
<file path=[Content_Types].xml><?xml version="1.0" encoding="utf-8"?>
<Types xmlns="http://schemas.openxmlformats.org/package/2006/content-types">
  <Override PartName="/xl/activeX/activeX4.bin" ContentType="application/vnd.ms-office.activeX"/>
  <Override PartName="/xl/activeX/activeX9.xml" ContentType="application/vnd.ms-office.activeX+xml"/>
  <Override PartName="/xl/activeX/activeX25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7.xml" ContentType="application/vnd.ms-office.activeX+xml"/>
  <Override PartName="/xl/activeX/activeX14.bin" ContentType="application/vnd.ms-office.activeX"/>
  <Override PartName="/xl/activeX/activeX19.xml" ContentType="application/vnd.ms-office.activeX+xml"/>
  <Override PartName="/xl/activeX/activeX23.bin" ContentType="application/vnd.ms-office.activeX"/>
  <Override PartName="/xl/activeX/activeX32.bin" ContentType="application/vnd.ms-office.activeX"/>
  <Override PartName="/xl/activeX/activeX39.xml" ContentType="application/vnd.ms-office.activeX+xml"/>
  <Override PartName="/xl/activeX/activeX5.xml" ContentType="application/vnd.ms-office.activeX+xml"/>
  <Override PartName="/xl/activeX/activeX12.bin" ContentType="application/vnd.ms-office.activeX"/>
  <Override PartName="/xl/activeX/activeX17.xml" ContentType="application/vnd.ms-office.activeX+xml"/>
  <Override PartName="/xl/activeX/activeX21.bin" ContentType="application/vnd.ms-office.activeX"/>
  <Override PartName="/xl/activeX/activeX28.xml" ContentType="application/vnd.ms-office.activeX+xml"/>
  <Override PartName="/xl/activeX/activeX30.bin" ContentType="application/vnd.ms-office.activeX"/>
  <Override PartName="/xl/activeX/activeX37.xml" ContentType="application/vnd.ms-office.activeX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sheets/sheet5.xml" ContentType="application/vnd.openxmlformats-officedocument.spreadsheetml.worksheet+xml"/>
  <Override PartName="/xl/activeX/activeX3.xml" ContentType="application/vnd.ms-office.activeX+xml"/>
  <Override PartName="/xl/activeX/activeX10.bin" ContentType="application/vnd.ms-office.activeX"/>
  <Override PartName="/xl/activeX/activeX15.xml" ContentType="application/vnd.ms-office.activeX+xml"/>
  <Override PartName="/xl/activeX/activeX24.xml" ContentType="application/vnd.ms-office.activeX+xml"/>
  <Override PartName="/xl/activeX/activeX26.xml" ContentType="application/vnd.ms-office.activeX+xml"/>
  <Override PartName="/xl/drawings/drawing2.xml" ContentType="application/vnd.openxmlformats-officedocument.drawing+xml"/>
  <Override PartName="/xl/activeX/activeX35.xml" ContentType="application/vnd.ms-office.activeX+xml"/>
  <Override PartName="/xl/worksheets/sheet3.xml" ContentType="application/vnd.openxmlformats-officedocument.spreadsheetml.worksheet+xml"/>
  <Override PartName="/xl/activeX/activeX1.xml" ContentType="application/vnd.ms-office.activeX+xml"/>
  <Override PartName="/xl/activeX/activeX13.xml" ContentType="application/vnd.ms-office.activeX+xml"/>
  <Override PartName="/xl/activeX/activeX22.xml" ContentType="application/vnd.ms-office.activeX+xml"/>
  <Override PartName="/xl/comments2.xml" ContentType="application/vnd.openxmlformats-officedocument.spreadsheetml.comments+xml"/>
  <Override PartName="/xl/activeX/activeX33.xml" ContentType="application/vnd.ms-office.activeX+xml"/>
  <Override PartName="/xl/worksheets/sheet1.xml" ContentType="application/vnd.openxmlformats-officedocument.spreadsheetml.worksheet+xml"/>
  <Override PartName="/xl/activeX/activeX9.bin" ContentType="application/vnd.ms-office.activeX"/>
  <Override PartName="/xl/activeX/activeX11.xml" ContentType="application/vnd.ms-office.activeX+xml"/>
  <Override PartName="/xl/activeX/activeX20.xml" ContentType="application/vnd.ms-office.activeX+xml"/>
  <Override PartName="/xl/activeX/activeX31.xml" ContentType="application/vnd.ms-office.activeX+xml"/>
  <Override PartName="/xl/sharedStrings.xml" ContentType="application/vnd.openxmlformats-officedocument.spreadsheetml.sharedStrings+xml"/>
  <Override PartName="/xl/activeX/activeX7.bin" ContentType="application/vnd.ms-office.activeX"/>
  <Override PartName="/xl/activeX/activeX19.bin" ContentType="application/vnd.ms-office.activeX"/>
  <Override PartName="/xl/activeX/activeX39.bin" ContentType="application/vnd.ms-office.activeX"/>
  <Override PartName="/xl/activeX/activeX5.bin" ContentType="application/vnd.ms-office.activeX"/>
  <Override PartName="/xl/activeX/activeX17.bin" ContentType="application/vnd.ms-office.activeX"/>
  <Override PartName="/xl/activeX/activeX28.bin" ContentType="application/vnd.ms-office.activeX"/>
  <Override PartName="/xl/activeX/activeX37.bin" ContentType="application/vnd.ms-office.activeX"/>
  <Default Extension="bin" ContentType="application/vnd.openxmlformats-officedocument.spreadsheetml.printerSettings"/>
  <Override PartName="/xl/activeX/activeX3.bin" ContentType="application/vnd.ms-office.activeX"/>
  <Override PartName="/xl/activeX/activeX15.bin" ContentType="application/vnd.ms-office.activeX"/>
  <Override PartName="/xl/activeX/activeX26.bin" ContentType="application/vnd.ms-office.activeX"/>
  <Override PartName="/xl/activeX/activeX35.bin" ContentType="application/vnd.ms-office.activeX"/>
  <Override PartName="/xl/activeX/activeX1.bin" ContentType="application/vnd.ms-office.activeX"/>
  <Override PartName="/xl/activeX/activeX8.xml" ContentType="application/vnd.ms-office.activeX+xml"/>
  <Override PartName="/xl/activeX/activeX13.bin" ContentType="application/vnd.ms-office.activeX"/>
  <Override PartName="/xl/activeX/activeX22.bin" ContentType="application/vnd.ms-office.activeX"/>
  <Override PartName="/xl/activeX/activeX24.bin" ContentType="application/vnd.ms-office.activeX"/>
  <Override PartName="/xl/activeX/activeX29.xml" ContentType="application/vnd.ms-office.activeX+xml"/>
  <Override PartName="/xl/activeX/activeX33.bin" ContentType="application/vnd.ms-office.activeX"/>
  <Override PartName="/xl/activeX/activeX38.xml" ContentType="application/vnd.ms-office.activeX+xml"/>
  <Override PartName="/xl/worksheets/sheet6.xml" ContentType="application/vnd.openxmlformats-officedocument.spreadsheetml.worksheet+xml"/>
  <Override PartName="/xl/activeX/activeX6.xml" ContentType="application/vnd.ms-office.activeX+xml"/>
  <Override PartName="/xl/activeX/activeX11.bin" ContentType="application/vnd.ms-office.activeX"/>
  <Override PartName="/xl/activeX/activeX18.xml" ContentType="application/vnd.ms-office.activeX+xml"/>
  <Override PartName="/xl/activeX/activeX20.bin" ContentType="application/vnd.ms-office.activeX"/>
  <Default Extension="emf" ContentType="image/x-emf"/>
  <Override PartName="/xl/activeX/activeX27.xml" ContentType="application/vnd.ms-office.activeX+xml"/>
  <Override PartName="/xl/activeX/activeX31.bin" ContentType="application/vnd.ms-office.activeX"/>
  <Override PartName="/xl/activeX/activeX36.xml" ContentType="application/vnd.ms-office.activeX+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activeX/activeX2.xml" ContentType="application/vnd.ms-office.activeX+xml"/>
  <Override PartName="/xl/activeX/activeX4.xml" ContentType="application/vnd.ms-office.activeX+xml"/>
  <Override PartName="/xl/activeX/activeX16.xml" ContentType="application/vnd.ms-office.activeX+xml"/>
  <Override PartName="/xl/activeX/activeX25.xml" ContentType="application/vnd.ms-office.activeX+xml"/>
  <Override PartName="/xl/activeX/activeX3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4.xml" ContentType="application/vnd.ms-office.activeX+xml"/>
  <Override PartName="/xl/activeX/activeX23.xml" ContentType="application/vnd.ms-office.activeX+xml"/>
  <Override PartName="/xl/drawings/drawing1.xml" ContentType="application/vnd.openxmlformats-officedocument.drawing+xml"/>
  <Override PartName="/xl/activeX/activeX32.xml" ContentType="application/vnd.ms-office.activeX+xml"/>
  <Default Extension="vml" ContentType="application/vnd.openxmlformats-officedocument.vmlDrawing"/>
  <Override PartName="/xl/comments1.xml" ContentType="application/vnd.openxmlformats-officedocument.spreadsheetml.comments+xml"/>
  <Override PartName="/xl/activeX/activeX12.xml" ContentType="application/vnd.ms-office.activeX+xml"/>
  <Override PartName="/xl/activeX/activeX21.xml" ContentType="application/vnd.ms-office.activeX+xml"/>
  <Override PartName="/xl/activeX/activeX30.xml" ContentType="application/vnd.ms-office.activeX+xml"/>
  <Override PartName="/xl/calcChain.xml" ContentType="application/vnd.openxmlformats-officedocument.spreadsheetml.calcChain+xml"/>
  <Override PartName="/xl/activeX/activeX8.bin" ContentType="application/vnd.ms-office.activeX"/>
  <Override PartName="/xl/activeX/activeX10.xml" ContentType="application/vnd.ms-office.activeX+xml"/>
  <Override PartName="/xl/activeX/activeX29.bin" ContentType="application/vnd.ms-office.activeX"/>
  <Override PartName="/xl/activeX/activeX38.bin" ContentType="application/vnd.ms-office.activeX"/>
  <Override PartName="/xl/activeX/activeX6.bin" ContentType="application/vnd.ms-office.activeX"/>
  <Override PartName="/xl/activeX/activeX18.bin" ContentType="application/vnd.ms-office.activeX"/>
  <Override PartName="/xl/activeX/activeX27.bin" ContentType="application/vnd.ms-office.activeX"/>
  <Override PartName="/xl/activeX/activeX36.bin" ContentType="application/vnd.ms-office.activeX"/>
  <Override PartName="/docProps/core.xml" ContentType="application/vnd.openxmlformats-package.core-properties+xml"/>
  <Override PartName="/xl/activeX/activeX2.bin" ContentType="application/vnd.ms-office.activeX"/>
  <Override PartName="/xl/activeX/activeX16.bin" ContentType="application/vnd.ms-office.activeX"/>
  <Override PartName="/xl/activeX/activeX34.bin" ContentType="application/vnd.ms-office.activeX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90" windowWidth="21240" windowHeight="12585" firstSheet="1" activeTab="1"/>
  </bookViews>
  <sheets>
    <sheet name="modeles" sheetId="4" state="hidden" r:id="rId1"/>
    <sheet name="Accueil" sheetId="1" r:id="rId2"/>
    <sheet name="Déclarations AM" sheetId="58" r:id="rId3"/>
    <sheet name="Vérifications 2013 AM" sheetId="60" r:id="rId4"/>
    <sheet name="Vérifications 2014 AM" sheetId="61" r:id="rId5"/>
    <sheet name="Synthèse AM" sheetId="127" r:id="rId6"/>
  </sheets>
  <definedNames>
    <definedName name="Liste1">modeles!$S$18:$S$20</definedName>
    <definedName name="Liste10">modeles!$P$24:$P$54</definedName>
    <definedName name="Liste11">modeles!$M$16:$M$27</definedName>
    <definedName name="Liste12">modeles!$M$16:$M$27</definedName>
    <definedName name="Liste13">modeles!$M$16:$M$27</definedName>
    <definedName name="Liste14">modeles!$I$23:$I$27</definedName>
    <definedName name="Liste15">modeles!$J$30:$J$32</definedName>
    <definedName name="Liste2">modeles!$S$23:$S$24</definedName>
    <definedName name="Liste3">modeles!$S$28:$S$29</definedName>
    <definedName name="Liste4">modeles!$S$37:$S$43</definedName>
    <definedName name="Liste6">modeles!$S$38:$S$43</definedName>
    <definedName name="Liste7">modeles!$S$37:$S$43</definedName>
    <definedName name="Liste8">modeles!$P$23:$P$54</definedName>
    <definedName name="Liste9">modeles!$P$24:$P$54</definedName>
  </definedNames>
  <calcPr calcId="125725"/>
</workbook>
</file>

<file path=xl/calcChain.xml><?xml version="1.0" encoding="utf-8"?>
<calcChain xmlns="http://schemas.openxmlformats.org/spreadsheetml/2006/main">
  <c r="N12" i="61"/>
  <c r="N78" i="60"/>
  <c r="I12"/>
  <c r="I13"/>
  <c r="H12"/>
  <c r="H13"/>
  <c r="H14"/>
  <c r="H15"/>
  <c r="H16"/>
  <c r="H17"/>
  <c r="H18"/>
  <c r="H19"/>
  <c r="N14"/>
  <c r="N13"/>
  <c r="N12"/>
  <c r="N14" i="61"/>
  <c r="N13"/>
  <c r="J2" i="58"/>
  <c r="R40" s="1"/>
  <c r="T40" s="1"/>
  <c r="D2"/>
  <c r="P2" i="61" l="1"/>
  <c r="D8" i="58"/>
  <c r="P2" i="60"/>
  <c r="D7" i="58"/>
  <c r="E7"/>
  <c r="M7"/>
  <c r="O7" s="1"/>
  <c r="R7"/>
  <c r="T7" s="1"/>
  <c r="R20"/>
  <c r="T20" s="1"/>
  <c r="D33"/>
  <c r="E33" s="1"/>
  <c r="H33"/>
  <c r="J33" s="1"/>
  <c r="M28"/>
  <c r="O28" s="1"/>
  <c r="R27"/>
  <c r="T27" s="1"/>
  <c r="H20"/>
  <c r="R19"/>
  <c r="T19" s="1"/>
  <c r="R39"/>
  <c r="T39" s="1"/>
  <c r="H19"/>
  <c r="M14"/>
  <c r="O14" s="1"/>
  <c r="R13"/>
  <c r="T13" s="1"/>
  <c r="D27"/>
  <c r="E27" s="1"/>
  <c r="M12" i="61" s="1"/>
  <c r="O12" s="1"/>
  <c r="D40" i="58"/>
  <c r="E40" s="1"/>
  <c r="H39"/>
  <c r="J39" s="1"/>
  <c r="M39"/>
  <c r="O39" s="1"/>
  <c r="R34"/>
  <c r="T34" s="1"/>
  <c r="M19"/>
  <c r="O19" s="1"/>
  <c r="D28"/>
  <c r="E28" s="1"/>
  <c r="H27"/>
  <c r="J27" s="1"/>
  <c r="M27"/>
  <c r="O27" s="1"/>
  <c r="M40"/>
  <c r="O40" s="1"/>
  <c r="H13"/>
  <c r="M13"/>
  <c r="O13" s="1"/>
  <c r="R8"/>
  <c r="T8" s="1"/>
  <c r="H7"/>
  <c r="D39"/>
  <c r="E39" s="1"/>
  <c r="H34"/>
  <c r="J34" s="1"/>
  <c r="M33"/>
  <c r="O33" s="1"/>
  <c r="R33"/>
  <c r="T33" s="1"/>
  <c r="H14"/>
  <c r="M8"/>
  <c r="O8" s="1"/>
  <c r="M20"/>
  <c r="O20" s="1"/>
  <c r="R14"/>
  <c r="T14" s="1"/>
  <c r="H8"/>
  <c r="D34"/>
  <c r="E34" s="1"/>
  <c r="H28"/>
  <c r="J28" s="1"/>
  <c r="H40"/>
  <c r="J40" s="1"/>
  <c r="M34"/>
  <c r="M35" s="1"/>
  <c r="O35" s="1"/>
  <c r="R28"/>
  <c r="T28" s="1"/>
  <c r="M29"/>
  <c r="O29" s="1"/>
  <c r="M41"/>
  <c r="O41" s="1"/>
  <c r="D29"/>
  <c r="E29" s="1"/>
  <c r="H35"/>
  <c r="J35" s="1"/>
  <c r="R41"/>
  <c r="T41" s="1"/>
  <c r="D20"/>
  <c r="D19"/>
  <c r="E19" s="1"/>
  <c r="D14"/>
  <c r="D13"/>
  <c r="E13" s="1"/>
  <c r="J7" l="1"/>
  <c r="J19"/>
  <c r="J14"/>
  <c r="J13"/>
  <c r="J20"/>
  <c r="M12" i="60"/>
  <c r="D9" i="58"/>
  <c r="L13" i="60"/>
  <c r="L12"/>
  <c r="D41" i="58"/>
  <c r="E41" s="1"/>
  <c r="M15"/>
  <c r="O15" s="1"/>
  <c r="H21"/>
  <c r="M21"/>
  <c r="O21" s="1"/>
  <c r="R9"/>
  <c r="T9" s="1"/>
  <c r="R35"/>
  <c r="T35" s="1"/>
  <c r="R21"/>
  <c r="T21" s="1"/>
  <c r="H29"/>
  <c r="J29" s="1"/>
  <c r="R15"/>
  <c r="T15" s="1"/>
  <c r="M9"/>
  <c r="O9" s="1"/>
  <c r="R29"/>
  <c r="T29" s="1"/>
  <c r="O34"/>
  <c r="H15"/>
  <c r="D35"/>
  <c r="E35" s="1"/>
  <c r="H41"/>
  <c r="J41" s="1"/>
  <c r="H9"/>
  <c r="J8"/>
  <c r="E20"/>
  <c r="D21"/>
  <c r="E21" s="1"/>
  <c r="E8"/>
  <c r="D15"/>
  <c r="E15" s="1"/>
  <c r="E14"/>
  <c r="M13" i="60" l="1"/>
  <c r="J9" i="58"/>
  <c r="J15"/>
  <c r="J21"/>
  <c r="O12" i="60"/>
  <c r="L14"/>
  <c r="E9" i="58"/>
  <c r="M14" i="60" l="1"/>
  <c r="O13"/>
  <c r="N80" i="61"/>
  <c r="N79"/>
  <c r="N78"/>
  <c r="N74"/>
  <c r="N73"/>
  <c r="N72"/>
  <c r="M80"/>
  <c r="M79"/>
  <c r="M78"/>
  <c r="M74"/>
  <c r="M73"/>
  <c r="M72"/>
  <c r="L80"/>
  <c r="L79"/>
  <c r="L78"/>
  <c r="L74"/>
  <c r="L73"/>
  <c r="L72"/>
  <c r="N67"/>
  <c r="N68"/>
  <c r="N66"/>
  <c r="M68"/>
  <c r="M67"/>
  <c r="M66"/>
  <c r="L68"/>
  <c r="L67"/>
  <c r="L66"/>
  <c r="N62"/>
  <c r="N61"/>
  <c r="N60"/>
  <c r="N56"/>
  <c r="N55"/>
  <c r="N54"/>
  <c r="M62"/>
  <c r="M61"/>
  <c r="M60"/>
  <c r="M56"/>
  <c r="M55"/>
  <c r="M54"/>
  <c r="L62"/>
  <c r="L61"/>
  <c r="L60"/>
  <c r="L56"/>
  <c r="L55"/>
  <c r="L54"/>
  <c r="N50"/>
  <c r="N49"/>
  <c r="N48"/>
  <c r="M50"/>
  <c r="M49"/>
  <c r="M48"/>
  <c r="L50"/>
  <c r="L49"/>
  <c r="L48"/>
  <c r="N44"/>
  <c r="N43"/>
  <c r="N42"/>
  <c r="N38"/>
  <c r="N37"/>
  <c r="N36"/>
  <c r="N31"/>
  <c r="N32"/>
  <c r="N30"/>
  <c r="N26"/>
  <c r="N25"/>
  <c r="N24"/>
  <c r="N20"/>
  <c r="N19"/>
  <c r="N18"/>
  <c r="M44"/>
  <c r="L44"/>
  <c r="M43"/>
  <c r="L43"/>
  <c r="M42"/>
  <c r="L42"/>
  <c r="M38"/>
  <c r="L38"/>
  <c r="M37"/>
  <c r="L37"/>
  <c r="M36"/>
  <c r="L36"/>
  <c r="M32"/>
  <c r="M31"/>
  <c r="M30"/>
  <c r="L32"/>
  <c r="L31"/>
  <c r="L30"/>
  <c r="M26"/>
  <c r="L26"/>
  <c r="M25"/>
  <c r="L25"/>
  <c r="M24"/>
  <c r="L24"/>
  <c r="M20"/>
  <c r="L20"/>
  <c r="M19"/>
  <c r="L19"/>
  <c r="M18"/>
  <c r="L18"/>
  <c r="M14"/>
  <c r="O14" s="1"/>
  <c r="M13"/>
  <c r="O13" s="1"/>
  <c r="L14"/>
  <c r="L13"/>
  <c r="L12"/>
  <c r="I299"/>
  <c r="H299"/>
  <c r="I298"/>
  <c r="H298"/>
  <c r="I297"/>
  <c r="H297"/>
  <c r="I296"/>
  <c r="H296"/>
  <c r="I295"/>
  <c r="H295"/>
  <c r="I294"/>
  <c r="H294"/>
  <c r="I293"/>
  <c r="H293"/>
  <c r="I292"/>
  <c r="H292"/>
  <c r="I291"/>
  <c r="H291"/>
  <c r="I290"/>
  <c r="H290"/>
  <c r="I289"/>
  <c r="H289"/>
  <c r="I288"/>
  <c r="H288"/>
  <c r="I287"/>
  <c r="H287"/>
  <c r="I286"/>
  <c r="H286"/>
  <c r="I285"/>
  <c r="H285"/>
  <c r="I284"/>
  <c r="H284"/>
  <c r="I283"/>
  <c r="H283"/>
  <c r="I282"/>
  <c r="H282"/>
  <c r="I281"/>
  <c r="H281"/>
  <c r="I280"/>
  <c r="H280"/>
  <c r="I279"/>
  <c r="H279"/>
  <c r="I278"/>
  <c r="H278"/>
  <c r="I277"/>
  <c r="H277"/>
  <c r="I276"/>
  <c r="H276"/>
  <c r="I275"/>
  <c r="H275"/>
  <c r="I274"/>
  <c r="H274"/>
  <c r="I273"/>
  <c r="H273"/>
  <c r="I272"/>
  <c r="H272"/>
  <c r="I271"/>
  <c r="H271"/>
  <c r="I270"/>
  <c r="H270"/>
  <c r="I269"/>
  <c r="H269"/>
  <c r="I268"/>
  <c r="H268"/>
  <c r="I267"/>
  <c r="H267"/>
  <c r="I266"/>
  <c r="H266"/>
  <c r="I265"/>
  <c r="H265"/>
  <c r="I264"/>
  <c r="H264"/>
  <c r="I263"/>
  <c r="H263"/>
  <c r="I262"/>
  <c r="H262"/>
  <c r="I261"/>
  <c r="H261"/>
  <c r="I260"/>
  <c r="H260"/>
  <c r="I259"/>
  <c r="H259"/>
  <c r="I258"/>
  <c r="H258"/>
  <c r="I257"/>
  <c r="H257"/>
  <c r="I256"/>
  <c r="H256"/>
  <c r="I255"/>
  <c r="H255"/>
  <c r="I254"/>
  <c r="H254"/>
  <c r="I253"/>
  <c r="H253"/>
  <c r="I252"/>
  <c r="H252"/>
  <c r="I251"/>
  <c r="H251"/>
  <c r="I250"/>
  <c r="H250"/>
  <c r="I249"/>
  <c r="H249"/>
  <c r="I248"/>
  <c r="H248"/>
  <c r="I247"/>
  <c r="H247"/>
  <c r="I246"/>
  <c r="H246"/>
  <c r="I245"/>
  <c r="H245"/>
  <c r="I244"/>
  <c r="H244"/>
  <c r="I243"/>
  <c r="H243"/>
  <c r="I242"/>
  <c r="H242"/>
  <c r="I241"/>
  <c r="H241"/>
  <c r="I240"/>
  <c r="H240"/>
  <c r="I239"/>
  <c r="H239"/>
  <c r="I238"/>
  <c r="H238"/>
  <c r="I237"/>
  <c r="H237"/>
  <c r="I236"/>
  <c r="H236"/>
  <c r="I235"/>
  <c r="H235"/>
  <c r="I234"/>
  <c r="H234"/>
  <c r="I233"/>
  <c r="H233"/>
  <c r="I232"/>
  <c r="H232"/>
  <c r="I231"/>
  <c r="H231"/>
  <c r="I230"/>
  <c r="H230"/>
  <c r="I229"/>
  <c r="H229"/>
  <c r="I228"/>
  <c r="H228"/>
  <c r="I227"/>
  <c r="H227"/>
  <c r="I226"/>
  <c r="H226"/>
  <c r="I225"/>
  <c r="H225"/>
  <c r="I224"/>
  <c r="H224"/>
  <c r="I223"/>
  <c r="H223"/>
  <c r="I222"/>
  <c r="H222"/>
  <c r="I221"/>
  <c r="H221"/>
  <c r="I220"/>
  <c r="H220"/>
  <c r="I219"/>
  <c r="H219"/>
  <c r="I218"/>
  <c r="H218"/>
  <c r="I217"/>
  <c r="H217"/>
  <c r="I216"/>
  <c r="H216"/>
  <c r="I215"/>
  <c r="H215"/>
  <c r="I214"/>
  <c r="H214"/>
  <c r="I213"/>
  <c r="H213"/>
  <c r="I212"/>
  <c r="H212"/>
  <c r="I211"/>
  <c r="H211"/>
  <c r="I210"/>
  <c r="H210"/>
  <c r="I209"/>
  <c r="H209"/>
  <c r="I208"/>
  <c r="H208"/>
  <c r="I207"/>
  <c r="H207"/>
  <c r="I206"/>
  <c r="H206"/>
  <c r="I205"/>
  <c r="H205"/>
  <c r="I204"/>
  <c r="H204"/>
  <c r="I203"/>
  <c r="H203"/>
  <c r="I202"/>
  <c r="H202"/>
  <c r="I201"/>
  <c r="H201"/>
  <c r="I200"/>
  <c r="H200"/>
  <c r="I199"/>
  <c r="H199"/>
  <c r="I198"/>
  <c r="H198"/>
  <c r="I197"/>
  <c r="H197"/>
  <c r="I196"/>
  <c r="H196"/>
  <c r="I195"/>
  <c r="H195"/>
  <c r="I194"/>
  <c r="H194"/>
  <c r="I193"/>
  <c r="H193"/>
  <c r="I192"/>
  <c r="H192"/>
  <c r="I191"/>
  <c r="H191"/>
  <c r="I190"/>
  <c r="H190"/>
  <c r="I189"/>
  <c r="H189"/>
  <c r="I188"/>
  <c r="H188"/>
  <c r="I187"/>
  <c r="H187"/>
  <c r="I186"/>
  <c r="H186"/>
  <c r="I185"/>
  <c r="H185"/>
  <c r="I184"/>
  <c r="H184"/>
  <c r="I183"/>
  <c r="H183"/>
  <c r="I182"/>
  <c r="H182"/>
  <c r="I181"/>
  <c r="H181"/>
  <c r="I180"/>
  <c r="H180"/>
  <c r="I179"/>
  <c r="H179"/>
  <c r="I178"/>
  <c r="H178"/>
  <c r="I177"/>
  <c r="H177"/>
  <c r="I176"/>
  <c r="H176"/>
  <c r="I175"/>
  <c r="H175"/>
  <c r="I174"/>
  <c r="H174"/>
  <c r="I173"/>
  <c r="H173"/>
  <c r="I172"/>
  <c r="H172"/>
  <c r="I171"/>
  <c r="H171"/>
  <c r="I170"/>
  <c r="H170"/>
  <c r="I169"/>
  <c r="H169"/>
  <c r="I168"/>
  <c r="H168"/>
  <c r="I167"/>
  <c r="H167"/>
  <c r="I166"/>
  <c r="H166"/>
  <c r="I165"/>
  <c r="H165"/>
  <c r="I164"/>
  <c r="H164"/>
  <c r="I163"/>
  <c r="H163"/>
  <c r="I162"/>
  <c r="H162"/>
  <c r="I161"/>
  <c r="H161"/>
  <c r="I160"/>
  <c r="H160"/>
  <c r="I159"/>
  <c r="H159"/>
  <c r="I158"/>
  <c r="H158"/>
  <c r="I157"/>
  <c r="H157"/>
  <c r="I156"/>
  <c r="H156"/>
  <c r="I155"/>
  <c r="H155"/>
  <c r="I154"/>
  <c r="H154"/>
  <c r="I153"/>
  <c r="H153"/>
  <c r="I152"/>
  <c r="H152"/>
  <c r="I151"/>
  <c r="H151"/>
  <c r="I150"/>
  <c r="H150"/>
  <c r="I149"/>
  <c r="H149"/>
  <c r="I148"/>
  <c r="H148"/>
  <c r="I147"/>
  <c r="H147"/>
  <c r="I146"/>
  <c r="H146"/>
  <c r="I145"/>
  <c r="H145"/>
  <c r="I144"/>
  <c r="H144"/>
  <c r="I143"/>
  <c r="H143"/>
  <c r="I142"/>
  <c r="H142"/>
  <c r="I141"/>
  <c r="H141"/>
  <c r="I140"/>
  <c r="H140"/>
  <c r="I139"/>
  <c r="H139"/>
  <c r="I138"/>
  <c r="H138"/>
  <c r="I137"/>
  <c r="H137"/>
  <c r="I136"/>
  <c r="H136"/>
  <c r="I135"/>
  <c r="H135"/>
  <c r="I134"/>
  <c r="H134"/>
  <c r="I133"/>
  <c r="H133"/>
  <c r="I132"/>
  <c r="H132"/>
  <c r="I131"/>
  <c r="H131"/>
  <c r="I130"/>
  <c r="H130"/>
  <c r="I129"/>
  <c r="H129"/>
  <c r="I128"/>
  <c r="H128"/>
  <c r="I127"/>
  <c r="H127"/>
  <c r="I126"/>
  <c r="H126"/>
  <c r="I125"/>
  <c r="H125"/>
  <c r="I124"/>
  <c r="H124"/>
  <c r="I123"/>
  <c r="H123"/>
  <c r="I122"/>
  <c r="H122"/>
  <c r="I121"/>
  <c r="H121"/>
  <c r="I120"/>
  <c r="H120"/>
  <c r="I119"/>
  <c r="H119"/>
  <c r="I118"/>
  <c r="H118"/>
  <c r="I117"/>
  <c r="H117"/>
  <c r="I116"/>
  <c r="H116"/>
  <c r="I115"/>
  <c r="H115"/>
  <c r="I114"/>
  <c r="H114"/>
  <c r="I113"/>
  <c r="H113"/>
  <c r="I112"/>
  <c r="H112"/>
  <c r="I111"/>
  <c r="H111"/>
  <c r="I110"/>
  <c r="H110"/>
  <c r="I109"/>
  <c r="H109"/>
  <c r="I108"/>
  <c r="H108"/>
  <c r="I107"/>
  <c r="H107"/>
  <c r="I106"/>
  <c r="H106"/>
  <c r="I105"/>
  <c r="H105"/>
  <c r="I104"/>
  <c r="H104"/>
  <c r="I103"/>
  <c r="H103"/>
  <c r="I102"/>
  <c r="H102"/>
  <c r="I101"/>
  <c r="H101"/>
  <c r="I100"/>
  <c r="H100"/>
  <c r="I99"/>
  <c r="H99"/>
  <c r="I98"/>
  <c r="H98"/>
  <c r="I97"/>
  <c r="H97"/>
  <c r="I96"/>
  <c r="H96"/>
  <c r="I95"/>
  <c r="H95"/>
  <c r="I94"/>
  <c r="H94"/>
  <c r="I93"/>
  <c r="H93"/>
  <c r="I92"/>
  <c r="H92"/>
  <c r="I91"/>
  <c r="H91"/>
  <c r="I90"/>
  <c r="H90"/>
  <c r="I89"/>
  <c r="H89"/>
  <c r="I88"/>
  <c r="H88"/>
  <c r="I87"/>
  <c r="H87"/>
  <c r="I86"/>
  <c r="H86"/>
  <c r="I85"/>
  <c r="H85"/>
  <c r="I84"/>
  <c r="H84"/>
  <c r="I83"/>
  <c r="H83"/>
  <c r="I82"/>
  <c r="H82"/>
  <c r="I81"/>
  <c r="H81"/>
  <c r="V80"/>
  <c r="I80"/>
  <c r="H80"/>
  <c r="V79"/>
  <c r="I79"/>
  <c r="H79"/>
  <c r="P78"/>
  <c r="I78"/>
  <c r="H78"/>
  <c r="I77"/>
  <c r="H77"/>
  <c r="I76"/>
  <c r="H76"/>
  <c r="I75"/>
  <c r="H75"/>
  <c r="V74"/>
  <c r="I74"/>
  <c r="H74"/>
  <c r="V73"/>
  <c r="I73"/>
  <c r="H73"/>
  <c r="P72"/>
  <c r="I72"/>
  <c r="H72"/>
  <c r="I71"/>
  <c r="H71"/>
  <c r="I70"/>
  <c r="H70"/>
  <c r="I69"/>
  <c r="H69"/>
  <c r="V68"/>
  <c r="I68"/>
  <c r="H68"/>
  <c r="V67"/>
  <c r="I67"/>
  <c r="H67"/>
  <c r="P66"/>
  <c r="I66"/>
  <c r="H66"/>
  <c r="I65"/>
  <c r="H65"/>
  <c r="I64"/>
  <c r="H64"/>
  <c r="I63"/>
  <c r="H63"/>
  <c r="V62"/>
  <c r="I62"/>
  <c r="H62"/>
  <c r="V61"/>
  <c r="I61"/>
  <c r="H61"/>
  <c r="P60"/>
  <c r="I60"/>
  <c r="H60"/>
  <c r="I59"/>
  <c r="H59"/>
  <c r="I58"/>
  <c r="H58"/>
  <c r="I57"/>
  <c r="H57"/>
  <c r="V56"/>
  <c r="I56"/>
  <c r="H56"/>
  <c r="V55"/>
  <c r="I55"/>
  <c r="H55"/>
  <c r="P54"/>
  <c r="I54"/>
  <c r="H54"/>
  <c r="I53"/>
  <c r="H53"/>
  <c r="I52"/>
  <c r="H52"/>
  <c r="I51"/>
  <c r="H51"/>
  <c r="V50"/>
  <c r="I50"/>
  <c r="H50"/>
  <c r="V49"/>
  <c r="I49"/>
  <c r="H49"/>
  <c r="P48"/>
  <c r="I48"/>
  <c r="H48"/>
  <c r="I47"/>
  <c r="H47"/>
  <c r="I46"/>
  <c r="H46"/>
  <c r="I45"/>
  <c r="H45"/>
  <c r="V44"/>
  <c r="I44"/>
  <c r="H44"/>
  <c r="V43"/>
  <c r="I43"/>
  <c r="H43"/>
  <c r="P42"/>
  <c r="I42"/>
  <c r="H42"/>
  <c r="I41"/>
  <c r="H41"/>
  <c r="I40"/>
  <c r="H40"/>
  <c r="I39"/>
  <c r="H39"/>
  <c r="V38"/>
  <c r="I38"/>
  <c r="H38"/>
  <c r="V37"/>
  <c r="I37"/>
  <c r="H37"/>
  <c r="P36"/>
  <c r="I36"/>
  <c r="H36"/>
  <c r="I35"/>
  <c r="H35"/>
  <c r="I34"/>
  <c r="H34"/>
  <c r="I33"/>
  <c r="H33"/>
  <c r="V32"/>
  <c r="I32"/>
  <c r="H32"/>
  <c r="V31"/>
  <c r="I31"/>
  <c r="H31"/>
  <c r="P30"/>
  <c r="I30"/>
  <c r="H30"/>
  <c r="I29"/>
  <c r="H29"/>
  <c r="I28"/>
  <c r="H28"/>
  <c r="I27"/>
  <c r="H27"/>
  <c r="V26"/>
  <c r="I26"/>
  <c r="H26"/>
  <c r="I25"/>
  <c r="H25"/>
  <c r="P24"/>
  <c r="I24"/>
  <c r="H24"/>
  <c r="I23"/>
  <c r="H23"/>
  <c r="I22"/>
  <c r="H22"/>
  <c r="I21"/>
  <c r="H21"/>
  <c r="V20"/>
  <c r="I20"/>
  <c r="H20"/>
  <c r="V19"/>
  <c r="I19"/>
  <c r="H19"/>
  <c r="P18"/>
  <c r="I18"/>
  <c r="H18"/>
  <c r="I17"/>
  <c r="H17"/>
  <c r="I16"/>
  <c r="H16"/>
  <c r="R15"/>
  <c r="S15" s="1"/>
  <c r="Q15"/>
  <c r="O15"/>
  <c r="I15"/>
  <c r="H15"/>
  <c r="I14"/>
  <c r="H14"/>
  <c r="V13"/>
  <c r="I13"/>
  <c r="H13"/>
  <c r="I12"/>
  <c r="V25" s="1"/>
  <c r="H12"/>
  <c r="I11"/>
  <c r="V12" s="1"/>
  <c r="H11"/>
  <c r="C2"/>
  <c r="P78" i="60"/>
  <c r="V80"/>
  <c r="V79"/>
  <c r="V74"/>
  <c r="V73"/>
  <c r="P72"/>
  <c r="V68"/>
  <c r="V67"/>
  <c r="P66"/>
  <c r="V62"/>
  <c r="V61"/>
  <c r="P60"/>
  <c r="V56"/>
  <c r="V55"/>
  <c r="P54"/>
  <c r="V50"/>
  <c r="V49"/>
  <c r="P48"/>
  <c r="V43"/>
  <c r="P42"/>
  <c r="V38"/>
  <c r="V37"/>
  <c r="P36"/>
  <c r="V32"/>
  <c r="V31"/>
  <c r="V26"/>
  <c r="P24"/>
  <c r="V20"/>
  <c r="V19"/>
  <c r="V13"/>
  <c r="O14" l="1"/>
  <c r="P43" i="61"/>
  <c r="Q43" s="1"/>
  <c r="P12"/>
  <c r="P13"/>
  <c r="P31"/>
  <c r="O49"/>
  <c r="O55"/>
  <c r="O74"/>
  <c r="O19"/>
  <c r="O26"/>
  <c r="O30"/>
  <c r="Q30"/>
  <c r="O38"/>
  <c r="O48"/>
  <c r="Q48"/>
  <c r="O54"/>
  <c r="Q54"/>
  <c r="O80"/>
  <c r="Q60"/>
  <c r="O60"/>
  <c r="O66"/>
  <c r="Q66"/>
  <c r="O72"/>
  <c r="Q72"/>
  <c r="O79"/>
  <c r="O31"/>
  <c r="O62"/>
  <c r="O68"/>
  <c r="Q24"/>
  <c r="O24"/>
  <c r="Q36"/>
  <c r="O36"/>
  <c r="O43"/>
  <c r="O61"/>
  <c r="O67"/>
  <c r="O73"/>
  <c r="O18"/>
  <c r="Q18"/>
  <c r="O20"/>
  <c r="O25"/>
  <c r="O32"/>
  <c r="O37"/>
  <c r="Q42"/>
  <c r="O42"/>
  <c r="O44"/>
  <c r="O50"/>
  <c r="O56"/>
  <c r="O78"/>
  <c r="Q78"/>
  <c r="R78"/>
  <c r="P79"/>
  <c r="P79" i="60"/>
  <c r="R36" i="61"/>
  <c r="R60"/>
  <c r="P19"/>
  <c r="P67"/>
  <c r="R42"/>
  <c r="R66"/>
  <c r="P55"/>
  <c r="R18"/>
  <c r="P25"/>
  <c r="P37"/>
  <c r="R54"/>
  <c r="P61"/>
  <c r="R30"/>
  <c r="P49"/>
  <c r="Q49" s="1"/>
  <c r="P73"/>
  <c r="R72"/>
  <c r="R24"/>
  <c r="R48"/>
  <c r="P73" i="60"/>
  <c r="P67"/>
  <c r="P61"/>
  <c r="P55"/>
  <c r="P49"/>
  <c r="P31"/>
  <c r="P37"/>
  <c r="P19"/>
  <c r="R12" i="61" l="1"/>
  <c r="P50"/>
  <c r="R50" s="1"/>
  <c r="Q37"/>
  <c r="R61"/>
  <c r="Q67"/>
  <c r="R43"/>
  <c r="S43" s="1"/>
  <c r="P26"/>
  <c r="P80"/>
  <c r="R80" s="1"/>
  <c r="P74"/>
  <c r="R74" s="1"/>
  <c r="Q55"/>
  <c r="Q19"/>
  <c r="P32"/>
  <c r="R32" s="1"/>
  <c r="S78"/>
  <c r="S72"/>
  <c r="S66"/>
  <c r="S61"/>
  <c r="S60"/>
  <c r="S54"/>
  <c r="S48"/>
  <c r="S42"/>
  <c r="S36"/>
  <c r="S30"/>
  <c r="S24"/>
  <c r="S18"/>
  <c r="P44"/>
  <c r="P14"/>
  <c r="Q12"/>
  <c r="R31"/>
  <c r="Q31"/>
  <c r="Q61"/>
  <c r="Q13"/>
  <c r="R13"/>
  <c r="Q25"/>
  <c r="Q73"/>
  <c r="Q79"/>
  <c r="R79"/>
  <c r="P20"/>
  <c r="R19"/>
  <c r="R25"/>
  <c r="P62"/>
  <c r="R49"/>
  <c r="R55"/>
  <c r="R67"/>
  <c r="R37"/>
  <c r="P56"/>
  <c r="P38"/>
  <c r="P68"/>
  <c r="R73"/>
  <c r="Q44" l="1"/>
  <c r="Q74"/>
  <c r="Q26"/>
  <c r="R14"/>
  <c r="S14" s="1"/>
  <c r="Q68"/>
  <c r="Q32"/>
  <c r="Q80"/>
  <c r="Q50"/>
  <c r="R26"/>
  <c r="S26" s="1"/>
  <c r="S12"/>
  <c r="Q56"/>
  <c r="S79"/>
  <c r="S80"/>
  <c r="S73"/>
  <c r="S74"/>
  <c r="S67"/>
  <c r="S55"/>
  <c r="S49"/>
  <c r="S50"/>
  <c r="S37"/>
  <c r="S32"/>
  <c r="S31"/>
  <c r="S25"/>
  <c r="S19"/>
  <c r="S13"/>
  <c r="R44"/>
  <c r="Q14"/>
  <c r="R20"/>
  <c r="Q20"/>
  <c r="R38"/>
  <c r="Q38"/>
  <c r="R62"/>
  <c r="Q62"/>
  <c r="R68"/>
  <c r="R56"/>
  <c r="S68" l="1"/>
  <c r="S62"/>
  <c r="S56"/>
  <c r="S44"/>
  <c r="S38"/>
  <c r="S20"/>
  <c r="P80" i="60"/>
  <c r="P74"/>
  <c r="P68"/>
  <c r="P62"/>
  <c r="P56"/>
  <c r="P50"/>
  <c r="P38"/>
  <c r="N80"/>
  <c r="M80"/>
  <c r="L80"/>
  <c r="N79"/>
  <c r="M79"/>
  <c r="L79"/>
  <c r="R78"/>
  <c r="M78"/>
  <c r="L78"/>
  <c r="N74"/>
  <c r="M74"/>
  <c r="L74"/>
  <c r="N73"/>
  <c r="M73"/>
  <c r="L73"/>
  <c r="N72"/>
  <c r="M72"/>
  <c r="L72"/>
  <c r="N67"/>
  <c r="N68"/>
  <c r="N66"/>
  <c r="M68"/>
  <c r="M67"/>
  <c r="M66"/>
  <c r="L68"/>
  <c r="L67"/>
  <c r="L66"/>
  <c r="N62"/>
  <c r="M62"/>
  <c r="L62"/>
  <c r="N61"/>
  <c r="M61"/>
  <c r="L61"/>
  <c r="N60"/>
  <c r="M60"/>
  <c r="L60"/>
  <c r="N56"/>
  <c r="M56"/>
  <c r="L56"/>
  <c r="N55"/>
  <c r="M55"/>
  <c r="L55"/>
  <c r="N54"/>
  <c r="M54"/>
  <c r="L54"/>
  <c r="N49"/>
  <c r="N50"/>
  <c r="N48"/>
  <c r="M50"/>
  <c r="M49"/>
  <c r="M48"/>
  <c r="L50"/>
  <c r="L49"/>
  <c r="L48"/>
  <c r="N44"/>
  <c r="N43"/>
  <c r="N42"/>
  <c r="N38"/>
  <c r="N37"/>
  <c r="N36"/>
  <c r="N31"/>
  <c r="N32"/>
  <c r="N30"/>
  <c r="M44"/>
  <c r="L44"/>
  <c r="M43"/>
  <c r="L43"/>
  <c r="M42"/>
  <c r="L42"/>
  <c r="M38"/>
  <c r="L38"/>
  <c r="M37"/>
  <c r="L37"/>
  <c r="M36"/>
  <c r="L36"/>
  <c r="M32"/>
  <c r="M31"/>
  <c r="M30"/>
  <c r="L32"/>
  <c r="L31"/>
  <c r="L30"/>
  <c r="N26"/>
  <c r="M26"/>
  <c r="L26"/>
  <c r="N25"/>
  <c r="M25"/>
  <c r="L25"/>
  <c r="N24"/>
  <c r="M24"/>
  <c r="L24"/>
  <c r="N20"/>
  <c r="M20"/>
  <c r="L20"/>
  <c r="N19"/>
  <c r="M19"/>
  <c r="L19"/>
  <c r="N18"/>
  <c r="M18"/>
  <c r="L18"/>
  <c r="I299"/>
  <c r="H299"/>
  <c r="I298"/>
  <c r="H298"/>
  <c r="I297"/>
  <c r="H297"/>
  <c r="I296"/>
  <c r="H296"/>
  <c r="I295"/>
  <c r="H295"/>
  <c r="I294"/>
  <c r="H294"/>
  <c r="I293"/>
  <c r="H293"/>
  <c r="I292"/>
  <c r="H292"/>
  <c r="I291"/>
  <c r="H291"/>
  <c r="I290"/>
  <c r="H290"/>
  <c r="I289"/>
  <c r="H289"/>
  <c r="I288"/>
  <c r="H288"/>
  <c r="I287"/>
  <c r="H287"/>
  <c r="I286"/>
  <c r="H286"/>
  <c r="I285"/>
  <c r="H285"/>
  <c r="I284"/>
  <c r="H284"/>
  <c r="I283"/>
  <c r="H283"/>
  <c r="I282"/>
  <c r="H282"/>
  <c r="I281"/>
  <c r="H281"/>
  <c r="I280"/>
  <c r="H280"/>
  <c r="I279"/>
  <c r="H279"/>
  <c r="I278"/>
  <c r="H278"/>
  <c r="I277"/>
  <c r="H277"/>
  <c r="I276"/>
  <c r="H276"/>
  <c r="I275"/>
  <c r="H275"/>
  <c r="I274"/>
  <c r="H274"/>
  <c r="I273"/>
  <c r="H273"/>
  <c r="I272"/>
  <c r="H272"/>
  <c r="I271"/>
  <c r="H271"/>
  <c r="I270"/>
  <c r="H270"/>
  <c r="I269"/>
  <c r="H269"/>
  <c r="I268"/>
  <c r="H268"/>
  <c r="I267"/>
  <c r="H267"/>
  <c r="I266"/>
  <c r="H266"/>
  <c r="I265"/>
  <c r="H265"/>
  <c r="I264"/>
  <c r="H264"/>
  <c r="I263"/>
  <c r="H263"/>
  <c r="I262"/>
  <c r="H262"/>
  <c r="I261"/>
  <c r="H261"/>
  <c r="I260"/>
  <c r="H260"/>
  <c r="I259"/>
  <c r="H259"/>
  <c r="I258"/>
  <c r="H258"/>
  <c r="I257"/>
  <c r="H257"/>
  <c r="I256"/>
  <c r="H256"/>
  <c r="I255"/>
  <c r="H255"/>
  <c r="I254"/>
  <c r="H254"/>
  <c r="I253"/>
  <c r="H253"/>
  <c r="I252"/>
  <c r="H252"/>
  <c r="I251"/>
  <c r="H251"/>
  <c r="I250"/>
  <c r="H250"/>
  <c r="I249"/>
  <c r="H249"/>
  <c r="I248"/>
  <c r="H248"/>
  <c r="I247"/>
  <c r="H247"/>
  <c r="I246"/>
  <c r="H246"/>
  <c r="I245"/>
  <c r="H245"/>
  <c r="I244"/>
  <c r="H244"/>
  <c r="I243"/>
  <c r="H243"/>
  <c r="I242"/>
  <c r="H242"/>
  <c r="I241"/>
  <c r="H241"/>
  <c r="I240"/>
  <c r="H240"/>
  <c r="I239"/>
  <c r="H239"/>
  <c r="I238"/>
  <c r="H238"/>
  <c r="I237"/>
  <c r="H237"/>
  <c r="I236"/>
  <c r="H236"/>
  <c r="I235"/>
  <c r="H235"/>
  <c r="I234"/>
  <c r="H234"/>
  <c r="I233"/>
  <c r="H233"/>
  <c r="I232"/>
  <c r="H232"/>
  <c r="I231"/>
  <c r="H231"/>
  <c r="I230"/>
  <c r="H230"/>
  <c r="I229"/>
  <c r="H229"/>
  <c r="I228"/>
  <c r="H228"/>
  <c r="I227"/>
  <c r="H227"/>
  <c r="I226"/>
  <c r="H226"/>
  <c r="I225"/>
  <c r="H225"/>
  <c r="I224"/>
  <c r="H224"/>
  <c r="I223"/>
  <c r="H223"/>
  <c r="I222"/>
  <c r="H222"/>
  <c r="I221"/>
  <c r="H221"/>
  <c r="I220"/>
  <c r="H220"/>
  <c r="I219"/>
  <c r="H219"/>
  <c r="I218"/>
  <c r="H218"/>
  <c r="I217"/>
  <c r="H217"/>
  <c r="I216"/>
  <c r="H216"/>
  <c r="I215"/>
  <c r="H215"/>
  <c r="I214"/>
  <c r="H214"/>
  <c r="I213"/>
  <c r="H213"/>
  <c r="I212"/>
  <c r="H212"/>
  <c r="I211"/>
  <c r="H211"/>
  <c r="I210"/>
  <c r="H210"/>
  <c r="I209"/>
  <c r="H209"/>
  <c r="I208"/>
  <c r="H208"/>
  <c r="I207"/>
  <c r="H207"/>
  <c r="I206"/>
  <c r="H206"/>
  <c r="I205"/>
  <c r="H205"/>
  <c r="I204"/>
  <c r="H204"/>
  <c r="I203"/>
  <c r="H203"/>
  <c r="I202"/>
  <c r="H202"/>
  <c r="I201"/>
  <c r="H201"/>
  <c r="I200"/>
  <c r="H200"/>
  <c r="I199"/>
  <c r="H199"/>
  <c r="I198"/>
  <c r="H198"/>
  <c r="I197"/>
  <c r="H197"/>
  <c r="I196"/>
  <c r="H196"/>
  <c r="I195"/>
  <c r="H195"/>
  <c r="I194"/>
  <c r="H194"/>
  <c r="I193"/>
  <c r="H193"/>
  <c r="I192"/>
  <c r="H192"/>
  <c r="I191"/>
  <c r="H191"/>
  <c r="I190"/>
  <c r="H190"/>
  <c r="I189"/>
  <c r="H189"/>
  <c r="I188"/>
  <c r="H188"/>
  <c r="I187"/>
  <c r="H187"/>
  <c r="I186"/>
  <c r="H186"/>
  <c r="I185"/>
  <c r="H185"/>
  <c r="I184"/>
  <c r="H184"/>
  <c r="I183"/>
  <c r="H183"/>
  <c r="I182"/>
  <c r="H182"/>
  <c r="I181"/>
  <c r="H181"/>
  <c r="I180"/>
  <c r="H180"/>
  <c r="I179"/>
  <c r="H179"/>
  <c r="I178"/>
  <c r="H178"/>
  <c r="I177"/>
  <c r="H177"/>
  <c r="I176"/>
  <c r="H176"/>
  <c r="I175"/>
  <c r="H175"/>
  <c r="I174"/>
  <c r="H174"/>
  <c r="I173"/>
  <c r="H173"/>
  <c r="I172"/>
  <c r="H172"/>
  <c r="I171"/>
  <c r="H171"/>
  <c r="I170"/>
  <c r="H170"/>
  <c r="I169"/>
  <c r="H169"/>
  <c r="I168"/>
  <c r="H168"/>
  <c r="I167"/>
  <c r="H167"/>
  <c r="I166"/>
  <c r="H166"/>
  <c r="I165"/>
  <c r="H165"/>
  <c r="I164"/>
  <c r="H164"/>
  <c r="I163"/>
  <c r="H163"/>
  <c r="I162"/>
  <c r="H162"/>
  <c r="I161"/>
  <c r="H161"/>
  <c r="I160"/>
  <c r="H160"/>
  <c r="I159"/>
  <c r="H159"/>
  <c r="I158"/>
  <c r="H158"/>
  <c r="I157"/>
  <c r="H157"/>
  <c r="I156"/>
  <c r="H156"/>
  <c r="I155"/>
  <c r="H155"/>
  <c r="I154"/>
  <c r="H154"/>
  <c r="I153"/>
  <c r="H153"/>
  <c r="I152"/>
  <c r="H152"/>
  <c r="I151"/>
  <c r="H151"/>
  <c r="I150"/>
  <c r="H150"/>
  <c r="I149"/>
  <c r="H149"/>
  <c r="I148"/>
  <c r="H148"/>
  <c r="I147"/>
  <c r="H147"/>
  <c r="I146"/>
  <c r="H146"/>
  <c r="I145"/>
  <c r="H145"/>
  <c r="I144"/>
  <c r="H144"/>
  <c r="I143"/>
  <c r="H143"/>
  <c r="I142"/>
  <c r="H142"/>
  <c r="I141"/>
  <c r="H141"/>
  <c r="I140"/>
  <c r="H140"/>
  <c r="I139"/>
  <c r="H139"/>
  <c r="I138"/>
  <c r="H138"/>
  <c r="I137"/>
  <c r="H137"/>
  <c r="I136"/>
  <c r="H136"/>
  <c r="I135"/>
  <c r="H135"/>
  <c r="I134"/>
  <c r="H134"/>
  <c r="I133"/>
  <c r="H133"/>
  <c r="I132"/>
  <c r="H132"/>
  <c r="I131"/>
  <c r="H131"/>
  <c r="I130"/>
  <c r="H130"/>
  <c r="I129"/>
  <c r="H129"/>
  <c r="I128"/>
  <c r="H128"/>
  <c r="I127"/>
  <c r="H127"/>
  <c r="I126"/>
  <c r="H126"/>
  <c r="I125"/>
  <c r="H125"/>
  <c r="I124"/>
  <c r="H124"/>
  <c r="I123"/>
  <c r="H123"/>
  <c r="I122"/>
  <c r="H122"/>
  <c r="I121"/>
  <c r="H121"/>
  <c r="I120"/>
  <c r="H120"/>
  <c r="I119"/>
  <c r="H119"/>
  <c r="I118"/>
  <c r="H118"/>
  <c r="I117"/>
  <c r="H117"/>
  <c r="I116"/>
  <c r="H116"/>
  <c r="I115"/>
  <c r="H115"/>
  <c r="I114"/>
  <c r="H114"/>
  <c r="I113"/>
  <c r="H113"/>
  <c r="I112"/>
  <c r="H112"/>
  <c r="I111"/>
  <c r="H111"/>
  <c r="I110"/>
  <c r="H110"/>
  <c r="I109"/>
  <c r="H109"/>
  <c r="I108"/>
  <c r="H108"/>
  <c r="I107"/>
  <c r="H107"/>
  <c r="I106"/>
  <c r="H106"/>
  <c r="I105"/>
  <c r="H105"/>
  <c r="I104"/>
  <c r="H104"/>
  <c r="I103"/>
  <c r="H103"/>
  <c r="I102"/>
  <c r="H102"/>
  <c r="I101"/>
  <c r="H101"/>
  <c r="I100"/>
  <c r="H100"/>
  <c r="I99"/>
  <c r="H99"/>
  <c r="I98"/>
  <c r="H98"/>
  <c r="I97"/>
  <c r="H97"/>
  <c r="I96"/>
  <c r="H96"/>
  <c r="I95"/>
  <c r="H95"/>
  <c r="I94"/>
  <c r="H94"/>
  <c r="I93"/>
  <c r="H93"/>
  <c r="I92"/>
  <c r="H92"/>
  <c r="I91"/>
  <c r="H91"/>
  <c r="I90"/>
  <c r="H90"/>
  <c r="I89"/>
  <c r="H89"/>
  <c r="I88"/>
  <c r="H88"/>
  <c r="I87"/>
  <c r="H87"/>
  <c r="I86"/>
  <c r="H86"/>
  <c r="I85"/>
  <c r="H85"/>
  <c r="I84"/>
  <c r="H84"/>
  <c r="I83"/>
  <c r="H83"/>
  <c r="I82"/>
  <c r="H82"/>
  <c r="I81"/>
  <c r="H81"/>
  <c r="I80"/>
  <c r="H80"/>
  <c r="I79"/>
  <c r="H79"/>
  <c r="I78"/>
  <c r="H78"/>
  <c r="I77"/>
  <c r="H77"/>
  <c r="I76"/>
  <c r="H76"/>
  <c r="I75"/>
  <c r="H75"/>
  <c r="I74"/>
  <c r="H74"/>
  <c r="I73"/>
  <c r="H73"/>
  <c r="I72"/>
  <c r="H72"/>
  <c r="I71"/>
  <c r="H71"/>
  <c r="I70"/>
  <c r="H70"/>
  <c r="I69"/>
  <c r="H69"/>
  <c r="I68"/>
  <c r="H68"/>
  <c r="I67"/>
  <c r="H67"/>
  <c r="I66"/>
  <c r="H66"/>
  <c r="I65"/>
  <c r="H65"/>
  <c r="I64"/>
  <c r="H64"/>
  <c r="I63"/>
  <c r="H63"/>
  <c r="I62"/>
  <c r="H62"/>
  <c r="I61"/>
  <c r="H61"/>
  <c r="I60"/>
  <c r="H60"/>
  <c r="I59"/>
  <c r="H59"/>
  <c r="I58"/>
  <c r="H58"/>
  <c r="I57"/>
  <c r="H57"/>
  <c r="I56"/>
  <c r="H56"/>
  <c r="I55"/>
  <c r="H55"/>
  <c r="I54"/>
  <c r="H54"/>
  <c r="I53"/>
  <c r="H53"/>
  <c r="I52"/>
  <c r="H52"/>
  <c r="I51"/>
  <c r="H51"/>
  <c r="I50"/>
  <c r="H50"/>
  <c r="I49"/>
  <c r="H49"/>
  <c r="I48"/>
  <c r="H48"/>
  <c r="I47"/>
  <c r="H47"/>
  <c r="I46"/>
  <c r="H46"/>
  <c r="I45"/>
  <c r="H45"/>
  <c r="I44"/>
  <c r="H44"/>
  <c r="I43"/>
  <c r="H43"/>
  <c r="I42"/>
  <c r="H42"/>
  <c r="I41"/>
  <c r="H41"/>
  <c r="I40"/>
  <c r="H40"/>
  <c r="I39"/>
  <c r="H39"/>
  <c r="I38"/>
  <c r="H38"/>
  <c r="I37"/>
  <c r="H37"/>
  <c r="I36"/>
  <c r="H36"/>
  <c r="I35"/>
  <c r="H35"/>
  <c r="I34"/>
  <c r="H34"/>
  <c r="I33"/>
  <c r="H33"/>
  <c r="I32"/>
  <c r="H32"/>
  <c r="I31"/>
  <c r="H31"/>
  <c r="I30"/>
  <c r="H30"/>
  <c r="I29"/>
  <c r="H29"/>
  <c r="I28"/>
  <c r="H28"/>
  <c r="I27"/>
  <c r="H27"/>
  <c r="I26"/>
  <c r="H26"/>
  <c r="I25"/>
  <c r="H25"/>
  <c r="I24"/>
  <c r="H24"/>
  <c r="I23"/>
  <c r="H23"/>
  <c r="I22"/>
  <c r="H22"/>
  <c r="I21"/>
  <c r="H21"/>
  <c r="I20"/>
  <c r="H20"/>
  <c r="I19"/>
  <c r="I18"/>
  <c r="I17"/>
  <c r="I16"/>
  <c r="I15"/>
  <c r="P30"/>
  <c r="V44"/>
  <c r="P43" s="1"/>
  <c r="I11"/>
  <c r="H11"/>
  <c r="C2"/>
  <c r="V14" l="1"/>
  <c r="P12"/>
  <c r="P32"/>
  <c r="P44"/>
  <c r="Q44" s="1"/>
  <c r="R72"/>
  <c r="R73"/>
  <c r="S73" s="1"/>
  <c r="R66"/>
  <c r="R67"/>
  <c r="S67" s="1"/>
  <c r="R61"/>
  <c r="R60"/>
  <c r="S60" s="1"/>
  <c r="R54"/>
  <c r="S54" s="1"/>
  <c r="R55"/>
  <c r="R48"/>
  <c r="R49"/>
  <c r="S49" s="1"/>
  <c r="R42"/>
  <c r="S42" s="1"/>
  <c r="R79"/>
  <c r="R37"/>
  <c r="S37" s="1"/>
  <c r="R36"/>
  <c r="R31"/>
  <c r="R30"/>
  <c r="R43"/>
  <c r="V12"/>
  <c r="P13" s="1"/>
  <c r="V25"/>
  <c r="P25" s="1"/>
  <c r="O30"/>
  <c r="Q30"/>
  <c r="Q43"/>
  <c r="O43"/>
  <c r="O49"/>
  <c r="Q49"/>
  <c r="O68"/>
  <c r="Q68"/>
  <c r="O73"/>
  <c r="Q73"/>
  <c r="O19"/>
  <c r="Q19"/>
  <c r="O26"/>
  <c r="O20"/>
  <c r="O32"/>
  <c r="Q37"/>
  <c r="O37"/>
  <c r="Q42"/>
  <c r="O42"/>
  <c r="O44"/>
  <c r="Q54"/>
  <c r="O54"/>
  <c r="Q61"/>
  <c r="O61"/>
  <c r="Q66"/>
  <c r="O66"/>
  <c r="S78"/>
  <c r="Q78"/>
  <c r="O78"/>
  <c r="O18"/>
  <c r="O25"/>
  <c r="O36"/>
  <c r="Q36"/>
  <c r="Q38"/>
  <c r="O38"/>
  <c r="O56"/>
  <c r="Q56"/>
  <c r="O80"/>
  <c r="Q80"/>
  <c r="Q48"/>
  <c r="O48"/>
  <c r="O60"/>
  <c r="Q60"/>
  <c r="Q67"/>
  <c r="O67"/>
  <c r="Q74"/>
  <c r="O74"/>
  <c r="O24"/>
  <c r="Q24"/>
  <c r="Q31"/>
  <c r="O31"/>
  <c r="Q50"/>
  <c r="O50"/>
  <c r="S55"/>
  <c r="Q55"/>
  <c r="O55"/>
  <c r="Q62"/>
  <c r="O62"/>
  <c r="O72"/>
  <c r="Q72"/>
  <c r="Q79"/>
  <c r="O79"/>
  <c r="R38"/>
  <c r="R62"/>
  <c r="P18"/>
  <c r="R44"/>
  <c r="R68"/>
  <c r="R56"/>
  <c r="R80"/>
  <c r="R50"/>
  <c r="R74"/>
  <c r="R19"/>
  <c r="R24"/>
  <c r="Q12" l="1"/>
  <c r="R12"/>
  <c r="R25"/>
  <c r="S25" s="1"/>
  <c r="R32"/>
  <c r="S32" s="1"/>
  <c r="R18"/>
  <c r="S18" s="1"/>
  <c r="Q32"/>
  <c r="S74"/>
  <c r="S72"/>
  <c r="S68"/>
  <c r="S66"/>
  <c r="S62"/>
  <c r="S61"/>
  <c r="S56"/>
  <c r="S50"/>
  <c r="S48"/>
  <c r="S44"/>
  <c r="S43"/>
  <c r="S80"/>
  <c r="S79"/>
  <c r="S38"/>
  <c r="S36"/>
  <c r="S31"/>
  <c r="S30"/>
  <c r="S24"/>
  <c r="S19"/>
  <c r="Q13"/>
  <c r="R13"/>
  <c r="P14"/>
  <c r="P26"/>
  <c r="Q25"/>
  <c r="Q18"/>
  <c r="P20"/>
  <c r="C33" i="4"/>
  <c r="C32"/>
  <c r="S12" i="60" l="1"/>
  <c r="Q20"/>
  <c r="Q26"/>
  <c r="S13"/>
  <c r="Q14"/>
  <c r="R14"/>
  <c r="R26"/>
  <c r="R20"/>
  <c r="R15"/>
  <c r="S26" l="1"/>
  <c r="S14"/>
  <c r="S20"/>
  <c r="AC7" i="1" l="1"/>
  <c r="X7"/>
  <c r="Q7"/>
  <c r="L7"/>
  <c r="L17"/>
  <c r="L12"/>
  <c r="M48" i="4"/>
  <c r="M47"/>
  <c r="M46"/>
  <c r="M45"/>
  <c r="F45"/>
  <c r="H42"/>
  <c r="F42"/>
  <c r="M41"/>
  <c r="M40"/>
  <c r="M39"/>
  <c r="M38"/>
  <c r="H38"/>
  <c r="H48" s="1"/>
  <c r="AC14" i="1" l="1"/>
  <c r="AC21" s="1"/>
  <c r="AB14"/>
  <c r="AB21" s="1"/>
  <c r="AB13"/>
  <c r="AB20" s="1"/>
  <c r="AC13"/>
  <c r="AC20" s="1"/>
  <c r="X14"/>
  <c r="X21" s="1"/>
  <c r="X13"/>
  <c r="X20" s="1"/>
  <c r="W13"/>
  <c r="W20" s="1"/>
  <c r="W14"/>
  <c r="W21" l="1"/>
  <c r="F48" i="4"/>
  <c r="H45"/>
</calcChain>
</file>

<file path=xl/comments1.xml><?xml version="1.0" encoding="utf-8"?>
<comments xmlns="http://schemas.openxmlformats.org/spreadsheetml/2006/main">
  <authors>
    <author>UR73700035</author>
  </authors>
  <commentList>
    <comment ref="B10" authorId="0">
      <text>
        <r>
          <rPr>
            <b/>
            <sz val="9"/>
            <color indexed="81"/>
            <rFont val="Tahoma"/>
            <family val="2"/>
          </rPr>
          <t>Vente de marchandises 14% + impôt 1%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0" authorId="0">
      <text>
        <r>
          <rPr>
            <b/>
            <sz val="9"/>
            <color indexed="81"/>
            <rFont val="Tahoma"/>
            <family val="2"/>
          </rPr>
          <t>Vente de marchandises 14% + impôt 1%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11" authorId="0">
      <text>
        <r>
          <rPr>
            <b/>
            <sz val="9"/>
            <color indexed="81"/>
            <rFont val="Tahoma"/>
            <family val="2"/>
          </rPr>
          <t>Prestations de services commerciales ou artisdanales (BIC) 24,60% + impôt 1,70%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1" authorId="0">
      <text>
        <r>
          <rPr>
            <b/>
            <sz val="9"/>
            <color indexed="81"/>
            <rFont val="Tahoma"/>
            <family val="2"/>
          </rPr>
          <t>Prestations de services commerciales ou artisdanales (BIC) 24,60% + impôt 1,70%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12" authorId="0">
      <text>
        <r>
          <rPr>
            <b/>
            <sz val="9"/>
            <color indexed="81"/>
            <rFont val="Tahoma"/>
            <family val="2"/>
          </rPr>
          <t>Prestations de services non commerciales (BNC) 24,60% + impôt 2,20%</t>
        </r>
      </text>
    </comment>
    <comment ref="G12" authorId="0">
      <text>
        <r>
          <rPr>
            <b/>
            <sz val="9"/>
            <color indexed="81"/>
            <rFont val="Tahoma"/>
            <family val="2"/>
          </rPr>
          <t>Prestations de services non commerciales (BNC) 24,60% + impôt 2,20%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UR73700035</author>
  </authors>
  <commentList>
    <comment ref="F25" authorId="0">
      <text>
        <r>
          <rPr>
            <b/>
            <sz val="9"/>
            <color indexed="81"/>
            <rFont val="Tahoma"/>
            <family val="2"/>
          </rPr>
          <t>Enchaînement sur la feuille saisie des déclarations correspondante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<sst xmlns="http://schemas.openxmlformats.org/spreadsheetml/2006/main" count="654" uniqueCount="121">
  <si>
    <t>Nom / Prénom</t>
  </si>
  <si>
    <t>N° SIRET</t>
  </si>
  <si>
    <t>N° UR</t>
  </si>
  <si>
    <t>Date d'immatriculation</t>
  </si>
  <si>
    <t>Classique</t>
  </si>
  <si>
    <t>ACCRE</t>
  </si>
  <si>
    <t>Mens</t>
  </si>
  <si>
    <t>Trim</t>
  </si>
  <si>
    <t>Avec impôt</t>
  </si>
  <si>
    <t>Artisan</t>
  </si>
  <si>
    <t>Commerçant</t>
  </si>
  <si>
    <t>Profession Libérale</t>
  </si>
  <si>
    <t>Catégorie Professionnelle</t>
  </si>
  <si>
    <t>Profession libérale</t>
  </si>
  <si>
    <t>Liste1</t>
  </si>
  <si>
    <t>Liste2</t>
  </si>
  <si>
    <t>Mensuel</t>
  </si>
  <si>
    <t>Trimestriel</t>
  </si>
  <si>
    <t>Périodicité</t>
  </si>
  <si>
    <t>Exo ACCRE</t>
  </si>
  <si>
    <t>Liste3</t>
  </si>
  <si>
    <t>Oui</t>
  </si>
  <si>
    <t>Non</t>
  </si>
  <si>
    <t>Versement de l'impôt</t>
  </si>
  <si>
    <t>Nombre de jours d'activité</t>
  </si>
  <si>
    <t>Chiffre d'Affaires annuel maximum</t>
  </si>
  <si>
    <t>CA</t>
  </si>
  <si>
    <t>TVA</t>
  </si>
  <si>
    <t>Ventes</t>
  </si>
  <si>
    <t>Prestations de services</t>
  </si>
  <si>
    <t>Chiffre d'Affaires annuel proratisé</t>
  </si>
  <si>
    <t>Chiffre d'Affaires annuel déclaré</t>
  </si>
  <si>
    <t>Année 2013</t>
  </si>
  <si>
    <t>Année 2014</t>
  </si>
  <si>
    <t>Activité</t>
  </si>
  <si>
    <t>Prestations de services BIC</t>
  </si>
  <si>
    <t>Prestations de services BNC</t>
  </si>
  <si>
    <t>Prestations de services BIC &amp; BNC</t>
  </si>
  <si>
    <t>Ventes et prestations de services BIC</t>
  </si>
  <si>
    <t>Ventes et prestations de services BNC</t>
  </si>
  <si>
    <t>Ventes et prestations de services BIC &amp; BNC</t>
  </si>
  <si>
    <t>Date de début</t>
  </si>
  <si>
    <t xml:space="preserve">1ère Période </t>
  </si>
  <si>
    <t>2ème Période</t>
  </si>
  <si>
    <t>3ème Période</t>
  </si>
  <si>
    <t xml:space="preserve">Date de fin </t>
  </si>
  <si>
    <t>Date début</t>
  </si>
  <si>
    <t>Date fin</t>
  </si>
  <si>
    <t>1er trimestre</t>
  </si>
  <si>
    <t xml:space="preserve">2ème trimestre </t>
  </si>
  <si>
    <t>3ème trimestre</t>
  </si>
  <si>
    <t>4ème trimestre</t>
  </si>
  <si>
    <t>Seuils Micro Social</t>
  </si>
  <si>
    <t>Calculette à utiliser</t>
  </si>
  <si>
    <t>Cotisant</t>
  </si>
  <si>
    <t>Taux</t>
  </si>
  <si>
    <t>Base</t>
  </si>
  <si>
    <t>MICRO SOC.VERS.LIB</t>
  </si>
  <si>
    <t>Artisan avec impôts</t>
  </si>
  <si>
    <t>MICRO SOCIAL VERS.</t>
  </si>
  <si>
    <t>CFP ARTISAN</t>
  </si>
  <si>
    <t>Commerçant avec impôts</t>
  </si>
  <si>
    <t>CFP COMMERCANT</t>
  </si>
  <si>
    <t>Conditions cumulatives</t>
  </si>
  <si>
    <t>Régime RSI / CIPAV</t>
  </si>
  <si>
    <t>Cumul d'activités</t>
  </si>
  <si>
    <t>Eligibilité des différentes activités</t>
  </si>
  <si>
    <t>Commerçant ACCRE avec impôts</t>
  </si>
  <si>
    <t>M</t>
  </si>
  <si>
    <t>ACCRE 1 VENTES CCANT</t>
  </si>
  <si>
    <t>Liste7</t>
  </si>
  <si>
    <t>Questionnaire</t>
  </si>
  <si>
    <t>Liasse fiscale</t>
  </si>
  <si>
    <t>Jour</t>
  </si>
  <si>
    <t>Mois</t>
  </si>
  <si>
    <t>Montant</t>
  </si>
  <si>
    <t>Origine</t>
  </si>
  <si>
    <t>Mouvement    justifié</t>
  </si>
  <si>
    <t>Observations</t>
  </si>
  <si>
    <t>Liste10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</si>
  <si>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</si>
  <si>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</si>
  <si>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</si>
  <si>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</si>
  <si>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</si>
  <si>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</si>
  <si>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</si>
  <si>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</si>
  <si>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</si>
  <si>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</si>
  <si>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</si>
  <si>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</si>
  <si>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Liste13</t>
  </si>
  <si>
    <t>Banque compte pro</t>
  </si>
  <si>
    <t>Banque compte perso</t>
  </si>
  <si>
    <t>Facture fournisseur</t>
  </si>
  <si>
    <t>Facture client</t>
  </si>
  <si>
    <t>Livre de recettes</t>
  </si>
  <si>
    <t>Liste14</t>
  </si>
  <si>
    <t>Prestations BNC</t>
  </si>
  <si>
    <t>Prestations BIC</t>
  </si>
  <si>
    <t>Liste15</t>
  </si>
  <si>
    <t>Montant à                                    justifier</t>
  </si>
  <si>
    <t>ANNEE 2013</t>
  </si>
  <si>
    <t>ANNEE 2014</t>
  </si>
  <si>
    <t>Cotisations</t>
  </si>
  <si>
    <t>Déclaré</t>
  </si>
  <si>
    <t>Rectifié</t>
  </si>
  <si>
    <t>A régularier</t>
  </si>
  <si>
    <t>Bases</t>
  </si>
  <si>
    <t>Régime Micro Social</t>
  </si>
  <si>
    <t>ventes</t>
  </si>
  <si>
    <t>BIC</t>
  </si>
  <si>
    <t>BNC</t>
  </si>
  <si>
    <t xml:space="preserve">Janvier </t>
  </si>
  <si>
    <t>Date d'Immatriculation</t>
  </si>
  <si>
    <t>Banque (commpte pro)</t>
  </si>
  <si>
    <t>pppppppppp</t>
  </si>
  <si>
    <t>fffffffffffffffffff</t>
  </si>
  <si>
    <t>ddddddd</t>
  </si>
  <si>
    <t>rrrrrrrrrrrr</t>
  </si>
</sst>
</file>

<file path=xl/styles.xml><?xml version="1.0" encoding="utf-8"?>
<styleSheet xmlns="http://schemas.openxmlformats.org/spreadsheetml/2006/main">
  <fonts count="27">
    <font>
      <sz val="11"/>
      <color theme="1"/>
      <name val="Calibri"/>
      <family val="2"/>
      <scheme val="minor"/>
    </font>
    <font>
      <sz val="10"/>
      <name val="Arial"/>
      <family val="2"/>
    </font>
    <font>
      <b/>
      <u val="double"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rgb="FFFF0000"/>
      <name val="Arial"/>
      <family val="2"/>
    </font>
    <font>
      <sz val="11"/>
      <name val="Calibri"/>
      <family val="2"/>
      <scheme val="minor"/>
    </font>
    <font>
      <b/>
      <sz val="12"/>
      <color rgb="FF9900FF"/>
      <name val="Calibri"/>
      <family val="2"/>
      <scheme val="minor"/>
    </font>
    <font>
      <b/>
      <sz val="14"/>
      <name val="Arial"/>
      <family val="2"/>
    </font>
    <font>
      <b/>
      <sz val="1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2"/>
      <color theme="1"/>
      <name val="Calibri"/>
      <family val="2"/>
      <scheme val="minor"/>
    </font>
    <font>
      <b/>
      <sz val="10"/>
      <color rgb="FF9933FF"/>
      <name val="Arial"/>
      <family val="2"/>
    </font>
    <font>
      <b/>
      <sz val="10"/>
      <color rgb="FF9900FF"/>
      <name val="Arial"/>
      <family val="2"/>
    </font>
    <font>
      <b/>
      <sz val="12"/>
      <name val="Arial"/>
      <family val="2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rgb="FFFF0000"/>
      <name val="Arial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rgb="FFFFFF00"/>
        <bgColor indexed="64"/>
      </patternFill>
    </fill>
    <fill>
      <patternFill patternType="gray0625"/>
    </fill>
    <fill>
      <patternFill patternType="solid">
        <fgColor indexed="6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99FF"/>
        <bgColor indexed="64"/>
      </patternFill>
    </fill>
  </fills>
  <borders count="42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2" fillId="2" borderId="1"/>
  </cellStyleXfs>
  <cellXfs count="234">
    <xf numFmtId="0" fontId="0" fillId="0" borderId="0" xfId="0"/>
    <xf numFmtId="0" fontId="7" fillId="0" borderId="0" xfId="0" applyFont="1"/>
    <xf numFmtId="0" fontId="7" fillId="0" borderId="0" xfId="0" applyFont="1" applyFill="1" applyBorder="1" applyAlignment="1">
      <alignment horizontal="center" vertical="center"/>
    </xf>
    <xf numFmtId="14" fontId="0" fillId="0" borderId="0" xfId="0" applyNumberFormat="1"/>
    <xf numFmtId="14" fontId="5" fillId="0" borderId="0" xfId="0" applyNumberFormat="1" applyFont="1" applyFill="1" applyBorder="1" applyAlignment="1" applyProtection="1">
      <protection hidden="1"/>
    </xf>
    <xf numFmtId="10" fontId="5" fillId="0" borderId="32" xfId="0" applyNumberFormat="1" applyFont="1" applyFill="1" applyBorder="1" applyAlignment="1" applyProtection="1">
      <alignment horizontal="center" vertical="center"/>
    </xf>
    <xf numFmtId="2" fontId="4" fillId="0" borderId="21" xfId="0" applyNumberFormat="1" applyFont="1" applyFill="1" applyBorder="1" applyAlignment="1" applyProtection="1">
      <alignment horizontal="center" vertical="center"/>
      <protection locked="0"/>
    </xf>
    <xf numFmtId="10" fontId="5" fillId="0" borderId="33" xfId="0" applyNumberFormat="1" applyFont="1" applyFill="1" applyBorder="1" applyAlignment="1" applyProtection="1">
      <alignment horizontal="center" vertical="center"/>
    </xf>
    <xf numFmtId="10" fontId="5" fillId="0" borderId="34" xfId="0" applyNumberFormat="1" applyFont="1" applyFill="1" applyBorder="1" applyAlignment="1" applyProtection="1">
      <alignment horizontal="center" vertical="center"/>
    </xf>
    <xf numFmtId="2" fontId="4" fillId="0" borderId="24" xfId="0" applyNumberFormat="1" applyFont="1" applyFill="1" applyBorder="1" applyAlignment="1" applyProtection="1">
      <alignment horizontal="center" vertical="center"/>
      <protection locked="0"/>
    </xf>
    <xf numFmtId="0" fontId="0" fillId="4" borderId="0" xfId="0" applyFill="1"/>
    <xf numFmtId="0" fontId="0" fillId="0" borderId="0" xfId="0" applyFill="1" applyAlignment="1" applyProtection="1">
      <alignment horizontal="center" vertical="center"/>
      <protection hidden="1"/>
    </xf>
    <xf numFmtId="10" fontId="5" fillId="0" borderId="30" xfId="0" applyNumberFormat="1" applyFont="1" applyFill="1" applyBorder="1" applyAlignment="1" applyProtection="1">
      <alignment horizontal="center" vertical="center"/>
    </xf>
    <xf numFmtId="0" fontId="4" fillId="0" borderId="14" xfId="0" applyFont="1" applyFill="1" applyBorder="1" applyAlignment="1" applyProtection="1">
      <alignment horizontal="center" vertical="center"/>
      <protection hidden="1"/>
    </xf>
    <xf numFmtId="10" fontId="21" fillId="0" borderId="32" xfId="0" applyNumberFormat="1" applyFont="1" applyFill="1" applyBorder="1" applyAlignment="1" applyProtection="1">
      <alignment horizontal="center" vertical="center"/>
      <protection hidden="1"/>
    </xf>
    <xf numFmtId="10" fontId="21" fillId="0" borderId="34" xfId="0" applyNumberFormat="1" applyFont="1" applyFill="1" applyBorder="1" applyAlignment="1" applyProtection="1">
      <alignment horizontal="center" vertical="center"/>
      <protection hidden="1"/>
    </xf>
    <xf numFmtId="0" fontId="0" fillId="0" borderId="37" xfId="0" applyBorder="1" applyAlignment="1" applyProtection="1">
      <alignment horizontal="center" vertical="center"/>
      <protection locked="0"/>
    </xf>
    <xf numFmtId="0" fontId="0" fillId="0" borderId="37" xfId="0" applyFill="1" applyBorder="1" applyAlignment="1" applyProtection="1">
      <alignment horizontal="center" vertical="center"/>
      <protection locked="0"/>
    </xf>
    <xf numFmtId="0" fontId="0" fillId="0" borderId="0" xfId="0" applyProtection="1">
      <protection hidden="1"/>
    </xf>
    <xf numFmtId="0" fontId="0" fillId="0" borderId="0" xfId="0" applyAlignment="1" applyProtection="1">
      <protection hidden="1"/>
    </xf>
    <xf numFmtId="0" fontId="7" fillId="0" borderId="0" xfId="0" applyFont="1" applyProtection="1">
      <protection hidden="1"/>
    </xf>
    <xf numFmtId="0" fontId="0" fillId="0" borderId="0" xfId="0" applyBorder="1" applyAlignment="1" applyProtection="1">
      <protection hidden="1"/>
    </xf>
    <xf numFmtId="0" fontId="4" fillId="0" borderId="3" xfId="0" applyFont="1" applyFill="1" applyBorder="1" applyAlignment="1" applyProtection="1">
      <alignment horizontal="center" vertical="center"/>
      <protection hidden="1"/>
    </xf>
    <xf numFmtId="0" fontId="4" fillId="0" borderId="5" xfId="0" applyFont="1" applyFill="1" applyBorder="1" applyAlignment="1" applyProtection="1">
      <alignment horizontal="center" vertical="center"/>
      <protection hidden="1"/>
    </xf>
    <xf numFmtId="0" fontId="4" fillId="0" borderId="0" xfId="0" applyFont="1" applyFill="1" applyBorder="1" applyAlignment="1" applyProtection="1">
      <alignment horizontal="center" vertical="center"/>
      <protection hidden="1"/>
    </xf>
    <xf numFmtId="0" fontId="4" fillId="0" borderId="2" xfId="0" applyFont="1" applyFill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8" fillId="0" borderId="0" xfId="0" applyFont="1" applyBorder="1" applyAlignment="1" applyProtection="1">
      <alignment horizontal="center"/>
      <protection hidden="1"/>
    </xf>
    <xf numFmtId="0" fontId="0" fillId="0" borderId="0" xfId="0" applyBorder="1" applyAlignment="1" applyProtection="1">
      <alignment horizontal="center" vertical="center"/>
      <protection hidden="1"/>
    </xf>
    <xf numFmtId="0" fontId="0" fillId="5" borderId="0" xfId="0" applyFill="1" applyAlignment="1" applyProtection="1">
      <alignment horizontal="center" vertical="center"/>
      <protection hidden="1"/>
    </xf>
    <xf numFmtId="0" fontId="3" fillId="0" borderId="0" xfId="0" applyFont="1" applyFill="1" applyBorder="1" applyAlignment="1" applyProtection="1">
      <alignment horizontal="center"/>
      <protection hidden="1"/>
    </xf>
    <xf numFmtId="0" fontId="0" fillId="0" borderId="0" xfId="0" applyBorder="1" applyAlignment="1" applyProtection="1">
      <alignment horizontal="center"/>
      <protection hidden="1"/>
    </xf>
    <xf numFmtId="0" fontId="0" fillId="0" borderId="2" xfId="0" applyBorder="1" applyAlignment="1" applyProtection="1">
      <alignment horizontal="center" vertical="center"/>
      <protection hidden="1"/>
    </xf>
    <xf numFmtId="0" fontId="0" fillId="0" borderId="4" xfId="0" applyBorder="1" applyAlignment="1" applyProtection="1">
      <alignment horizontal="center" vertical="center"/>
      <protection hidden="1"/>
    </xf>
    <xf numFmtId="0" fontId="0" fillId="0" borderId="3" xfId="0" applyBorder="1" applyAlignment="1" applyProtection="1">
      <alignment horizontal="center" vertical="center"/>
      <protection hidden="1"/>
    </xf>
    <xf numFmtId="0" fontId="0" fillId="0" borderId="5" xfId="0" applyBorder="1" applyAlignment="1" applyProtection="1">
      <alignment horizontal="center" vertical="center"/>
      <protection hidden="1"/>
    </xf>
    <xf numFmtId="3" fontId="6" fillId="0" borderId="2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ont="1" applyProtection="1">
      <protection hidden="1"/>
    </xf>
    <xf numFmtId="14" fontId="0" fillId="0" borderId="0" xfId="0" applyNumberFormat="1" applyFont="1" applyProtection="1">
      <protection hidden="1"/>
    </xf>
    <xf numFmtId="1" fontId="0" fillId="0" borderId="0" xfId="0" applyNumberFormat="1" applyFont="1" applyProtection="1">
      <protection hidden="1"/>
    </xf>
    <xf numFmtId="1" fontId="16" fillId="0" borderId="2" xfId="0" applyNumberFormat="1" applyFont="1" applyFill="1" applyBorder="1" applyAlignment="1" applyProtection="1">
      <alignment horizontal="center" vertical="center"/>
      <protection hidden="1"/>
    </xf>
    <xf numFmtId="0" fontId="22" fillId="0" borderId="2" xfId="0" applyFont="1" applyFill="1" applyBorder="1" applyAlignment="1" applyProtection="1">
      <alignment horizontal="center" vertical="center"/>
      <protection hidden="1"/>
    </xf>
    <xf numFmtId="3" fontId="22" fillId="0" borderId="2" xfId="0" applyNumberFormat="1" applyFont="1" applyFill="1" applyBorder="1" applyAlignment="1" applyProtection="1">
      <alignment horizontal="center" vertical="center"/>
      <protection hidden="1"/>
    </xf>
    <xf numFmtId="0" fontId="23" fillId="0" borderId="0" xfId="0" applyFont="1"/>
    <xf numFmtId="2" fontId="23" fillId="0" borderId="0" xfId="0" applyNumberFormat="1" applyFont="1"/>
    <xf numFmtId="0" fontId="23" fillId="0" borderId="0" xfId="0" applyFont="1" applyFill="1"/>
    <xf numFmtId="10" fontId="23" fillId="0" borderId="0" xfId="0" applyNumberFormat="1" applyFont="1"/>
    <xf numFmtId="0" fontId="23" fillId="0" borderId="0" xfId="0" applyFont="1" applyBorder="1" applyAlignment="1"/>
    <xf numFmtId="0" fontId="23" fillId="0" borderId="2" xfId="0" applyFont="1" applyBorder="1" applyAlignment="1" applyProtection="1">
      <alignment horizontal="center" vertical="center"/>
      <protection locked="0"/>
    </xf>
    <xf numFmtId="2" fontId="23" fillId="0" borderId="2" xfId="0" applyNumberFormat="1" applyFont="1" applyBorder="1" applyAlignment="1" applyProtection="1">
      <alignment horizontal="center" vertical="center"/>
      <protection locked="0"/>
    </xf>
    <xf numFmtId="0" fontId="19" fillId="6" borderId="2" xfId="0" applyFont="1" applyFill="1" applyBorder="1" applyAlignment="1" applyProtection="1">
      <alignment horizontal="center" vertical="center"/>
      <protection locked="0"/>
    </xf>
    <xf numFmtId="0" fontId="23" fillId="6" borderId="2" xfId="0" applyFont="1" applyFill="1" applyBorder="1" applyAlignment="1" applyProtection="1">
      <alignment horizontal="center" vertical="center"/>
      <protection hidden="1"/>
    </xf>
    <xf numFmtId="4" fontId="23" fillId="6" borderId="2" xfId="0" applyNumberFormat="1" applyFont="1" applyFill="1" applyBorder="1" applyAlignment="1" applyProtection="1">
      <alignment horizontal="center" vertical="center"/>
      <protection hidden="1"/>
    </xf>
    <xf numFmtId="0" fontId="23" fillId="6" borderId="2" xfId="0" applyFont="1" applyFill="1" applyBorder="1" applyAlignment="1" applyProtection="1">
      <alignment horizontal="center" vertical="center"/>
      <protection locked="0"/>
    </xf>
    <xf numFmtId="10" fontId="19" fillId="0" borderId="2" xfId="0" applyNumberFormat="1" applyFont="1" applyFill="1" applyBorder="1" applyAlignment="1" applyProtection="1">
      <alignment horizontal="center" vertical="center"/>
    </xf>
    <xf numFmtId="2" fontId="23" fillId="0" borderId="2" xfId="0" applyNumberFormat="1" applyFont="1" applyBorder="1" applyAlignment="1">
      <alignment horizontal="center" vertical="center"/>
    </xf>
    <xf numFmtId="10" fontId="21" fillId="0" borderId="2" xfId="0" applyNumberFormat="1" applyFont="1" applyFill="1" applyBorder="1" applyAlignment="1" applyProtection="1">
      <alignment horizontal="center" vertical="center"/>
    </xf>
    <xf numFmtId="2" fontId="23" fillId="0" borderId="2" xfId="0" applyNumberFormat="1" applyFont="1" applyBorder="1" applyAlignment="1" applyProtection="1">
      <alignment horizontal="center" vertical="center"/>
      <protection hidden="1"/>
    </xf>
    <xf numFmtId="2" fontId="23" fillId="6" borderId="2" xfId="0" applyNumberFormat="1" applyFont="1" applyFill="1" applyBorder="1" applyAlignment="1">
      <alignment horizontal="center" vertical="center"/>
    </xf>
    <xf numFmtId="10" fontId="21" fillId="0" borderId="0" xfId="0" applyNumberFormat="1" applyFont="1" applyFill="1" applyBorder="1" applyAlignment="1" applyProtection="1">
      <alignment horizontal="center" vertical="center"/>
    </xf>
    <xf numFmtId="2" fontId="23" fillId="0" borderId="0" xfId="0" applyNumberFormat="1" applyFont="1" applyBorder="1" applyAlignment="1">
      <alignment horizontal="center" vertical="center"/>
    </xf>
    <xf numFmtId="0" fontId="19" fillId="0" borderId="0" xfId="0" applyFont="1" applyFill="1" applyBorder="1" applyAlignment="1" applyProtection="1">
      <alignment vertical="center"/>
    </xf>
    <xf numFmtId="10" fontId="24" fillId="0" borderId="2" xfId="0" applyNumberFormat="1" applyFont="1" applyBorder="1" applyAlignment="1">
      <alignment horizontal="center" vertical="center"/>
    </xf>
    <xf numFmtId="0" fontId="21" fillId="0" borderId="0" xfId="0" applyFont="1" applyFill="1" applyBorder="1" applyAlignment="1" applyProtection="1">
      <alignment vertical="center"/>
    </xf>
    <xf numFmtId="10" fontId="19" fillId="0" borderId="0" xfId="0" applyNumberFormat="1" applyFont="1" applyFill="1" applyBorder="1" applyAlignment="1" applyProtection="1">
      <alignment horizontal="center" vertical="center"/>
    </xf>
    <xf numFmtId="0" fontId="23" fillId="0" borderId="0" xfId="0" applyFont="1" applyFill="1" applyBorder="1"/>
    <xf numFmtId="10" fontId="23" fillId="0" borderId="0" xfId="0" applyNumberFormat="1" applyFont="1" applyBorder="1"/>
    <xf numFmtId="2" fontId="23" fillId="0" borderId="0" xfId="0" applyNumberFormat="1" applyFont="1" applyBorder="1" applyAlignment="1"/>
    <xf numFmtId="2" fontId="23" fillId="0" borderId="0" xfId="0" applyNumberFormat="1" applyFont="1" applyBorder="1"/>
    <xf numFmtId="0" fontId="25" fillId="0" borderId="0" xfId="0" applyFont="1"/>
    <xf numFmtId="2" fontId="25" fillId="0" borderId="0" xfId="0" applyNumberFormat="1" applyFont="1" applyFill="1" applyBorder="1" applyAlignment="1">
      <alignment horizontal="center" vertical="center"/>
    </xf>
    <xf numFmtId="0" fontId="23" fillId="0" borderId="2" xfId="0" applyFont="1" applyBorder="1" applyAlignment="1" applyProtection="1">
      <alignment horizontal="center" vertical="center"/>
      <protection locked="0" hidden="1"/>
    </xf>
    <xf numFmtId="2" fontId="23" fillId="0" borderId="2" xfId="0" applyNumberFormat="1" applyFont="1" applyBorder="1" applyAlignment="1" applyProtection="1">
      <alignment horizontal="center" vertical="center"/>
      <protection locked="0" hidden="1"/>
    </xf>
    <xf numFmtId="0" fontId="19" fillId="6" borderId="2" xfId="0" applyFont="1" applyFill="1" applyBorder="1" applyAlignment="1" applyProtection="1">
      <alignment horizontal="center" vertical="center"/>
      <protection locked="0" hidden="1"/>
    </xf>
    <xf numFmtId="0" fontId="23" fillId="6" borderId="2" xfId="0" applyFont="1" applyFill="1" applyBorder="1" applyAlignment="1" applyProtection="1">
      <alignment horizontal="center" vertical="center"/>
      <protection locked="0" hidden="1"/>
    </xf>
    <xf numFmtId="2" fontId="21" fillId="7" borderId="21" xfId="0" applyNumberFormat="1" applyFont="1" applyFill="1" applyBorder="1" applyAlignment="1" applyProtection="1">
      <alignment horizontal="center" vertical="center"/>
      <protection locked="0" hidden="1"/>
    </xf>
    <xf numFmtId="2" fontId="21" fillId="7" borderId="24" xfId="0" applyNumberFormat="1" applyFont="1" applyFill="1" applyBorder="1" applyAlignment="1" applyProtection="1">
      <alignment horizontal="center" vertical="center"/>
      <protection locked="0" hidden="1"/>
    </xf>
    <xf numFmtId="0" fontId="18" fillId="0" borderId="0" xfId="0" applyFont="1" applyBorder="1" applyAlignment="1" applyProtection="1">
      <alignment vertical="center"/>
      <protection hidden="1"/>
    </xf>
    <xf numFmtId="0" fontId="18" fillId="0" borderId="2" xfId="0" applyFont="1" applyBorder="1" applyAlignment="1" applyProtection="1">
      <alignment vertical="center"/>
      <protection hidden="1"/>
    </xf>
    <xf numFmtId="0" fontId="19" fillId="0" borderId="2" xfId="0" applyFont="1" applyFill="1" applyBorder="1" applyAlignment="1" applyProtection="1">
      <alignment horizontal="center" vertical="center"/>
    </xf>
    <xf numFmtId="0" fontId="21" fillId="0" borderId="2" xfId="0" applyFont="1" applyFill="1" applyBorder="1" applyAlignment="1" applyProtection="1">
      <alignment horizontal="center" vertical="center"/>
    </xf>
    <xf numFmtId="0" fontId="19" fillId="0" borderId="3" xfId="0" applyFont="1" applyFill="1" applyBorder="1" applyAlignment="1" applyProtection="1">
      <alignment horizontal="center" vertical="center"/>
    </xf>
    <xf numFmtId="0" fontId="21" fillId="0" borderId="3" xfId="0" applyFont="1" applyFill="1" applyBorder="1" applyAlignment="1" applyProtection="1">
      <alignment horizontal="center" vertical="center"/>
    </xf>
    <xf numFmtId="0" fontId="19" fillId="0" borderId="35" xfId="0" applyFont="1" applyFill="1" applyBorder="1" applyAlignment="1" applyProtection="1">
      <alignment horizontal="center" vertical="center"/>
      <protection hidden="1"/>
    </xf>
    <xf numFmtId="0" fontId="19" fillId="0" borderId="20" xfId="0" applyFont="1" applyFill="1" applyBorder="1" applyAlignment="1" applyProtection="1">
      <alignment horizontal="center" vertical="center"/>
      <protection hidden="1"/>
    </xf>
    <xf numFmtId="0" fontId="23" fillId="0" borderId="3" xfId="0" applyFont="1" applyFill="1" applyBorder="1" applyAlignment="1">
      <alignment horizontal="center"/>
    </xf>
    <xf numFmtId="0" fontId="19" fillId="0" borderId="0" xfId="0" applyFont="1" applyFill="1" applyBorder="1" applyAlignment="1" applyProtection="1">
      <alignment horizontal="center" vertical="center"/>
    </xf>
    <xf numFmtId="0" fontId="24" fillId="0" borderId="3" xfId="0" applyFont="1" applyFill="1" applyBorder="1" applyAlignment="1">
      <alignment horizontal="center"/>
    </xf>
    <xf numFmtId="0" fontId="0" fillId="0" borderId="0" xfId="0" applyBorder="1"/>
    <xf numFmtId="0" fontId="21" fillId="0" borderId="3" xfId="0" applyFont="1" applyFill="1" applyBorder="1" applyAlignment="1" applyProtection="1">
      <alignment horizontal="center" vertical="center"/>
    </xf>
    <xf numFmtId="0" fontId="19" fillId="0" borderId="3" xfId="0" applyFont="1" applyFill="1" applyBorder="1" applyAlignment="1" applyProtection="1">
      <alignment horizontal="center" vertical="center"/>
    </xf>
    <xf numFmtId="0" fontId="21" fillId="0" borderId="2" xfId="0" applyFont="1" applyFill="1" applyBorder="1" applyAlignment="1" applyProtection="1">
      <alignment horizontal="center" vertical="center"/>
    </xf>
    <xf numFmtId="0" fontId="19" fillId="0" borderId="2" xfId="0" applyFont="1" applyFill="1" applyBorder="1" applyAlignment="1" applyProtection="1">
      <alignment horizontal="center" vertical="center"/>
    </xf>
    <xf numFmtId="0" fontId="24" fillId="0" borderId="3" xfId="0" applyFont="1" applyFill="1" applyBorder="1" applyAlignment="1">
      <alignment horizontal="center"/>
    </xf>
    <xf numFmtId="0" fontId="23" fillId="0" borderId="3" xfId="0" applyFont="1" applyFill="1" applyBorder="1" applyAlignment="1">
      <alignment horizontal="center"/>
    </xf>
    <xf numFmtId="0" fontId="19" fillId="0" borderId="0" xfId="0" applyFont="1" applyFill="1" applyBorder="1" applyAlignment="1" applyProtection="1">
      <alignment horizontal="center" vertical="center"/>
    </xf>
    <xf numFmtId="0" fontId="17" fillId="0" borderId="0" xfId="0" applyFont="1" applyBorder="1" applyAlignment="1">
      <alignment vertical="center"/>
    </xf>
    <xf numFmtId="0" fontId="26" fillId="0" borderId="0" xfId="0" applyFont="1"/>
    <xf numFmtId="2" fontId="19" fillId="0" borderId="0" xfId="0" applyNumberFormat="1" applyFont="1" applyAlignment="1">
      <alignment horizontal="center" vertical="center"/>
    </xf>
    <xf numFmtId="0" fontId="1" fillId="0" borderId="20" xfId="0" applyFont="1" applyFill="1" applyBorder="1" applyAlignment="1" applyProtection="1">
      <alignment horizontal="center" vertical="center"/>
    </xf>
    <xf numFmtId="0" fontId="4" fillId="0" borderId="4" xfId="0" applyFont="1" applyFill="1" applyBorder="1" applyAlignment="1" applyProtection="1">
      <alignment horizontal="center" vertical="center"/>
    </xf>
    <xf numFmtId="0" fontId="4" fillId="0" borderId="20" xfId="0" applyFont="1" applyFill="1" applyBorder="1" applyAlignment="1" applyProtection="1">
      <alignment horizontal="center" vertical="center"/>
    </xf>
    <xf numFmtId="0" fontId="4" fillId="0" borderId="35" xfId="0" applyFont="1" applyFill="1" applyBorder="1" applyAlignment="1" applyProtection="1">
      <alignment horizontal="center" vertical="center"/>
    </xf>
    <xf numFmtId="0" fontId="4" fillId="0" borderId="36" xfId="0" applyFont="1" applyFill="1" applyBorder="1" applyAlignment="1" applyProtection="1">
      <alignment horizontal="center" vertical="center"/>
    </xf>
    <xf numFmtId="0" fontId="0" fillId="4" borderId="6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9" fillId="0" borderId="6" xfId="0" applyFont="1" applyFill="1" applyBorder="1" applyAlignment="1" applyProtection="1">
      <alignment horizontal="center" vertical="center"/>
      <protection hidden="1"/>
    </xf>
    <xf numFmtId="0" fontId="9" fillId="0" borderId="7" xfId="0" applyFont="1" applyFill="1" applyBorder="1" applyAlignment="1" applyProtection="1">
      <alignment horizontal="center" vertical="center"/>
      <protection hidden="1"/>
    </xf>
    <xf numFmtId="0" fontId="9" fillId="0" borderId="8" xfId="0" applyFont="1" applyFill="1" applyBorder="1" applyAlignment="1" applyProtection="1">
      <alignment horizontal="center" vertical="center"/>
      <protection hidden="1"/>
    </xf>
    <xf numFmtId="0" fontId="10" fillId="0" borderId="25" xfId="0" applyFont="1" applyFill="1" applyBorder="1" applyAlignment="1" applyProtection="1">
      <alignment horizontal="center" vertical="center"/>
    </xf>
    <xf numFmtId="0" fontId="10" fillId="0" borderId="26" xfId="0" applyFont="1" applyFill="1" applyBorder="1" applyAlignment="1" applyProtection="1">
      <alignment horizontal="center" vertical="center"/>
    </xf>
    <xf numFmtId="0" fontId="10" fillId="0" borderId="29" xfId="0" applyFont="1" applyFill="1" applyBorder="1" applyAlignment="1" applyProtection="1">
      <alignment horizontal="center" vertical="center"/>
    </xf>
    <xf numFmtId="0" fontId="10" fillId="0" borderId="14" xfId="0" applyFont="1" applyFill="1" applyBorder="1" applyAlignment="1" applyProtection="1">
      <alignment horizontal="center" vertical="center"/>
    </xf>
    <xf numFmtId="10" fontId="4" fillId="0" borderId="27" xfId="0" applyNumberFormat="1" applyFont="1" applyFill="1" applyBorder="1" applyAlignment="1" applyProtection="1">
      <alignment horizontal="center" vertical="center"/>
    </xf>
    <xf numFmtId="10" fontId="4" fillId="0" borderId="30" xfId="0" applyNumberFormat="1" applyFont="1" applyFill="1" applyBorder="1" applyAlignment="1" applyProtection="1">
      <alignment horizontal="center" vertical="center"/>
    </xf>
    <xf numFmtId="2" fontId="4" fillId="0" borderId="28" xfId="0" applyNumberFormat="1" applyFont="1" applyFill="1" applyBorder="1" applyAlignment="1" applyProtection="1">
      <alignment horizontal="center" vertical="center"/>
    </xf>
    <xf numFmtId="2" fontId="4" fillId="0" borderId="31" xfId="0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0" fontId="4" fillId="0" borderId="2" xfId="0" applyFont="1" applyFill="1" applyBorder="1" applyAlignment="1" applyProtection="1">
      <alignment horizontal="center"/>
      <protection hidden="1"/>
    </xf>
    <xf numFmtId="0" fontId="4" fillId="0" borderId="3" xfId="0" applyFont="1" applyFill="1" applyBorder="1" applyAlignment="1" applyProtection="1">
      <alignment horizontal="center" vertical="center"/>
      <protection hidden="1"/>
    </xf>
    <xf numFmtId="0" fontId="4" fillId="0" borderId="5" xfId="0" applyFont="1" applyFill="1" applyBorder="1" applyAlignment="1" applyProtection="1">
      <alignment horizontal="center" vertical="center"/>
      <protection hidden="1"/>
    </xf>
    <xf numFmtId="14" fontId="4" fillId="0" borderId="3" xfId="0" applyNumberFormat="1" applyFont="1" applyFill="1" applyBorder="1" applyAlignment="1" applyProtection="1">
      <alignment horizontal="center" vertical="center"/>
      <protection hidden="1"/>
    </xf>
    <xf numFmtId="14" fontId="4" fillId="0" borderId="5" xfId="0" applyNumberFormat="1" applyFont="1" applyFill="1" applyBorder="1" applyAlignment="1" applyProtection="1">
      <alignment horizontal="center" vertical="center"/>
      <protection hidden="1"/>
    </xf>
    <xf numFmtId="0" fontId="4" fillId="0" borderId="17" xfId="0" applyFont="1" applyFill="1" applyBorder="1" applyAlignment="1" applyProtection="1">
      <alignment horizontal="center" vertical="center"/>
      <protection hidden="1"/>
    </xf>
    <xf numFmtId="0" fontId="4" fillId="0" borderId="22" xfId="0" applyFont="1" applyFill="1" applyBorder="1" applyAlignment="1"/>
    <xf numFmtId="0" fontId="4" fillId="0" borderId="23" xfId="0" applyFont="1" applyFill="1" applyBorder="1" applyAlignment="1" applyProtection="1">
      <alignment horizontal="center" vertical="center"/>
      <protection hidden="1"/>
    </xf>
    <xf numFmtId="0" fontId="4" fillId="0" borderId="24" xfId="0" applyFont="1" applyFill="1" applyBorder="1" applyAlignment="1" applyProtection="1">
      <alignment horizontal="center" vertical="center"/>
      <protection hidden="1"/>
    </xf>
    <xf numFmtId="0" fontId="0" fillId="0" borderId="2" xfId="0" applyBorder="1"/>
    <xf numFmtId="0" fontId="8" fillId="0" borderId="6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14" fontId="5" fillId="3" borderId="2" xfId="0" applyNumberFormat="1" applyFont="1" applyFill="1" applyBorder="1" applyAlignment="1" applyProtection="1">
      <alignment horizontal="center"/>
      <protection hidden="1"/>
    </xf>
    <xf numFmtId="14" fontId="5" fillId="0" borderId="2" xfId="0" applyNumberFormat="1" applyFont="1" applyFill="1" applyBorder="1" applyAlignment="1" applyProtection="1">
      <alignment horizontal="center"/>
      <protection hidden="1"/>
    </xf>
    <xf numFmtId="0" fontId="5" fillId="0" borderId="6" xfId="0" applyFont="1" applyFill="1" applyBorder="1" applyAlignment="1" applyProtection="1">
      <alignment horizontal="center" vertical="center"/>
      <protection hidden="1"/>
    </xf>
    <xf numFmtId="0" fontId="5" fillId="0" borderId="7" xfId="0" applyFont="1" applyFill="1" applyBorder="1" applyAlignment="1" applyProtection="1">
      <alignment horizontal="center" vertical="center"/>
      <protection hidden="1"/>
    </xf>
    <xf numFmtId="0" fontId="5" fillId="0" borderId="8" xfId="0" applyFont="1" applyFill="1" applyBorder="1" applyAlignment="1" applyProtection="1">
      <alignment horizontal="center" vertical="center"/>
      <protection hidden="1"/>
    </xf>
    <xf numFmtId="0" fontId="4" fillId="0" borderId="12" xfId="0" applyFont="1" applyFill="1" applyBorder="1" applyAlignment="1" applyProtection="1">
      <alignment horizontal="center" vertical="center"/>
      <protection hidden="1"/>
    </xf>
    <xf numFmtId="0" fontId="4" fillId="0" borderId="18" xfId="0" applyFont="1" applyFill="1" applyBorder="1" applyAlignment="1" applyProtection="1">
      <alignment horizontal="center" vertical="center"/>
      <protection hidden="1"/>
    </xf>
    <xf numFmtId="0" fontId="4" fillId="0" borderId="19" xfId="0" applyFont="1" applyFill="1" applyBorder="1" applyAlignment="1" applyProtection="1">
      <alignment horizontal="center" vertical="center"/>
      <protection hidden="1"/>
    </xf>
    <xf numFmtId="0" fontId="4" fillId="0" borderId="13" xfId="0" applyFont="1" applyFill="1" applyBorder="1" applyAlignment="1" applyProtection="1">
      <alignment horizontal="center" vertical="center"/>
      <protection hidden="1"/>
    </xf>
    <xf numFmtId="0" fontId="4" fillId="0" borderId="20" xfId="0" applyFont="1" applyFill="1" applyBorder="1" applyAlignment="1" applyProtection="1">
      <alignment horizontal="center" vertical="center"/>
      <protection hidden="1"/>
    </xf>
    <xf numFmtId="0" fontId="4" fillId="0" borderId="21" xfId="0" applyFont="1" applyFill="1" applyBorder="1" applyAlignment="1" applyProtection="1">
      <alignment horizontal="center" vertical="center"/>
      <protection hidden="1"/>
    </xf>
    <xf numFmtId="0" fontId="4" fillId="0" borderId="4" xfId="0" applyFont="1" applyFill="1" applyBorder="1" applyAlignment="1" applyProtection="1">
      <alignment horizontal="center" vertical="center"/>
      <protection hidden="1"/>
    </xf>
    <xf numFmtId="0" fontId="4" fillId="0" borderId="16" xfId="0" applyFont="1" applyFill="1" applyBorder="1" applyAlignment="1" applyProtection="1">
      <alignment horizontal="center" vertical="center"/>
      <protection hidden="1"/>
    </xf>
    <xf numFmtId="0" fontId="4" fillId="0" borderId="2" xfId="0" applyFont="1" applyFill="1" applyBorder="1" applyAlignment="1"/>
    <xf numFmtId="0" fontId="3" fillId="0" borderId="3" xfId="0" applyFont="1" applyBorder="1" applyAlignment="1" applyProtection="1">
      <alignment horizontal="center" vertical="center"/>
      <protection hidden="1"/>
    </xf>
    <xf numFmtId="0" fontId="3" fillId="0" borderId="4" xfId="0" applyFont="1" applyBorder="1" applyAlignment="1" applyProtection="1">
      <alignment horizontal="center" vertical="center"/>
      <protection hidden="1"/>
    </xf>
    <xf numFmtId="0" fontId="3" fillId="0" borderId="5" xfId="0" applyFont="1" applyBorder="1" applyAlignment="1" applyProtection="1">
      <alignment horizontal="center" vertical="center"/>
      <protection hidden="1"/>
    </xf>
    <xf numFmtId="0" fontId="8" fillId="0" borderId="6" xfId="0" applyFont="1" applyBorder="1" applyAlignment="1" applyProtection="1">
      <alignment horizontal="center" vertical="center"/>
      <protection hidden="1"/>
    </xf>
    <xf numFmtId="0" fontId="8" fillId="0" borderId="7" xfId="0" applyFont="1" applyBorder="1" applyAlignment="1" applyProtection="1">
      <alignment horizontal="center" vertical="center"/>
      <protection hidden="1"/>
    </xf>
    <xf numFmtId="0" fontId="8" fillId="0" borderId="8" xfId="0" applyFont="1" applyBorder="1" applyAlignment="1" applyProtection="1">
      <alignment horizontal="center" vertical="center"/>
      <protection hidden="1"/>
    </xf>
    <xf numFmtId="0" fontId="0" fillId="0" borderId="3" xfId="0" applyBorder="1" applyAlignment="1" applyProtection="1">
      <alignment horizontal="center" vertical="center"/>
      <protection hidden="1"/>
    </xf>
    <xf numFmtId="0" fontId="0" fillId="0" borderId="5" xfId="0" applyBorder="1" applyAlignment="1" applyProtection="1">
      <alignment horizontal="center" vertical="center"/>
      <protection hidden="1"/>
    </xf>
    <xf numFmtId="0" fontId="0" fillId="0" borderId="4" xfId="0" applyBorder="1" applyAlignment="1" applyProtection="1">
      <alignment horizontal="center" vertical="center"/>
      <protection hidden="1"/>
    </xf>
    <xf numFmtId="0" fontId="0" fillId="0" borderId="9" xfId="0" applyBorder="1" applyAlignment="1" applyProtection="1">
      <alignment horizontal="center" vertical="center"/>
      <protection hidden="1"/>
    </xf>
    <xf numFmtId="0" fontId="0" fillId="0" borderId="10" xfId="0" applyBorder="1" applyAlignment="1" applyProtection="1">
      <alignment horizontal="center" vertical="center"/>
      <protection hidden="1"/>
    </xf>
    <xf numFmtId="0" fontId="0" fillId="0" borderId="11" xfId="0" applyBorder="1" applyAlignment="1" applyProtection="1">
      <alignment horizontal="center" vertical="center"/>
      <protection hidden="1"/>
    </xf>
    <xf numFmtId="0" fontId="0" fillId="6" borderId="9" xfId="0" applyFill="1" applyBorder="1" applyAlignment="1" applyProtection="1">
      <alignment horizontal="center" vertical="center"/>
      <protection hidden="1"/>
    </xf>
    <xf numFmtId="0" fontId="0" fillId="6" borderId="10" xfId="0" applyFill="1" applyBorder="1" applyAlignment="1" applyProtection="1">
      <alignment horizontal="center" vertical="center"/>
      <protection hidden="1"/>
    </xf>
    <xf numFmtId="0" fontId="0" fillId="6" borderId="11" xfId="0" applyFill="1" applyBorder="1" applyAlignment="1" applyProtection="1">
      <alignment horizontal="center" vertical="center"/>
      <protection hidden="1"/>
    </xf>
    <xf numFmtId="0" fontId="13" fillId="0" borderId="6" xfId="0" applyFont="1" applyBorder="1" applyAlignment="1" applyProtection="1">
      <alignment horizontal="center" vertical="center"/>
      <protection hidden="1"/>
    </xf>
    <xf numFmtId="0" fontId="13" fillId="0" borderId="7" xfId="0" applyFont="1" applyBorder="1" applyAlignment="1" applyProtection="1">
      <alignment horizontal="center" vertical="center"/>
      <protection hidden="1"/>
    </xf>
    <xf numFmtId="0" fontId="13" fillId="0" borderId="8" xfId="0" applyFont="1" applyBorder="1" applyAlignment="1" applyProtection="1">
      <alignment horizontal="center" vertical="center"/>
      <protection hidden="1"/>
    </xf>
    <xf numFmtId="0" fontId="4" fillId="0" borderId="0" xfId="0" applyFont="1" applyFill="1" applyBorder="1" applyAlignment="1" applyProtection="1">
      <alignment horizontal="center" vertical="center"/>
      <protection hidden="1"/>
    </xf>
    <xf numFmtId="0" fontId="0" fillId="0" borderId="0" xfId="0" applyBorder="1" applyAlignment="1" applyProtection="1">
      <alignment horizontal="center" vertical="center"/>
      <protection hidden="1"/>
    </xf>
    <xf numFmtId="0" fontId="0" fillId="0" borderId="6" xfId="0" applyBorder="1" applyAlignment="1" applyProtection="1">
      <alignment horizontal="center" vertical="center"/>
      <protection hidden="1"/>
    </xf>
    <xf numFmtId="0" fontId="0" fillId="0" borderId="7" xfId="0" applyBorder="1" applyAlignment="1" applyProtection="1">
      <alignment horizontal="center" vertical="center"/>
      <protection hidden="1"/>
    </xf>
    <xf numFmtId="0" fontId="0" fillId="0" borderId="8" xfId="0" applyBorder="1" applyAlignment="1" applyProtection="1">
      <alignment horizontal="center" vertical="center"/>
      <protection hidden="1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14" fillId="0" borderId="6" xfId="0" applyFont="1" applyFill="1" applyBorder="1" applyAlignment="1" applyProtection="1">
      <alignment horizontal="center" vertical="center"/>
      <protection hidden="1"/>
    </xf>
    <xf numFmtId="0" fontId="14" fillId="0" borderId="7" xfId="0" applyFont="1" applyFill="1" applyBorder="1" applyAlignment="1" applyProtection="1">
      <alignment horizontal="center" vertical="center"/>
      <protection hidden="1"/>
    </xf>
    <xf numFmtId="0" fontId="14" fillId="0" borderId="8" xfId="0" applyFont="1" applyFill="1" applyBorder="1" applyAlignment="1" applyProtection="1">
      <alignment horizontal="center" vertical="center"/>
      <protection hidden="1"/>
    </xf>
    <xf numFmtId="0" fontId="4" fillId="0" borderId="38" xfId="0" applyFont="1" applyFill="1" applyBorder="1" applyAlignment="1" applyProtection="1">
      <alignment horizontal="center" vertical="center"/>
      <protection hidden="1"/>
    </xf>
    <xf numFmtId="0" fontId="4" fillId="0" borderId="15" xfId="0" applyFont="1" applyFill="1" applyBorder="1" applyAlignment="1" applyProtection="1">
      <alignment horizontal="center" vertical="center"/>
      <protection hidden="1"/>
    </xf>
    <xf numFmtId="0" fontId="15" fillId="0" borderId="3" xfId="0" applyFont="1" applyFill="1" applyBorder="1" applyAlignment="1" applyProtection="1">
      <alignment horizontal="center" vertical="center"/>
      <protection hidden="1"/>
    </xf>
    <xf numFmtId="0" fontId="15" fillId="0" borderId="4" xfId="0" applyFont="1" applyFill="1" applyBorder="1" applyAlignment="1" applyProtection="1">
      <alignment horizontal="center" vertical="center"/>
      <protection hidden="1"/>
    </xf>
    <xf numFmtId="0" fontId="15" fillId="0" borderId="5" xfId="0" applyFont="1" applyFill="1" applyBorder="1" applyAlignment="1" applyProtection="1">
      <alignment horizontal="center" vertical="center"/>
      <protection hidden="1"/>
    </xf>
    <xf numFmtId="14" fontId="0" fillId="0" borderId="6" xfId="0" applyNumberFormat="1" applyBorder="1" applyAlignment="1" applyProtection="1">
      <alignment horizontal="center" vertical="center"/>
      <protection locked="0"/>
    </xf>
    <xf numFmtId="0" fontId="0" fillId="5" borderId="6" xfId="0" applyFill="1" applyBorder="1" applyAlignment="1" applyProtection="1">
      <alignment horizontal="center" vertical="center"/>
      <protection hidden="1"/>
    </xf>
    <xf numFmtId="0" fontId="0" fillId="5" borderId="7" xfId="0" applyFill="1" applyBorder="1" applyAlignment="1" applyProtection="1">
      <alignment horizontal="center" vertical="center"/>
      <protection hidden="1"/>
    </xf>
    <xf numFmtId="0" fontId="0" fillId="5" borderId="8" xfId="0" applyFill="1" applyBorder="1" applyAlignment="1" applyProtection="1">
      <alignment horizontal="center" vertical="center"/>
      <protection hidden="1"/>
    </xf>
    <xf numFmtId="14" fontId="0" fillId="5" borderId="6" xfId="0" applyNumberFormat="1" applyFill="1" applyBorder="1" applyAlignment="1" applyProtection="1">
      <alignment horizontal="center" vertical="center"/>
      <protection locked="0"/>
    </xf>
    <xf numFmtId="0" fontId="0" fillId="5" borderId="7" xfId="0" applyFill="1" applyBorder="1" applyAlignment="1" applyProtection="1">
      <alignment horizontal="center" vertical="center"/>
      <protection locked="0"/>
    </xf>
    <xf numFmtId="0" fontId="0" fillId="5" borderId="8" xfId="0" applyFill="1" applyBorder="1" applyAlignment="1" applyProtection="1">
      <alignment horizontal="center" vertical="center"/>
      <protection locked="0"/>
    </xf>
    <xf numFmtId="0" fontId="20" fillId="0" borderId="25" xfId="0" applyFont="1" applyFill="1" applyBorder="1" applyAlignment="1" applyProtection="1">
      <alignment horizontal="center" vertical="center"/>
      <protection hidden="1"/>
    </xf>
    <xf numFmtId="0" fontId="20" fillId="0" borderId="29" xfId="0" applyFont="1" applyFill="1" applyBorder="1" applyAlignment="1" applyProtection="1">
      <alignment horizontal="center" vertical="center"/>
      <protection hidden="1"/>
    </xf>
    <xf numFmtId="10" fontId="19" fillId="0" borderId="27" xfId="0" applyNumberFormat="1" applyFont="1" applyFill="1" applyBorder="1" applyAlignment="1" applyProtection="1">
      <alignment horizontal="center" vertical="center"/>
      <protection hidden="1"/>
    </xf>
    <xf numFmtId="10" fontId="19" fillId="0" borderId="30" xfId="0" applyNumberFormat="1" applyFont="1" applyFill="1" applyBorder="1" applyAlignment="1" applyProtection="1">
      <alignment horizontal="center" vertical="center"/>
      <protection hidden="1"/>
    </xf>
    <xf numFmtId="0" fontId="19" fillId="0" borderId="35" xfId="0" applyFont="1" applyFill="1" applyBorder="1" applyAlignment="1" applyProtection="1">
      <alignment horizontal="center" vertical="center"/>
      <protection hidden="1"/>
    </xf>
    <xf numFmtId="0" fontId="19" fillId="0" borderId="36" xfId="0" applyFont="1" applyFill="1" applyBorder="1" applyAlignment="1" applyProtection="1">
      <alignment horizontal="center" vertical="center"/>
      <protection hidden="1"/>
    </xf>
    <xf numFmtId="2" fontId="19" fillId="0" borderId="28" xfId="0" applyNumberFormat="1" applyFont="1" applyFill="1" applyBorder="1" applyAlignment="1" applyProtection="1">
      <alignment horizontal="center" vertical="center"/>
      <protection hidden="1"/>
    </xf>
    <xf numFmtId="2" fontId="19" fillId="0" borderId="31" xfId="0" applyNumberFormat="1" applyFont="1" applyFill="1" applyBorder="1" applyAlignment="1" applyProtection="1">
      <alignment horizontal="center" vertical="center"/>
      <protection hidden="1"/>
    </xf>
    <xf numFmtId="0" fontId="19" fillId="0" borderId="20" xfId="0" applyFont="1" applyFill="1" applyBorder="1" applyAlignment="1" applyProtection="1">
      <alignment horizontal="center" vertical="center"/>
      <protection hidden="1"/>
    </xf>
    <xf numFmtId="0" fontId="19" fillId="0" borderId="4" xfId="0" applyFont="1" applyFill="1" applyBorder="1" applyAlignment="1" applyProtection="1">
      <alignment horizontal="center" vertical="center"/>
      <protection hidden="1"/>
    </xf>
    <xf numFmtId="0" fontId="20" fillId="0" borderId="26" xfId="0" applyFont="1" applyFill="1" applyBorder="1" applyAlignment="1" applyProtection="1">
      <alignment horizontal="center" vertical="center"/>
      <protection hidden="1"/>
    </xf>
    <xf numFmtId="0" fontId="20" fillId="0" borderId="14" xfId="0" applyFont="1" applyFill="1" applyBorder="1" applyAlignment="1" applyProtection="1">
      <alignment horizontal="center" vertical="center"/>
      <protection hidden="1"/>
    </xf>
    <xf numFmtId="0" fontId="3" fillId="7" borderId="27" xfId="0" applyFont="1" applyFill="1" applyBorder="1" applyAlignment="1" applyProtection="1">
      <alignment horizontal="center" vertical="center" textRotation="255"/>
      <protection hidden="1"/>
    </xf>
    <xf numFmtId="0" fontId="3" fillId="7" borderId="33" xfId="0" applyFont="1" applyFill="1" applyBorder="1" applyAlignment="1" applyProtection="1">
      <alignment horizontal="center" vertical="center" textRotation="255"/>
      <protection hidden="1"/>
    </xf>
    <xf numFmtId="0" fontId="3" fillId="7" borderId="41" xfId="0" applyFont="1" applyFill="1" applyBorder="1" applyAlignment="1" applyProtection="1">
      <alignment horizontal="center" vertical="center" textRotation="255"/>
      <protection hidden="1"/>
    </xf>
    <xf numFmtId="0" fontId="0" fillId="0" borderId="6" xfId="0" applyFont="1" applyBorder="1" applyAlignment="1" applyProtection="1">
      <alignment horizontal="center"/>
      <protection hidden="1"/>
    </xf>
    <xf numFmtId="0" fontId="0" fillId="0" borderId="7" xfId="0" applyFont="1" applyBorder="1" applyAlignment="1" applyProtection="1">
      <alignment horizontal="center"/>
      <protection hidden="1"/>
    </xf>
    <xf numFmtId="0" fontId="0" fillId="0" borderId="8" xfId="0" applyFont="1" applyBorder="1" applyAlignment="1" applyProtection="1">
      <alignment horizontal="center"/>
      <protection hidden="1"/>
    </xf>
    <xf numFmtId="0" fontId="0" fillId="0" borderId="6" xfId="0" applyBorder="1" applyAlignment="1" applyProtection="1">
      <alignment horizontal="center"/>
      <protection hidden="1"/>
    </xf>
    <xf numFmtId="14" fontId="0" fillId="0" borderId="6" xfId="0" applyNumberFormat="1" applyBorder="1" applyAlignment="1" applyProtection="1">
      <alignment horizontal="center"/>
      <protection hidden="1"/>
    </xf>
    <xf numFmtId="2" fontId="23" fillId="0" borderId="2" xfId="0" applyNumberFormat="1" applyFont="1" applyBorder="1" applyAlignment="1">
      <alignment horizontal="center"/>
    </xf>
    <xf numFmtId="0" fontId="24" fillId="0" borderId="6" xfId="0" applyFont="1" applyBorder="1" applyAlignment="1">
      <alignment horizontal="center"/>
    </xf>
    <xf numFmtId="0" fontId="24" fillId="0" borderId="7" xfId="0" applyFont="1" applyBorder="1" applyAlignment="1">
      <alignment horizontal="center"/>
    </xf>
    <xf numFmtId="0" fontId="24" fillId="0" borderId="8" xfId="0" applyFont="1" applyBorder="1" applyAlignment="1">
      <alignment horizontal="center"/>
    </xf>
    <xf numFmtId="0" fontId="24" fillId="0" borderId="6" xfId="0" applyFont="1" applyBorder="1" applyAlignment="1">
      <alignment horizontal="center" vertical="center"/>
    </xf>
    <xf numFmtId="0" fontId="24" fillId="0" borderId="7" xfId="0" applyFont="1" applyBorder="1" applyAlignment="1">
      <alignment horizontal="center" vertical="center"/>
    </xf>
    <xf numFmtId="0" fontId="24" fillId="0" borderId="8" xfId="0" applyFont="1" applyBorder="1" applyAlignment="1">
      <alignment horizontal="center" vertical="center"/>
    </xf>
    <xf numFmtId="0" fontId="19" fillId="0" borderId="2" xfId="0" applyFont="1" applyBorder="1" applyAlignment="1" applyProtection="1">
      <alignment horizontal="center" vertical="center"/>
      <protection hidden="1"/>
    </xf>
    <xf numFmtId="0" fontId="23" fillId="0" borderId="2" xfId="0" applyFont="1" applyBorder="1" applyAlignment="1" applyProtection="1">
      <alignment horizontal="center" vertical="center" wrapText="1"/>
      <protection hidden="1"/>
    </xf>
    <xf numFmtId="0" fontId="23" fillId="0" borderId="9" xfId="0" applyFont="1" applyBorder="1" applyAlignment="1" applyProtection="1">
      <alignment horizontal="center" vertical="center"/>
      <protection hidden="1"/>
    </xf>
    <xf numFmtId="49" fontId="23" fillId="0" borderId="2" xfId="0" applyNumberFormat="1" applyFont="1" applyBorder="1" applyAlignment="1" applyProtection="1">
      <alignment horizontal="center" vertical="center" wrapText="1"/>
      <protection hidden="1"/>
    </xf>
    <xf numFmtId="49" fontId="23" fillId="0" borderId="9" xfId="0" applyNumberFormat="1" applyFont="1" applyBorder="1" applyAlignment="1" applyProtection="1">
      <alignment horizontal="center" vertical="center"/>
      <protection hidden="1"/>
    </xf>
    <xf numFmtId="2" fontId="23" fillId="0" borderId="2" xfId="0" applyNumberFormat="1" applyFont="1" applyBorder="1" applyAlignment="1" applyProtection="1">
      <alignment horizontal="center" vertical="center" wrapText="1"/>
      <protection hidden="1"/>
    </xf>
    <xf numFmtId="2" fontId="23" fillId="0" borderId="9" xfId="0" applyNumberFormat="1" applyFont="1" applyBorder="1" applyAlignment="1" applyProtection="1">
      <alignment horizontal="center" vertical="center"/>
      <protection hidden="1"/>
    </xf>
    <xf numFmtId="0" fontId="19" fillId="0" borderId="2" xfId="0" applyFont="1" applyBorder="1" applyAlignment="1" applyProtection="1">
      <alignment horizontal="center" vertical="center" wrapText="1"/>
      <protection hidden="1"/>
    </xf>
    <xf numFmtId="0" fontId="19" fillId="0" borderId="2" xfId="0" applyFont="1" applyFill="1" applyBorder="1" applyAlignment="1" applyProtection="1">
      <alignment horizontal="center" vertical="center" wrapText="1"/>
      <protection hidden="1"/>
    </xf>
    <xf numFmtId="0" fontId="23" fillId="0" borderId="9" xfId="0" applyFont="1" applyFill="1" applyBorder="1" applyAlignment="1" applyProtection="1">
      <alignment horizontal="center" vertical="center"/>
      <protection hidden="1"/>
    </xf>
    <xf numFmtId="0" fontId="19" fillId="0" borderId="39" xfId="0" applyFont="1" applyFill="1" applyBorder="1" applyAlignment="1" applyProtection="1">
      <alignment horizontal="center" vertical="center" wrapText="1"/>
      <protection hidden="1"/>
    </xf>
    <xf numFmtId="0" fontId="19" fillId="0" borderId="40" xfId="0" applyFont="1" applyFill="1" applyBorder="1" applyAlignment="1" applyProtection="1">
      <alignment horizontal="center" vertical="center" wrapText="1"/>
      <protection hidden="1"/>
    </xf>
    <xf numFmtId="0" fontId="19" fillId="0" borderId="38" xfId="0" applyFont="1" applyFill="1" applyBorder="1" applyAlignment="1" applyProtection="1">
      <alignment horizontal="center" vertical="center" wrapText="1"/>
      <protection hidden="1"/>
    </xf>
    <xf numFmtId="0" fontId="19" fillId="0" borderId="15" xfId="0" applyFont="1" applyFill="1" applyBorder="1" applyAlignment="1" applyProtection="1">
      <alignment horizontal="center" vertical="center" wrapText="1"/>
      <protection hidden="1"/>
    </xf>
    <xf numFmtId="14" fontId="23" fillId="0" borderId="6" xfId="0" applyNumberFormat="1" applyFont="1" applyBorder="1" applyAlignment="1">
      <alignment horizontal="center" vertical="center"/>
    </xf>
    <xf numFmtId="14" fontId="23" fillId="0" borderId="7" xfId="0" applyNumberFormat="1" applyFont="1" applyBorder="1" applyAlignment="1">
      <alignment horizontal="center" vertical="center"/>
    </xf>
    <xf numFmtId="14" fontId="23" fillId="0" borderId="8" xfId="0" applyNumberFormat="1" applyFont="1" applyBorder="1" applyAlignment="1">
      <alignment horizontal="center" vertical="center"/>
    </xf>
    <xf numFmtId="14" fontId="24" fillId="0" borderId="6" xfId="0" applyNumberFormat="1" applyFont="1" applyBorder="1" applyAlignment="1">
      <alignment horizontal="center" vertical="center"/>
    </xf>
    <xf numFmtId="14" fontId="24" fillId="0" borderId="7" xfId="0" applyNumberFormat="1" applyFont="1" applyBorder="1" applyAlignment="1">
      <alignment horizontal="center" vertical="center"/>
    </xf>
    <xf numFmtId="14" fontId="24" fillId="0" borderId="8" xfId="0" applyNumberFormat="1" applyFont="1" applyBorder="1" applyAlignment="1">
      <alignment horizontal="center" vertical="center"/>
    </xf>
  </cellXfs>
  <cellStyles count="3">
    <cellStyle name="Normal" xfId="0" builtinId="0"/>
    <cellStyle name="Normal 2" xfId="1"/>
    <cellStyle name="Style 1" xfId="2"/>
  </cellStyles>
  <dxfs count="264"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>
          <bgColor theme="7" tint="0.79998168889431442"/>
        </patternFill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>
          <bgColor theme="7" tint="0.79998168889431442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CC00CC"/>
        </patternFill>
      </fill>
    </dxf>
    <dxf>
      <fill>
        <patternFill>
          <bgColor rgb="FFCC00FF"/>
        </patternFill>
      </fill>
    </dxf>
    <dxf>
      <fill>
        <patternFill>
          <bgColor rgb="FF9933FF"/>
        </patternFill>
      </fill>
    </dxf>
    <dxf>
      <fill>
        <patternFill>
          <bgColor rgb="FFCC00FF"/>
        </patternFill>
      </fill>
    </dxf>
    <dxf>
      <fill>
        <patternFill>
          <bgColor rgb="FFCC00FF"/>
        </patternFill>
      </fill>
    </dxf>
    <dxf>
      <fill>
        <patternFill>
          <bgColor rgb="FFCC00FF"/>
        </patternFill>
      </fill>
    </dxf>
    <dxf>
      <fill>
        <patternFill>
          <bgColor rgb="FF9900FF"/>
        </patternFill>
      </fill>
    </dxf>
    <dxf>
      <fill>
        <patternFill>
          <bgColor rgb="FFCC00FF"/>
        </patternFill>
      </fill>
    </dxf>
    <dxf>
      <fill>
        <patternFill>
          <bgColor rgb="FFCC00FF"/>
        </patternFill>
      </fill>
    </dxf>
    <dxf>
      <fill>
        <patternFill>
          <bgColor rgb="FFCC00FF"/>
        </patternFill>
      </fill>
    </dxf>
    <dxf>
      <fill>
        <patternFill>
          <bgColor rgb="FFCC00FF"/>
        </patternFill>
      </fill>
    </dxf>
    <dxf>
      <fill>
        <patternFill>
          <bgColor rgb="FFCC00FF"/>
        </patternFill>
      </fill>
    </dxf>
    <dxf>
      <fill>
        <patternFill>
          <bgColor rgb="FFCC00FF"/>
        </patternFill>
      </fill>
    </dxf>
    <dxf>
      <fill>
        <patternFill>
          <bgColor rgb="FFCC00FF"/>
        </patternFill>
      </fill>
    </dxf>
    <dxf>
      <fill>
        <patternFill>
          <bgColor rgb="FFCC00FF"/>
        </patternFill>
      </fill>
    </dxf>
    <dxf>
      <fill>
        <patternFill>
          <bgColor rgb="FFCC00FF"/>
        </patternFill>
      </fill>
    </dxf>
    <dxf>
      <fill>
        <patternFill>
          <bgColor rgb="FFCC99FF"/>
        </patternFill>
      </fill>
    </dxf>
    <dxf>
      <fill>
        <patternFill>
          <bgColor rgb="FFCC00FF"/>
        </patternFill>
      </fill>
    </dxf>
    <dxf>
      <fill>
        <patternFill>
          <bgColor rgb="FFCC00FF"/>
        </patternFill>
      </fill>
    </dxf>
    <dxf>
      <fill>
        <patternFill>
          <bgColor rgb="FFCC00FF"/>
        </patternFill>
      </fill>
    </dxf>
    <dxf>
      <fill>
        <patternFill>
          <bgColor rgb="FFCC00FF"/>
        </patternFill>
      </fill>
    </dxf>
    <dxf>
      <fill>
        <patternFill>
          <bgColor rgb="FFCC00FF"/>
        </patternFill>
      </fill>
    </dxf>
    <dxf>
      <fill>
        <patternFill>
          <bgColor rgb="FFCC00FF"/>
        </patternFill>
      </fill>
    </dxf>
    <dxf>
      <fill>
        <patternFill>
          <bgColor rgb="FFCC00FF"/>
        </patternFill>
      </fill>
    </dxf>
    <dxf>
      <fill>
        <patternFill>
          <bgColor rgb="FFCC00FF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/>
        <i val="0"/>
        <color rgb="FF16B273"/>
      </font>
      <fill>
        <patternFill>
          <bgColor theme="6" tint="0.79998168889431442"/>
        </patternFill>
      </fill>
    </dxf>
    <dxf>
      <font>
        <b/>
        <i val="0"/>
        <color rgb="FFFF0000"/>
      </font>
      <fill>
        <patternFill>
          <bgColor theme="9" tint="0.79998168889431442"/>
        </patternFill>
      </fill>
    </dxf>
    <dxf>
      <font>
        <b/>
        <i val="0"/>
        <color rgb="FFFF0000"/>
      </font>
      <fill>
        <patternFill>
          <bgColor theme="9" tint="0.79998168889431442"/>
        </patternFill>
      </fill>
    </dxf>
    <dxf>
      <font>
        <b/>
        <i val="0"/>
        <color rgb="FF16B273"/>
      </font>
      <fill>
        <patternFill>
          <bgColor theme="6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/>
        <i val="0"/>
        <color rgb="FFFF0000"/>
      </font>
      <fill>
        <patternFill>
          <bgColor theme="9" tint="0.79998168889431442"/>
        </patternFill>
      </fill>
    </dxf>
    <dxf>
      <font>
        <b/>
        <i val="0"/>
        <color rgb="FF16B273"/>
      </font>
      <fill>
        <patternFill>
          <bgColor theme="6" tint="0.79998168889431442"/>
        </patternFill>
      </fill>
    </dxf>
    <dxf>
      <font>
        <b/>
        <i val="0"/>
        <color rgb="FFFF0000"/>
      </font>
      <fill>
        <patternFill>
          <bgColor theme="9" tint="0.79998168889431442"/>
        </patternFill>
      </fill>
    </dxf>
    <dxf>
      <font>
        <b/>
        <i val="0"/>
        <color rgb="FF16B273"/>
      </font>
      <fill>
        <patternFill>
          <bgColor theme="6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</dxfs>
  <tableStyles count="0" defaultTableStyle="TableStyleMedium9" defaultPivotStyle="PivotStyleLight16"/>
  <colors>
    <mruColors>
      <color rgb="FFCC99FF"/>
      <color rgb="FFFF00FF"/>
      <color rgb="FF00FF00"/>
      <color rgb="FFFFFFFF"/>
      <color rgb="FF6600FF"/>
      <color rgb="FFCC3300"/>
      <color rgb="FFFFCC99"/>
      <color rgb="FFFFFF66"/>
      <color rgb="FF336600"/>
      <color rgb="FF0099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_rels/activeX34.xml.rels><?xml version="1.0" encoding="UTF-8" standalone="yes"?>
<Relationships xmlns="http://schemas.openxmlformats.org/package/2006/relationships"><Relationship Id="rId1" Type="http://schemas.microsoft.com/office/2006/relationships/activeXControlBinary" Target="activeX34.bin"/></Relationships>
</file>

<file path=xl/activeX/_rels/activeX35.xml.rels><?xml version="1.0" encoding="UTF-8" standalone="yes"?>
<Relationships xmlns="http://schemas.openxmlformats.org/package/2006/relationships"><Relationship Id="rId1" Type="http://schemas.microsoft.com/office/2006/relationships/activeXControlBinary" Target="activeX35.bin"/></Relationships>
</file>

<file path=xl/activeX/_rels/activeX36.xml.rels><?xml version="1.0" encoding="UTF-8" standalone="yes"?>
<Relationships xmlns="http://schemas.openxmlformats.org/package/2006/relationships"><Relationship Id="rId1" Type="http://schemas.microsoft.com/office/2006/relationships/activeXControlBinary" Target="activeX36.bin"/></Relationships>
</file>

<file path=xl/activeX/_rels/activeX37.xml.rels><?xml version="1.0" encoding="UTF-8" standalone="yes"?>
<Relationships xmlns="http://schemas.openxmlformats.org/package/2006/relationships"><Relationship Id="rId1" Type="http://schemas.microsoft.com/office/2006/relationships/activeXControlBinary" Target="activeX37.bin"/></Relationships>
</file>

<file path=xl/activeX/_rels/activeX38.xml.rels><?xml version="1.0" encoding="UTF-8" standalone="yes"?>
<Relationships xmlns="http://schemas.openxmlformats.org/package/2006/relationships"><Relationship Id="rId1" Type="http://schemas.microsoft.com/office/2006/relationships/activeXControlBinary" Target="activeX38.bin"/></Relationships>
</file>

<file path=xl/activeX/_rels/activeX39.xml.rels><?xml version="1.0" encoding="UTF-8" standalone="yes"?>
<Relationships xmlns="http://schemas.openxmlformats.org/package/2006/relationships"><Relationship Id="rId1" Type="http://schemas.microsoft.com/office/2006/relationships/activeXControlBinary" Target="activeX39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13" Type="http://schemas.openxmlformats.org/officeDocument/2006/relationships/image" Target="../media/image13.emf"/><Relationship Id="rId18" Type="http://schemas.openxmlformats.org/officeDocument/2006/relationships/image" Target="../media/image18.emf"/><Relationship Id="rId3" Type="http://schemas.openxmlformats.org/officeDocument/2006/relationships/image" Target="../media/image3.emf"/><Relationship Id="rId21" Type="http://schemas.openxmlformats.org/officeDocument/2006/relationships/image" Target="../media/image21.emf"/><Relationship Id="rId7" Type="http://schemas.openxmlformats.org/officeDocument/2006/relationships/image" Target="../media/image7.emf"/><Relationship Id="rId12" Type="http://schemas.openxmlformats.org/officeDocument/2006/relationships/image" Target="../media/image12.emf"/><Relationship Id="rId17" Type="http://schemas.openxmlformats.org/officeDocument/2006/relationships/image" Target="../media/image17.emf"/><Relationship Id="rId2" Type="http://schemas.openxmlformats.org/officeDocument/2006/relationships/image" Target="../media/image2.emf"/><Relationship Id="rId16" Type="http://schemas.openxmlformats.org/officeDocument/2006/relationships/image" Target="../media/image16.emf"/><Relationship Id="rId20" Type="http://schemas.openxmlformats.org/officeDocument/2006/relationships/image" Target="../media/image20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24" Type="http://schemas.openxmlformats.org/officeDocument/2006/relationships/image" Target="../media/image24.emf"/><Relationship Id="rId5" Type="http://schemas.openxmlformats.org/officeDocument/2006/relationships/image" Target="../media/image5.emf"/><Relationship Id="rId15" Type="http://schemas.openxmlformats.org/officeDocument/2006/relationships/image" Target="../media/image15.emf"/><Relationship Id="rId23" Type="http://schemas.openxmlformats.org/officeDocument/2006/relationships/image" Target="../media/image23.emf"/><Relationship Id="rId10" Type="http://schemas.openxmlformats.org/officeDocument/2006/relationships/image" Target="../media/image10.emf"/><Relationship Id="rId19" Type="http://schemas.openxmlformats.org/officeDocument/2006/relationships/image" Target="../media/image19.emf"/><Relationship Id="rId4" Type="http://schemas.openxmlformats.org/officeDocument/2006/relationships/image" Target="../media/image4.emf"/><Relationship Id="rId9" Type="http://schemas.openxmlformats.org/officeDocument/2006/relationships/image" Target="../media/image9.emf"/><Relationship Id="rId14" Type="http://schemas.openxmlformats.org/officeDocument/2006/relationships/image" Target="../media/image14.emf"/><Relationship Id="rId22" Type="http://schemas.openxmlformats.org/officeDocument/2006/relationships/image" Target="../media/image22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27.emf"/><Relationship Id="rId2" Type="http://schemas.openxmlformats.org/officeDocument/2006/relationships/image" Target="../media/image26.emf"/><Relationship Id="rId1" Type="http://schemas.openxmlformats.org/officeDocument/2006/relationships/image" Target="../media/image25.emf"/><Relationship Id="rId4" Type="http://schemas.openxmlformats.org/officeDocument/2006/relationships/image" Target="../media/image28.emf"/></Relationships>
</file>

<file path=xl/drawings/_rels/vmlDrawing4.vml.rels><?xml version="1.0" encoding="UTF-8" standalone="yes"?>
<Relationships xmlns="http://schemas.openxmlformats.org/package/2006/relationships"><Relationship Id="rId3" Type="http://schemas.openxmlformats.org/officeDocument/2006/relationships/image" Target="../media/image31.emf"/><Relationship Id="rId2" Type="http://schemas.openxmlformats.org/officeDocument/2006/relationships/image" Target="../media/image30.emf"/><Relationship Id="rId1" Type="http://schemas.openxmlformats.org/officeDocument/2006/relationships/image" Target="../media/image29.emf"/><Relationship Id="rId5" Type="http://schemas.openxmlformats.org/officeDocument/2006/relationships/image" Target="../media/image33.emf"/><Relationship Id="rId4" Type="http://schemas.openxmlformats.org/officeDocument/2006/relationships/image" Target="../media/image32.emf"/></Relationships>
</file>

<file path=xl/drawings/_rels/vmlDrawing5.vml.rels><?xml version="1.0" encoding="UTF-8" standalone="yes"?>
<Relationships xmlns="http://schemas.openxmlformats.org/package/2006/relationships"><Relationship Id="rId3" Type="http://schemas.openxmlformats.org/officeDocument/2006/relationships/image" Target="../media/image36.emf"/><Relationship Id="rId2" Type="http://schemas.openxmlformats.org/officeDocument/2006/relationships/image" Target="../media/image35.emf"/><Relationship Id="rId1" Type="http://schemas.openxmlformats.org/officeDocument/2006/relationships/image" Target="../media/image34.emf"/><Relationship Id="rId5" Type="http://schemas.openxmlformats.org/officeDocument/2006/relationships/image" Target="../media/image38.emf"/><Relationship Id="rId4" Type="http://schemas.openxmlformats.org/officeDocument/2006/relationships/image" Target="../media/image37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39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616324</xdr:colOff>
      <xdr:row>2</xdr:row>
      <xdr:rowOff>78442</xdr:rowOff>
    </xdr:from>
    <xdr:to>
      <xdr:col>9</xdr:col>
      <xdr:colOff>2545449</xdr:colOff>
      <xdr:row>5</xdr:row>
      <xdr:rowOff>98953</xdr:rowOff>
    </xdr:to>
    <xdr:sp macro="[0]!imprime" textlink="">
      <xdr:nvSpPr>
        <xdr:cNvPr id="2" name="Rectangle à coins arrondis 1"/>
        <xdr:cNvSpPr/>
      </xdr:nvSpPr>
      <xdr:spPr>
        <a:xfrm>
          <a:off x="7844118" y="414618"/>
          <a:ext cx="1929125" cy="491159"/>
        </a:xfrm>
        <a:prstGeom prst="roundRect">
          <a:avLst/>
        </a:prstGeom>
        <a:ln/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/>
          <a:lightRig rig="threePt" dir="t">
            <a:rot lat="0" lon="0" rev="1200000"/>
          </a:lightRig>
        </a:scene3d>
        <a:sp3d>
          <a:bevelT w="63500" h="25400" prst="relaxedInset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lt1"/>
              </a:solidFill>
              <a:effectLst>
                <a:innerShdw blurRad="50927" dist="38481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imprimer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911678</xdr:colOff>
      <xdr:row>2</xdr:row>
      <xdr:rowOff>95250</xdr:rowOff>
    </xdr:from>
    <xdr:to>
      <xdr:col>11</xdr:col>
      <xdr:colOff>24124</xdr:colOff>
      <xdr:row>5</xdr:row>
      <xdr:rowOff>96552</xdr:rowOff>
    </xdr:to>
    <xdr:sp macro="[0]!imprime" textlink="">
      <xdr:nvSpPr>
        <xdr:cNvPr id="2" name="Rectangle à coins arrondis 1"/>
        <xdr:cNvSpPr/>
      </xdr:nvSpPr>
      <xdr:spPr>
        <a:xfrm>
          <a:off x="8150678" y="449036"/>
          <a:ext cx="1929125" cy="491159"/>
        </a:xfrm>
        <a:prstGeom prst="roundRect">
          <a:avLst/>
        </a:prstGeom>
        <a:ln/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/>
          <a:lightRig rig="threePt" dir="t">
            <a:rot lat="0" lon="0" rev="1200000"/>
          </a:lightRig>
        </a:scene3d>
        <a:sp3d>
          <a:bevelT w="63500" h="25400" prst="relaxedInset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lt1"/>
              </a:solidFill>
              <a:effectLst>
                <a:innerShdw blurRad="50927" dist="38481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imprimer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.xml"/><Relationship Id="rId13" Type="http://schemas.openxmlformats.org/officeDocument/2006/relationships/control" Target="../activeX/activeX11.xml"/><Relationship Id="rId18" Type="http://schemas.openxmlformats.org/officeDocument/2006/relationships/control" Target="../activeX/activeX16.xml"/><Relationship Id="rId26" Type="http://schemas.openxmlformats.org/officeDocument/2006/relationships/control" Target="../activeX/activeX24.xml"/><Relationship Id="rId3" Type="http://schemas.openxmlformats.org/officeDocument/2006/relationships/control" Target="../activeX/activeX1.xml"/><Relationship Id="rId21" Type="http://schemas.openxmlformats.org/officeDocument/2006/relationships/control" Target="../activeX/activeX19.xml"/><Relationship Id="rId7" Type="http://schemas.openxmlformats.org/officeDocument/2006/relationships/control" Target="../activeX/activeX5.xml"/><Relationship Id="rId12" Type="http://schemas.openxmlformats.org/officeDocument/2006/relationships/control" Target="../activeX/activeX10.xml"/><Relationship Id="rId17" Type="http://schemas.openxmlformats.org/officeDocument/2006/relationships/control" Target="../activeX/activeX15.xml"/><Relationship Id="rId25" Type="http://schemas.openxmlformats.org/officeDocument/2006/relationships/control" Target="../activeX/activeX23.xml"/><Relationship Id="rId2" Type="http://schemas.openxmlformats.org/officeDocument/2006/relationships/vmlDrawing" Target="../drawings/vmlDrawing2.vml"/><Relationship Id="rId16" Type="http://schemas.openxmlformats.org/officeDocument/2006/relationships/control" Target="../activeX/activeX14.xml"/><Relationship Id="rId20" Type="http://schemas.openxmlformats.org/officeDocument/2006/relationships/control" Target="../activeX/activeX18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4.xml"/><Relationship Id="rId11" Type="http://schemas.openxmlformats.org/officeDocument/2006/relationships/control" Target="../activeX/activeX9.xml"/><Relationship Id="rId24" Type="http://schemas.openxmlformats.org/officeDocument/2006/relationships/control" Target="../activeX/activeX22.xml"/><Relationship Id="rId5" Type="http://schemas.openxmlformats.org/officeDocument/2006/relationships/control" Target="../activeX/activeX3.xml"/><Relationship Id="rId15" Type="http://schemas.openxmlformats.org/officeDocument/2006/relationships/control" Target="../activeX/activeX13.xml"/><Relationship Id="rId23" Type="http://schemas.openxmlformats.org/officeDocument/2006/relationships/control" Target="../activeX/activeX21.xml"/><Relationship Id="rId10" Type="http://schemas.openxmlformats.org/officeDocument/2006/relationships/control" Target="../activeX/activeX8.xml"/><Relationship Id="rId19" Type="http://schemas.openxmlformats.org/officeDocument/2006/relationships/control" Target="../activeX/activeX17.xml"/><Relationship Id="rId4" Type="http://schemas.openxmlformats.org/officeDocument/2006/relationships/control" Target="../activeX/activeX2.xml"/><Relationship Id="rId9" Type="http://schemas.openxmlformats.org/officeDocument/2006/relationships/control" Target="../activeX/activeX7.xml"/><Relationship Id="rId14" Type="http://schemas.openxmlformats.org/officeDocument/2006/relationships/control" Target="../activeX/activeX12.xml"/><Relationship Id="rId22" Type="http://schemas.openxmlformats.org/officeDocument/2006/relationships/control" Target="../activeX/activeX20.xml"/><Relationship Id="rId27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5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8.xml"/><Relationship Id="rId5" Type="http://schemas.openxmlformats.org/officeDocument/2006/relationships/control" Target="../activeX/activeX27.xml"/><Relationship Id="rId4" Type="http://schemas.openxmlformats.org/officeDocument/2006/relationships/control" Target="../activeX/activeX26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3.xml"/><Relationship Id="rId3" Type="http://schemas.openxmlformats.org/officeDocument/2006/relationships/vmlDrawing" Target="../drawings/vmlDrawing4.vml"/><Relationship Id="rId7" Type="http://schemas.openxmlformats.org/officeDocument/2006/relationships/control" Target="../activeX/activeX3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31.xml"/><Relationship Id="rId5" Type="http://schemas.openxmlformats.org/officeDocument/2006/relationships/control" Target="../activeX/activeX30.xml"/><Relationship Id="rId4" Type="http://schemas.openxmlformats.org/officeDocument/2006/relationships/control" Target="../activeX/activeX29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8.xml"/><Relationship Id="rId3" Type="http://schemas.openxmlformats.org/officeDocument/2006/relationships/vmlDrawing" Target="../drawings/vmlDrawing5.vml"/><Relationship Id="rId7" Type="http://schemas.openxmlformats.org/officeDocument/2006/relationships/control" Target="../activeX/activeX37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36.xml"/><Relationship Id="rId5" Type="http://schemas.openxmlformats.org/officeDocument/2006/relationships/control" Target="../activeX/activeX35.xml"/><Relationship Id="rId4" Type="http://schemas.openxmlformats.org/officeDocument/2006/relationships/control" Target="../activeX/activeX3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9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B5:T54"/>
  <sheetViews>
    <sheetView topLeftCell="A8" workbookViewId="0">
      <selection activeCell="M46" sqref="M46:N46"/>
    </sheetView>
  </sheetViews>
  <sheetFormatPr baseColWidth="10" defaultRowHeight="15"/>
  <cols>
    <col min="2" max="3" width="13.7109375" customWidth="1"/>
    <col min="4" max="4" width="14.7109375" customWidth="1"/>
    <col min="5" max="5" width="17.7109375" customWidth="1"/>
    <col min="9" max="9" width="14.7109375" customWidth="1"/>
    <col min="10" max="10" width="17.7109375" customWidth="1"/>
  </cols>
  <sheetData>
    <row r="5" spans="2:20">
      <c r="B5" s="118" t="s">
        <v>58</v>
      </c>
      <c r="C5" s="118"/>
      <c r="D5" s="118"/>
      <c r="E5" s="118"/>
      <c r="G5" s="118" t="s">
        <v>61</v>
      </c>
      <c r="H5" s="118"/>
      <c r="I5" s="118"/>
      <c r="J5" s="118"/>
    </row>
    <row r="6" spans="2:20" ht="15.75" thickBot="1"/>
    <row r="7" spans="2:20" ht="18.75" thickBot="1">
      <c r="B7" s="107" t="s">
        <v>32</v>
      </c>
      <c r="C7" s="108"/>
      <c r="D7" s="108"/>
      <c r="E7" s="109"/>
      <c r="G7" s="107" t="s">
        <v>32</v>
      </c>
      <c r="H7" s="108"/>
      <c r="I7" s="108"/>
      <c r="J7" s="109"/>
    </row>
    <row r="8" spans="2:20">
      <c r="B8" s="110" t="s">
        <v>48</v>
      </c>
      <c r="C8" s="111"/>
      <c r="D8" s="114" t="s">
        <v>55</v>
      </c>
      <c r="E8" s="116" t="s">
        <v>56</v>
      </c>
      <c r="G8" s="110" t="s">
        <v>48</v>
      </c>
      <c r="H8" s="111"/>
      <c r="I8" s="114" t="s">
        <v>55</v>
      </c>
      <c r="J8" s="116" t="s">
        <v>56</v>
      </c>
    </row>
    <row r="9" spans="2:20">
      <c r="B9" s="112"/>
      <c r="C9" s="113"/>
      <c r="D9" s="115"/>
      <c r="E9" s="117"/>
      <c r="G9" s="112"/>
      <c r="H9" s="113"/>
      <c r="I9" s="115"/>
      <c r="J9" s="117"/>
    </row>
    <row r="10" spans="2:20" ht="15.75" thickBot="1">
      <c r="B10" s="101" t="s">
        <v>57</v>
      </c>
      <c r="C10" s="100"/>
      <c r="D10" s="5">
        <v>0.15</v>
      </c>
      <c r="E10" s="6"/>
      <c r="G10" s="101" t="s">
        <v>57</v>
      </c>
      <c r="H10" s="100"/>
      <c r="I10" s="5">
        <v>0.15</v>
      </c>
      <c r="J10" s="6"/>
    </row>
    <row r="11" spans="2:20" ht="15.75" thickBot="1">
      <c r="B11" s="101" t="s">
        <v>57</v>
      </c>
      <c r="C11" s="100"/>
      <c r="D11" s="7">
        <v>0.26300000000000001</v>
      </c>
      <c r="E11" s="6"/>
      <c r="G11" s="101" t="s">
        <v>57</v>
      </c>
      <c r="H11" s="100"/>
      <c r="I11" s="7">
        <v>0.26300000000000001</v>
      </c>
      <c r="J11" s="6"/>
      <c r="M11" s="104" t="s">
        <v>34</v>
      </c>
      <c r="N11" s="105"/>
      <c r="O11" s="106"/>
      <c r="P11" s="10"/>
      <c r="Q11" s="104" t="s">
        <v>40</v>
      </c>
      <c r="R11" s="105"/>
      <c r="S11" s="105"/>
      <c r="T11" s="106"/>
    </row>
    <row r="12" spans="2:20">
      <c r="B12" s="101" t="s">
        <v>59</v>
      </c>
      <c r="C12" s="100"/>
      <c r="D12" s="5">
        <v>0.26800000000000002</v>
      </c>
      <c r="E12" s="6"/>
      <c r="G12" s="101" t="s">
        <v>59</v>
      </c>
      <c r="H12" s="100"/>
      <c r="I12" s="5">
        <v>0.26800000000000002</v>
      </c>
      <c r="J12" s="6"/>
    </row>
    <row r="13" spans="2:20" ht="15.75" thickBot="1">
      <c r="B13" s="102" t="s">
        <v>60</v>
      </c>
      <c r="C13" s="103"/>
      <c r="D13" s="8">
        <v>3.0000000000000001E-3</v>
      </c>
      <c r="E13" s="9"/>
      <c r="G13" s="102" t="s">
        <v>62</v>
      </c>
      <c r="H13" s="103"/>
      <c r="I13" s="8">
        <v>1E-3</v>
      </c>
      <c r="J13" s="9"/>
    </row>
    <row r="15" spans="2:20">
      <c r="M15" t="s">
        <v>92</v>
      </c>
    </row>
    <row r="16" spans="2:20">
      <c r="B16" s="118" t="s">
        <v>67</v>
      </c>
      <c r="C16" s="118"/>
      <c r="D16" s="118"/>
      <c r="E16" s="118"/>
      <c r="M16" t="s">
        <v>80</v>
      </c>
    </row>
    <row r="17" spans="2:19" ht="15.75" thickBot="1">
      <c r="M17" t="s">
        <v>81</v>
      </c>
      <c r="S17" s="1" t="s">
        <v>14</v>
      </c>
    </row>
    <row r="18" spans="2:19" ht="18.75" thickBot="1">
      <c r="B18" s="107" t="s">
        <v>32</v>
      </c>
      <c r="C18" s="108"/>
      <c r="D18" s="108"/>
      <c r="E18" s="109"/>
      <c r="M18" t="s">
        <v>82</v>
      </c>
      <c r="S18" s="1" t="s">
        <v>9</v>
      </c>
    </row>
    <row r="19" spans="2:19">
      <c r="B19" s="110" t="s">
        <v>48</v>
      </c>
      <c r="C19" s="111"/>
      <c r="D19" s="114" t="s">
        <v>55</v>
      </c>
      <c r="E19" s="116" t="s">
        <v>56</v>
      </c>
      <c r="M19" t="s">
        <v>83</v>
      </c>
      <c r="S19" s="2" t="s">
        <v>10</v>
      </c>
    </row>
    <row r="20" spans="2:19">
      <c r="B20" s="112"/>
      <c r="C20" s="113"/>
      <c r="D20" s="115"/>
      <c r="E20" s="117"/>
      <c r="M20" t="s">
        <v>84</v>
      </c>
      <c r="S20" s="1" t="s">
        <v>13</v>
      </c>
    </row>
    <row r="21" spans="2:19">
      <c r="B21" s="99" t="s">
        <v>69</v>
      </c>
      <c r="C21" s="100"/>
      <c r="D21" s="12">
        <v>3.5000000000000003E-2</v>
      </c>
      <c r="E21" s="6"/>
      <c r="M21" t="s">
        <v>85</v>
      </c>
      <c r="S21" s="1"/>
    </row>
    <row r="22" spans="2:19">
      <c r="B22" s="99" t="s">
        <v>68</v>
      </c>
      <c r="C22" s="100"/>
      <c r="D22" s="5"/>
      <c r="E22" s="6"/>
      <c r="I22" t="s">
        <v>98</v>
      </c>
      <c r="M22" t="s">
        <v>86</v>
      </c>
      <c r="S22" s="1" t="s">
        <v>15</v>
      </c>
    </row>
    <row r="23" spans="2:19">
      <c r="B23" s="101"/>
      <c r="C23" s="100"/>
      <c r="D23" s="5"/>
      <c r="E23" s="6"/>
      <c r="I23" t="s">
        <v>93</v>
      </c>
      <c r="M23" t="s">
        <v>87</v>
      </c>
      <c r="P23" t="s">
        <v>79</v>
      </c>
      <c r="S23" s="1" t="s">
        <v>16</v>
      </c>
    </row>
    <row r="24" spans="2:19">
      <c r="B24" s="101"/>
      <c r="C24" s="100"/>
      <c r="D24" s="5"/>
      <c r="E24" s="6"/>
      <c r="I24" t="s">
        <v>94</v>
      </c>
      <c r="M24" t="s">
        <v>88</v>
      </c>
      <c r="P24">
        <v>1</v>
      </c>
      <c r="S24" s="1" t="s">
        <v>17</v>
      </c>
    </row>
    <row r="25" spans="2:19">
      <c r="B25" s="101"/>
      <c r="C25" s="100"/>
      <c r="D25" s="5"/>
      <c r="E25" s="6"/>
      <c r="I25" t="s">
        <v>95</v>
      </c>
      <c r="M25" t="s">
        <v>89</v>
      </c>
      <c r="P25">
        <v>2</v>
      </c>
      <c r="S25" s="1"/>
    </row>
    <row r="26" spans="2:19" ht="15.75" thickBot="1">
      <c r="B26" s="102"/>
      <c r="C26" s="103"/>
      <c r="D26" s="8"/>
      <c r="E26" s="9"/>
      <c r="I26" t="s">
        <v>96</v>
      </c>
      <c r="M26" t="s">
        <v>90</v>
      </c>
      <c r="P26">
        <v>3</v>
      </c>
      <c r="S26" s="1"/>
    </row>
    <row r="27" spans="2:19">
      <c r="I27" t="s">
        <v>97</v>
      </c>
      <c r="M27" t="s">
        <v>91</v>
      </c>
      <c r="P27">
        <v>4</v>
      </c>
      <c r="S27" s="1" t="s">
        <v>20</v>
      </c>
    </row>
    <row r="28" spans="2:19">
      <c r="P28">
        <v>5</v>
      </c>
      <c r="S28" s="1" t="s">
        <v>21</v>
      </c>
    </row>
    <row r="29" spans="2:19">
      <c r="J29" t="s">
        <v>101</v>
      </c>
      <c r="P29">
        <v>6</v>
      </c>
      <c r="S29" s="1" t="s">
        <v>22</v>
      </c>
    </row>
    <row r="30" spans="2:19">
      <c r="J30" t="s">
        <v>28</v>
      </c>
      <c r="P30">
        <v>7</v>
      </c>
      <c r="S30" s="1"/>
    </row>
    <row r="31" spans="2:19">
      <c r="J31" t="s">
        <v>99</v>
      </c>
      <c r="P31">
        <v>8</v>
      </c>
      <c r="S31" s="1"/>
    </row>
    <row r="32" spans="2:19">
      <c r="B32">
        <v>39538</v>
      </c>
      <c r="C32" s="3">
        <f>B32</f>
        <v>39538</v>
      </c>
      <c r="J32" t="s">
        <v>100</v>
      </c>
      <c r="P32">
        <v>9</v>
      </c>
      <c r="S32" s="1"/>
    </row>
    <row r="33" spans="2:19">
      <c r="B33">
        <v>39448</v>
      </c>
      <c r="C33" s="3">
        <f>B33</f>
        <v>39448</v>
      </c>
      <c r="P33">
        <v>10</v>
      </c>
      <c r="S33" s="1"/>
    </row>
    <row r="34" spans="2:19" ht="15.75" thickBot="1">
      <c r="P34">
        <v>11</v>
      </c>
      <c r="S34" s="1"/>
    </row>
    <row r="35" spans="2:19" ht="16.5" thickBot="1">
      <c r="F35" s="129" t="s">
        <v>5</v>
      </c>
      <c r="G35" s="130"/>
      <c r="H35" s="130"/>
      <c r="I35" s="130"/>
      <c r="J35" s="130"/>
      <c r="K35" s="130"/>
      <c r="L35" s="130"/>
      <c r="M35" s="130"/>
      <c r="N35" s="131"/>
      <c r="P35">
        <v>12</v>
      </c>
      <c r="S35" s="1"/>
    </row>
    <row r="36" spans="2:19" ht="15.75" thickBot="1">
      <c r="P36">
        <v>13</v>
      </c>
      <c r="S36" s="1" t="s">
        <v>70</v>
      </c>
    </row>
    <row r="37" spans="2:19" ht="15.75" thickBot="1">
      <c r="F37" s="119" t="s">
        <v>41</v>
      </c>
      <c r="G37" s="128"/>
      <c r="H37" s="132">
        <v>40544</v>
      </c>
      <c r="I37" s="132"/>
      <c r="K37" s="134" t="s">
        <v>32</v>
      </c>
      <c r="L37" s="135"/>
      <c r="M37" s="135"/>
      <c r="N37" s="136"/>
      <c r="P37">
        <v>14</v>
      </c>
      <c r="S37" s="1" t="s">
        <v>28</v>
      </c>
    </row>
    <row r="38" spans="2:19">
      <c r="F38" s="119" t="s">
        <v>45</v>
      </c>
      <c r="G38" s="119"/>
      <c r="H38" s="133">
        <f>IF(AND(Accueil!$U$3&lt;=39538,Accueil!$U$3&gt;=39448),40543,IF(AND(Accueil!$U$3&lt;=39629,Accueil!$U$3&gt;=39539),40633,IF(AND(Accueil!$U$3&lt;=39721,Accueil!$U$3&gt;=39630),40724,IF(AND(Accueil!$U$3&lt;=39813,Accueil!$U$3&gt;=39722),40816,IF(AND(Accueil!$U$3&lt;=39903,Accueil!$U$3&gt;=39814),40908,IF(AND(Accueil!$U$3&lt;=39994,Accueil!$U$3&gt;=39904),40999,IF(AND(Accueil!$U$3&lt;=40086,Accueil!$U$3&gt;=39995),41090,IF(AND(Accueil!$U$3&lt;=40178,Accueil!$U$3&gt;=40087),41182,IF(AND(Accueil!$U$3&lt;=40268,Accueil!$U$3&gt;=40179),41274,IF(AND(Accueil!$U$3&lt;=40359,Accueil!$U$3&gt;=40269),41364,IF(AND(Accueil!$U$3&lt;=40451,Accueil!$U$3&gt;=40360),41455,IF(AND(Accueil!$U$3&lt;=40543,Accueil!$U$3&gt;=40452),41547,IF(AND(Accueil!$U$3&lt;=40633,Accueil!$U$3&gt;=40544),41639,IF(AND(Accueil!$U$3&lt;=40724,Accueil!$U$3&gt;=40634),41729,IF(AND(Accueil!$U$3&lt;=40816,Accueil!$U$3&gt;=40725),41820,IF(AND(Accueil!$U$3&lt;=40908,Accueil!$U$3&gt;=40817),41912,IF(AND(Accueil!$U$3&lt;=40999,Accueil!$U$3&gt;=40909),42004,IF(AND(Accueil!$U$3&lt;=41090,Accueil!$U$3&gt;=41000),42094,IF(AND(Accueil!$U$3&lt;=41182,Accueil!$U$3&gt;=41091),42185,IF(AND(Accueil!$U$3&lt;=41274,Accueil!$U$3&gt;=41183),42277,0))))))))))))))))))))</f>
        <v>0</v>
      </c>
      <c r="I38" s="133"/>
      <c r="K38" s="137" t="s">
        <v>48</v>
      </c>
      <c r="L38" s="138"/>
      <c r="M38" s="139" t="e">
        <f>IF(AND(#REF!&gt;0),#REF!,IF(AND(#REF!&gt;0),#REF!,IF(AND(Accueil!$P$34&gt;0),Accueil!$P$34,0)))</f>
        <v>#REF!</v>
      </c>
      <c r="N38" s="140"/>
      <c r="P38">
        <v>15</v>
      </c>
      <c r="S38" s="1" t="s">
        <v>35</v>
      </c>
    </row>
    <row r="39" spans="2:19">
      <c r="K39" s="141" t="s">
        <v>49</v>
      </c>
      <c r="L39" s="121"/>
      <c r="M39" s="120" t="e">
        <f>IF(AND(#REF!&gt;0),#REF!,IF(AND(#REF!&gt;0),#REF!,IF(AND(Accueil!$P$35&gt;0),Accueil!$P$35,0)))</f>
        <v>#REF!</v>
      </c>
      <c r="N39" s="142"/>
      <c r="P39">
        <v>16</v>
      </c>
      <c r="S39" s="1" t="s">
        <v>36</v>
      </c>
    </row>
    <row r="40" spans="2:19">
      <c r="F40" s="120" t="s">
        <v>42</v>
      </c>
      <c r="G40" s="143"/>
      <c r="H40" s="143"/>
      <c r="I40" s="121"/>
      <c r="K40" s="144" t="s">
        <v>50</v>
      </c>
      <c r="L40" s="145"/>
      <c r="M40" s="120" t="e">
        <f>IF(AND(#REF!&gt;0),#REF!,IF(AND(#REF!&gt;0),#REF!,IF(AND(Accueil!$P$36&gt;0),Accueil!$P$36,0)))</f>
        <v>#REF!</v>
      </c>
      <c r="N40" s="142"/>
      <c r="P40">
        <v>17</v>
      </c>
      <c r="S40" s="1" t="s">
        <v>37</v>
      </c>
    </row>
    <row r="41" spans="2:19" ht="15.75" thickBot="1">
      <c r="F41" s="120" t="s">
        <v>46</v>
      </c>
      <c r="G41" s="121"/>
      <c r="H41" s="120" t="s">
        <v>47</v>
      </c>
      <c r="I41" s="121"/>
      <c r="K41" s="124" t="s">
        <v>51</v>
      </c>
      <c r="L41" s="125"/>
      <c r="M41" s="126">
        <f>IF(AND(Accueil!$Q$50&gt;0),Accueil!$Q$50,IF(AND(Accueil!$S$50&gt;0),Accueil!$S$50,IF(AND(Accueil!$U$50&gt;0),Accueil!$U$50,0)))</f>
        <v>0</v>
      </c>
      <c r="N41" s="127"/>
      <c r="P41">
        <v>18</v>
      </c>
      <c r="S41" s="1" t="s">
        <v>38</v>
      </c>
    </row>
    <row r="42" spans="2:19">
      <c r="F42" s="122">
        <f>IF(Accueil!$D$13=0,0,Accueil!$U$3)</f>
        <v>0</v>
      </c>
      <c r="G42" s="123"/>
      <c r="H42" s="122">
        <f>IF(AND(Accueil!$I$14=0),0,IF(AND(Accueil!$V$21&lt;=41274,Accueil!$V$21&gt;=40909),Accueil!$V$21-366,Accueil!$V$21-365))</f>
        <v>0</v>
      </c>
      <c r="I42" s="123"/>
      <c r="P42">
        <v>19</v>
      </c>
      <c r="S42" s="1" t="s">
        <v>39</v>
      </c>
    </row>
    <row r="43" spans="2:19" ht="15.75" thickBot="1">
      <c r="F43" s="120" t="s">
        <v>43</v>
      </c>
      <c r="G43" s="143"/>
      <c r="H43" s="143"/>
      <c r="I43" s="121"/>
      <c r="P43">
        <v>20</v>
      </c>
      <c r="S43" s="1" t="s">
        <v>40</v>
      </c>
    </row>
    <row r="44" spans="2:19" ht="15.75" thickBot="1">
      <c r="F44" s="120" t="s">
        <v>46</v>
      </c>
      <c r="G44" s="121"/>
      <c r="H44" s="120" t="s">
        <v>47</v>
      </c>
      <c r="I44" s="121"/>
      <c r="K44" s="134" t="s">
        <v>33</v>
      </c>
      <c r="L44" s="135"/>
      <c r="M44" s="135"/>
      <c r="N44" s="136"/>
      <c r="P44">
        <v>21</v>
      </c>
    </row>
    <row r="45" spans="2:19">
      <c r="F45" s="122">
        <f>IF(AND(Accueil!$V$21&gt;=39448,Accueil!$V$21&lt;=39813),Accueil!$V$21-365,IF(AND(Accueil!$V$21&gt;=39814,Accueil!$V$21&lt;=40178),Accueil!$V$21-364,IF(AND(Accueil!$V$21&gt;=40179,Accueil!$V$21&lt;=40543),Accueil!$V$21-364,IF(AND(Accueil!$V$21&gt;=40544,Accueil!$V$21&lt;=40908),Accueil!$V$21-364,IF(AND(Accueil!$V$21&gt;=40909,Accueil!$V$21&lt;=41274),Accueil!$V$21-365,IF(AND(Accueil!$V$21&gt;=41275,Accueil!$V$21&lt;=41639),Accueil!$V$21-364,IF(AND(Accueil!$V$21&gt;=41640,Accueil!$V$21&lt;=42004),Accueil!$V$21-364,IF(AND(Accueil!$V$21&gt;=42005,Accueil!$V$21&lt;=42369),Accueil!$V$21-364,IF(AND(Accueil!$V$21&gt;=42370,Accueil!$V$21&lt;=42735),Accueil!$V$21-364,0)))))))))</f>
        <v>0</v>
      </c>
      <c r="G45" s="123"/>
      <c r="H45" s="122">
        <f>IF(AND(Accueil!$X$21=0),0,IF(AND(Accueil!$X$21&lt;=41274,Accueil!$X$21&gt;=40909),Accueil!$X$21-366,Accueil!$X$21-365))</f>
        <v>0</v>
      </c>
      <c r="I45" s="123"/>
      <c r="K45" s="137" t="s">
        <v>48</v>
      </c>
      <c r="L45" s="138"/>
      <c r="M45" s="139">
        <f>IF(AND(Accueil!$Q$52&gt;0),Accueil!$Q$52,IF(AND(Accueil!$S$52&gt;0),Accueil!$S$52,IF(AND(Accueil!$U$52&gt;0),Accueil!$U$52,0)))</f>
        <v>0</v>
      </c>
      <c r="N45" s="140"/>
      <c r="P45">
        <v>22</v>
      </c>
    </row>
    <row r="46" spans="2:19">
      <c r="F46" s="120" t="s">
        <v>44</v>
      </c>
      <c r="G46" s="143"/>
      <c r="H46" s="143"/>
      <c r="I46" s="121"/>
      <c r="K46" s="141" t="s">
        <v>49</v>
      </c>
      <c r="L46" s="121"/>
      <c r="M46" s="120">
        <f>IF(AND(Accueil!$Q$53&gt;0),Accueil!$Q$53,IF(AND(Accueil!$S$53&gt;0),Accueil!$S$53,IF(AND(Accueil!$U$53&gt;0),Accueil!$U$53,0)))</f>
        <v>0</v>
      </c>
      <c r="N46" s="142"/>
      <c r="P46">
        <v>23</v>
      </c>
    </row>
    <row r="47" spans="2:19">
      <c r="F47" s="120" t="s">
        <v>46</v>
      </c>
      <c r="G47" s="121"/>
      <c r="H47" s="120" t="s">
        <v>47</v>
      </c>
      <c r="I47" s="121"/>
      <c r="K47" s="144" t="s">
        <v>50</v>
      </c>
      <c r="L47" s="145"/>
      <c r="M47" s="120">
        <f>IF(AND(Accueil!$Q$54&gt;0),Accueil!$Q$54,IF(AND(Accueil!$S$54&gt;0),Accueil!$S$54,IF(AND(Accueil!$U$54&gt;0),Accueil!$U$54,0)))</f>
        <v>0</v>
      </c>
      <c r="N47" s="142"/>
      <c r="P47">
        <v>24</v>
      </c>
    </row>
    <row r="48" spans="2:19" ht="15.75" thickBot="1">
      <c r="F48" s="122">
        <f>IF(AND(Accueil!$X$21&gt;=39448,Accueil!$X$21&lt;=39813),Accueil!$X$21-365,IF(AND(Accueil!$X$21&gt;=39814,Accueil!$X$21&lt;=40178),Accueil!$X$21-364,IF(AND(Accueil!$X$21&gt;=40179,Accueil!$X$21&lt;=40453),Accueil!$X$21-364,IF(AND(Accueil!$X$21&gt;=40544,Accueil!$X$21&lt;=40908),Accueil!$X$21-364,IF(AND(Accueil!$X$21&gt;=40909,Accueil!$X$21&lt;=41274),Accueil!$X$21-365,IF(AND(Accueil!$X$21&gt;=41275,Accueil!$X$21&lt;=41639),Accueil!$X$21-364,IF(AND(Accueil!$X$21&gt;=41640,Accueil!$X$21&lt;=42004),Accueil!$X$21-364,IF(AND(Accueil!$X$21&gt;=42005,Accueil!$X$21&lt;=42369),Accueil!$X$21-364,IF(AND(Accueil!$X$21&gt;=42370,Accueil!$X$21&lt;=42735),Accueil!$X$21-364,0)))))))))</f>
        <v>0</v>
      </c>
      <c r="G48" s="123"/>
      <c r="H48" s="122">
        <f>H38</f>
        <v>0</v>
      </c>
      <c r="I48" s="123"/>
      <c r="K48" s="124" t="s">
        <v>51</v>
      </c>
      <c r="L48" s="125"/>
      <c r="M48" s="126">
        <f>IF(AND(Accueil!$Q$55&gt;0),Accueil!$Q$55,IF(AND(Accueil!$S$55&gt;0),Accueil!$S$55,IF(AND(Accueil!$U$55&gt;0),Accueil!$U$55,0)))</f>
        <v>0</v>
      </c>
      <c r="N48" s="127"/>
      <c r="P48">
        <v>25</v>
      </c>
    </row>
    <row r="49" spans="16:16">
      <c r="P49">
        <v>26</v>
      </c>
    </row>
    <row r="50" spans="16:16">
      <c r="P50">
        <v>27</v>
      </c>
    </row>
    <row r="51" spans="16:16">
      <c r="P51">
        <v>28</v>
      </c>
    </row>
    <row r="52" spans="16:16">
      <c r="P52">
        <v>29</v>
      </c>
    </row>
    <row r="53" spans="16:16">
      <c r="P53">
        <v>30</v>
      </c>
    </row>
    <row r="54" spans="16:16">
      <c r="P54">
        <v>31</v>
      </c>
    </row>
  </sheetData>
  <mergeCells count="69">
    <mergeCell ref="G10:H10"/>
    <mergeCell ref="G11:H11"/>
    <mergeCell ref="G12:H12"/>
    <mergeCell ref="G13:H13"/>
    <mergeCell ref="B12:C12"/>
    <mergeCell ref="B13:C13"/>
    <mergeCell ref="B10:C10"/>
    <mergeCell ref="B11:C11"/>
    <mergeCell ref="B5:E5"/>
    <mergeCell ref="G5:J5"/>
    <mergeCell ref="G7:J7"/>
    <mergeCell ref="G8:H9"/>
    <mergeCell ref="I8:I9"/>
    <mergeCell ref="J8:J9"/>
    <mergeCell ref="B7:E7"/>
    <mergeCell ref="B8:C9"/>
    <mergeCell ref="D8:D9"/>
    <mergeCell ref="E8:E9"/>
    <mergeCell ref="K40:L40"/>
    <mergeCell ref="M40:N40"/>
    <mergeCell ref="K47:L47"/>
    <mergeCell ref="M47:N47"/>
    <mergeCell ref="K41:L41"/>
    <mergeCell ref="M41:N41"/>
    <mergeCell ref="K44:N44"/>
    <mergeCell ref="K45:L45"/>
    <mergeCell ref="M45:N45"/>
    <mergeCell ref="K46:L46"/>
    <mergeCell ref="M46:N46"/>
    <mergeCell ref="K48:L48"/>
    <mergeCell ref="M48:N48"/>
    <mergeCell ref="F37:G37"/>
    <mergeCell ref="F35:N35"/>
    <mergeCell ref="H37:I37"/>
    <mergeCell ref="H38:I38"/>
    <mergeCell ref="K37:N37"/>
    <mergeCell ref="K38:L38"/>
    <mergeCell ref="M38:N38"/>
    <mergeCell ref="K39:L39"/>
    <mergeCell ref="M39:N39"/>
    <mergeCell ref="F40:I40"/>
    <mergeCell ref="F43:I43"/>
    <mergeCell ref="F46:I46"/>
    <mergeCell ref="F41:G41"/>
    <mergeCell ref="H41:I41"/>
    <mergeCell ref="F38:G38"/>
    <mergeCell ref="F47:G47"/>
    <mergeCell ref="H47:I47"/>
    <mergeCell ref="F48:G48"/>
    <mergeCell ref="H48:I48"/>
    <mergeCell ref="H42:I42"/>
    <mergeCell ref="F44:G44"/>
    <mergeCell ref="H44:I44"/>
    <mergeCell ref="F45:G45"/>
    <mergeCell ref="H45:I45"/>
    <mergeCell ref="F42:G42"/>
    <mergeCell ref="M11:O11"/>
    <mergeCell ref="Q11:T11"/>
    <mergeCell ref="B18:E18"/>
    <mergeCell ref="B19:C20"/>
    <mergeCell ref="D19:D20"/>
    <mergeCell ref="E19:E20"/>
    <mergeCell ref="B16:E16"/>
    <mergeCell ref="B21:C21"/>
    <mergeCell ref="B22:C22"/>
    <mergeCell ref="B25:C25"/>
    <mergeCell ref="B26:C26"/>
    <mergeCell ref="B23:C23"/>
    <mergeCell ref="B24:C24"/>
  </mergeCells>
  <conditionalFormatting sqref="E10:E13">
    <cfRule type="expression" dxfId="263" priority="4">
      <formula>($F$59:$F$64=0)</formula>
    </cfRule>
  </conditionalFormatting>
  <conditionalFormatting sqref="J10:J13">
    <cfRule type="expression" dxfId="262" priority="2">
      <formula>($F$59:$F$64=0)</formula>
    </cfRule>
  </conditionalFormatting>
  <conditionalFormatting sqref="E21:E26">
    <cfRule type="expression" dxfId="261" priority="1">
      <formula>($F$59:$F$64=0)</formula>
    </cfRule>
  </conditionalFormatting>
  <dataValidations count="1">
    <dataValidation type="list" allowBlank="1" showInputMessage="1" showErrorMessage="1" sqref="Q11:T11">
      <formula1>Liste4</formula1>
    </dataValidation>
  </dataValidations>
  <pageMargins left="0.7" right="0.7" top="0.75" bottom="0.75" header="0.3" footer="0.3"/>
  <pageSetup paperSize="9" orientation="portrait" horizontalDpi="4294967294" verticalDpi="4294967294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B2:AF52"/>
  <sheetViews>
    <sheetView showGridLines="0" tabSelected="1" zoomScale="80" zoomScaleNormal="80" workbookViewId="0">
      <selection activeCell="F12" sqref="F12"/>
    </sheetView>
  </sheetViews>
  <sheetFormatPr baseColWidth="10" defaultRowHeight="15"/>
  <cols>
    <col min="1" max="1" width="5.7109375" style="18" customWidth="1"/>
    <col min="2" max="4" width="10.7109375" style="18" customWidth="1"/>
    <col min="5" max="5" width="3.7109375" style="18" customWidth="1"/>
    <col min="6" max="9" width="10.7109375" style="18" customWidth="1"/>
    <col min="10" max="10" width="3.7109375" style="18" customWidth="1"/>
    <col min="11" max="14" width="10.7109375" style="18" customWidth="1"/>
    <col min="15" max="15" width="5.7109375" style="18" customWidth="1"/>
    <col min="16" max="19" width="10.7109375" style="18" customWidth="1"/>
    <col min="20" max="20" width="3.7109375" style="18" customWidth="1"/>
    <col min="21" max="22" width="10.7109375" style="18" customWidth="1"/>
    <col min="23" max="24" width="13.7109375" style="18" customWidth="1"/>
    <col min="25" max="25" width="3.7109375" style="18" customWidth="1"/>
    <col min="26" max="27" width="10.7109375" style="18" customWidth="1"/>
    <col min="28" max="29" width="13.7109375" style="18" customWidth="1"/>
    <col min="30" max="31" width="10.7109375" style="18" customWidth="1"/>
    <col min="32" max="32" width="11.42578125" style="20"/>
    <col min="33" max="16384" width="11.42578125" style="18"/>
  </cols>
  <sheetData>
    <row r="2" spans="2:31" ht="15.75" thickBot="1"/>
    <row r="3" spans="2:31" ht="16.5" thickBot="1">
      <c r="B3" s="149" t="s">
        <v>54</v>
      </c>
      <c r="C3" s="150"/>
      <c r="D3" s="150"/>
      <c r="E3" s="150"/>
      <c r="F3" s="150"/>
      <c r="G3" s="150"/>
      <c r="H3" s="150"/>
      <c r="I3" s="151"/>
      <c r="J3" s="26"/>
      <c r="K3" s="149" t="s">
        <v>63</v>
      </c>
      <c r="L3" s="150"/>
      <c r="M3" s="150"/>
      <c r="N3" s="150"/>
      <c r="O3" s="150"/>
      <c r="P3" s="150"/>
      <c r="Q3" s="150"/>
      <c r="R3" s="150"/>
      <c r="S3" s="151"/>
      <c r="T3" s="26"/>
      <c r="U3" s="149" t="s">
        <v>52</v>
      </c>
      <c r="V3" s="150"/>
      <c r="W3" s="150"/>
      <c r="X3" s="150"/>
      <c r="Y3" s="150"/>
      <c r="Z3" s="150"/>
      <c r="AA3" s="150"/>
      <c r="AB3" s="150"/>
      <c r="AC3" s="151"/>
      <c r="AE3" s="27"/>
    </row>
    <row r="4" spans="2:31" ht="15.75" thickBot="1">
      <c r="B4" s="26"/>
      <c r="C4" s="26"/>
      <c r="D4" s="26"/>
      <c r="E4" s="26"/>
      <c r="F4" s="26"/>
      <c r="G4" s="26"/>
      <c r="H4" s="26"/>
      <c r="I4" s="26"/>
      <c r="J4" s="26"/>
      <c r="K4" s="26"/>
      <c r="L4" s="26"/>
      <c r="M4" s="26"/>
      <c r="N4" s="26"/>
      <c r="O4" s="26"/>
      <c r="P4" s="26"/>
      <c r="Q4" s="26"/>
      <c r="R4" s="26"/>
      <c r="S4" s="26"/>
      <c r="T4" s="26"/>
      <c r="U4" s="26"/>
      <c r="V4" s="26"/>
      <c r="W4" s="26"/>
      <c r="X4" s="26"/>
      <c r="Y4" s="26"/>
      <c r="Z4" s="26"/>
      <c r="AA4" s="26"/>
      <c r="AB4" s="26"/>
      <c r="AC4" s="26"/>
      <c r="AE4" s="19"/>
    </row>
    <row r="5" spans="2:31" ht="16.5" thickBot="1">
      <c r="B5" s="166" t="s">
        <v>0</v>
      </c>
      <c r="C5" s="167"/>
      <c r="D5" s="168"/>
      <c r="E5" s="26"/>
      <c r="F5" s="169"/>
      <c r="G5" s="170"/>
      <c r="H5" s="170"/>
      <c r="I5" s="171"/>
      <c r="J5" s="26"/>
      <c r="K5" s="149" t="s">
        <v>110</v>
      </c>
      <c r="L5" s="150"/>
      <c r="M5" s="150"/>
      <c r="N5" s="151"/>
      <c r="O5" s="26"/>
      <c r="P5" s="149" t="s">
        <v>64</v>
      </c>
      <c r="Q5" s="150"/>
      <c r="R5" s="150"/>
      <c r="S5" s="151"/>
      <c r="T5" s="26"/>
      <c r="U5" s="134" t="s">
        <v>32</v>
      </c>
      <c r="V5" s="135"/>
      <c r="W5" s="135"/>
      <c r="X5" s="136"/>
      <c r="Y5" s="26"/>
      <c r="Z5" s="134" t="s">
        <v>33</v>
      </c>
      <c r="AA5" s="135"/>
      <c r="AB5" s="135"/>
      <c r="AC5" s="136"/>
      <c r="AE5" s="19"/>
    </row>
    <row r="6" spans="2:31" ht="15.75" thickBot="1"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Y6" s="26"/>
      <c r="AE6" s="19"/>
    </row>
    <row r="7" spans="2:31" ht="16.5" thickBot="1">
      <c r="B7" s="166" t="s">
        <v>1</v>
      </c>
      <c r="C7" s="167"/>
      <c r="D7" s="168"/>
      <c r="E7" s="26"/>
      <c r="F7" s="169"/>
      <c r="G7" s="170"/>
      <c r="H7" s="170"/>
      <c r="I7" s="171"/>
      <c r="J7" s="26"/>
      <c r="K7" s="16"/>
      <c r="L7" s="161" t="str">
        <f>IF(K7="Oui", "Condition Remplie",IF(K7="Non","Sortie du régime AE"," "))</f>
        <v xml:space="preserve"> </v>
      </c>
      <c r="M7" s="162"/>
      <c r="N7" s="163"/>
      <c r="O7" s="26"/>
      <c r="P7" s="16"/>
      <c r="Q7" s="161" t="str">
        <f>IF(P7="Oui","Condition Remplie",IF(P7="Non","Sortie du Régime AE"," "))</f>
        <v xml:space="preserve"> </v>
      </c>
      <c r="R7" s="162"/>
      <c r="S7" s="163"/>
      <c r="T7" s="26"/>
      <c r="U7" s="177" t="s">
        <v>24</v>
      </c>
      <c r="V7" s="178"/>
      <c r="W7" s="179"/>
      <c r="X7" s="40">
        <f>IF(F11=0,0,IF($F$11&gt;41640,0,IF($F$11&lt;41275,365,41640-$F$11)))</f>
        <v>365</v>
      </c>
      <c r="Y7" s="26"/>
      <c r="Z7" s="120" t="s">
        <v>24</v>
      </c>
      <c r="AA7" s="143"/>
      <c r="AB7" s="121"/>
      <c r="AC7" s="40">
        <f>IF(F11=0,0,IF($F$11&lt;=41275,365,IF($F$11&gt;=41640,42005-$F$11,365)))</f>
        <v>365</v>
      </c>
      <c r="AE7" s="28"/>
    </row>
    <row r="8" spans="2:31" ht="15.75" thickBot="1">
      <c r="B8" s="26"/>
      <c r="C8" s="26"/>
      <c r="D8" s="26"/>
      <c r="E8" s="26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Y8" s="26"/>
      <c r="AE8" s="28"/>
    </row>
    <row r="9" spans="2:31" ht="15.75" thickBot="1">
      <c r="B9" s="166" t="s">
        <v>2</v>
      </c>
      <c r="C9" s="167"/>
      <c r="D9" s="168"/>
      <c r="E9" s="26"/>
      <c r="F9" s="180"/>
      <c r="G9" s="170"/>
      <c r="H9" s="170"/>
      <c r="I9" s="171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Y9" s="26"/>
      <c r="AE9" s="28"/>
    </row>
    <row r="10" spans="2:31" ht="16.5" thickBot="1">
      <c r="B10" s="26"/>
      <c r="C10" s="26"/>
      <c r="D10" s="26"/>
      <c r="E10" s="26"/>
      <c r="F10" s="26"/>
      <c r="G10" s="26"/>
      <c r="H10" s="26"/>
      <c r="I10" s="26"/>
      <c r="J10" s="26"/>
      <c r="K10" s="149" t="s">
        <v>65</v>
      </c>
      <c r="L10" s="150"/>
      <c r="M10" s="150"/>
      <c r="N10" s="150"/>
      <c r="O10" s="150"/>
      <c r="P10" s="150"/>
      <c r="Q10" s="150"/>
      <c r="R10" s="150"/>
      <c r="S10" s="151"/>
      <c r="T10" s="26"/>
      <c r="U10" s="172" t="s">
        <v>25</v>
      </c>
      <c r="V10" s="173"/>
      <c r="W10" s="173"/>
      <c r="X10" s="174"/>
      <c r="Y10" s="26"/>
      <c r="Z10" s="172" t="s">
        <v>25</v>
      </c>
      <c r="AA10" s="173"/>
      <c r="AB10" s="173"/>
      <c r="AC10" s="174"/>
      <c r="AE10" s="28"/>
    </row>
    <row r="11" spans="2:31" ht="15.75" thickBot="1">
      <c r="B11" s="181" t="s">
        <v>3</v>
      </c>
      <c r="C11" s="182"/>
      <c r="D11" s="183"/>
      <c r="E11" s="29"/>
      <c r="F11" s="184">
        <v>41275</v>
      </c>
      <c r="G11" s="185"/>
      <c r="H11" s="185"/>
      <c r="I11" s="18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Y11" s="26"/>
      <c r="AE11" s="28"/>
    </row>
    <row r="12" spans="2:31" ht="16.5" thickBot="1">
      <c r="B12" s="26"/>
      <c r="C12" s="26"/>
      <c r="D12" s="26"/>
      <c r="E12" s="26"/>
      <c r="F12" s="26"/>
      <c r="G12" s="26"/>
      <c r="H12" s="26"/>
      <c r="I12" s="26"/>
      <c r="J12" s="26"/>
      <c r="K12" s="16"/>
      <c r="L12" s="161" t="str">
        <f>IF(K12="Non","Eligible régime AE",IF(K12="Oui","Vérifier égibilité des activités"," "))</f>
        <v xml:space="preserve"> </v>
      </c>
      <c r="M12" s="162"/>
      <c r="N12" s="163"/>
      <c r="O12" s="26"/>
      <c r="P12" s="28"/>
      <c r="Q12" s="165"/>
      <c r="R12" s="165"/>
      <c r="S12" s="165"/>
      <c r="T12" s="26"/>
      <c r="U12" s="13"/>
      <c r="V12" s="13"/>
      <c r="W12" s="25" t="s">
        <v>26</v>
      </c>
      <c r="X12" s="25" t="s">
        <v>27</v>
      </c>
      <c r="Y12" s="26"/>
      <c r="Z12" s="13"/>
      <c r="AA12" s="13"/>
      <c r="AB12" s="25" t="s">
        <v>26</v>
      </c>
      <c r="AC12" s="25" t="s">
        <v>27</v>
      </c>
      <c r="AE12" s="28"/>
    </row>
    <row r="13" spans="2:31" ht="15.75" thickBot="1">
      <c r="B13" s="166" t="s">
        <v>12</v>
      </c>
      <c r="C13" s="167"/>
      <c r="D13" s="168"/>
      <c r="E13" s="26"/>
      <c r="F13" s="169"/>
      <c r="G13" s="170"/>
      <c r="H13" s="170"/>
      <c r="I13" s="171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175" t="s">
        <v>28</v>
      </c>
      <c r="V13" s="176"/>
      <c r="W13" s="41">
        <f>IF($X$7=0,0,IF(Accueil!$F$21=0,0,IF(Accueil!$F$21="Ventes","81 500",IF(Accueil!$F$21="Ventes et prestations de services BIC","81 500",IF(Accueil!$F$21="Ventes et prestations de services BNC","81 500",IF(Accueil!$F$21="Ventes et prestations de services BIC &amp; BNC","81 500",0))))))</f>
        <v>0</v>
      </c>
      <c r="X13" s="41">
        <f>IF($X$7=0,0,IF(Accueil!$F$21=0,0,IF(Accueil!$F$21="Ventes","89 600",IF(Accueil!$F$21="Ventes et prestations de services BIC","89 600",IF(Accueil!$F$21="Ventes et prestations de services BNC","89 600",IF(Accueil!$F$21="Ventes et prestations de services BIC &amp; BNC","89 600",0))))))</f>
        <v>0</v>
      </c>
      <c r="Y13" s="26"/>
      <c r="Z13" s="175" t="s">
        <v>28</v>
      </c>
      <c r="AA13" s="176"/>
      <c r="AB13" s="41">
        <f>IF($AC$7=0,0,IF(Accueil!$F$21=0,0,IF(Accueil!$F$21="Ventes","82 200",IF(Accueil!$F$21="Ventes et prestations de services BIC","82 200",IF(Accueil!$F$21="Ventes et prestations de services BNC","82 200",IF(Accueil!$F$21="Ventes et prestations de services BIC &amp; BNC","82 200",0))))))</f>
        <v>0</v>
      </c>
      <c r="AC13" s="41">
        <f>IF($AC$7=0,0,IF(Accueil!$F$21=0,0,IF(Accueil!$F$21="Ventes","90 300",IF(Accueil!$F$21="Ventes et prestations de services BIC","90 300",IF(Accueil!$F$21="Ventes et prestations de services BNC","90 300",IF(Accueil!$F$21="Ventes et prestations de services BIC &amp; BNC","90 300",0))))))</f>
        <v>0</v>
      </c>
      <c r="AE13" s="28"/>
    </row>
    <row r="14" spans="2:31" ht="15.75" thickBot="1">
      <c r="B14" s="26"/>
      <c r="C14" s="26"/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120" t="s">
        <v>29</v>
      </c>
      <c r="V14" s="121"/>
      <c r="W14" s="41">
        <f>IF($X$7=0,0,IF(Accueil!$F$21=0,0,IF(Accueil!$F$21="Prestations de services BIC","32 600",IF(Accueil!$F$21="Ventes et prestations de services BIC","32 600",IF(Accueil!$F$21="Prestations de services BNC","32 600",IF(Accueil!$F$21="Ventes et prestations de services BNC","32 600",IF(Accueil!$F$21="Prestations de services BIC &amp; BNC","32 600",IF(Accueil!$F$21="Ventes et prestations de services BIC &amp; BNC","32 600",0))))))))</f>
        <v>0</v>
      </c>
      <c r="X14" s="41">
        <f>IF($X$7=0,0,IF(Accueil!$F$21=0,0,IF(Accueil!$F$21="Prestations de services BIC","34 600",IF(Accueil!$F$21="Ventes et prestations de services BIC","34 600",IF(Accueil!$F$21="Prestations de services BNC","34 600",IF(Accueil!$F$21="Ventes et prestations de services BNC","34 600",IF(Accueil!$F$21="Prestations de services BIC &amp; BNC","34 600",IF(Accueil!$F$21="Ventes et prestations de services BIC &amp; BNC","34 600",0))))))))</f>
        <v>0</v>
      </c>
      <c r="Y14" s="26"/>
      <c r="Z14" s="120" t="s">
        <v>29</v>
      </c>
      <c r="AA14" s="121"/>
      <c r="AB14" s="41">
        <f>IF($AC$7=0,0,IF(Accueil!$F$21=0,0,IF(Accueil!$F$21="Prestations de services BIC","32 900",IF(Accueil!$F$21="Ventes et prestations de services BIC","32 900",IF(Accueil!$F$21="Prestations de services BNC","32 900",IF(Accueil!$F$21="Ventes et prestations de services BNC","32 900",IF(Accueil!$F$21="Prestations de services BIC &amp; BNC","32 900",IF(Accueil!$F$21="Ventes et prestations de services BIC &amp; BNC","32 900",0))))))))</f>
        <v>0</v>
      </c>
      <c r="AC14" s="41">
        <f>IF($AC$7=0,0,IF(Accueil!$F$21=0,0,IF(Accueil!$F$21="Prestations de services BIC","34 900",IF(Accueil!$F$21="Ventes et prestations de services BIC","34 900",IF(Accueil!$F$21="Prestations de services BNC","34 900",IF(Accueil!$F$21="Ventes et prestations de services BNC","34 900",IF(Accueil!$F$21="Prestations de services BIC &amp; BNC","34 900",IF(Accueil!$F$21="Ventes et prestations de services BIC &amp; BNC","34 900",0))))))))</f>
        <v>0</v>
      </c>
      <c r="AE14" s="28"/>
    </row>
    <row r="15" spans="2:31" ht="16.5" thickBot="1">
      <c r="B15" s="166" t="s">
        <v>18</v>
      </c>
      <c r="C15" s="167"/>
      <c r="D15" s="168"/>
      <c r="E15" s="26"/>
      <c r="F15" s="169"/>
      <c r="G15" s="170"/>
      <c r="H15" s="170"/>
      <c r="I15" s="171"/>
      <c r="J15" s="26"/>
      <c r="K15" s="149" t="s">
        <v>66</v>
      </c>
      <c r="L15" s="150"/>
      <c r="M15" s="150"/>
      <c r="N15" s="150"/>
      <c r="O15" s="150"/>
      <c r="P15" s="150"/>
      <c r="Q15" s="150"/>
      <c r="R15" s="150"/>
      <c r="S15" s="151"/>
      <c r="T15" s="26"/>
      <c r="Y15" s="26"/>
    </row>
    <row r="16" spans="2:31" ht="15.75" thickBot="1">
      <c r="B16" s="26"/>
      <c r="C16" s="26"/>
      <c r="D16" s="26"/>
      <c r="E16" s="26"/>
      <c r="F16" s="26"/>
      <c r="G16" s="26"/>
      <c r="H16" s="26"/>
      <c r="I16" s="26"/>
      <c r="J16" s="26"/>
      <c r="K16" s="26"/>
      <c r="L16" s="26"/>
      <c r="M16" s="26"/>
      <c r="N16" s="26"/>
      <c r="O16" s="26"/>
      <c r="P16" s="26"/>
      <c r="Q16" s="26"/>
      <c r="R16" s="26"/>
      <c r="S16" s="26"/>
      <c r="T16" s="26"/>
      <c r="Y16" s="26"/>
    </row>
    <row r="17" spans="2:31" ht="16.5" thickBot="1">
      <c r="B17" s="166" t="s">
        <v>19</v>
      </c>
      <c r="C17" s="167"/>
      <c r="D17" s="168"/>
      <c r="E17" s="26"/>
      <c r="F17" s="169"/>
      <c r="G17" s="170"/>
      <c r="H17" s="170"/>
      <c r="I17" s="171"/>
      <c r="J17" s="26"/>
      <c r="K17" s="17"/>
      <c r="L17" s="161" t="str">
        <f>IF(K17="Oui","Eligible régime AE",IF(K17="Non","Sortie du régime AE",""))</f>
        <v/>
      </c>
      <c r="M17" s="162"/>
      <c r="N17" s="163"/>
      <c r="O17" s="26"/>
      <c r="P17" s="26"/>
      <c r="Q17" s="26"/>
      <c r="R17" s="26"/>
      <c r="S17" s="26"/>
      <c r="T17" s="26"/>
      <c r="U17" s="172" t="s">
        <v>30</v>
      </c>
      <c r="V17" s="173"/>
      <c r="W17" s="173"/>
      <c r="X17" s="174"/>
      <c r="Y17" s="26"/>
      <c r="Z17" s="172" t="s">
        <v>30</v>
      </c>
      <c r="AA17" s="173"/>
      <c r="AB17" s="173"/>
      <c r="AC17" s="174"/>
      <c r="AE17" s="30"/>
    </row>
    <row r="18" spans="2:31" ht="15.75" thickBot="1">
      <c r="B18" s="26"/>
      <c r="C18" s="26"/>
      <c r="D18" s="26"/>
      <c r="E18" s="26"/>
      <c r="F18" s="26"/>
      <c r="G18" s="26"/>
      <c r="H18" s="26"/>
      <c r="I18" s="26"/>
      <c r="J18" s="26"/>
      <c r="K18" s="26"/>
      <c r="L18" s="26"/>
      <c r="M18" s="26"/>
      <c r="N18" s="26"/>
      <c r="O18" s="26"/>
      <c r="P18" s="26"/>
      <c r="Q18" s="26"/>
      <c r="R18" s="26"/>
      <c r="S18" s="26"/>
      <c r="T18" s="26"/>
      <c r="Y18" s="26"/>
      <c r="AE18" s="28"/>
    </row>
    <row r="19" spans="2:31" ht="15.75" thickBot="1">
      <c r="B19" s="166" t="s">
        <v>23</v>
      </c>
      <c r="C19" s="167"/>
      <c r="D19" s="168"/>
      <c r="E19" s="26"/>
      <c r="F19" s="169"/>
      <c r="G19" s="170"/>
      <c r="H19" s="170"/>
      <c r="I19" s="171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164"/>
      <c r="V19" s="164"/>
      <c r="W19" s="25" t="s">
        <v>26</v>
      </c>
      <c r="X19" s="25" t="s">
        <v>27</v>
      </c>
      <c r="Z19" s="22"/>
      <c r="AA19" s="23"/>
      <c r="AB19" s="25" t="s">
        <v>26</v>
      </c>
      <c r="AC19" s="25" t="s">
        <v>27</v>
      </c>
      <c r="AE19" s="28"/>
    </row>
    <row r="20" spans="2:31" ht="15.75" thickBot="1">
      <c r="B20" s="26"/>
      <c r="C20" s="26"/>
      <c r="D20" s="26"/>
      <c r="E20" s="26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120" t="s">
        <v>28</v>
      </c>
      <c r="V20" s="121"/>
      <c r="W20" s="42">
        <f>IF($X$7=0,0,IF($W$13=0,0,$W$13*$X$7/365))</f>
        <v>0</v>
      </c>
      <c r="X20" s="42">
        <f>IF($X$7=0,0,IF($X$13=0,0,$X$13*$X$7/365))</f>
        <v>0</v>
      </c>
      <c r="Z20" s="120" t="s">
        <v>28</v>
      </c>
      <c r="AA20" s="121"/>
      <c r="AB20" s="42">
        <f>IF($AC$7=0,0,IF($AB$13=0,0,$AB$13*$AC$7/365))</f>
        <v>0</v>
      </c>
      <c r="AC20" s="42">
        <f>IF($AC$7=0,0,IF($AC$13=0,0,$AC$13*$AC$7/365))</f>
        <v>0</v>
      </c>
      <c r="AE20" s="31"/>
    </row>
    <row r="21" spans="2:31" ht="15.75" thickBot="1">
      <c r="B21" s="166" t="s">
        <v>34</v>
      </c>
      <c r="C21" s="167"/>
      <c r="D21" s="168"/>
      <c r="E21" s="26"/>
      <c r="F21" s="169"/>
      <c r="G21" s="170"/>
      <c r="H21" s="170"/>
      <c r="I21" s="171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120" t="s">
        <v>29</v>
      </c>
      <c r="V21" s="121"/>
      <c r="W21" s="42">
        <f>IF($X$7=0,0,IF($W$14=" "," ",$W$14*$X$7/365))</f>
        <v>0</v>
      </c>
      <c r="X21" s="42">
        <f>IF($X$7=0,0,IF($X$14=" "," ",$X$14*$X$7/365))</f>
        <v>0</v>
      </c>
      <c r="Z21" s="120" t="s">
        <v>29</v>
      </c>
      <c r="AA21" s="121"/>
      <c r="AB21" s="42">
        <f>IF($AC$7=0,0,IF($AB$14=0,0,$AB$14*$AC$7/365))</f>
        <v>0</v>
      </c>
      <c r="AC21" s="42">
        <f>IF($AC$7=0,0,IF($AC$14=0,0,$AC$14*$AC$7/365))</f>
        <v>0</v>
      </c>
      <c r="AE21" s="31"/>
    </row>
    <row r="22" spans="2:31">
      <c r="B22" s="26"/>
      <c r="C22" s="26"/>
      <c r="D22" s="26"/>
      <c r="E22" s="26"/>
      <c r="F22" s="26"/>
      <c r="G22" s="26"/>
      <c r="H22" s="26"/>
      <c r="I22" s="26"/>
      <c r="J22" s="26"/>
      <c r="K22" s="26"/>
      <c r="L22" s="26"/>
      <c r="M22" s="26"/>
      <c r="N22" s="26"/>
      <c r="O22" s="26"/>
      <c r="P22" s="26"/>
      <c r="Q22" s="26"/>
      <c r="R22" s="26"/>
      <c r="S22" s="26"/>
      <c r="T22" s="26"/>
      <c r="AE22" s="31"/>
    </row>
    <row r="23" spans="2:31" ht="15.75" thickBot="1">
      <c r="B23" s="26"/>
      <c r="C23" s="26"/>
      <c r="D23" s="26"/>
      <c r="E23" s="26"/>
      <c r="F23" s="26"/>
      <c r="G23" s="26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AE23" s="31"/>
    </row>
    <row r="24" spans="2:31" ht="15.75" thickBot="1">
      <c r="B24" s="26"/>
      <c r="C24" s="26"/>
      <c r="D24" s="26"/>
      <c r="E24" s="26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172" t="s">
        <v>31</v>
      </c>
      <c r="V24" s="173"/>
      <c r="W24" s="173"/>
      <c r="X24" s="173"/>
      <c r="Y24" s="173"/>
      <c r="Z24" s="173"/>
      <c r="AA24" s="173"/>
      <c r="AB24" s="173"/>
      <c r="AC24" s="174"/>
      <c r="AE24" s="31"/>
    </row>
    <row r="25" spans="2:31" ht="16.5" thickBot="1">
      <c r="B25" s="26"/>
      <c r="C25" s="26"/>
      <c r="D25" s="26"/>
      <c r="E25" s="26"/>
      <c r="F25" s="149" t="s">
        <v>53</v>
      </c>
      <c r="G25" s="150"/>
      <c r="H25" s="150"/>
      <c r="I25" s="150"/>
      <c r="J25" s="150"/>
      <c r="K25" s="150"/>
      <c r="L25" s="150"/>
      <c r="M25" s="150"/>
      <c r="N25" s="150"/>
      <c r="O25" s="150"/>
      <c r="P25" s="150"/>
      <c r="Q25" s="150"/>
      <c r="R25" s="150"/>
      <c r="S25" s="151"/>
      <c r="T25" s="26"/>
      <c r="AE25" s="31"/>
    </row>
    <row r="26" spans="2:31" ht="15.75" thickBot="1">
      <c r="B26" s="26"/>
      <c r="C26" s="26"/>
      <c r="D26" s="26"/>
      <c r="E26" s="26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172" t="s">
        <v>71</v>
      </c>
      <c r="V26" s="173"/>
      <c r="W26" s="173"/>
      <c r="X26" s="174"/>
      <c r="Z26" s="172" t="s">
        <v>72</v>
      </c>
      <c r="AA26" s="173"/>
      <c r="AB26" s="173"/>
      <c r="AC26" s="174"/>
      <c r="AE26" s="31"/>
    </row>
    <row r="27" spans="2:31">
      <c r="B27" s="26"/>
      <c r="C27" s="26"/>
      <c r="D27" s="26"/>
      <c r="E27" s="26"/>
      <c r="F27" s="146" t="s">
        <v>9</v>
      </c>
      <c r="G27" s="147"/>
      <c r="H27" s="147"/>
      <c r="I27" s="148"/>
      <c r="J27" s="26"/>
      <c r="K27" s="146" t="s">
        <v>10</v>
      </c>
      <c r="L27" s="147"/>
      <c r="M27" s="147"/>
      <c r="N27" s="148"/>
      <c r="O27" s="26"/>
      <c r="P27" s="146" t="s">
        <v>11</v>
      </c>
      <c r="Q27" s="147"/>
      <c r="R27" s="147"/>
      <c r="S27" s="148"/>
      <c r="T27" s="26"/>
      <c r="AE27" s="31"/>
    </row>
    <row r="28" spans="2:31">
      <c r="B28" s="164"/>
      <c r="C28" s="165"/>
      <c r="D28" s="26"/>
      <c r="E28" s="26"/>
      <c r="F28" s="32" t="s">
        <v>6</v>
      </c>
      <c r="G28" s="33" t="s">
        <v>7</v>
      </c>
      <c r="H28" s="34" t="s">
        <v>6</v>
      </c>
      <c r="I28" s="35" t="s">
        <v>7</v>
      </c>
      <c r="J28" s="26"/>
      <c r="K28" s="32" t="s">
        <v>6</v>
      </c>
      <c r="L28" s="33" t="s">
        <v>7</v>
      </c>
      <c r="M28" s="34" t="s">
        <v>6</v>
      </c>
      <c r="N28" s="35" t="s">
        <v>7</v>
      </c>
      <c r="O28" s="26"/>
      <c r="P28" s="32" t="s">
        <v>6</v>
      </c>
      <c r="Q28" s="33" t="s">
        <v>7</v>
      </c>
      <c r="R28" s="34" t="s">
        <v>6</v>
      </c>
      <c r="S28" s="35" t="s">
        <v>7</v>
      </c>
      <c r="T28" s="26"/>
      <c r="U28" s="24"/>
      <c r="V28" s="24"/>
      <c r="W28" s="25" t="s">
        <v>26</v>
      </c>
      <c r="X28" s="25" t="s">
        <v>27</v>
      </c>
      <c r="Z28" s="24"/>
      <c r="AA28" s="24"/>
      <c r="AB28" s="25" t="s">
        <v>26</v>
      </c>
      <c r="AC28" s="25" t="s">
        <v>27</v>
      </c>
      <c r="AE28" s="31"/>
    </row>
    <row r="29" spans="2:31">
      <c r="B29" s="26"/>
      <c r="C29" s="26"/>
      <c r="D29" s="26"/>
      <c r="E29" s="26"/>
      <c r="F29" s="152" t="s">
        <v>4</v>
      </c>
      <c r="G29" s="153"/>
      <c r="H29" s="152" t="s">
        <v>5</v>
      </c>
      <c r="I29" s="153"/>
      <c r="J29" s="26"/>
      <c r="K29" s="152" t="s">
        <v>4</v>
      </c>
      <c r="L29" s="153"/>
      <c r="M29" s="152" t="s">
        <v>5</v>
      </c>
      <c r="N29" s="153"/>
      <c r="O29" s="26"/>
      <c r="P29" s="152" t="s">
        <v>4</v>
      </c>
      <c r="Q29" s="153"/>
      <c r="R29" s="152" t="s">
        <v>5</v>
      </c>
      <c r="S29" s="153"/>
      <c r="T29" s="26"/>
      <c r="U29" s="120" t="s">
        <v>28</v>
      </c>
      <c r="V29" s="121"/>
      <c r="W29" s="36"/>
      <c r="X29" s="36"/>
      <c r="Z29" s="120" t="s">
        <v>28</v>
      </c>
      <c r="AA29" s="121"/>
      <c r="AB29" s="36"/>
      <c r="AC29" s="36"/>
      <c r="AE29" s="31"/>
    </row>
    <row r="30" spans="2:31">
      <c r="B30" s="26"/>
      <c r="C30" s="26"/>
      <c r="D30" s="26"/>
      <c r="E30" s="26"/>
      <c r="F30" s="155"/>
      <c r="G30" s="155"/>
      <c r="H30" s="155"/>
      <c r="I30" s="155"/>
      <c r="J30" s="26"/>
      <c r="K30" s="155"/>
      <c r="L30" s="155"/>
      <c r="M30" s="155"/>
      <c r="N30" s="155"/>
      <c r="O30" s="26"/>
      <c r="P30" s="155"/>
      <c r="Q30" s="155"/>
      <c r="R30" s="155"/>
      <c r="S30" s="155"/>
      <c r="T30" s="26"/>
      <c r="U30" s="120" t="s">
        <v>29</v>
      </c>
      <c r="V30" s="121"/>
      <c r="W30" s="36"/>
      <c r="X30" s="36"/>
      <c r="Z30" s="120" t="s">
        <v>29</v>
      </c>
      <c r="AA30" s="121"/>
      <c r="AB30" s="36"/>
      <c r="AC30" s="36"/>
    </row>
    <row r="31" spans="2:31">
      <c r="B31" s="11"/>
      <c r="C31" s="11"/>
      <c r="D31" s="11"/>
      <c r="E31" s="11"/>
      <c r="F31" s="156"/>
      <c r="G31" s="156"/>
      <c r="H31" s="156"/>
      <c r="I31" s="156"/>
      <c r="J31" s="26"/>
      <c r="K31" s="156"/>
      <c r="L31" s="156"/>
      <c r="M31" s="156"/>
      <c r="N31" s="156"/>
      <c r="O31" s="26"/>
      <c r="P31" s="156"/>
      <c r="Q31" s="156"/>
      <c r="R31" s="156"/>
      <c r="S31" s="156"/>
      <c r="T31" s="26"/>
    </row>
    <row r="32" spans="2:31">
      <c r="B32" s="11"/>
      <c r="C32" s="11"/>
      <c r="D32" s="11"/>
      <c r="E32" s="11"/>
      <c r="F32" s="157"/>
      <c r="G32" s="157"/>
      <c r="H32" s="157"/>
      <c r="I32" s="157"/>
      <c r="J32" s="11"/>
      <c r="K32" s="157"/>
      <c r="L32" s="157"/>
      <c r="M32" s="157"/>
      <c r="N32" s="157"/>
      <c r="O32" s="26"/>
      <c r="P32" s="157"/>
      <c r="Q32" s="157"/>
      <c r="R32" s="157"/>
      <c r="S32" s="157"/>
      <c r="T32" s="26"/>
      <c r="AE32" s="30"/>
    </row>
    <row r="33" spans="2:31">
      <c r="B33" s="11"/>
      <c r="C33" s="26"/>
      <c r="D33" s="26"/>
      <c r="E33" s="26"/>
      <c r="F33" s="152" t="s">
        <v>8</v>
      </c>
      <c r="G33" s="153"/>
      <c r="H33" s="154" t="s">
        <v>8</v>
      </c>
      <c r="I33" s="153"/>
      <c r="J33" s="26"/>
      <c r="K33" s="152" t="s">
        <v>8</v>
      </c>
      <c r="L33" s="153"/>
      <c r="M33" s="154" t="s">
        <v>8</v>
      </c>
      <c r="N33" s="153"/>
      <c r="O33" s="26"/>
      <c r="P33" s="152" t="s">
        <v>8</v>
      </c>
      <c r="Q33" s="153"/>
      <c r="R33" s="154" t="s">
        <v>8</v>
      </c>
      <c r="S33" s="153"/>
      <c r="T33" s="26"/>
      <c r="AE33" s="28"/>
    </row>
    <row r="34" spans="2:31">
      <c r="B34" s="11"/>
      <c r="C34" s="26"/>
      <c r="D34" s="26"/>
      <c r="E34" s="26"/>
      <c r="F34" s="155"/>
      <c r="G34" s="158"/>
      <c r="H34" s="155"/>
      <c r="I34" s="155"/>
      <c r="J34" s="26"/>
      <c r="K34" s="155"/>
      <c r="L34" s="155"/>
      <c r="M34" s="155"/>
      <c r="N34" s="155"/>
      <c r="O34" s="26"/>
      <c r="P34" s="155"/>
      <c r="Q34" s="155"/>
      <c r="R34" s="155"/>
      <c r="S34" s="155"/>
      <c r="T34" s="26"/>
      <c r="AE34" s="28"/>
    </row>
    <row r="35" spans="2:31">
      <c r="B35" s="11"/>
      <c r="C35" s="26"/>
      <c r="D35" s="26"/>
      <c r="E35" s="26"/>
      <c r="F35" s="156"/>
      <c r="G35" s="159"/>
      <c r="H35" s="156"/>
      <c r="I35" s="156"/>
      <c r="J35" s="26"/>
      <c r="K35" s="156"/>
      <c r="L35" s="156"/>
      <c r="M35" s="156"/>
      <c r="N35" s="156"/>
      <c r="O35" s="26"/>
      <c r="P35" s="156"/>
      <c r="Q35" s="156"/>
      <c r="R35" s="156"/>
      <c r="S35" s="156"/>
      <c r="T35" s="26"/>
      <c r="AE35" s="31"/>
    </row>
    <row r="36" spans="2:31">
      <c r="B36" s="11"/>
      <c r="C36" s="26"/>
      <c r="D36" s="26"/>
      <c r="E36" s="26"/>
      <c r="F36" s="157"/>
      <c r="G36" s="160"/>
      <c r="H36" s="157"/>
      <c r="I36" s="157"/>
      <c r="J36" s="26"/>
      <c r="K36" s="157"/>
      <c r="L36" s="157"/>
      <c r="M36" s="157"/>
      <c r="N36" s="157"/>
      <c r="O36" s="26"/>
      <c r="P36" s="157"/>
      <c r="Q36" s="157"/>
      <c r="R36" s="157"/>
      <c r="S36" s="157"/>
      <c r="T36" s="26"/>
      <c r="AE36" s="31"/>
    </row>
    <row r="37" spans="2:31">
      <c r="B37" s="11"/>
      <c r="C37" s="26"/>
      <c r="D37" s="26"/>
      <c r="E37" s="26"/>
      <c r="F37" s="26"/>
      <c r="G37" s="26"/>
      <c r="H37" s="26"/>
      <c r="I37" s="26"/>
      <c r="J37" s="26"/>
      <c r="T37" s="26"/>
      <c r="AE37" s="31"/>
    </row>
    <row r="38" spans="2:31">
      <c r="B38" s="26"/>
      <c r="C38" s="26"/>
      <c r="D38" s="26"/>
      <c r="E38" s="26"/>
      <c r="F38" s="26"/>
      <c r="G38" s="26"/>
      <c r="H38" s="26"/>
      <c r="I38" s="26"/>
      <c r="J38" s="26"/>
      <c r="T38" s="26"/>
      <c r="AE38" s="31"/>
    </row>
    <row r="39" spans="2:31">
      <c r="B39" s="26"/>
      <c r="C39" s="26"/>
      <c r="D39" s="26"/>
      <c r="E39" s="26"/>
      <c r="J39" s="26"/>
      <c r="T39" s="26"/>
      <c r="AE39" s="31"/>
    </row>
    <row r="40" spans="2:31">
      <c r="B40" s="26"/>
      <c r="C40" s="26"/>
      <c r="D40" s="26"/>
      <c r="E40" s="26"/>
      <c r="J40" s="26"/>
      <c r="T40" s="26"/>
      <c r="AE40" s="31"/>
    </row>
    <row r="41" spans="2:31">
      <c r="B41" s="26"/>
      <c r="C41" s="26"/>
      <c r="D41" s="26"/>
      <c r="E41" s="26"/>
      <c r="J41" s="26"/>
      <c r="T41" s="26"/>
      <c r="AE41" s="31"/>
    </row>
    <row r="42" spans="2:31">
      <c r="B42" s="26"/>
      <c r="C42" s="26"/>
      <c r="D42" s="26"/>
      <c r="E42" s="26"/>
      <c r="J42" s="26"/>
      <c r="T42" s="26"/>
      <c r="U42" s="28"/>
      <c r="V42" s="28"/>
      <c r="W42" s="28"/>
      <c r="X42" s="28"/>
      <c r="Y42" s="28"/>
      <c r="Z42" s="28"/>
      <c r="AA42" s="28"/>
      <c r="AB42" s="28"/>
      <c r="AC42" s="28"/>
      <c r="AD42" s="28"/>
      <c r="AE42" s="31"/>
    </row>
    <row r="43" spans="2:31">
      <c r="B43" s="26"/>
      <c r="C43" s="26"/>
      <c r="D43" s="26"/>
      <c r="E43" s="26"/>
      <c r="J43" s="26"/>
      <c r="T43" s="26"/>
      <c r="U43" s="28"/>
      <c r="V43" s="28"/>
      <c r="W43" s="28"/>
      <c r="X43" s="28"/>
      <c r="Y43" s="28"/>
      <c r="Z43" s="28"/>
      <c r="AA43" s="28"/>
      <c r="AB43" s="28"/>
      <c r="AC43" s="28"/>
      <c r="AD43" s="28"/>
      <c r="AE43" s="31"/>
    </row>
    <row r="44" spans="2:31">
      <c r="F44" s="26"/>
      <c r="G44" s="26"/>
      <c r="H44" s="26"/>
      <c r="I44" s="26"/>
      <c r="U44" s="31"/>
      <c r="V44" s="31"/>
      <c r="W44" s="31"/>
      <c r="X44" s="31"/>
      <c r="Y44" s="31"/>
      <c r="Z44" s="31"/>
      <c r="AA44" s="31"/>
      <c r="AB44" s="31"/>
      <c r="AC44" s="31"/>
      <c r="AD44" s="31"/>
      <c r="AE44" s="31"/>
    </row>
    <row r="45" spans="2:31">
      <c r="F45" s="26"/>
      <c r="G45" s="26"/>
      <c r="H45" s="26"/>
      <c r="I45" s="26"/>
      <c r="U45" s="31"/>
      <c r="V45" s="31"/>
      <c r="W45" s="31"/>
      <c r="X45" s="31"/>
      <c r="Y45" s="31"/>
      <c r="Z45" s="31"/>
      <c r="AA45" s="31"/>
      <c r="AB45" s="31"/>
      <c r="AC45" s="31"/>
      <c r="AD45" s="31"/>
      <c r="AE45" s="31"/>
    </row>
    <row r="46" spans="2:31">
      <c r="U46" s="31"/>
      <c r="V46" s="31"/>
      <c r="W46" s="31"/>
      <c r="X46" s="31"/>
      <c r="Y46" s="31"/>
      <c r="Z46" s="31"/>
      <c r="AA46" s="31"/>
      <c r="AB46" s="31"/>
      <c r="AC46" s="31"/>
      <c r="AD46" s="31"/>
      <c r="AE46" s="31"/>
    </row>
    <row r="47" spans="2:31">
      <c r="U47" s="31"/>
      <c r="V47" s="31"/>
      <c r="W47" s="31"/>
      <c r="X47" s="31"/>
      <c r="Y47" s="31"/>
      <c r="Z47" s="31"/>
      <c r="AA47" s="31"/>
      <c r="AB47" s="31"/>
      <c r="AC47" s="31"/>
      <c r="AD47" s="31"/>
      <c r="AE47" s="31"/>
    </row>
    <row r="48" spans="2:31">
      <c r="U48" s="31"/>
      <c r="V48" s="31"/>
      <c r="W48" s="31"/>
      <c r="X48" s="31"/>
      <c r="Y48" s="31"/>
      <c r="Z48" s="31"/>
      <c r="AA48" s="31"/>
      <c r="AB48" s="31"/>
      <c r="AC48" s="31"/>
      <c r="AD48" s="31"/>
      <c r="AE48" s="31"/>
    </row>
    <row r="49" spans="15:31">
      <c r="U49" s="31"/>
      <c r="V49" s="31"/>
      <c r="W49" s="31"/>
      <c r="X49" s="31"/>
      <c r="Y49" s="31"/>
      <c r="Z49" s="31"/>
      <c r="AA49" s="31"/>
      <c r="AB49" s="31"/>
      <c r="AC49" s="31"/>
      <c r="AD49" s="31"/>
      <c r="AE49" s="31"/>
    </row>
    <row r="51" spans="15:31">
      <c r="O51" s="21"/>
      <c r="P51" s="21"/>
    </row>
    <row r="52" spans="15:31">
      <c r="O52" s="4"/>
      <c r="P52" s="4"/>
    </row>
  </sheetData>
  <sheetProtection selectLockedCells="1"/>
  <mergeCells count="95">
    <mergeCell ref="B19:D19"/>
    <mergeCell ref="F19:I19"/>
    <mergeCell ref="B5:D5"/>
    <mergeCell ref="B7:D7"/>
    <mergeCell ref="B9:D9"/>
    <mergeCell ref="F9:I9"/>
    <mergeCell ref="B11:D11"/>
    <mergeCell ref="F11:I11"/>
    <mergeCell ref="B13:D13"/>
    <mergeCell ref="F13:I13"/>
    <mergeCell ref="B17:D17"/>
    <mergeCell ref="F17:I17"/>
    <mergeCell ref="B15:D15"/>
    <mergeCell ref="F15:I15"/>
    <mergeCell ref="Q7:S7"/>
    <mergeCell ref="L12:N12"/>
    <mergeCell ref="B3:I3"/>
    <mergeCell ref="F5:I5"/>
    <mergeCell ref="F7:I7"/>
    <mergeCell ref="Q12:S12"/>
    <mergeCell ref="Z30:AA30"/>
    <mergeCell ref="U29:V29"/>
    <mergeCell ref="P5:S5"/>
    <mergeCell ref="K10:S10"/>
    <mergeCell ref="U3:AC3"/>
    <mergeCell ref="U24:AC24"/>
    <mergeCell ref="U26:X26"/>
    <mergeCell ref="Z26:AC26"/>
    <mergeCell ref="U13:V13"/>
    <mergeCell ref="U19:V19"/>
    <mergeCell ref="U5:X5"/>
    <mergeCell ref="U17:X17"/>
    <mergeCell ref="U7:W7"/>
    <mergeCell ref="K3:S3"/>
    <mergeCell ref="K5:N5"/>
    <mergeCell ref="L7:N7"/>
    <mergeCell ref="B21:D21"/>
    <mergeCell ref="F21:I21"/>
    <mergeCell ref="U30:V30"/>
    <mergeCell ref="Z5:AC5"/>
    <mergeCell ref="Z7:AB7"/>
    <mergeCell ref="Z10:AC10"/>
    <mergeCell ref="Z13:AA13"/>
    <mergeCell ref="Z14:AA14"/>
    <mergeCell ref="Z17:AC17"/>
    <mergeCell ref="Z20:AA20"/>
    <mergeCell ref="Z21:AA21"/>
    <mergeCell ref="U20:V20"/>
    <mergeCell ref="U21:V21"/>
    <mergeCell ref="U10:X10"/>
    <mergeCell ref="U14:V14"/>
    <mergeCell ref="Z29:AA29"/>
    <mergeCell ref="K15:S15"/>
    <mergeCell ref="L17:N17"/>
    <mergeCell ref="B28:C28"/>
    <mergeCell ref="L30:L32"/>
    <mergeCell ref="M30:M32"/>
    <mergeCell ref="N30:N32"/>
    <mergeCell ref="P29:Q29"/>
    <mergeCell ref="K29:L29"/>
    <mergeCell ref="M29:N29"/>
    <mergeCell ref="P30:P32"/>
    <mergeCell ref="Q30:Q32"/>
    <mergeCell ref="K30:K32"/>
    <mergeCell ref="I30:I32"/>
    <mergeCell ref="F30:F32"/>
    <mergeCell ref="G30:G32"/>
    <mergeCell ref="F29:G29"/>
    <mergeCell ref="Q34:Q36"/>
    <mergeCell ref="R34:R36"/>
    <mergeCell ref="S34:S36"/>
    <mergeCell ref="M34:M36"/>
    <mergeCell ref="N34:N36"/>
    <mergeCell ref="F34:F36"/>
    <mergeCell ref="G34:G36"/>
    <mergeCell ref="H34:H36"/>
    <mergeCell ref="I34:I36"/>
    <mergeCell ref="P34:P36"/>
    <mergeCell ref="K34:K36"/>
    <mergeCell ref="L34:L36"/>
    <mergeCell ref="K27:N27"/>
    <mergeCell ref="P27:S27"/>
    <mergeCell ref="F25:S25"/>
    <mergeCell ref="F27:I27"/>
    <mergeCell ref="F33:G33"/>
    <mergeCell ref="H33:I33"/>
    <mergeCell ref="P33:Q33"/>
    <mergeCell ref="R33:S33"/>
    <mergeCell ref="K33:L33"/>
    <mergeCell ref="M33:N33"/>
    <mergeCell ref="H29:I29"/>
    <mergeCell ref="H30:H32"/>
    <mergeCell ref="R29:S29"/>
    <mergeCell ref="R30:R32"/>
    <mergeCell ref="S30:S32"/>
  </mergeCells>
  <conditionalFormatting sqref="P20:P23">
    <cfRule type="colorScale" priority="148">
      <colorScale>
        <cfvo type="min" val="0"/>
        <cfvo type="max" val="0"/>
        <color rgb="FFFF7128"/>
        <color rgb="FFFFEF9C"/>
      </colorScale>
    </cfRule>
  </conditionalFormatting>
  <conditionalFormatting sqref="L7:N7">
    <cfRule type="expression" dxfId="260" priority="83">
      <formula>$K$7="Oui"</formula>
    </cfRule>
    <cfRule type="expression" dxfId="259" priority="86">
      <formula>$K$7="Non"</formula>
    </cfRule>
  </conditionalFormatting>
  <conditionalFormatting sqref="Q7:S7">
    <cfRule type="expression" dxfId="258" priority="82">
      <formula>$P$7="Oui"</formula>
    </cfRule>
    <cfRule type="expression" dxfId="257" priority="84">
      <formula>$P$7="Non"</formula>
    </cfRule>
  </conditionalFormatting>
  <conditionalFormatting sqref="K7">
    <cfRule type="expression" dxfId="256" priority="79">
      <formula>$K$7=0</formula>
    </cfRule>
  </conditionalFormatting>
  <conditionalFormatting sqref="P7">
    <cfRule type="expression" dxfId="255" priority="78">
      <formula>$P$7=0</formula>
    </cfRule>
  </conditionalFormatting>
  <conditionalFormatting sqref="L12:N12">
    <cfRule type="expression" dxfId="254" priority="75">
      <formula>$K$12="Non"</formula>
    </cfRule>
    <cfRule type="expression" dxfId="253" priority="76">
      <formula>$K$12="Oui"</formula>
    </cfRule>
  </conditionalFormatting>
  <conditionalFormatting sqref="L17:N17">
    <cfRule type="expression" dxfId="252" priority="72">
      <formula>$K$17="Non"</formula>
    </cfRule>
    <cfRule type="expression" dxfId="251" priority="73">
      <formula>$K$17="Oui"</formula>
    </cfRule>
  </conditionalFormatting>
  <conditionalFormatting sqref="K12">
    <cfRule type="expression" dxfId="250" priority="71">
      <formula>$K$12=0</formula>
    </cfRule>
  </conditionalFormatting>
  <conditionalFormatting sqref="K17">
    <cfRule type="expression" dxfId="249" priority="70">
      <formula>$K$17=0</formula>
    </cfRule>
  </conditionalFormatting>
  <conditionalFormatting sqref="F11:I11">
    <cfRule type="expression" dxfId="248" priority="69">
      <formula>$F$11=0</formula>
    </cfRule>
  </conditionalFormatting>
  <conditionalFormatting sqref="F13:I13">
    <cfRule type="expression" dxfId="247" priority="68">
      <formula>$F$13=0</formula>
    </cfRule>
  </conditionalFormatting>
  <conditionalFormatting sqref="F15:I15">
    <cfRule type="expression" dxfId="246" priority="67">
      <formula>$F$15=0</formula>
    </cfRule>
  </conditionalFormatting>
  <conditionalFormatting sqref="F17:I17">
    <cfRule type="expression" dxfId="245" priority="66">
      <formula>$F$17=0</formula>
    </cfRule>
  </conditionalFormatting>
  <conditionalFormatting sqref="F19:I19">
    <cfRule type="expression" dxfId="244" priority="65">
      <formula>$F$19=0</formula>
    </cfRule>
  </conditionalFormatting>
  <conditionalFormatting sqref="F30:F32">
    <cfRule type="expression" dxfId="243" priority="47">
      <formula>AND($F$13="Artisan",$F$15="Mensuel",$F$17="Non",$F$19="Non")</formula>
    </cfRule>
  </conditionalFormatting>
  <conditionalFormatting sqref="G30:G32">
    <cfRule type="expression" dxfId="242" priority="46">
      <formula>AND($F$13="Artisan",$F$15="Trimestriel",$F$17="Non",$F$19="Non")</formula>
    </cfRule>
  </conditionalFormatting>
  <conditionalFormatting sqref="F34:F36">
    <cfRule type="expression" dxfId="241" priority="45">
      <formula>AND($F$13="Artisan",$F$15="Mensuel",$F$17="Non",$F$19="Oui")</formula>
    </cfRule>
  </conditionalFormatting>
  <conditionalFormatting sqref="G34:G36">
    <cfRule type="expression" dxfId="240" priority="43">
      <formula>AND($F$13="Artisan",$F$15="Trimestriel",$F$17="Non",$F$19="Oui")</formula>
    </cfRule>
  </conditionalFormatting>
  <conditionalFormatting sqref="H30:H32">
    <cfRule type="expression" dxfId="239" priority="41">
      <formula>AND($F$13="Artisan",$F$15="Mensuel",$F$17="Oui",$F$19="Non")</formula>
    </cfRule>
  </conditionalFormatting>
  <conditionalFormatting sqref="I30:I32">
    <cfRule type="expression" dxfId="238" priority="40">
      <formula>AND($F$13="Artisan",$F$15="Trimestriel",$F$17="Oui",$F$19="Non")</formula>
    </cfRule>
  </conditionalFormatting>
  <conditionalFormatting sqref="H34:H36">
    <cfRule type="expression" dxfId="237" priority="39">
      <formula>AND($F$13="Artisan",$F$15="Mensuel",$F$17="Oui",$F$19="Oui")</formula>
    </cfRule>
  </conditionalFormatting>
  <conditionalFormatting sqref="I34:I36">
    <cfRule type="expression" dxfId="236" priority="38">
      <formula>AND($F$13="Artisan",$F$15="Trimestriel",$F$17="Oui",$F$19="Oui")</formula>
    </cfRule>
  </conditionalFormatting>
  <conditionalFormatting sqref="F27:I27">
    <cfRule type="expression" dxfId="235" priority="37">
      <formula>$F$13="Artisan"</formula>
    </cfRule>
  </conditionalFormatting>
  <conditionalFormatting sqref="K30:K32">
    <cfRule type="expression" dxfId="234" priority="36">
      <formula>AND($F$13="Commerçant",$F$15="Mensuel",$F$17="Non",$F$19="Non")</formula>
    </cfRule>
  </conditionalFormatting>
  <conditionalFormatting sqref="L30:L32">
    <cfRule type="expression" dxfId="233" priority="34">
      <formula>AND($F$13="Commerçant",$F$15="Trimestriel",$F$17="Non",$F$19="Non")</formula>
    </cfRule>
  </conditionalFormatting>
  <conditionalFormatting sqref="K34:K36">
    <cfRule type="expression" dxfId="232" priority="33">
      <formula>AND($F$13="Commerçant",$F$15="Mensuel",$F$17="Non",$F$19="Oui")</formula>
    </cfRule>
  </conditionalFormatting>
  <conditionalFormatting sqref="L34:L36">
    <cfRule type="expression" dxfId="231" priority="32">
      <formula>AND($F$13="Commerçant",$F$15="Trimestriel",$F$17="Non",$F$19="Oui")</formula>
    </cfRule>
  </conditionalFormatting>
  <conditionalFormatting sqref="M30:M32">
    <cfRule type="expression" dxfId="230" priority="31">
      <formula>AND($F$13="Commerçant",$F$15="Mensuel",$F$17="Oui",$F$19="Non")</formula>
    </cfRule>
  </conditionalFormatting>
  <conditionalFormatting sqref="N30:N32">
    <cfRule type="expression" dxfId="229" priority="30">
      <formula>AND($F$13="Commerçant",$F$15="trimestriel",$F$17="Oui",$F$19="Non")</formula>
    </cfRule>
  </conditionalFormatting>
  <conditionalFormatting sqref="M34:M36">
    <cfRule type="expression" dxfId="228" priority="29">
      <formula>AND($F$13="Commerçant",$F$15="Mensuel",$F$17="Oui",$F$19="Oui")</formula>
    </cfRule>
  </conditionalFormatting>
  <conditionalFormatting sqref="N34:N36">
    <cfRule type="expression" dxfId="227" priority="28">
      <formula>AND($F$13="Commerçant",$F$15="Trimestriel",$F$17="Oui",$F$19="Oui")</formula>
    </cfRule>
  </conditionalFormatting>
  <conditionalFormatting sqref="P30:P32">
    <cfRule type="expression" dxfId="226" priority="26">
      <formula>AND($F$13="Profession libérale",$F$15="Mensuel",$F$17="Non",$F$19="Non")</formula>
    </cfRule>
  </conditionalFormatting>
  <conditionalFormatting sqref="Q30:Q32">
    <cfRule type="expression" dxfId="225" priority="24">
      <formula>AND($F$13="Profession libérale",$F$15="Trimestriel",$F$17="Non",$F$19="Non")</formula>
    </cfRule>
  </conditionalFormatting>
  <conditionalFormatting sqref="P34:P36">
    <cfRule type="expression" dxfId="224" priority="22">
      <formula>AND($F$13="Profession libérale",$F$15="Mensuel",$F$17="Non",$F$19="Oui")</formula>
    </cfRule>
  </conditionalFormatting>
  <conditionalFormatting sqref="Q34:Q36">
    <cfRule type="expression" dxfId="223" priority="20">
      <formula>AND($F$13="Profession libérale",$F$15="Trimestriel",$F$17="Non",$F$19="Oui")</formula>
    </cfRule>
  </conditionalFormatting>
  <conditionalFormatting sqref="R30:R32">
    <cfRule type="expression" dxfId="222" priority="18">
      <formula>AND($F$13="Profession libérale",$F$15="Mensuel",$F$17="Oui",$F$19="Non")</formula>
    </cfRule>
  </conditionalFormatting>
  <conditionalFormatting sqref="S30:S32">
    <cfRule type="expression" dxfId="221" priority="17">
      <formula>AND($F$13="Profession libérale",$F$15="Trimestriel",$F$17="Oui",$F$19="Non")</formula>
    </cfRule>
  </conditionalFormatting>
  <conditionalFormatting sqref="R34:R36">
    <cfRule type="expression" dxfId="220" priority="16">
      <formula>AND($F$13="Profession libérale",$F$15="Mensuel",$F$17="Oui",$F$19="Oui")</formula>
    </cfRule>
  </conditionalFormatting>
  <conditionalFormatting sqref="S34:S36">
    <cfRule type="expression" dxfId="219" priority="15">
      <formula>AND($F$13="Profession libérale",$F$15="Trimestriel",$F$17="Oui",$F$19="Oui")</formula>
    </cfRule>
  </conditionalFormatting>
  <conditionalFormatting sqref="W29">
    <cfRule type="iconSet" priority="1">
      <iconSet iconSet="3Symbols2" reverse="1">
        <cfvo type="percent" val="0"/>
        <cfvo type="formula" val="$W$20"/>
        <cfvo type="formula" val="$W$20" gte="0"/>
      </iconSet>
    </cfRule>
    <cfRule type="expression" dxfId="218" priority="2">
      <formula>$W$29=0</formula>
    </cfRule>
  </conditionalFormatting>
  <conditionalFormatting sqref="X29">
    <cfRule type="expression" dxfId="217" priority="510">
      <formula>$X$29=0</formula>
    </cfRule>
    <cfRule type="iconSet" priority="511">
      <iconSet iconSet="3Symbols2" reverse="1">
        <cfvo type="percent" val="0"/>
        <cfvo type="formula" val="$X$20"/>
        <cfvo type="formula" val="$X$20" gte="0"/>
      </iconSet>
    </cfRule>
  </conditionalFormatting>
  <conditionalFormatting sqref="W30">
    <cfRule type="expression" dxfId="216" priority="512">
      <formula>$W$30=0</formula>
    </cfRule>
    <cfRule type="iconSet" priority="513">
      <iconSet iconSet="3Symbols2" reverse="1">
        <cfvo type="percent" val="0"/>
        <cfvo type="formula" val="$W$21"/>
        <cfvo type="formula" val="$W$21" gte="0"/>
      </iconSet>
    </cfRule>
  </conditionalFormatting>
  <conditionalFormatting sqref="X30">
    <cfRule type="expression" dxfId="215" priority="514">
      <formula>$X$30=0</formula>
    </cfRule>
    <cfRule type="iconSet" priority="515">
      <iconSet iconSet="3Symbols2" reverse="1">
        <cfvo type="percent" val="0"/>
        <cfvo type="formula" val="$X$21"/>
        <cfvo type="formula" val="$X$21" gte="0"/>
      </iconSet>
    </cfRule>
  </conditionalFormatting>
  <conditionalFormatting sqref="AB29">
    <cfRule type="expression" dxfId="214" priority="516">
      <formula>$AB$29=0</formula>
    </cfRule>
    <cfRule type="iconSet" priority="517">
      <iconSet iconSet="3Symbols2" reverse="1">
        <cfvo type="percent" val="0"/>
        <cfvo type="formula" val="$AB$20"/>
        <cfvo type="formula" val="$AB$20" gte="0"/>
      </iconSet>
    </cfRule>
  </conditionalFormatting>
  <conditionalFormatting sqref="AC29">
    <cfRule type="expression" dxfId="213" priority="518">
      <formula>$AC$29=0</formula>
    </cfRule>
    <cfRule type="iconSet" priority="519">
      <iconSet iconSet="3Symbols2" reverse="1">
        <cfvo type="percent" val="0"/>
        <cfvo type="formula" val="$AC$20"/>
        <cfvo type="formula" val="$AC$20" gte="0"/>
      </iconSet>
    </cfRule>
  </conditionalFormatting>
  <conditionalFormatting sqref="AB30">
    <cfRule type="expression" dxfId="212" priority="520">
      <formula>$AB$30=0</formula>
    </cfRule>
    <cfRule type="iconSet" priority="521">
      <iconSet iconSet="3Symbols2" reverse="1">
        <cfvo type="percent" val="0"/>
        <cfvo type="formula" val="$AB$21"/>
        <cfvo type="formula" val="$AB$21" gte="0"/>
      </iconSet>
    </cfRule>
  </conditionalFormatting>
  <conditionalFormatting sqref="AC30">
    <cfRule type="expression" dxfId="211" priority="522">
      <formula>$AC$30=0</formula>
    </cfRule>
    <cfRule type="iconSet" priority="523">
      <iconSet iconSet="3Symbols2" reverse="1">
        <cfvo type="percent" val="0"/>
        <cfvo type="formula" val="$AC$21"/>
        <cfvo type="formula" val="$AC$21" gte="0"/>
      </iconSet>
    </cfRule>
  </conditionalFormatting>
  <conditionalFormatting sqref="F21:I21">
    <cfRule type="expression" dxfId="210" priority="6">
      <formula>$F$21=0</formula>
    </cfRule>
  </conditionalFormatting>
  <conditionalFormatting sqref="F5:I5">
    <cfRule type="expression" dxfId="209" priority="5">
      <formula>$F$5=0</formula>
    </cfRule>
  </conditionalFormatting>
  <conditionalFormatting sqref="F7:I7">
    <cfRule type="expression" dxfId="208" priority="4">
      <formula>$F$7=0</formula>
    </cfRule>
  </conditionalFormatting>
  <conditionalFormatting sqref="F9:I9">
    <cfRule type="expression" dxfId="207" priority="3">
      <formula>$F$9=0</formula>
    </cfRule>
  </conditionalFormatting>
  <dataValidations count="4">
    <dataValidation type="list" allowBlank="1" showInputMessage="1" showErrorMessage="1" sqref="K7 K12 P7 F17:I17 F19:I19 K17">
      <formula1>Liste3</formula1>
    </dataValidation>
    <dataValidation type="list" allowBlank="1" showInputMessage="1" showErrorMessage="1" sqref="F13">
      <formula1>Liste1</formula1>
    </dataValidation>
    <dataValidation type="list" allowBlank="1" showInputMessage="1" showErrorMessage="1" sqref="F15">
      <formula1>Liste2</formula1>
    </dataValidation>
    <dataValidation type="list" allowBlank="1" showInputMessage="1" showErrorMessage="1" sqref="F21:I21">
      <formula1>Liste7</formula1>
    </dataValidation>
  </dataValidations>
  <pageMargins left="0.7" right="0.7" top="0.75" bottom="0.75" header="0.3" footer="0.3"/>
  <pageSetup paperSize="9" orientation="portrait" horizontalDpi="4294967294" verticalDpi="4294967294" r:id="rId1"/>
  <legacyDrawing r:id="rId2"/>
  <controls>
    <control shapeId="1102" r:id="rId3" name="CommandButton24"/>
    <control shapeId="1100" r:id="rId4" name="CommandButton23"/>
    <control shapeId="1097" r:id="rId5" name="CommandButton22"/>
    <control shapeId="1095" r:id="rId6" name="CommandButton21"/>
    <control shapeId="1093" r:id="rId7" name="CommandButton20"/>
    <control shapeId="1091" r:id="rId8" name="CommandButton19"/>
    <control shapeId="1090" r:id="rId9" name="CommandButton18"/>
    <control shapeId="1088" r:id="rId10" name="CommandButton17"/>
    <control shapeId="1085" r:id="rId11" name="CommandButton16"/>
    <control shapeId="1084" r:id="rId12" name="CommandButton15"/>
    <control shapeId="1082" r:id="rId13" name="CommandButton14"/>
    <control shapeId="1080" r:id="rId14" name="CommandButton13"/>
    <control shapeId="1078" r:id="rId15" name="CommandButton12"/>
    <control shapeId="1077" r:id="rId16" name="CommandButton11"/>
    <control shapeId="1074" r:id="rId17" name="CommandButton10"/>
    <control shapeId="1072" r:id="rId18" name="CommandButton9"/>
    <control shapeId="1062" r:id="rId19" name="CommandButton8"/>
    <control shapeId="1061" r:id="rId20" name="CommandButton7"/>
    <control shapeId="1060" r:id="rId21" name="CommandButton6"/>
    <control shapeId="1059" r:id="rId22" name="CommandButton5"/>
    <control shapeId="1058" r:id="rId23" name="CommandButton4"/>
    <control shapeId="1057" r:id="rId24" name="CommandButton3"/>
    <control shapeId="1056" r:id="rId25" name="CommandButton2"/>
    <control shapeId="1055" r:id="rId26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8">
    <pageSetUpPr fitToPage="1"/>
  </sheetPr>
  <dimension ref="B1:X41"/>
  <sheetViews>
    <sheetView showGridLines="0" showZeros="0" zoomScale="80" zoomScaleNormal="80" workbookViewId="0">
      <selection activeCell="U27" sqref="U27"/>
    </sheetView>
  </sheetViews>
  <sheetFormatPr baseColWidth="10" defaultRowHeight="15"/>
  <cols>
    <col min="1" max="3" width="3.7109375" style="37" customWidth="1"/>
    <col min="4" max="4" width="26.7109375" style="37" customWidth="1"/>
    <col min="5" max="5" width="13.7109375" style="37" customWidth="1"/>
    <col min="6" max="6" width="15.7109375" style="37" customWidth="1"/>
    <col min="7" max="7" width="3.7109375" style="37" customWidth="1"/>
    <col min="8" max="10" width="13.7109375" style="37" customWidth="1"/>
    <col min="11" max="11" width="15.7109375" style="37" customWidth="1"/>
    <col min="12" max="12" width="3.7109375" style="37" customWidth="1"/>
    <col min="13" max="15" width="13.7109375" style="37" customWidth="1"/>
    <col min="16" max="16" width="15.7109375" style="37" customWidth="1"/>
    <col min="17" max="17" width="3.7109375" style="37" customWidth="1"/>
    <col min="18" max="20" width="13.7109375" style="37" customWidth="1"/>
    <col min="21" max="21" width="15.7109375" style="37" customWidth="1"/>
    <col min="22" max="22" width="4.28515625" style="37" customWidth="1"/>
    <col min="23" max="23" width="11.5703125" style="37" bestFit="1" customWidth="1"/>
    <col min="24" max="16384" width="11.42578125" style="37"/>
  </cols>
  <sheetData>
    <row r="1" spans="2:21" ht="15.75" thickBot="1"/>
    <row r="2" spans="2:21" ht="15.75" thickBot="1">
      <c r="D2" s="202">
        <f>Accueil!F5</f>
        <v>0</v>
      </c>
      <c r="E2" s="203"/>
      <c r="F2" s="204"/>
      <c r="H2" s="205" t="s">
        <v>115</v>
      </c>
      <c r="I2" s="204"/>
      <c r="J2" s="206">
        <f>Accueil!F11</f>
        <v>41275</v>
      </c>
      <c r="K2" s="204"/>
    </row>
    <row r="4" spans="2:21" ht="15.75" thickBot="1"/>
    <row r="5" spans="2:21">
      <c r="B5" s="199" t="s">
        <v>103</v>
      </c>
      <c r="D5" s="187" t="s">
        <v>80</v>
      </c>
      <c r="E5" s="189" t="s">
        <v>55</v>
      </c>
      <c r="F5" s="193" t="s">
        <v>56</v>
      </c>
      <c r="H5" s="187" t="s">
        <v>83</v>
      </c>
      <c r="I5" s="197"/>
      <c r="J5" s="189" t="s">
        <v>55</v>
      </c>
      <c r="K5" s="193" t="s">
        <v>56</v>
      </c>
      <c r="M5" s="187" t="s">
        <v>86</v>
      </c>
      <c r="N5" s="197"/>
      <c r="O5" s="189" t="s">
        <v>55</v>
      </c>
      <c r="P5" s="193" t="s">
        <v>56</v>
      </c>
      <c r="R5" s="187" t="s">
        <v>89</v>
      </c>
      <c r="S5" s="197"/>
      <c r="T5" s="189" t="s">
        <v>55</v>
      </c>
      <c r="U5" s="193" t="s">
        <v>56</v>
      </c>
    </row>
    <row r="6" spans="2:21">
      <c r="B6" s="200"/>
      <c r="D6" s="188"/>
      <c r="E6" s="190"/>
      <c r="F6" s="194"/>
      <c r="H6" s="188"/>
      <c r="I6" s="198"/>
      <c r="J6" s="190"/>
      <c r="K6" s="194"/>
      <c r="M6" s="188"/>
      <c r="N6" s="198"/>
      <c r="O6" s="190"/>
      <c r="P6" s="194"/>
      <c r="R6" s="188"/>
      <c r="S6" s="198"/>
      <c r="T6" s="190"/>
      <c r="U6" s="194"/>
    </row>
    <row r="7" spans="2:21">
      <c r="B7" s="200"/>
      <c r="D7" s="84" t="str">
        <f>IF($J$2&gt;41305," ","MICRO SOC VENT ARTIS")</f>
        <v>MICRO SOC VENT ARTIS</v>
      </c>
      <c r="E7" s="14">
        <f>IF($D$7="MICRO SOC VENT ARTIS",14%," ")</f>
        <v>0.14000000000000001</v>
      </c>
      <c r="F7" s="75">
        <v>10</v>
      </c>
      <c r="H7" s="195" t="str">
        <f>IF($J$2&gt;41394," ","MICRO SOC VENT ARTIS")</f>
        <v>MICRO SOC VENT ARTIS</v>
      </c>
      <c r="I7" s="196"/>
      <c r="J7" s="14">
        <f>IF($H$7="MICRO SOC VENT ARTIS",14%," ")</f>
        <v>0.14000000000000001</v>
      </c>
      <c r="K7" s="75">
        <v>19</v>
      </c>
      <c r="M7" s="195" t="str">
        <f>IF($J$2&gt;41486," ","MICRO SOC VENT ARTIS")</f>
        <v>MICRO SOC VENT ARTIS</v>
      </c>
      <c r="N7" s="196"/>
      <c r="O7" s="14">
        <f>IF($M$7="MICRO SOC VENT ARTIS",14%," ")</f>
        <v>0.14000000000000001</v>
      </c>
      <c r="P7" s="75">
        <v>28</v>
      </c>
      <c r="R7" s="195" t="str">
        <f>IF($J$2&gt;41578," ","MICRO SOC VENT ARTIS")</f>
        <v>MICRO SOC VENT ARTIS</v>
      </c>
      <c r="S7" s="196"/>
      <c r="T7" s="14">
        <f>IF($R$7="MICRO SOC VENT ARTIS",14%," ")</f>
        <v>0.14000000000000001</v>
      </c>
      <c r="U7" s="75">
        <v>37</v>
      </c>
    </row>
    <row r="8" spans="2:21">
      <c r="B8" s="200"/>
      <c r="D8" s="84" t="str">
        <f>IF($J$2&gt;41305," ","MICRO SOCIAL PREST")</f>
        <v>MICRO SOCIAL PREST</v>
      </c>
      <c r="E8" s="14">
        <f>IF($D$8="MICRO SOCIAL PREST",24.6%," ")</f>
        <v>0.24600000000000002</v>
      </c>
      <c r="F8" s="75">
        <v>11</v>
      </c>
      <c r="H8" s="195" t="str">
        <f>IF($J$2&gt;41394," ","MICRO SOCIAL PREST")</f>
        <v>MICRO SOCIAL PREST</v>
      </c>
      <c r="I8" s="196"/>
      <c r="J8" s="14">
        <f>IF($H$8="MICRO SOCIAL PREST",24.6%," ")</f>
        <v>0.24600000000000002</v>
      </c>
      <c r="K8" s="75">
        <v>20</v>
      </c>
      <c r="M8" s="195" t="str">
        <f>IF($J$2&gt;41486," ","MICRO SOCIAL PREST")</f>
        <v>MICRO SOCIAL PREST</v>
      </c>
      <c r="N8" s="196"/>
      <c r="O8" s="14">
        <f>IF($M$8="MICRO SOCIAL PREST",24.6%," ")</f>
        <v>0.24600000000000002</v>
      </c>
      <c r="P8" s="75">
        <v>29</v>
      </c>
      <c r="R8" s="195" t="str">
        <f>IF($J$2&gt;41578," ","MICRO SOCIAL PREST")</f>
        <v>MICRO SOCIAL PREST</v>
      </c>
      <c r="S8" s="196"/>
      <c r="T8" s="14">
        <f>IF($R$8="MICRO SOCIAL PREST",24.6%," ")</f>
        <v>0.24600000000000002</v>
      </c>
      <c r="U8" s="75">
        <v>38</v>
      </c>
    </row>
    <row r="9" spans="2:21" ht="15.75" thickBot="1">
      <c r="B9" s="200"/>
      <c r="D9" s="83" t="str">
        <f>IF($D$8=" "," ","CFP ARTISAN")</f>
        <v>CFP ARTISAN</v>
      </c>
      <c r="E9" s="15">
        <f>IF($D$9="CFP ARTISAN",0.3%," ")</f>
        <v>3.0000000000000001E-3</v>
      </c>
      <c r="F9" s="76">
        <v>12</v>
      </c>
      <c r="H9" s="191" t="str">
        <f>IF($H$8=" "," ","CFP ARTISAN")</f>
        <v>CFP ARTISAN</v>
      </c>
      <c r="I9" s="192"/>
      <c r="J9" s="15">
        <f>IF($H$9="CFP ARTISAN",0.3%," ")</f>
        <v>3.0000000000000001E-3</v>
      </c>
      <c r="K9" s="76">
        <v>21</v>
      </c>
      <c r="M9" s="191" t="str">
        <f>IF($M$8=" "," ","CFP ARTISAN")</f>
        <v>CFP ARTISAN</v>
      </c>
      <c r="N9" s="192"/>
      <c r="O9" s="15">
        <f>IF($M$9="CFP ARTISAN",0.3%," ")</f>
        <v>3.0000000000000001E-3</v>
      </c>
      <c r="P9" s="76">
        <v>30</v>
      </c>
      <c r="R9" s="191" t="str">
        <f>IF($R$8=" "," ","CFP ARTISAN")</f>
        <v>CFP ARTISAN</v>
      </c>
      <c r="S9" s="192"/>
      <c r="T9" s="15">
        <f>IF($R$9="CFP ARTISAN",0.3%," ")</f>
        <v>3.0000000000000001E-3</v>
      </c>
      <c r="U9" s="76">
        <v>39</v>
      </c>
    </row>
    <row r="10" spans="2:21" ht="15.75" thickBot="1">
      <c r="B10" s="200"/>
    </row>
    <row r="11" spans="2:21">
      <c r="B11" s="200"/>
      <c r="D11" s="187" t="s">
        <v>81</v>
      </c>
      <c r="E11" s="189" t="s">
        <v>55</v>
      </c>
      <c r="F11" s="193" t="s">
        <v>56</v>
      </c>
      <c r="H11" s="187" t="s">
        <v>84</v>
      </c>
      <c r="I11" s="197"/>
      <c r="J11" s="189" t="s">
        <v>55</v>
      </c>
      <c r="K11" s="193" t="s">
        <v>56</v>
      </c>
      <c r="M11" s="187" t="s">
        <v>87</v>
      </c>
      <c r="N11" s="197"/>
      <c r="O11" s="189" t="s">
        <v>55</v>
      </c>
      <c r="P11" s="193" t="s">
        <v>56</v>
      </c>
      <c r="R11" s="187" t="s">
        <v>90</v>
      </c>
      <c r="S11" s="197"/>
      <c r="T11" s="189" t="s">
        <v>55</v>
      </c>
      <c r="U11" s="193" t="s">
        <v>56</v>
      </c>
    </row>
    <row r="12" spans="2:21">
      <c r="B12" s="200"/>
      <c r="D12" s="188"/>
      <c r="E12" s="190"/>
      <c r="F12" s="194"/>
      <c r="H12" s="188"/>
      <c r="I12" s="198"/>
      <c r="J12" s="190"/>
      <c r="K12" s="194"/>
      <c r="M12" s="188"/>
      <c r="N12" s="198"/>
      <c r="O12" s="190"/>
      <c r="P12" s="194"/>
      <c r="R12" s="188"/>
      <c r="S12" s="198"/>
      <c r="T12" s="190"/>
      <c r="U12" s="194"/>
    </row>
    <row r="13" spans="2:21">
      <c r="B13" s="200"/>
      <c r="D13" s="84" t="str">
        <f>IF($J$2&gt;41333," ","MICRO SOC VENT ARTIS")</f>
        <v>MICRO SOC VENT ARTIS</v>
      </c>
      <c r="E13" s="14">
        <f>IF($D$13="MICRO SOC VENT ARTIS",14%," ")</f>
        <v>0.14000000000000001</v>
      </c>
      <c r="F13" s="75">
        <v>13</v>
      </c>
      <c r="H13" s="195" t="str">
        <f>IF($J$2&gt;41425," ","MICRO SOC VENT ARTIS")</f>
        <v>MICRO SOC VENT ARTIS</v>
      </c>
      <c r="I13" s="196"/>
      <c r="J13" s="14">
        <f>IF($H$13="MICRO SOC VENT ARTIS",14%," ")</f>
        <v>0.14000000000000001</v>
      </c>
      <c r="K13" s="75">
        <v>22</v>
      </c>
      <c r="M13" s="195" t="str">
        <f>IF($J$2&gt;41517," ","MICRO SOC VENT ARTIS")</f>
        <v>MICRO SOC VENT ARTIS</v>
      </c>
      <c r="N13" s="196"/>
      <c r="O13" s="14">
        <f>IF($M$13="MICRO SOC VENT ARTIS",14%," ")</f>
        <v>0.14000000000000001</v>
      </c>
      <c r="P13" s="75">
        <v>31</v>
      </c>
      <c r="R13" s="195" t="str">
        <f>IF($J$2&gt;41608," ","MICRO SOC VENT ARTIS")</f>
        <v>MICRO SOC VENT ARTIS</v>
      </c>
      <c r="S13" s="196"/>
      <c r="T13" s="14">
        <f>IF($R$13="MICRO SOC VENT ARTIS",14%," ")</f>
        <v>0.14000000000000001</v>
      </c>
      <c r="U13" s="75">
        <v>40</v>
      </c>
    </row>
    <row r="14" spans="2:21">
      <c r="B14" s="200"/>
      <c r="D14" s="84" t="str">
        <f>IF($J$2&gt;41333," ","MICRO SOCIAL PREST")</f>
        <v>MICRO SOCIAL PREST</v>
      </c>
      <c r="E14" s="14">
        <f>IF($D$14="MICRO SOCIAL PREST",24.6%," ")</f>
        <v>0.24600000000000002</v>
      </c>
      <c r="F14" s="75">
        <v>14</v>
      </c>
      <c r="H14" s="195" t="str">
        <f>IF($J$2&gt;41425," ","MICRO SOCIAL PREST")</f>
        <v>MICRO SOCIAL PREST</v>
      </c>
      <c r="I14" s="196"/>
      <c r="J14" s="14">
        <f>IF($H$14="MICRO SOCIAL PREST",24.6%," ")</f>
        <v>0.24600000000000002</v>
      </c>
      <c r="K14" s="75">
        <v>23</v>
      </c>
      <c r="M14" s="195" t="str">
        <f>IF($J$2&gt;41517," ","MICRO SOCIAL PREST")</f>
        <v>MICRO SOCIAL PREST</v>
      </c>
      <c r="N14" s="196"/>
      <c r="O14" s="14">
        <f>IF($M$14="MICRO SOCIAL PREST",24.6%," ")</f>
        <v>0.24600000000000002</v>
      </c>
      <c r="P14" s="75">
        <v>32</v>
      </c>
      <c r="R14" s="195" t="str">
        <f>IF($J$2&gt;41608," ","MICRO SOCIAL PREST")</f>
        <v>MICRO SOCIAL PREST</v>
      </c>
      <c r="S14" s="196"/>
      <c r="T14" s="14">
        <f>IF($R$14="MICRO SOCIAL PREST",24.6%," ")</f>
        <v>0.24600000000000002</v>
      </c>
      <c r="U14" s="75">
        <v>41</v>
      </c>
    </row>
    <row r="15" spans="2:21" ht="15.75" thickBot="1">
      <c r="B15" s="200"/>
      <c r="D15" s="83" t="str">
        <f>IF($D$14=" "," ","CFP ARTISAN")</f>
        <v>CFP ARTISAN</v>
      </c>
      <c r="E15" s="15">
        <f>IF($D$15="CFP ARTISAN",0.3%," ")</f>
        <v>3.0000000000000001E-3</v>
      </c>
      <c r="F15" s="76">
        <v>15</v>
      </c>
      <c r="H15" s="191" t="str">
        <f>IF($H$14=" "," ","CFP ARTISAN")</f>
        <v>CFP ARTISAN</v>
      </c>
      <c r="I15" s="192"/>
      <c r="J15" s="15">
        <f>IF($H$15="CFP ARTISAN",0.3%," ")</f>
        <v>3.0000000000000001E-3</v>
      </c>
      <c r="K15" s="76">
        <v>24</v>
      </c>
      <c r="M15" s="191" t="str">
        <f>IF($M$14=" "," ","CFP ARTISAN")</f>
        <v>CFP ARTISAN</v>
      </c>
      <c r="N15" s="192"/>
      <c r="O15" s="15">
        <f>IF($M$15="CFP ARTISAN",0.3%," ")</f>
        <v>3.0000000000000001E-3</v>
      </c>
      <c r="P15" s="76">
        <v>33</v>
      </c>
      <c r="R15" s="191" t="str">
        <f>IF($R$14=" "," ","CFP ARTISAN")</f>
        <v>CFP ARTISAN</v>
      </c>
      <c r="S15" s="192"/>
      <c r="T15" s="15">
        <f>IF($R$15="CFP ARTISAN",0.3%," ")</f>
        <v>3.0000000000000001E-3</v>
      </c>
      <c r="U15" s="76">
        <v>42</v>
      </c>
    </row>
    <row r="16" spans="2:21" ht="15.75" thickBot="1">
      <c r="B16" s="200"/>
    </row>
    <row r="17" spans="2:24">
      <c r="B17" s="200"/>
      <c r="D17" s="187" t="s">
        <v>82</v>
      </c>
      <c r="E17" s="189" t="s">
        <v>55</v>
      </c>
      <c r="F17" s="193" t="s">
        <v>56</v>
      </c>
      <c r="H17" s="187" t="s">
        <v>85</v>
      </c>
      <c r="I17" s="197"/>
      <c r="J17" s="189" t="s">
        <v>55</v>
      </c>
      <c r="K17" s="193" t="s">
        <v>56</v>
      </c>
      <c r="M17" s="187" t="s">
        <v>88</v>
      </c>
      <c r="N17" s="197"/>
      <c r="O17" s="189" t="s">
        <v>55</v>
      </c>
      <c r="P17" s="193" t="s">
        <v>56</v>
      </c>
      <c r="R17" s="187" t="s">
        <v>91</v>
      </c>
      <c r="S17" s="197"/>
      <c r="T17" s="189" t="s">
        <v>55</v>
      </c>
      <c r="U17" s="193" t="s">
        <v>56</v>
      </c>
    </row>
    <row r="18" spans="2:24">
      <c r="B18" s="200"/>
      <c r="D18" s="188"/>
      <c r="E18" s="190"/>
      <c r="F18" s="194"/>
      <c r="H18" s="188"/>
      <c r="I18" s="198"/>
      <c r="J18" s="190"/>
      <c r="K18" s="194"/>
      <c r="M18" s="188"/>
      <c r="N18" s="198"/>
      <c r="O18" s="190"/>
      <c r="P18" s="194"/>
      <c r="R18" s="188"/>
      <c r="S18" s="198"/>
      <c r="T18" s="190"/>
      <c r="U18" s="194"/>
      <c r="W18" s="38"/>
      <c r="X18" s="39"/>
    </row>
    <row r="19" spans="2:24">
      <c r="B19" s="200"/>
      <c r="D19" s="84" t="str">
        <f>IF($J$2&gt;41364," ","MICRO SOC VENT ARTIS")</f>
        <v>MICRO SOC VENT ARTIS</v>
      </c>
      <c r="E19" s="14">
        <f>IF($D$19="MICRO SOC VENT ARTIS",14%," ")</f>
        <v>0.14000000000000001</v>
      </c>
      <c r="F19" s="75">
        <v>16</v>
      </c>
      <c r="H19" s="195" t="str">
        <f>IF($J$2&gt;41455," ","MICRO SOC VENT ARTIS")</f>
        <v>MICRO SOC VENT ARTIS</v>
      </c>
      <c r="I19" s="196"/>
      <c r="J19" s="14">
        <f>IF($H$19="MICRO SOC VENT ARTIS",14%," ")</f>
        <v>0.14000000000000001</v>
      </c>
      <c r="K19" s="75">
        <v>25</v>
      </c>
      <c r="M19" s="195" t="str">
        <f>IF($J$2&gt;41547," ","MICRO SOC VENT ARTIS")</f>
        <v>MICRO SOC VENT ARTIS</v>
      </c>
      <c r="N19" s="196"/>
      <c r="O19" s="14">
        <f>IF($M$19="MICRO SOC VENT ARTIS",14%," ")</f>
        <v>0.14000000000000001</v>
      </c>
      <c r="P19" s="75">
        <v>34</v>
      </c>
      <c r="R19" s="195" t="str">
        <f>IF($J$2&gt;41639," ","MICRO SOC VENT ARTIS")</f>
        <v>MICRO SOC VENT ARTIS</v>
      </c>
      <c r="S19" s="196"/>
      <c r="T19" s="14">
        <f>IF($R$19="MICRO SOC VENT ARTIS",14%," ")</f>
        <v>0.14000000000000001</v>
      </c>
      <c r="U19" s="75">
        <v>43</v>
      </c>
    </row>
    <row r="20" spans="2:24">
      <c r="B20" s="200"/>
      <c r="D20" s="84" t="str">
        <f>IF($J$2&gt;41364," ","MICRO SOCIAL PREST")</f>
        <v>MICRO SOCIAL PREST</v>
      </c>
      <c r="E20" s="14">
        <f>IF($D$20="MICRO SOCIAL PREST",24.6%," ")</f>
        <v>0.24600000000000002</v>
      </c>
      <c r="F20" s="75">
        <v>17</v>
      </c>
      <c r="H20" s="195" t="str">
        <f>IF($J$2&gt;41455," ","MICRO SOCIAL PREST")</f>
        <v>MICRO SOCIAL PREST</v>
      </c>
      <c r="I20" s="196"/>
      <c r="J20" s="14">
        <f>IF($H$20="MICRO SOCIAL PREST",24.6%," ")</f>
        <v>0.24600000000000002</v>
      </c>
      <c r="K20" s="75">
        <v>26</v>
      </c>
      <c r="M20" s="195" t="str">
        <f>IF($J$2&gt;41547," ","MICRO SOCIAL PREST")</f>
        <v>MICRO SOCIAL PREST</v>
      </c>
      <c r="N20" s="196"/>
      <c r="O20" s="14">
        <f>IF($M$20="MICRO SOCIAL PREST",24.6%," ")</f>
        <v>0.24600000000000002</v>
      </c>
      <c r="P20" s="75">
        <v>35</v>
      </c>
      <c r="R20" s="195" t="str">
        <f>IF($J$2&gt;41639," ","MICRO SOCIAL PREST")</f>
        <v>MICRO SOCIAL PREST</v>
      </c>
      <c r="S20" s="196"/>
      <c r="T20" s="14">
        <f>IF($R$20="MICRO SOCIAL PREST",24.6%," ")</f>
        <v>0.24600000000000002</v>
      </c>
      <c r="U20" s="75">
        <v>44</v>
      </c>
    </row>
    <row r="21" spans="2:24" ht="15.75" thickBot="1">
      <c r="B21" s="201"/>
      <c r="D21" s="83" t="str">
        <f>IF($D$20=" "," ","CFP ARTISAN")</f>
        <v>CFP ARTISAN</v>
      </c>
      <c r="E21" s="15">
        <f>IF($D$21="CFP ARTISAN",0.3%," ")</f>
        <v>3.0000000000000001E-3</v>
      </c>
      <c r="F21" s="76">
        <v>18</v>
      </c>
      <c r="H21" s="191" t="str">
        <f>IF($H$20=" "," ","CFP ARTISAN")</f>
        <v>CFP ARTISAN</v>
      </c>
      <c r="I21" s="192"/>
      <c r="J21" s="15">
        <f>IF($H$21="CFP ARTISAN",0.3%," ")</f>
        <v>3.0000000000000001E-3</v>
      </c>
      <c r="K21" s="76">
        <v>27</v>
      </c>
      <c r="M21" s="191" t="str">
        <f>IF($M$20=" "," ","CFP ARTISAN")</f>
        <v>CFP ARTISAN</v>
      </c>
      <c r="N21" s="192"/>
      <c r="O21" s="15">
        <f>IF($M$21="CFP ARTISAN",0.3%," ")</f>
        <v>3.0000000000000001E-3</v>
      </c>
      <c r="P21" s="76">
        <v>36</v>
      </c>
      <c r="R21" s="191" t="str">
        <f>IF($R$20=" "," ","CFP ARTISAN")</f>
        <v>CFP ARTISAN</v>
      </c>
      <c r="S21" s="192"/>
      <c r="T21" s="15">
        <f>IF($R$21="CFP ARTISAN",0.3%," ")</f>
        <v>3.0000000000000001E-3</v>
      </c>
      <c r="U21" s="76">
        <v>45</v>
      </c>
    </row>
    <row r="24" spans="2:24" ht="15.75" thickBot="1"/>
    <row r="25" spans="2:24">
      <c r="B25" s="199" t="s">
        <v>104</v>
      </c>
      <c r="D25" s="187" t="s">
        <v>80</v>
      </c>
      <c r="E25" s="189" t="s">
        <v>55</v>
      </c>
      <c r="F25" s="193" t="s">
        <v>56</v>
      </c>
      <c r="H25" s="187" t="s">
        <v>83</v>
      </c>
      <c r="I25" s="197"/>
      <c r="J25" s="189" t="s">
        <v>55</v>
      </c>
      <c r="K25" s="193" t="s">
        <v>56</v>
      </c>
      <c r="M25" s="187" t="s">
        <v>86</v>
      </c>
      <c r="N25" s="197"/>
      <c r="O25" s="189" t="s">
        <v>55</v>
      </c>
      <c r="P25" s="193" t="s">
        <v>56</v>
      </c>
      <c r="R25" s="187" t="s">
        <v>89</v>
      </c>
      <c r="S25" s="197"/>
      <c r="T25" s="189" t="s">
        <v>55</v>
      </c>
      <c r="U25" s="193" t="s">
        <v>56</v>
      </c>
    </row>
    <row r="26" spans="2:24">
      <c r="B26" s="200"/>
      <c r="D26" s="188"/>
      <c r="E26" s="190"/>
      <c r="F26" s="194"/>
      <c r="H26" s="188"/>
      <c r="I26" s="198"/>
      <c r="J26" s="190"/>
      <c r="K26" s="194"/>
      <c r="M26" s="188"/>
      <c r="N26" s="198"/>
      <c r="O26" s="190"/>
      <c r="P26" s="194"/>
      <c r="R26" s="188"/>
      <c r="S26" s="198"/>
      <c r="T26" s="190"/>
      <c r="U26" s="194"/>
    </row>
    <row r="27" spans="2:24">
      <c r="B27" s="200"/>
      <c r="D27" s="84" t="str">
        <f>IF($J$2&gt;41670," ","MICRO SOC VENT ARTIS")</f>
        <v>MICRO SOC VENT ARTIS</v>
      </c>
      <c r="E27" s="14">
        <f>IF($D$27="MICRO SOC VENT ARTIS",14.1%," ")</f>
        <v>0.14099999999999999</v>
      </c>
      <c r="F27" s="75"/>
      <c r="H27" s="195" t="str">
        <f>IF($J$2&gt;41759," ","MICRO SOC VENT ARTIS")</f>
        <v>MICRO SOC VENT ARTIS</v>
      </c>
      <c r="I27" s="196"/>
      <c r="J27" s="14">
        <f>IF($H$27="MICRO SOC VENT ARTIS",14.1%," ")</f>
        <v>0.14099999999999999</v>
      </c>
      <c r="K27" s="75"/>
      <c r="M27" s="195" t="str">
        <f>IF($J$2&gt;41851," ","MICRO SOC VENT ARTIS")</f>
        <v>MICRO SOC VENT ARTIS</v>
      </c>
      <c r="N27" s="196"/>
      <c r="O27" s="14">
        <f>IF($M$27="MICRO SOC VENT ARTIS",14.1%," ")</f>
        <v>0.14099999999999999</v>
      </c>
      <c r="P27" s="75"/>
      <c r="R27" s="195" t="str">
        <f>IF($J$2&gt;41943," ","MICRO SOC VENT ARTIS")</f>
        <v>MICRO SOC VENT ARTIS</v>
      </c>
      <c r="S27" s="196"/>
      <c r="T27" s="14">
        <f>IF($R$27="MICRO SOC VENT ARTIS",14.1%," ")</f>
        <v>0.14099999999999999</v>
      </c>
      <c r="U27" s="75"/>
    </row>
    <row r="28" spans="2:24">
      <c r="B28" s="200"/>
      <c r="D28" s="84" t="str">
        <f>IF($J$2&gt;41670," ","MICRO SOCIAL PREST")</f>
        <v>MICRO SOCIAL PREST</v>
      </c>
      <c r="E28" s="14">
        <f>IF($D$28="MICRO SOCIAL PREST",24.6%," ")</f>
        <v>0.24600000000000002</v>
      </c>
      <c r="F28" s="75"/>
      <c r="H28" s="195" t="str">
        <f>IF($J$2&gt;41759," ","MICRO SOCIAL PREST")</f>
        <v>MICRO SOCIAL PREST</v>
      </c>
      <c r="I28" s="196"/>
      <c r="J28" s="14">
        <f>IF($H$28="MICRO SOCIAL PREST",24.6%," ")</f>
        <v>0.24600000000000002</v>
      </c>
      <c r="K28" s="75"/>
      <c r="M28" s="195" t="str">
        <f>IF($J$2&gt;41851," ","MICRO SOCIAL PREST")</f>
        <v>MICRO SOCIAL PREST</v>
      </c>
      <c r="N28" s="196"/>
      <c r="O28" s="14">
        <f>IF($M$28="MICRO SOCIAL PREST",24.6%," ")</f>
        <v>0.24600000000000002</v>
      </c>
      <c r="P28" s="75"/>
      <c r="R28" s="195" t="str">
        <f>IF($J$2&gt;41943," ","MICRO SOCIAL PREST")</f>
        <v>MICRO SOCIAL PREST</v>
      </c>
      <c r="S28" s="196"/>
      <c r="T28" s="14">
        <f>IF($R$28="MICRO SOCIAL PREST",24.6%," ")</f>
        <v>0.24600000000000002</v>
      </c>
      <c r="U28" s="75"/>
    </row>
    <row r="29" spans="2:24" ht="15.75" thickBot="1">
      <c r="B29" s="200"/>
      <c r="D29" s="83" t="str">
        <f>IF($D$28=" "," ","CFP ARTISAN")</f>
        <v>CFP ARTISAN</v>
      </c>
      <c r="E29" s="15">
        <f>IF($D$29="CFP ARTISAN",0.3%," ")</f>
        <v>3.0000000000000001E-3</v>
      </c>
      <c r="F29" s="76"/>
      <c r="H29" s="191" t="str">
        <f>IF($H$28=" "," ","CFP ARTISAN")</f>
        <v>CFP ARTISAN</v>
      </c>
      <c r="I29" s="192"/>
      <c r="J29" s="15">
        <f>IF($H$29="CFP ARTISAN",0.3%," ")</f>
        <v>3.0000000000000001E-3</v>
      </c>
      <c r="K29" s="76"/>
      <c r="M29" s="191" t="str">
        <f>IF($M$28=" "," ","CFP ARTISAN")</f>
        <v>CFP ARTISAN</v>
      </c>
      <c r="N29" s="192"/>
      <c r="O29" s="15">
        <f>IF($M$29="CFP ARTISAN",0.3%," ")</f>
        <v>3.0000000000000001E-3</v>
      </c>
      <c r="P29" s="76"/>
      <c r="R29" s="191" t="str">
        <f>IF($R$28=" "," ","CFP ARTISAN")</f>
        <v>CFP ARTISAN</v>
      </c>
      <c r="S29" s="192"/>
      <c r="T29" s="15">
        <f>IF($R$29="CFP ARTISAN",0.3%," ")</f>
        <v>3.0000000000000001E-3</v>
      </c>
      <c r="U29" s="76"/>
    </row>
    <row r="30" spans="2:24" ht="15.75" thickBot="1">
      <c r="B30" s="200"/>
    </row>
    <row r="31" spans="2:24">
      <c r="B31" s="200"/>
      <c r="D31" s="187" t="s">
        <v>81</v>
      </c>
      <c r="E31" s="189" t="s">
        <v>55</v>
      </c>
      <c r="F31" s="193" t="s">
        <v>56</v>
      </c>
      <c r="H31" s="187" t="s">
        <v>84</v>
      </c>
      <c r="I31" s="197"/>
      <c r="J31" s="189" t="s">
        <v>55</v>
      </c>
      <c r="K31" s="193" t="s">
        <v>56</v>
      </c>
      <c r="M31" s="187" t="s">
        <v>87</v>
      </c>
      <c r="N31" s="197"/>
      <c r="O31" s="189" t="s">
        <v>55</v>
      </c>
      <c r="P31" s="193" t="s">
        <v>56</v>
      </c>
      <c r="R31" s="187" t="s">
        <v>90</v>
      </c>
      <c r="S31" s="197"/>
      <c r="T31" s="189" t="s">
        <v>55</v>
      </c>
      <c r="U31" s="193" t="s">
        <v>56</v>
      </c>
    </row>
    <row r="32" spans="2:24">
      <c r="B32" s="200"/>
      <c r="D32" s="188"/>
      <c r="E32" s="190"/>
      <c r="F32" s="194"/>
      <c r="H32" s="188"/>
      <c r="I32" s="198"/>
      <c r="J32" s="190"/>
      <c r="K32" s="194"/>
      <c r="M32" s="188"/>
      <c r="N32" s="198"/>
      <c r="O32" s="190"/>
      <c r="P32" s="194"/>
      <c r="R32" s="188"/>
      <c r="S32" s="198"/>
      <c r="T32" s="190"/>
      <c r="U32" s="194"/>
    </row>
    <row r="33" spans="2:21">
      <c r="B33" s="200"/>
      <c r="D33" s="84" t="str">
        <f>IF($J$2&gt;41698," ","MICRO SOC VENT ARTIS")</f>
        <v>MICRO SOC VENT ARTIS</v>
      </c>
      <c r="E33" s="14">
        <f>IF($D$33="MICRO SOC VENT ARTIS",14.1%," ")</f>
        <v>0.14099999999999999</v>
      </c>
      <c r="F33" s="75"/>
      <c r="H33" s="195" t="str">
        <f>IF($J$2&gt;41790," ","MICRO SOC VENT ARTIS")</f>
        <v>MICRO SOC VENT ARTIS</v>
      </c>
      <c r="I33" s="196"/>
      <c r="J33" s="14">
        <f>IF($H$33="MICRO SOC VENT ARTIS",14.1%," ")</f>
        <v>0.14099999999999999</v>
      </c>
      <c r="K33" s="75"/>
      <c r="M33" s="195" t="str">
        <f>IF($J$2&gt;41882," ","MICRO SOC VENT ARTIS")</f>
        <v>MICRO SOC VENT ARTIS</v>
      </c>
      <c r="N33" s="196"/>
      <c r="O33" s="14">
        <f>IF($M$33="MICRO SOC VENT ARTIS",14.1%," ")</f>
        <v>0.14099999999999999</v>
      </c>
      <c r="P33" s="75"/>
      <c r="R33" s="195" t="str">
        <f>IF($J$2&gt;41973," ","MICRO SOC VENT ARTIS")</f>
        <v>MICRO SOC VENT ARTIS</v>
      </c>
      <c r="S33" s="196"/>
      <c r="T33" s="14">
        <f>IF($R$33="MICRO SOC VENT ARTIS",14.1%," ")</f>
        <v>0.14099999999999999</v>
      </c>
      <c r="U33" s="75"/>
    </row>
    <row r="34" spans="2:21">
      <c r="B34" s="200"/>
      <c r="D34" s="84" t="str">
        <f>IF($J$2&gt;41698," ","MICRO SOCIAL PREST")</f>
        <v>MICRO SOCIAL PREST</v>
      </c>
      <c r="E34" s="14">
        <f>IF($D$34="MICRO SOCIAL PREST",24.6%," ")</f>
        <v>0.24600000000000002</v>
      </c>
      <c r="F34" s="75"/>
      <c r="H34" s="195" t="str">
        <f>IF($J$2&gt;41790," ","MICRO SOCIAL PREST")</f>
        <v>MICRO SOCIAL PREST</v>
      </c>
      <c r="I34" s="196"/>
      <c r="J34" s="14">
        <f>IF($H$34="MICRO SOCIAL PREST",24.6%," ")</f>
        <v>0.24600000000000002</v>
      </c>
      <c r="K34" s="75"/>
      <c r="M34" s="195" t="str">
        <f>IF($J$2&gt;41882," ","MICRO SOCIAL PREST")</f>
        <v>MICRO SOCIAL PREST</v>
      </c>
      <c r="N34" s="196"/>
      <c r="O34" s="14">
        <f>IF($M$34="MICRO SOCIAL PREST",24.6%," ")</f>
        <v>0.24600000000000002</v>
      </c>
      <c r="P34" s="75"/>
      <c r="R34" s="195" t="str">
        <f>IF($J$2&gt;41973," ","MICRO SOCIAL PREST")</f>
        <v>MICRO SOCIAL PREST</v>
      </c>
      <c r="S34" s="196"/>
      <c r="T34" s="14">
        <f>IF($R$34="MICRO SOCIAL PREST",24.6%," ")</f>
        <v>0.24600000000000002</v>
      </c>
      <c r="U34" s="75"/>
    </row>
    <row r="35" spans="2:21" ht="15.75" thickBot="1">
      <c r="B35" s="200"/>
      <c r="D35" s="83" t="str">
        <f>IF($D$34=" "," ","CFP ARTISAN")</f>
        <v>CFP ARTISAN</v>
      </c>
      <c r="E35" s="15">
        <f>IF($D$35="CFP ARTISAN",0.3%," ")</f>
        <v>3.0000000000000001E-3</v>
      </c>
      <c r="F35" s="76"/>
      <c r="H35" s="191" t="str">
        <f>IF($H$34=" "," ","CFP ARTISAN")</f>
        <v>CFP ARTISAN</v>
      </c>
      <c r="I35" s="192"/>
      <c r="J35" s="15">
        <f>IF($H$35="CFP ARTISAN",0.3%," ")</f>
        <v>3.0000000000000001E-3</v>
      </c>
      <c r="K35" s="76"/>
      <c r="M35" s="191" t="str">
        <f>IF($M$34=" "," ","CFP ARTISAN")</f>
        <v>CFP ARTISAN</v>
      </c>
      <c r="N35" s="192"/>
      <c r="O35" s="15">
        <f>IF($M$35="CFP ARTISAN",0.3%," ")</f>
        <v>3.0000000000000001E-3</v>
      </c>
      <c r="P35" s="76"/>
      <c r="R35" s="191" t="str">
        <f>IF($R$34=" "," ","CFP ARTISAN")</f>
        <v>CFP ARTISAN</v>
      </c>
      <c r="S35" s="192"/>
      <c r="T35" s="15">
        <f>IF($R$35="CFP ARTISAN",0.3%," ")</f>
        <v>3.0000000000000001E-3</v>
      </c>
      <c r="U35" s="76"/>
    </row>
    <row r="36" spans="2:21" ht="15.75" thickBot="1">
      <c r="B36" s="200"/>
    </row>
    <row r="37" spans="2:21">
      <c r="B37" s="200"/>
      <c r="D37" s="187" t="s">
        <v>82</v>
      </c>
      <c r="E37" s="189" t="s">
        <v>55</v>
      </c>
      <c r="F37" s="193" t="s">
        <v>56</v>
      </c>
      <c r="H37" s="187" t="s">
        <v>85</v>
      </c>
      <c r="I37" s="197"/>
      <c r="J37" s="189" t="s">
        <v>55</v>
      </c>
      <c r="K37" s="193" t="s">
        <v>56</v>
      </c>
      <c r="M37" s="187" t="s">
        <v>88</v>
      </c>
      <c r="N37" s="197"/>
      <c r="O37" s="189" t="s">
        <v>55</v>
      </c>
      <c r="P37" s="193" t="s">
        <v>56</v>
      </c>
      <c r="R37" s="187" t="s">
        <v>91</v>
      </c>
      <c r="S37" s="197"/>
      <c r="T37" s="189" t="s">
        <v>55</v>
      </c>
      <c r="U37" s="193" t="s">
        <v>56</v>
      </c>
    </row>
    <row r="38" spans="2:21">
      <c r="B38" s="200"/>
      <c r="D38" s="188"/>
      <c r="E38" s="190"/>
      <c r="F38" s="194"/>
      <c r="H38" s="188"/>
      <c r="I38" s="198"/>
      <c r="J38" s="190"/>
      <c r="K38" s="194"/>
      <c r="M38" s="188"/>
      <c r="N38" s="198"/>
      <c r="O38" s="190"/>
      <c r="P38" s="194"/>
      <c r="R38" s="188"/>
      <c r="S38" s="198"/>
      <c r="T38" s="190"/>
      <c r="U38" s="194"/>
    </row>
    <row r="39" spans="2:21">
      <c r="B39" s="200"/>
      <c r="D39" s="84" t="str">
        <f>IF($J$2&gt;41729," ","MICRO SOC VENT ARTIS")</f>
        <v>MICRO SOC VENT ARTIS</v>
      </c>
      <c r="E39" s="14">
        <f>IF($D$39="MICRO SOC VENT ARTIS",14.1%," ")</f>
        <v>0.14099999999999999</v>
      </c>
      <c r="F39" s="75"/>
      <c r="H39" s="195" t="str">
        <f>IF($J$2&gt;41820," ","MICRO SOC VENT ARTIS")</f>
        <v>MICRO SOC VENT ARTIS</v>
      </c>
      <c r="I39" s="196"/>
      <c r="J39" s="14">
        <f>IF($H$39="MICRO SOC VENT ARTIS",14.1%," ")</f>
        <v>0.14099999999999999</v>
      </c>
      <c r="K39" s="75"/>
      <c r="M39" s="195" t="str">
        <f>IF($J$2&gt;41912," ","MICRO SOC VENT ARTIS")</f>
        <v>MICRO SOC VENT ARTIS</v>
      </c>
      <c r="N39" s="196"/>
      <c r="O39" s="14">
        <f>IF($M$39="MICRO SOC VENT ARTIS",14.1%," ")</f>
        <v>0.14099999999999999</v>
      </c>
      <c r="P39" s="75"/>
      <c r="R39" s="195" t="str">
        <f>IF($J$2&gt;42004," ","MICRO SOC VENT ARTIS")</f>
        <v>MICRO SOC VENT ARTIS</v>
      </c>
      <c r="S39" s="196"/>
      <c r="T39" s="14">
        <f>IF($R$39="MICRO SOC VENT ARTIS",14.1%," ")</f>
        <v>0.14099999999999999</v>
      </c>
      <c r="U39" s="75"/>
    </row>
    <row r="40" spans="2:21">
      <c r="B40" s="200"/>
      <c r="D40" s="84" t="str">
        <f>IF($J$2&gt;41729," ","MICRO SOCIAL PREST")</f>
        <v>MICRO SOCIAL PREST</v>
      </c>
      <c r="E40" s="14">
        <f>IF($D$40="MICRO SOCIAL PREST",24.6%," ")</f>
        <v>0.24600000000000002</v>
      </c>
      <c r="F40" s="75"/>
      <c r="H40" s="195" t="str">
        <f>IF($J$2&gt;41820," ","MICRO SOCIAL PREST")</f>
        <v>MICRO SOCIAL PREST</v>
      </c>
      <c r="I40" s="196"/>
      <c r="J40" s="14">
        <f>IF($H$40="MICRO SOCIAL PREST",24.6%," ")</f>
        <v>0.24600000000000002</v>
      </c>
      <c r="K40" s="75"/>
      <c r="M40" s="195" t="str">
        <f>IF($J$2&gt;41912," ","MICRO SOCIAL PREST")</f>
        <v>MICRO SOCIAL PREST</v>
      </c>
      <c r="N40" s="196"/>
      <c r="O40" s="14">
        <f>IF($M$40="MICRO SOCIAL PREST",24.6%," ")</f>
        <v>0.24600000000000002</v>
      </c>
      <c r="P40" s="75"/>
      <c r="R40" s="195" t="str">
        <f>IF($J$2&gt;42004," ","MICRO SOCIAL PREST")</f>
        <v>MICRO SOCIAL PREST</v>
      </c>
      <c r="S40" s="196"/>
      <c r="T40" s="14">
        <f>IF($R$40="MICRO SOCIAL PREST",24.6%," ")</f>
        <v>0.24600000000000002</v>
      </c>
      <c r="U40" s="75"/>
    </row>
    <row r="41" spans="2:21" ht="15.75" thickBot="1">
      <c r="B41" s="201"/>
      <c r="D41" s="83" t="str">
        <f>IF($D$40=" "," ","CFP ARTISAN")</f>
        <v>CFP ARTISAN</v>
      </c>
      <c r="E41" s="15">
        <f>IF($D$41="CFP ARTISAN",0.3%," ")</f>
        <v>3.0000000000000001E-3</v>
      </c>
      <c r="F41" s="76"/>
      <c r="H41" s="191" t="str">
        <f>IF($H$40=" "," ","CFP ARTISAN")</f>
        <v>CFP ARTISAN</v>
      </c>
      <c r="I41" s="192"/>
      <c r="J41" s="15">
        <f>IF($H$41="CFP ARTISAN",0.3%," ")</f>
        <v>3.0000000000000001E-3</v>
      </c>
      <c r="K41" s="76"/>
      <c r="M41" s="191" t="str">
        <f>IF($M$40=" "," ","CFP ARTISAN")</f>
        <v>CFP ARTISAN</v>
      </c>
      <c r="N41" s="192"/>
      <c r="O41" s="15">
        <f>IF($M$41="CFP ARTISAN",0.3%," ")</f>
        <v>3.0000000000000001E-3</v>
      </c>
      <c r="P41" s="76"/>
      <c r="R41" s="191" t="str">
        <f>IF($R$40=" "," ","CFP ARTISAN")</f>
        <v>CFP ARTISAN</v>
      </c>
      <c r="S41" s="192"/>
      <c r="T41" s="15">
        <f>IF($R$41="CFP ARTISAN",0.3%," ")</f>
        <v>3.0000000000000001E-3</v>
      </c>
      <c r="U41" s="76"/>
    </row>
  </sheetData>
  <sheetProtection selectLockedCells="1"/>
  <mergeCells count="131">
    <mergeCell ref="D2:F2"/>
    <mergeCell ref="H2:I2"/>
    <mergeCell ref="J2:K2"/>
    <mergeCell ref="M41:N41"/>
    <mergeCell ref="R41:S41"/>
    <mergeCell ref="H39:I39"/>
    <mergeCell ref="M39:N39"/>
    <mergeCell ref="R39:S39"/>
    <mergeCell ref="H40:I40"/>
    <mergeCell ref="M40:N40"/>
    <mergeCell ref="R40:S40"/>
    <mergeCell ref="M37:N38"/>
    <mergeCell ref="O37:O38"/>
    <mergeCell ref="P37:P38"/>
    <mergeCell ref="R37:S38"/>
    <mergeCell ref="M34:N34"/>
    <mergeCell ref="R34:S34"/>
    <mergeCell ref="P31:P32"/>
    <mergeCell ref="R31:S32"/>
    <mergeCell ref="M29:N29"/>
    <mergeCell ref="R29:S29"/>
    <mergeCell ref="K17:K18"/>
    <mergeCell ref="M21:N21"/>
    <mergeCell ref="R21:S21"/>
    <mergeCell ref="T37:T38"/>
    <mergeCell ref="U37:U38"/>
    <mergeCell ref="H35:I35"/>
    <mergeCell ref="M35:N35"/>
    <mergeCell ref="R35:S35"/>
    <mergeCell ref="D37:D38"/>
    <mergeCell ref="E37:E38"/>
    <mergeCell ref="F37:F38"/>
    <mergeCell ref="H37:I38"/>
    <mergeCell ref="J37:J38"/>
    <mergeCell ref="K37:K38"/>
    <mergeCell ref="T31:T32"/>
    <mergeCell ref="U31:U32"/>
    <mergeCell ref="H33:I33"/>
    <mergeCell ref="M33:N33"/>
    <mergeCell ref="R33:S33"/>
    <mergeCell ref="F31:F32"/>
    <mergeCell ref="H31:I32"/>
    <mergeCell ref="J31:J32"/>
    <mergeCell ref="K31:K32"/>
    <mergeCell ref="M31:N32"/>
    <mergeCell ref="O31:O32"/>
    <mergeCell ref="U25:U26"/>
    <mergeCell ref="H27:I27"/>
    <mergeCell ref="M27:N27"/>
    <mergeCell ref="R27:S27"/>
    <mergeCell ref="H28:I28"/>
    <mergeCell ref="M28:N28"/>
    <mergeCell ref="R28:S28"/>
    <mergeCell ref="K25:K26"/>
    <mergeCell ref="M25:N26"/>
    <mergeCell ref="O25:O26"/>
    <mergeCell ref="P25:P26"/>
    <mergeCell ref="R25:S26"/>
    <mergeCell ref="T25:T26"/>
    <mergeCell ref="B25:B41"/>
    <mergeCell ref="D25:D26"/>
    <mergeCell ref="E25:E26"/>
    <mergeCell ref="F25:F26"/>
    <mergeCell ref="H25:I26"/>
    <mergeCell ref="J25:J26"/>
    <mergeCell ref="D31:D32"/>
    <mergeCell ref="E31:E32"/>
    <mergeCell ref="H21:I21"/>
    <mergeCell ref="B5:B21"/>
    <mergeCell ref="H34:I34"/>
    <mergeCell ref="H41:I41"/>
    <mergeCell ref="H14:I14"/>
    <mergeCell ref="H29:I29"/>
    <mergeCell ref="D17:D18"/>
    <mergeCell ref="E17:E18"/>
    <mergeCell ref="F17:F18"/>
    <mergeCell ref="H17:I18"/>
    <mergeCell ref="J17:J18"/>
    <mergeCell ref="H19:I19"/>
    <mergeCell ref="F11:F12"/>
    <mergeCell ref="D5:D6"/>
    <mergeCell ref="E5:E6"/>
    <mergeCell ref="F5:F6"/>
    <mergeCell ref="M19:N19"/>
    <mergeCell ref="R19:S19"/>
    <mergeCell ref="H20:I20"/>
    <mergeCell ref="M20:N20"/>
    <mergeCell ref="R20:S20"/>
    <mergeCell ref="M17:N18"/>
    <mergeCell ref="O17:O18"/>
    <mergeCell ref="P17:P18"/>
    <mergeCell ref="R17:S18"/>
    <mergeCell ref="T17:T18"/>
    <mergeCell ref="U17:U18"/>
    <mergeCell ref="H15:I15"/>
    <mergeCell ref="M15:N15"/>
    <mergeCell ref="R15:S15"/>
    <mergeCell ref="T11:T12"/>
    <mergeCell ref="U11:U12"/>
    <mergeCell ref="H13:I13"/>
    <mergeCell ref="M13:N13"/>
    <mergeCell ref="R13:S13"/>
    <mergeCell ref="H11:I12"/>
    <mergeCell ref="J11:J12"/>
    <mergeCell ref="K11:K12"/>
    <mergeCell ref="M11:N12"/>
    <mergeCell ref="O11:O12"/>
    <mergeCell ref="M14:N14"/>
    <mergeCell ref="R14:S14"/>
    <mergeCell ref="P11:P12"/>
    <mergeCell ref="R11:S12"/>
    <mergeCell ref="D11:D12"/>
    <mergeCell ref="E11:E12"/>
    <mergeCell ref="M9:N9"/>
    <mergeCell ref="R9:S9"/>
    <mergeCell ref="H9:I9"/>
    <mergeCell ref="U5:U6"/>
    <mergeCell ref="H7:I7"/>
    <mergeCell ref="M7:N7"/>
    <mergeCell ref="R7:S7"/>
    <mergeCell ref="H8:I8"/>
    <mergeCell ref="M8:N8"/>
    <mergeCell ref="R8:S8"/>
    <mergeCell ref="K5:K6"/>
    <mergeCell ref="M5:N6"/>
    <mergeCell ref="O5:O6"/>
    <mergeCell ref="P5:P6"/>
    <mergeCell ref="R5:S6"/>
    <mergeCell ref="T5:T6"/>
    <mergeCell ref="H5:I6"/>
    <mergeCell ref="J5:J6"/>
  </mergeCells>
  <conditionalFormatting sqref="H7:K9">
    <cfRule type="expression" dxfId="206" priority="252">
      <formula>$J$2&gt;41394</formula>
    </cfRule>
  </conditionalFormatting>
  <conditionalFormatting sqref="H13:K15">
    <cfRule type="expression" dxfId="205" priority="249">
      <formula>$J$2&gt;41425</formula>
    </cfRule>
  </conditionalFormatting>
  <conditionalFormatting sqref="H19:K21">
    <cfRule type="expression" dxfId="204" priority="246">
      <formula>$J$2&gt;41455</formula>
    </cfRule>
  </conditionalFormatting>
  <conditionalFormatting sqref="M7:P9">
    <cfRule type="expression" dxfId="203" priority="240">
      <formula>$J$2&gt;41486</formula>
    </cfRule>
  </conditionalFormatting>
  <conditionalFormatting sqref="M13:P15">
    <cfRule type="expression" dxfId="202" priority="234">
      <formula>$J$2&gt;41517</formula>
    </cfRule>
  </conditionalFormatting>
  <conditionalFormatting sqref="M19:P21">
    <cfRule type="expression" dxfId="201" priority="228">
      <formula>$J$2&gt;41547</formula>
    </cfRule>
  </conditionalFormatting>
  <conditionalFormatting sqref="R7:U9">
    <cfRule type="expression" dxfId="200" priority="220">
      <formula>$J$2&gt;41578</formula>
    </cfRule>
  </conditionalFormatting>
  <conditionalFormatting sqref="R13:U15">
    <cfRule type="expression" dxfId="199" priority="212">
      <formula>$J$2&gt;41608</formula>
    </cfRule>
  </conditionalFormatting>
  <conditionalFormatting sqref="R19:U21">
    <cfRule type="expression" dxfId="198" priority="204">
      <formula>$J$2&gt;41639</formula>
    </cfRule>
  </conditionalFormatting>
  <conditionalFormatting sqref="H27:K29">
    <cfRule type="expression" dxfId="197" priority="188">
      <formula>$J$2&gt;41759</formula>
    </cfRule>
  </conditionalFormatting>
  <conditionalFormatting sqref="H33:K35">
    <cfRule type="expression" dxfId="196" priority="184">
      <formula>$J$2&gt;41790</formula>
    </cfRule>
  </conditionalFormatting>
  <conditionalFormatting sqref="H39:K41">
    <cfRule type="expression" dxfId="195" priority="180">
      <formula>$J$2&gt;41820</formula>
    </cfRule>
  </conditionalFormatting>
  <conditionalFormatting sqref="M27:P29">
    <cfRule type="expression" dxfId="194" priority="176">
      <formula>$J$2&gt;41851</formula>
    </cfRule>
  </conditionalFormatting>
  <conditionalFormatting sqref="M33:P35">
    <cfRule type="expression" dxfId="193" priority="172">
      <formula>$J$2&gt;41882</formula>
    </cfRule>
  </conditionalFormatting>
  <conditionalFormatting sqref="M39:P41">
    <cfRule type="expression" dxfId="192" priority="168">
      <formula>$J$2&gt;41912</formula>
    </cfRule>
  </conditionalFormatting>
  <conditionalFormatting sqref="R27:U29">
    <cfRule type="expression" dxfId="191" priority="162">
      <formula>$J$2&gt;41943</formula>
    </cfRule>
  </conditionalFormatting>
  <conditionalFormatting sqref="R33:U35">
    <cfRule type="expression" dxfId="190" priority="158">
      <formula>$J$2&gt;41973</formula>
    </cfRule>
  </conditionalFormatting>
  <conditionalFormatting sqref="R39:U41">
    <cfRule type="expression" dxfId="189" priority="154">
      <formula>$J$2&gt;42004</formula>
    </cfRule>
  </conditionalFormatting>
  <conditionalFormatting sqref="F7">
    <cfRule type="expression" dxfId="188" priority="75">
      <formula>$D$7=" "</formula>
    </cfRule>
    <cfRule type="expression" dxfId="187" priority="148">
      <formula>$F$7&gt;0</formula>
    </cfRule>
  </conditionalFormatting>
  <conditionalFormatting sqref="F8">
    <cfRule type="expression" dxfId="186" priority="74">
      <formula>$D$8=" "</formula>
    </cfRule>
    <cfRule type="expression" dxfId="185" priority="147">
      <formula>$F$8&gt;0</formula>
    </cfRule>
  </conditionalFormatting>
  <conditionalFormatting sqref="F9">
    <cfRule type="expression" dxfId="184" priority="73">
      <formula>$D$9=" "</formula>
    </cfRule>
    <cfRule type="expression" dxfId="183" priority="146">
      <formula>$F$9&gt;0</formula>
    </cfRule>
  </conditionalFormatting>
  <conditionalFormatting sqref="F13">
    <cfRule type="expression" dxfId="182" priority="72">
      <formula>$D$13=" "</formula>
    </cfRule>
    <cfRule type="expression" dxfId="181" priority="145">
      <formula>$F$13&gt;0</formula>
    </cfRule>
  </conditionalFormatting>
  <conditionalFormatting sqref="F14">
    <cfRule type="expression" dxfId="180" priority="71">
      <formula>$D$14=" "</formula>
    </cfRule>
    <cfRule type="expression" dxfId="179" priority="144">
      <formula>$F$14&gt;0</formula>
    </cfRule>
  </conditionalFormatting>
  <conditionalFormatting sqref="F15">
    <cfRule type="expression" dxfId="178" priority="70">
      <formula>$D$15=" "</formula>
    </cfRule>
    <cfRule type="expression" dxfId="177" priority="143">
      <formula>$F$15&gt;0</formula>
    </cfRule>
  </conditionalFormatting>
  <conditionalFormatting sqref="F19">
    <cfRule type="expression" dxfId="176" priority="69">
      <formula>$D$19=" "</formula>
    </cfRule>
    <cfRule type="expression" dxfId="175" priority="142">
      <formula>$F$19&gt;0</formula>
    </cfRule>
  </conditionalFormatting>
  <conditionalFormatting sqref="F20">
    <cfRule type="expression" dxfId="174" priority="68">
      <formula>$D$20=" "</formula>
    </cfRule>
    <cfRule type="expression" dxfId="173" priority="141">
      <formula>$F$20&gt;0</formula>
    </cfRule>
  </conditionalFormatting>
  <conditionalFormatting sqref="F21">
    <cfRule type="expression" dxfId="172" priority="67">
      <formula>$D$21=" "</formula>
    </cfRule>
    <cfRule type="expression" dxfId="171" priority="140">
      <formula>$F$21&gt;0</formula>
    </cfRule>
  </conditionalFormatting>
  <conditionalFormatting sqref="K7">
    <cfRule type="expression" dxfId="170" priority="66">
      <formula>$H$7=" "</formula>
    </cfRule>
    <cfRule type="expression" dxfId="169" priority="139">
      <formula>$K$7&gt;0</formula>
    </cfRule>
  </conditionalFormatting>
  <conditionalFormatting sqref="K8">
    <cfRule type="expression" dxfId="168" priority="65">
      <formula>$H$8=" "</formula>
    </cfRule>
    <cfRule type="expression" dxfId="167" priority="138">
      <formula>$K$8&gt;0</formula>
    </cfRule>
  </conditionalFormatting>
  <conditionalFormatting sqref="K9">
    <cfRule type="expression" dxfId="166" priority="64">
      <formula>$H$9=" "</formula>
    </cfRule>
    <cfRule type="expression" dxfId="165" priority="137">
      <formula>$K$9&gt;0</formula>
    </cfRule>
  </conditionalFormatting>
  <conditionalFormatting sqref="K13">
    <cfRule type="expression" dxfId="164" priority="63">
      <formula>$H$13=" "</formula>
    </cfRule>
    <cfRule type="expression" dxfId="163" priority="136">
      <formula>$K$13&gt;0</formula>
    </cfRule>
  </conditionalFormatting>
  <conditionalFormatting sqref="K14">
    <cfRule type="expression" dxfId="162" priority="62">
      <formula>$H$14=" "</formula>
    </cfRule>
    <cfRule type="expression" dxfId="161" priority="135">
      <formula>$K$14&gt;0</formula>
    </cfRule>
  </conditionalFormatting>
  <conditionalFormatting sqref="K15">
    <cfRule type="expression" dxfId="160" priority="61">
      <formula>$H$15=" "</formula>
    </cfRule>
    <cfRule type="expression" dxfId="159" priority="134">
      <formula>$K$15&gt;0</formula>
    </cfRule>
  </conditionalFormatting>
  <conditionalFormatting sqref="K19">
    <cfRule type="expression" dxfId="158" priority="60">
      <formula>$H$19=" "</formula>
    </cfRule>
    <cfRule type="expression" dxfId="157" priority="133">
      <formula>$K$19&gt;0</formula>
    </cfRule>
  </conditionalFormatting>
  <conditionalFormatting sqref="K20">
    <cfRule type="expression" dxfId="156" priority="59">
      <formula>$H$20=" "</formula>
    </cfRule>
    <cfRule type="expression" dxfId="155" priority="132">
      <formula>$K$20&gt;0</formula>
    </cfRule>
  </conditionalFormatting>
  <conditionalFormatting sqref="K21">
    <cfRule type="expression" dxfId="154" priority="58">
      <formula>$H$21=" "</formula>
    </cfRule>
    <cfRule type="expression" dxfId="153" priority="131">
      <formula>$K$21&gt;0</formula>
    </cfRule>
  </conditionalFormatting>
  <conditionalFormatting sqref="P7">
    <cfRule type="expression" dxfId="152" priority="57">
      <formula>$M$7=" "</formula>
    </cfRule>
    <cfRule type="expression" dxfId="151" priority="130">
      <formula>$P$7&gt;0</formula>
    </cfRule>
  </conditionalFormatting>
  <conditionalFormatting sqref="P8">
    <cfRule type="expression" dxfId="150" priority="55">
      <formula>$M$8=" "</formula>
    </cfRule>
    <cfRule type="expression" dxfId="149" priority="129">
      <formula>$P$8&gt;0</formula>
    </cfRule>
  </conditionalFormatting>
  <conditionalFormatting sqref="P9">
    <cfRule type="expression" dxfId="148" priority="54">
      <formula>$M$9=" "</formula>
    </cfRule>
    <cfRule type="expression" dxfId="147" priority="128">
      <formula>$P$9&gt;0</formula>
    </cfRule>
  </conditionalFormatting>
  <conditionalFormatting sqref="P13">
    <cfRule type="expression" dxfId="146" priority="53">
      <formula>$M$13=" "</formula>
    </cfRule>
    <cfRule type="expression" dxfId="145" priority="127">
      <formula>$P$13&gt;0</formula>
    </cfRule>
  </conditionalFormatting>
  <conditionalFormatting sqref="P14">
    <cfRule type="expression" dxfId="144" priority="52">
      <formula>$M$14=" "</formula>
    </cfRule>
    <cfRule type="expression" dxfId="143" priority="126">
      <formula>$P$14&gt;0</formula>
    </cfRule>
  </conditionalFormatting>
  <conditionalFormatting sqref="P15">
    <cfRule type="expression" dxfId="142" priority="51">
      <formula>$M$15=" "</formula>
    </cfRule>
    <cfRule type="expression" dxfId="141" priority="125">
      <formula>$P$15&gt;0</formula>
    </cfRule>
  </conditionalFormatting>
  <conditionalFormatting sqref="P19">
    <cfRule type="expression" dxfId="140" priority="50">
      <formula>$M$19=" "</formula>
    </cfRule>
    <cfRule type="expression" dxfId="139" priority="124">
      <formula>$P$19&gt;0</formula>
    </cfRule>
  </conditionalFormatting>
  <conditionalFormatting sqref="P20">
    <cfRule type="expression" dxfId="138" priority="49">
      <formula>$M$20=" "</formula>
    </cfRule>
    <cfRule type="expression" dxfId="137" priority="123">
      <formula>$P$20&gt;0</formula>
    </cfRule>
  </conditionalFormatting>
  <conditionalFormatting sqref="P21">
    <cfRule type="expression" dxfId="136" priority="48">
      <formula>$M$21=" "</formula>
    </cfRule>
    <cfRule type="expression" dxfId="135" priority="122">
      <formula>$P$21&gt;0</formula>
    </cfRule>
  </conditionalFormatting>
  <conditionalFormatting sqref="U7">
    <cfRule type="expression" dxfId="134" priority="47">
      <formula>$R$7=" "</formula>
    </cfRule>
    <cfRule type="expression" dxfId="133" priority="121">
      <formula>$U$7&gt;0</formula>
    </cfRule>
  </conditionalFormatting>
  <conditionalFormatting sqref="U8">
    <cfRule type="expression" dxfId="132" priority="46">
      <formula>$R$8=" "</formula>
    </cfRule>
    <cfRule type="expression" dxfId="131" priority="120">
      <formula>$U$8&gt;0</formula>
    </cfRule>
  </conditionalFormatting>
  <conditionalFormatting sqref="U9">
    <cfRule type="expression" dxfId="130" priority="45">
      <formula>$R$9=" "</formula>
    </cfRule>
    <cfRule type="expression" dxfId="129" priority="119">
      <formula>$U$9&gt;0</formula>
    </cfRule>
  </conditionalFormatting>
  <conditionalFormatting sqref="U13">
    <cfRule type="expression" dxfId="128" priority="44">
      <formula>$R$13=" "</formula>
    </cfRule>
    <cfRule type="expression" dxfId="127" priority="118">
      <formula>$U$13&gt;0</formula>
    </cfRule>
  </conditionalFormatting>
  <conditionalFormatting sqref="U14">
    <cfRule type="expression" dxfId="126" priority="43">
      <formula>$R$14=" "</formula>
    </cfRule>
    <cfRule type="expression" dxfId="125" priority="117">
      <formula>$U$14&gt;0</formula>
    </cfRule>
  </conditionalFormatting>
  <conditionalFormatting sqref="U15">
    <cfRule type="expression" dxfId="124" priority="42">
      <formula>$R$15=" "</formula>
    </cfRule>
    <cfRule type="expression" dxfId="123" priority="116">
      <formula>$U$15&gt;0</formula>
    </cfRule>
  </conditionalFormatting>
  <conditionalFormatting sqref="U19">
    <cfRule type="expression" dxfId="122" priority="41">
      <formula>$R$19=" "</formula>
    </cfRule>
    <cfRule type="expression" dxfId="121" priority="115">
      <formula>$U$19&gt;0</formula>
    </cfRule>
  </conditionalFormatting>
  <conditionalFormatting sqref="U20">
    <cfRule type="expression" dxfId="120" priority="40">
      <formula>$R$20=" "</formula>
    </cfRule>
    <cfRule type="expression" dxfId="119" priority="114">
      <formula>$U$20&gt;0</formula>
    </cfRule>
  </conditionalFormatting>
  <conditionalFormatting sqref="U21">
    <cfRule type="expression" dxfId="118" priority="39">
      <formula>$R$21=" "</formula>
    </cfRule>
    <cfRule type="expression" dxfId="117" priority="113">
      <formula>$U$21&gt;0</formula>
    </cfRule>
  </conditionalFormatting>
  <conditionalFormatting sqref="F27">
    <cfRule type="expression" dxfId="116" priority="38">
      <formula>$D$27=" "</formula>
    </cfRule>
    <cfRule type="expression" dxfId="115" priority="112">
      <formula>$F$27&gt;0</formula>
    </cfRule>
  </conditionalFormatting>
  <conditionalFormatting sqref="F28">
    <cfRule type="expression" dxfId="114" priority="37">
      <formula>$D$28=" "</formula>
    </cfRule>
    <cfRule type="expression" dxfId="113" priority="111">
      <formula>$F$28&gt;0</formula>
    </cfRule>
  </conditionalFormatting>
  <conditionalFormatting sqref="F29">
    <cfRule type="expression" dxfId="112" priority="36">
      <formula>$D$29=" "</formula>
    </cfRule>
    <cfRule type="expression" dxfId="111" priority="110">
      <formula>$F$29&gt;0</formula>
    </cfRule>
  </conditionalFormatting>
  <conditionalFormatting sqref="K27">
    <cfRule type="expression" dxfId="110" priority="29">
      <formula>$H$27=" "</formula>
    </cfRule>
    <cfRule type="expression" dxfId="109" priority="109">
      <formula>$K$27&gt;0</formula>
    </cfRule>
  </conditionalFormatting>
  <conditionalFormatting sqref="K28">
    <cfRule type="expression" dxfId="108" priority="28">
      <formula>$H$28=" "</formula>
    </cfRule>
    <cfRule type="expression" dxfId="107" priority="108">
      <formula>$K$28&gt;0</formula>
    </cfRule>
  </conditionalFormatting>
  <conditionalFormatting sqref="K29">
    <cfRule type="expression" dxfId="106" priority="27">
      <formula>$H$29=" "</formula>
    </cfRule>
    <cfRule type="expression" dxfId="105" priority="107">
      <formula>$K$29&gt;0</formula>
    </cfRule>
  </conditionalFormatting>
  <conditionalFormatting sqref="P27">
    <cfRule type="expression" dxfId="104" priority="20">
      <formula>$M$27=" "</formula>
    </cfRule>
    <cfRule type="expression" dxfId="103" priority="106">
      <formula>$P$27&gt;0</formula>
    </cfRule>
  </conditionalFormatting>
  <conditionalFormatting sqref="P28">
    <cfRule type="expression" dxfId="102" priority="19">
      <formula>$M$28=" "</formula>
    </cfRule>
    <cfRule type="expression" dxfId="101" priority="105">
      <formula>$P$28&gt;0</formula>
    </cfRule>
  </conditionalFormatting>
  <conditionalFormatting sqref="P29">
    <cfRule type="expression" dxfId="100" priority="18">
      <formula>$M$29=" "</formula>
    </cfRule>
    <cfRule type="expression" dxfId="99" priority="104">
      <formula>$P$29&gt;0</formula>
    </cfRule>
  </conditionalFormatting>
  <conditionalFormatting sqref="U27">
    <cfRule type="expression" dxfId="98" priority="11">
      <formula>$R$27=" "</formula>
    </cfRule>
    <cfRule type="expression" dxfId="97" priority="103">
      <formula>$U$27&gt;0</formula>
    </cfRule>
  </conditionalFormatting>
  <conditionalFormatting sqref="U28">
    <cfRule type="expression" dxfId="96" priority="10">
      <formula>$R$28=" "</formula>
    </cfRule>
    <cfRule type="expression" dxfId="95" priority="102">
      <formula>$U$28&gt;0</formula>
    </cfRule>
  </conditionalFormatting>
  <conditionalFormatting sqref="U29">
    <cfRule type="expression" dxfId="94" priority="9">
      <formula>$R$29=" "</formula>
    </cfRule>
    <cfRule type="expression" dxfId="93" priority="101">
      <formula>$U$29&gt;0</formula>
    </cfRule>
  </conditionalFormatting>
  <conditionalFormatting sqref="U33">
    <cfRule type="expression" dxfId="92" priority="8">
      <formula>$R$33=" "</formula>
    </cfRule>
    <cfRule type="expression" dxfId="91" priority="100">
      <formula>$U$33&gt;0</formula>
    </cfRule>
  </conditionalFormatting>
  <conditionalFormatting sqref="U34">
    <cfRule type="expression" dxfId="90" priority="7">
      <formula>$R$34=" "</formula>
    </cfRule>
    <cfRule type="expression" dxfId="89" priority="99">
      <formula>$U$34&gt;0</formula>
    </cfRule>
  </conditionalFormatting>
  <conditionalFormatting sqref="U35">
    <cfRule type="expression" dxfId="88" priority="6">
      <formula>$R$35=" "</formula>
    </cfRule>
    <cfRule type="expression" dxfId="87" priority="97">
      <formula>$U$39&gt;0</formula>
    </cfRule>
    <cfRule type="expression" dxfId="86" priority="98">
      <formula>$U$35&gt;0</formula>
    </cfRule>
  </conditionalFormatting>
  <conditionalFormatting sqref="U39">
    <cfRule type="expression" dxfId="85" priority="5">
      <formula>$R$39=" "</formula>
    </cfRule>
    <cfRule type="expression" dxfId="84" priority="96">
      <formula>$U$39&gt;0</formula>
    </cfRule>
  </conditionalFormatting>
  <conditionalFormatting sqref="U40">
    <cfRule type="expression" dxfId="83" priority="4">
      <formula>$R$40=" "</formula>
    </cfRule>
    <cfRule type="expression" dxfId="82" priority="95">
      <formula>$U$40&gt;0</formula>
    </cfRule>
  </conditionalFormatting>
  <conditionalFormatting sqref="U41">
    <cfRule type="expression" dxfId="81" priority="3">
      <formula>$R$41=" "</formula>
    </cfRule>
    <cfRule type="expression" dxfId="80" priority="94">
      <formula>$U$41&gt;0</formula>
    </cfRule>
  </conditionalFormatting>
  <conditionalFormatting sqref="F33">
    <cfRule type="expression" dxfId="79" priority="35">
      <formula>$D$33=" "</formula>
    </cfRule>
    <cfRule type="expression" dxfId="78" priority="93">
      <formula>$F$33&gt;0</formula>
    </cfRule>
  </conditionalFormatting>
  <conditionalFormatting sqref="F34">
    <cfRule type="expression" dxfId="77" priority="34">
      <formula>$D$34=" "</formula>
    </cfRule>
    <cfRule type="expression" dxfId="76" priority="92">
      <formula>$F$34&gt;0</formula>
    </cfRule>
  </conditionalFormatting>
  <conditionalFormatting sqref="F35">
    <cfRule type="expression" dxfId="75" priority="33">
      <formula>$D$35=" "</formula>
    </cfRule>
    <cfRule type="expression" dxfId="74" priority="91">
      <formula>$F$35&gt;0</formula>
    </cfRule>
  </conditionalFormatting>
  <conditionalFormatting sqref="F39">
    <cfRule type="expression" dxfId="73" priority="32">
      <formula>$D$39=" "</formula>
    </cfRule>
    <cfRule type="expression" dxfId="72" priority="90">
      <formula>$F$39&gt;0</formula>
    </cfRule>
  </conditionalFormatting>
  <conditionalFormatting sqref="F40">
    <cfRule type="expression" dxfId="71" priority="31">
      <formula>$D$40=" "</formula>
    </cfRule>
    <cfRule type="expression" dxfId="70" priority="89">
      <formula>$F$40&gt;0</formula>
    </cfRule>
  </conditionalFormatting>
  <conditionalFormatting sqref="F41">
    <cfRule type="expression" dxfId="69" priority="30">
      <formula>$D$41=" "</formula>
    </cfRule>
    <cfRule type="expression" dxfId="68" priority="88">
      <formula>$F$41&gt;0</formula>
    </cfRule>
  </conditionalFormatting>
  <conditionalFormatting sqref="K34">
    <cfRule type="expression" dxfId="67" priority="25">
      <formula>$H$34=" "</formula>
    </cfRule>
    <cfRule type="expression" dxfId="66" priority="86">
      <formula>$K$34&gt;0</formula>
    </cfRule>
  </conditionalFormatting>
  <conditionalFormatting sqref="K35">
    <cfRule type="expression" dxfId="65" priority="24">
      <formula>$H$35=" "</formula>
    </cfRule>
    <cfRule type="expression" dxfId="64" priority="85">
      <formula>$K$35&gt;0</formula>
    </cfRule>
  </conditionalFormatting>
  <conditionalFormatting sqref="K39">
    <cfRule type="expression" dxfId="63" priority="23">
      <formula>$H$39=" "</formula>
    </cfRule>
    <cfRule type="expression" dxfId="62" priority="84">
      <formula>$K$39&gt;0</formula>
    </cfRule>
  </conditionalFormatting>
  <conditionalFormatting sqref="K40">
    <cfRule type="expression" dxfId="61" priority="22">
      <formula>$H$40=" "</formula>
    </cfRule>
    <cfRule type="expression" dxfId="60" priority="83">
      <formula>$K$40&gt;0</formula>
    </cfRule>
  </conditionalFormatting>
  <conditionalFormatting sqref="K41">
    <cfRule type="expression" dxfId="59" priority="21">
      <formula>$H$41=" "</formula>
    </cfRule>
    <cfRule type="expression" dxfId="58" priority="82">
      <formula>$K$41&gt;0</formula>
    </cfRule>
  </conditionalFormatting>
  <conditionalFormatting sqref="P33">
    <cfRule type="expression" dxfId="57" priority="17">
      <formula>$M$33=" "</formula>
    </cfRule>
    <cfRule type="expression" dxfId="56" priority="81">
      <formula>$P$33&gt;0</formula>
    </cfRule>
  </conditionalFormatting>
  <conditionalFormatting sqref="P34">
    <cfRule type="expression" dxfId="55" priority="16">
      <formula>$M$34=" "</formula>
    </cfRule>
    <cfRule type="expression" dxfId="54" priority="80">
      <formula>$P$34&gt;0</formula>
    </cfRule>
  </conditionalFormatting>
  <conditionalFormatting sqref="P35">
    <cfRule type="expression" dxfId="53" priority="15">
      <formula>$M$35=" "</formula>
    </cfRule>
    <cfRule type="expression" dxfId="52" priority="79">
      <formula>$P$35&gt;0</formula>
    </cfRule>
  </conditionalFormatting>
  <conditionalFormatting sqref="P39">
    <cfRule type="expression" dxfId="51" priority="14">
      <formula>$M$39=" "</formula>
    </cfRule>
    <cfRule type="expression" dxfId="50" priority="78">
      <formula>$P$39&gt;0</formula>
    </cfRule>
  </conditionalFormatting>
  <conditionalFormatting sqref="P40">
    <cfRule type="expression" dxfId="49" priority="13">
      <formula>$M$40=" "</formula>
    </cfRule>
    <cfRule type="expression" dxfId="48" priority="77">
      <formula>$P$40&gt;0</formula>
    </cfRule>
  </conditionalFormatting>
  <conditionalFormatting sqref="P41">
    <cfRule type="expression" dxfId="47" priority="12">
      <formula>$M$41=" "</formula>
    </cfRule>
    <cfRule type="expression" dxfId="46" priority="76">
      <formula>$P$41&gt;0</formula>
    </cfRule>
  </conditionalFormatting>
  <conditionalFormatting sqref="D7:F9">
    <cfRule type="expression" dxfId="45" priority="268">
      <formula>$J$2&gt;41305</formula>
    </cfRule>
  </conditionalFormatting>
  <conditionalFormatting sqref="D13:F15">
    <cfRule type="expression" dxfId="44" priority="270">
      <formula>$J$2&gt;41333</formula>
    </cfRule>
  </conditionalFormatting>
  <conditionalFormatting sqref="D19:F21">
    <cfRule type="expression" dxfId="43" priority="272">
      <formula>$J$2&gt;41364</formula>
    </cfRule>
  </conditionalFormatting>
  <conditionalFormatting sqref="D27:F29">
    <cfRule type="expression" dxfId="42" priority="274">
      <formula>$J$2&gt;41670</formula>
    </cfRule>
  </conditionalFormatting>
  <conditionalFormatting sqref="D33:F35">
    <cfRule type="expression" dxfId="41" priority="276">
      <formula>$J$2&gt;41698</formula>
    </cfRule>
  </conditionalFormatting>
  <conditionalFormatting sqref="D39:F41">
    <cfRule type="expression" dxfId="40" priority="278">
      <formula>$J$2&gt;41729</formula>
    </cfRule>
  </conditionalFormatting>
  <conditionalFormatting sqref="K33">
    <cfRule type="expression" dxfId="39" priority="2">
      <formula>$K$33&gt;0</formula>
    </cfRule>
    <cfRule type="expression" dxfId="38" priority="1">
      <formula>$H$33=" "</formula>
    </cfRule>
  </conditionalFormatting>
  <pageMargins left="0.70866141732283472" right="0.70866141732283472" top="0.74803149606299213" bottom="0.74803149606299213" header="0.31496062992125984" footer="0.31496062992125984"/>
  <pageSetup paperSize="9" scale="45" orientation="landscape" horizontalDpi="4294967294" verticalDpi="4294967294" r:id="rId1"/>
  <legacyDrawing r:id="rId2"/>
  <controls>
    <control shapeId="35845" r:id="rId3" name="CommandButton4"/>
    <control shapeId="35841" r:id="rId4" name="CommandButton1"/>
    <control shapeId="35843" r:id="rId5" name="CommandButton2"/>
    <control shapeId="35844" r:id="rId6" name="CommandButton3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2"/>
  <dimension ref="B1:Y299"/>
  <sheetViews>
    <sheetView showGridLines="0" showZeros="0" zoomScale="85" zoomScaleNormal="85" workbookViewId="0">
      <selection activeCell="J12" sqref="J12"/>
    </sheetView>
  </sheetViews>
  <sheetFormatPr baseColWidth="10" defaultRowHeight="12.75"/>
  <cols>
    <col min="1" max="1" width="2.7109375" style="43" customWidth="1"/>
    <col min="2" max="2" width="4.7109375" style="43" customWidth="1"/>
    <col min="3" max="3" width="9.5703125" style="43" customWidth="1"/>
    <col min="4" max="4" width="10" style="44" customWidth="1"/>
    <col min="5" max="5" width="22.7109375" style="43" customWidth="1"/>
    <col min="6" max="6" width="24.85546875" style="43" customWidth="1"/>
    <col min="7" max="7" width="12.28515625" style="43" customWidth="1"/>
    <col min="8" max="8" width="4.7109375" style="43" customWidth="1"/>
    <col min="9" max="9" width="16.85546875" style="43" customWidth="1"/>
    <col min="10" max="10" width="38.5703125" style="43" customWidth="1"/>
    <col min="11" max="11" width="3.7109375" style="43" customWidth="1"/>
    <col min="12" max="12" width="27.7109375" style="45" customWidth="1"/>
    <col min="13" max="13" width="13.7109375" style="46" customWidth="1"/>
    <col min="14" max="19" width="13.7109375" style="44" customWidth="1"/>
    <col min="20" max="24" width="11.42578125" style="69"/>
    <col min="25" max="25" width="11.42578125" style="97"/>
    <col min="26" max="16384" width="11.42578125" style="43"/>
  </cols>
  <sheetData>
    <row r="1" spans="2:22" ht="13.5" thickBot="1"/>
    <row r="2" spans="2:22" ht="13.5" thickBot="1">
      <c r="B2" s="47"/>
      <c r="C2" s="211">
        <f>Accueil!F5</f>
        <v>0</v>
      </c>
      <c r="D2" s="212"/>
      <c r="E2" s="213"/>
      <c r="M2" s="208" t="s">
        <v>3</v>
      </c>
      <c r="N2" s="209"/>
      <c r="O2" s="210"/>
      <c r="P2" s="228">
        <f>'Déclarations AM'!J2</f>
        <v>41275</v>
      </c>
      <c r="Q2" s="229"/>
      <c r="R2" s="230"/>
    </row>
    <row r="7" spans="2:22">
      <c r="B7" s="214" t="s">
        <v>32</v>
      </c>
      <c r="C7" s="214"/>
      <c r="D7" s="214"/>
      <c r="E7" s="214"/>
      <c r="F7" s="214"/>
      <c r="G7" s="214"/>
      <c r="H7" s="214"/>
      <c r="I7" s="214"/>
      <c r="J7" s="214"/>
    </row>
    <row r="8" spans="2:22">
      <c r="B8" s="214"/>
      <c r="C8" s="214"/>
      <c r="D8" s="214"/>
      <c r="E8" s="214"/>
      <c r="F8" s="214"/>
      <c r="G8" s="214"/>
      <c r="H8" s="214"/>
      <c r="I8" s="214"/>
      <c r="J8" s="214"/>
    </row>
    <row r="9" spans="2:22" ht="15" customHeight="1">
      <c r="B9" s="215" t="s">
        <v>73</v>
      </c>
      <c r="C9" s="217" t="s">
        <v>74</v>
      </c>
      <c r="D9" s="219" t="s">
        <v>75</v>
      </c>
      <c r="E9" s="215" t="s">
        <v>76</v>
      </c>
      <c r="F9" s="221" t="s">
        <v>34</v>
      </c>
      <c r="G9" s="222" t="s">
        <v>77</v>
      </c>
      <c r="H9" s="224" t="s">
        <v>102</v>
      </c>
      <c r="I9" s="225"/>
      <c r="J9" s="222" t="s">
        <v>78</v>
      </c>
    </row>
    <row r="10" spans="2:22">
      <c r="B10" s="216"/>
      <c r="C10" s="218"/>
      <c r="D10" s="220"/>
      <c r="E10" s="216"/>
      <c r="F10" s="216"/>
      <c r="G10" s="223"/>
      <c r="H10" s="226"/>
      <c r="I10" s="227"/>
      <c r="J10" s="223"/>
      <c r="N10" s="207" t="s">
        <v>106</v>
      </c>
      <c r="O10" s="207"/>
      <c r="P10" s="207" t="s">
        <v>107</v>
      </c>
      <c r="Q10" s="207"/>
      <c r="R10" s="207" t="s">
        <v>108</v>
      </c>
      <c r="S10" s="207"/>
    </row>
    <row r="11" spans="2:22">
      <c r="B11" s="48">
        <v>1</v>
      </c>
      <c r="C11" s="48" t="s">
        <v>80</v>
      </c>
      <c r="D11" s="49">
        <v>25</v>
      </c>
      <c r="E11" s="48" t="s">
        <v>116</v>
      </c>
      <c r="F11" s="48" t="s">
        <v>28</v>
      </c>
      <c r="G11" s="50" t="s">
        <v>22</v>
      </c>
      <c r="H11" s="51">
        <f>IF(G11="Non",D11," ")</f>
        <v>25</v>
      </c>
      <c r="I11" s="52">
        <f>IF(G11="non",D11," ")</f>
        <v>25</v>
      </c>
      <c r="J11" s="53" t="s">
        <v>117</v>
      </c>
      <c r="L11" s="80" t="s">
        <v>80</v>
      </c>
      <c r="M11" s="54" t="s">
        <v>55</v>
      </c>
      <c r="N11" s="55" t="s">
        <v>109</v>
      </c>
      <c r="O11" s="55" t="s">
        <v>105</v>
      </c>
      <c r="P11" s="55" t="s">
        <v>109</v>
      </c>
      <c r="Q11" s="55" t="s">
        <v>105</v>
      </c>
      <c r="R11" s="55" t="s">
        <v>109</v>
      </c>
      <c r="S11" s="55" t="s">
        <v>105</v>
      </c>
      <c r="U11" s="70" t="s">
        <v>114</v>
      </c>
    </row>
    <row r="12" spans="2:22">
      <c r="B12" s="48"/>
      <c r="C12" s="48"/>
      <c r="D12" s="49"/>
      <c r="E12" s="48"/>
      <c r="F12" s="48"/>
      <c r="G12" s="50"/>
      <c r="H12" s="51" t="str">
        <f t="shared" ref="H12:H19" si="0">IF(G12="Non",D12," ")</f>
        <v xml:space="preserve"> </v>
      </c>
      <c r="I12" s="52" t="str">
        <f t="shared" ref="I12:I13" si="1">IF(G12="non",D12," ")</f>
        <v xml:space="preserve"> </v>
      </c>
      <c r="J12" s="53"/>
      <c r="L12" s="79" t="str">
        <f>'Déclarations AM'!$D$7</f>
        <v>MICRO SOC VENT ARTIS</v>
      </c>
      <c r="M12" s="56">
        <f>'Déclarations AM'!$E$7</f>
        <v>0.14000000000000001</v>
      </c>
      <c r="N12" s="55">
        <f>'Déclarations AM'!$F$7</f>
        <v>10</v>
      </c>
      <c r="O12" s="57">
        <f>IFERROR(N12*M12," ")</f>
        <v>1.4000000000000001</v>
      </c>
      <c r="P12" s="98">
        <f>SUMIFS($I$11:$I$299,$C$11:$C$299,"=Janvier",$F$11:$F$299,"=Ventes")</f>
        <v>25</v>
      </c>
      <c r="Q12" s="55">
        <f>IFERROR($P$12*$M$12," ")</f>
        <v>3.5000000000000004</v>
      </c>
      <c r="R12" s="55">
        <f>$P$12-$N$12</f>
        <v>15</v>
      </c>
      <c r="S12" s="55">
        <f>IFERROR($R$12*$M$12," ")</f>
        <v>2.1</v>
      </c>
      <c r="U12" s="69" t="s">
        <v>112</v>
      </c>
      <c r="V12" s="69">
        <f>SUMIFS($I$11:$I$299,$C$11:$C$299,"=Janvier",$F$11:$F$299,"=Prestations de services BIC")</f>
        <v>0</v>
      </c>
    </row>
    <row r="13" spans="2:22">
      <c r="B13" s="48"/>
      <c r="C13" s="48"/>
      <c r="D13" s="49"/>
      <c r="E13" s="48"/>
      <c r="F13" s="48"/>
      <c r="G13" s="50"/>
      <c r="H13" s="51" t="str">
        <f t="shared" si="0"/>
        <v xml:space="preserve"> </v>
      </c>
      <c r="I13" s="52" t="str">
        <f t="shared" si="1"/>
        <v xml:space="preserve"> </v>
      </c>
      <c r="J13" s="53"/>
      <c r="L13" s="79" t="str">
        <f>'Déclarations AM'!$D$8</f>
        <v>MICRO SOCIAL PREST</v>
      </c>
      <c r="M13" s="56">
        <f>'Déclarations AM'!$E$8</f>
        <v>0.24600000000000002</v>
      </c>
      <c r="N13" s="55">
        <f>'Déclarations AM'!$F$8</f>
        <v>11</v>
      </c>
      <c r="O13" s="57">
        <f>IFERROR(N13*M13," ")</f>
        <v>2.7060000000000004</v>
      </c>
      <c r="P13" s="58">
        <f>$V$12+$V$13</f>
        <v>0</v>
      </c>
      <c r="Q13" s="55">
        <f>IFERROR($P$13*$M$13," ")</f>
        <v>0</v>
      </c>
      <c r="R13" s="55">
        <f>$P$13-$N$13</f>
        <v>-11</v>
      </c>
      <c r="S13" s="55">
        <f>IFERROR($R$13*$M$13," ")</f>
        <v>-2.7060000000000004</v>
      </c>
      <c r="U13" s="69" t="s">
        <v>113</v>
      </c>
      <c r="V13" s="69">
        <f>SUMIFS($I$11:$I$299,$C$11:$C$299,"=Janvier",$F$11:$F$299,"=Prestations de services BNC")</f>
        <v>0</v>
      </c>
    </row>
    <row r="14" spans="2:22">
      <c r="B14" s="48"/>
      <c r="C14" s="48"/>
      <c r="D14" s="49"/>
      <c r="E14" s="48"/>
      <c r="F14" s="48"/>
      <c r="G14" s="50"/>
      <c r="H14" s="51" t="str">
        <f t="shared" si="0"/>
        <v xml:space="preserve"> </v>
      </c>
      <c r="I14" s="52"/>
      <c r="J14" s="48"/>
      <c r="L14" s="79" t="str">
        <f>'Déclarations AM'!$D$9</f>
        <v>CFP ARTISAN</v>
      </c>
      <c r="M14" s="56">
        <f>'Déclarations AM'!$E$9</f>
        <v>3.0000000000000001E-3</v>
      </c>
      <c r="N14" s="55">
        <f>'Déclarations AM'!$F$9</f>
        <v>12</v>
      </c>
      <c r="O14" s="57">
        <f>IFERROR(N14*M14," ")</f>
        <v>3.6000000000000004E-2</v>
      </c>
      <c r="P14" s="55">
        <f>$P$12+$P$13</f>
        <v>25</v>
      </c>
      <c r="Q14" s="55">
        <f>IFERROR($P$14*$M$14," ")</f>
        <v>7.4999999999999997E-2</v>
      </c>
      <c r="R14" s="55">
        <f>$P$14-$N$14</f>
        <v>13</v>
      </c>
      <c r="S14" s="55">
        <f>IFERROR($R$14*$M$14," ")</f>
        <v>3.9E-2</v>
      </c>
      <c r="U14" s="69" t="s">
        <v>111</v>
      </c>
      <c r="V14" s="69">
        <f>SUMIFS($I$11:$I$299,$C$11:$C$299,"=Janvier",$F$11:$F$299,"=Ventes")</f>
        <v>25</v>
      </c>
    </row>
    <row r="15" spans="2:22">
      <c r="B15" s="48"/>
      <c r="C15" s="48"/>
      <c r="D15" s="49"/>
      <c r="E15" s="48"/>
      <c r="F15" s="48"/>
      <c r="G15" s="50"/>
      <c r="H15" s="51" t="str">
        <f t="shared" si="0"/>
        <v xml:space="preserve"> </v>
      </c>
      <c r="I15" s="52" t="str">
        <f t="shared" ref="I15:I75" si="2">IF(G15="non",D15," ")</f>
        <v xml:space="preserve"> </v>
      </c>
      <c r="J15" s="48"/>
      <c r="L15" s="86"/>
      <c r="M15" s="59"/>
      <c r="N15" s="60"/>
      <c r="O15" s="60"/>
      <c r="P15" s="60"/>
      <c r="Q15" s="60"/>
      <c r="R15" s="60">
        <f t="shared" ref="R15" si="3">P15-N15</f>
        <v>0</v>
      </c>
      <c r="S15" s="60"/>
    </row>
    <row r="16" spans="2:22">
      <c r="B16" s="48"/>
      <c r="C16" s="48"/>
      <c r="D16" s="49"/>
      <c r="E16" s="48"/>
      <c r="F16" s="48"/>
      <c r="G16" s="50"/>
      <c r="H16" s="51" t="str">
        <f t="shared" si="0"/>
        <v xml:space="preserve"> </v>
      </c>
      <c r="I16" s="52" t="str">
        <f t="shared" si="2"/>
        <v xml:space="preserve"> </v>
      </c>
      <c r="J16" s="48"/>
      <c r="N16" s="207" t="s">
        <v>106</v>
      </c>
      <c r="O16" s="207"/>
      <c r="P16" s="207" t="s">
        <v>107</v>
      </c>
      <c r="Q16" s="207"/>
      <c r="R16" s="207" t="s">
        <v>108</v>
      </c>
      <c r="S16" s="207"/>
    </row>
    <row r="17" spans="2:22">
      <c r="B17" s="48"/>
      <c r="C17" s="48"/>
      <c r="D17" s="49"/>
      <c r="E17" s="48"/>
      <c r="F17" s="48"/>
      <c r="G17" s="50"/>
      <c r="H17" s="51" t="str">
        <f t="shared" si="0"/>
        <v xml:space="preserve"> </v>
      </c>
      <c r="I17" s="52" t="str">
        <f t="shared" si="2"/>
        <v xml:space="preserve"> </v>
      </c>
      <c r="J17" s="48"/>
      <c r="L17" s="80" t="s">
        <v>81</v>
      </c>
      <c r="M17" s="54" t="s">
        <v>55</v>
      </c>
      <c r="N17" s="55" t="s">
        <v>109</v>
      </c>
      <c r="O17" s="55" t="s">
        <v>105</v>
      </c>
      <c r="P17" s="55" t="s">
        <v>109</v>
      </c>
      <c r="Q17" s="55" t="s">
        <v>105</v>
      </c>
      <c r="R17" s="55" t="s">
        <v>109</v>
      </c>
      <c r="S17" s="55" t="s">
        <v>105</v>
      </c>
    </row>
    <row r="18" spans="2:22">
      <c r="B18" s="48"/>
      <c r="C18" s="48"/>
      <c r="D18" s="49"/>
      <c r="E18" s="48"/>
      <c r="F18" s="48"/>
      <c r="G18" s="50"/>
      <c r="H18" s="51" t="str">
        <f t="shared" si="0"/>
        <v xml:space="preserve"> </v>
      </c>
      <c r="I18" s="52" t="str">
        <f t="shared" si="2"/>
        <v xml:space="preserve"> </v>
      </c>
      <c r="J18" s="48"/>
      <c r="L18" s="79" t="str">
        <f>'Déclarations AM'!D13</f>
        <v>MICRO SOC VENT ARTIS</v>
      </c>
      <c r="M18" s="56">
        <f>'Déclarations AM'!E13</f>
        <v>0.14000000000000001</v>
      </c>
      <c r="N18" s="55">
        <f>'Déclarations AM'!F13</f>
        <v>13</v>
      </c>
      <c r="O18" s="55">
        <f>IFERROR(N18*M18," ")</f>
        <v>1.8200000000000003</v>
      </c>
      <c r="P18" s="55">
        <f>SUMIFS($I$11:$I$299,$C$11:$C$299,"=Février",$F$11:$F$299,"=ventes")</f>
        <v>0</v>
      </c>
      <c r="Q18" s="55">
        <f>IFERROR(P18*M18," ")</f>
        <v>0</v>
      </c>
      <c r="R18" s="55">
        <f>P18-N18</f>
        <v>-13</v>
      </c>
      <c r="S18" s="55">
        <f>IFERROR(R18*M18," ")</f>
        <v>-1.8200000000000003</v>
      </c>
      <c r="U18" s="70" t="s">
        <v>81</v>
      </c>
    </row>
    <row r="19" spans="2:22">
      <c r="B19" s="48"/>
      <c r="C19" s="48"/>
      <c r="D19" s="49"/>
      <c r="E19" s="48"/>
      <c r="F19" s="48"/>
      <c r="G19" s="50"/>
      <c r="H19" s="51" t="str">
        <f t="shared" si="0"/>
        <v xml:space="preserve"> </v>
      </c>
      <c r="I19" s="52" t="str">
        <f t="shared" si="2"/>
        <v xml:space="preserve"> </v>
      </c>
      <c r="J19" s="48"/>
      <c r="L19" s="79" t="str">
        <f>'Déclarations AM'!D14</f>
        <v>MICRO SOCIAL PREST</v>
      </c>
      <c r="M19" s="56">
        <f>'Déclarations AM'!E14</f>
        <v>0.24600000000000002</v>
      </c>
      <c r="N19" s="55">
        <f>'Déclarations AM'!F14</f>
        <v>14</v>
      </c>
      <c r="O19" s="55">
        <f t="shared" ref="O19:O20" si="4">IFERROR(N19*M19," ")</f>
        <v>3.4440000000000004</v>
      </c>
      <c r="P19" s="55">
        <f>V19+V20</f>
        <v>0</v>
      </c>
      <c r="Q19" s="55">
        <f t="shared" ref="Q19:Q20" si="5">IFERROR(P19*M19," ")</f>
        <v>0</v>
      </c>
      <c r="R19" s="55">
        <f>P19-N19</f>
        <v>-14</v>
      </c>
      <c r="S19" s="55">
        <f t="shared" ref="S19:S20" si="6">IFERROR(R19*M19," ")</f>
        <v>-3.4440000000000004</v>
      </c>
      <c r="U19" s="69" t="s">
        <v>112</v>
      </c>
      <c r="V19" s="69">
        <f>SUMIFS($I$11:$I$299,$C$11:$C$299,"=Février",$F$11:$F$299,"=Prestations de services BIC")</f>
        <v>0</v>
      </c>
    </row>
    <row r="20" spans="2:22">
      <c r="B20" s="48"/>
      <c r="C20" s="48"/>
      <c r="D20" s="49"/>
      <c r="E20" s="48"/>
      <c r="F20" s="48"/>
      <c r="G20" s="50"/>
      <c r="H20" s="51" t="str">
        <f t="shared" ref="H20:H75" si="7">IF(G20="Non",D20," ")</f>
        <v xml:space="preserve"> </v>
      </c>
      <c r="I20" s="52" t="str">
        <f t="shared" si="2"/>
        <v xml:space="preserve"> </v>
      </c>
      <c r="J20" s="48"/>
      <c r="L20" s="79" t="str">
        <f>'Déclarations AM'!D15</f>
        <v>CFP ARTISAN</v>
      </c>
      <c r="M20" s="56">
        <f>'Déclarations AM'!E15</f>
        <v>3.0000000000000001E-3</v>
      </c>
      <c r="N20" s="55">
        <f>'Déclarations AM'!F15</f>
        <v>15</v>
      </c>
      <c r="O20" s="55">
        <f t="shared" si="4"/>
        <v>4.4999999999999998E-2</v>
      </c>
      <c r="P20" s="55">
        <f>P18+P19</f>
        <v>0</v>
      </c>
      <c r="Q20" s="55">
        <f t="shared" si="5"/>
        <v>0</v>
      </c>
      <c r="R20" s="55">
        <f t="shared" ref="R20" si="8">P20-N20</f>
        <v>-15</v>
      </c>
      <c r="S20" s="55">
        <f t="shared" si="6"/>
        <v>-4.4999999999999998E-2</v>
      </c>
      <c r="U20" s="69" t="s">
        <v>113</v>
      </c>
      <c r="V20" s="69">
        <f>SUMIFS($I$11:$I$299,$C$11:$C$299,"=Février",$F$11:$F$299,"=Prestations de services BNC")</f>
        <v>0</v>
      </c>
    </row>
    <row r="21" spans="2:22">
      <c r="B21" s="48"/>
      <c r="C21" s="48"/>
      <c r="D21" s="49"/>
      <c r="E21" s="48"/>
      <c r="F21" s="48"/>
      <c r="G21" s="50"/>
      <c r="H21" s="51" t="str">
        <f t="shared" si="7"/>
        <v xml:space="preserve"> </v>
      </c>
      <c r="I21" s="52" t="str">
        <f t="shared" si="2"/>
        <v xml:space="preserve"> </v>
      </c>
      <c r="J21" s="48"/>
      <c r="L21" s="61"/>
      <c r="M21" s="59"/>
      <c r="N21" s="60"/>
      <c r="O21" s="60"/>
      <c r="P21" s="60"/>
      <c r="Q21" s="60"/>
      <c r="R21" s="60"/>
      <c r="S21" s="60"/>
    </row>
    <row r="22" spans="2:22">
      <c r="B22" s="48"/>
      <c r="C22" s="48"/>
      <c r="D22" s="49"/>
      <c r="E22" s="48"/>
      <c r="F22" s="48"/>
      <c r="G22" s="50"/>
      <c r="H22" s="51" t="str">
        <f t="shared" si="7"/>
        <v xml:space="preserve"> </v>
      </c>
      <c r="I22" s="52" t="str">
        <f t="shared" si="2"/>
        <v xml:space="preserve"> </v>
      </c>
      <c r="J22" s="48"/>
      <c r="N22" s="207" t="s">
        <v>106</v>
      </c>
      <c r="O22" s="207"/>
      <c r="P22" s="207" t="s">
        <v>107</v>
      </c>
      <c r="Q22" s="207"/>
      <c r="R22" s="207" t="s">
        <v>108</v>
      </c>
      <c r="S22" s="207"/>
    </row>
    <row r="23" spans="2:22">
      <c r="B23" s="48"/>
      <c r="C23" s="48"/>
      <c r="D23" s="49"/>
      <c r="E23" s="48"/>
      <c r="F23" s="48"/>
      <c r="G23" s="50"/>
      <c r="H23" s="51" t="str">
        <f t="shared" si="7"/>
        <v xml:space="preserve"> </v>
      </c>
      <c r="I23" s="52" t="str">
        <f t="shared" si="2"/>
        <v xml:space="preserve"> </v>
      </c>
      <c r="J23" s="48"/>
      <c r="L23" s="80" t="s">
        <v>82</v>
      </c>
      <c r="M23" s="54" t="s">
        <v>55</v>
      </c>
      <c r="N23" s="55" t="s">
        <v>109</v>
      </c>
      <c r="O23" s="55" t="s">
        <v>105</v>
      </c>
      <c r="P23" s="55" t="s">
        <v>109</v>
      </c>
      <c r="Q23" s="55" t="s">
        <v>105</v>
      </c>
      <c r="R23" s="55" t="s">
        <v>109</v>
      </c>
      <c r="S23" s="55" t="s">
        <v>105</v>
      </c>
    </row>
    <row r="24" spans="2:22">
      <c r="B24" s="48"/>
      <c r="C24" s="48"/>
      <c r="D24" s="49"/>
      <c r="E24" s="48"/>
      <c r="F24" s="48"/>
      <c r="G24" s="50"/>
      <c r="H24" s="51" t="str">
        <f t="shared" si="7"/>
        <v xml:space="preserve"> </v>
      </c>
      <c r="I24" s="52" t="str">
        <f t="shared" si="2"/>
        <v xml:space="preserve"> </v>
      </c>
      <c r="J24" s="48"/>
      <c r="L24" s="79" t="str">
        <f>'Déclarations AM'!D19</f>
        <v>MICRO SOC VENT ARTIS</v>
      </c>
      <c r="M24" s="56">
        <f>'Déclarations AM'!E19</f>
        <v>0.14000000000000001</v>
      </c>
      <c r="N24" s="55">
        <f>'Déclarations AM'!F19</f>
        <v>16</v>
      </c>
      <c r="O24" s="55">
        <f>IFERROR(N24*M24," ")</f>
        <v>2.2400000000000002</v>
      </c>
      <c r="P24" s="55">
        <f>SUMIFS($I$11:$I$299,$C$11:$C$299,"=Mars",$F$11:$F$299,"=ventes")</f>
        <v>0</v>
      </c>
      <c r="Q24" s="55">
        <f>IFERROR(P24*M24," ")</f>
        <v>0</v>
      </c>
      <c r="R24" s="55">
        <f>P24-N24</f>
        <v>-16</v>
      </c>
      <c r="S24" s="55">
        <f>IFERROR(R24*M24," ")</f>
        <v>-2.2400000000000002</v>
      </c>
      <c r="U24" s="70" t="s">
        <v>82</v>
      </c>
    </row>
    <row r="25" spans="2:22">
      <c r="B25" s="48"/>
      <c r="C25" s="48"/>
      <c r="D25" s="49"/>
      <c r="E25" s="48"/>
      <c r="F25" s="48"/>
      <c r="G25" s="50"/>
      <c r="H25" s="51" t="str">
        <f t="shared" si="7"/>
        <v xml:space="preserve"> </v>
      </c>
      <c r="I25" s="52" t="str">
        <f t="shared" si="2"/>
        <v xml:space="preserve"> </v>
      </c>
      <c r="J25" s="48"/>
      <c r="L25" s="79" t="str">
        <f>'Déclarations AM'!D20</f>
        <v>MICRO SOCIAL PREST</v>
      </c>
      <c r="M25" s="56">
        <f>'Déclarations AM'!E20</f>
        <v>0.24600000000000002</v>
      </c>
      <c r="N25" s="55">
        <f>'Déclarations AM'!F20</f>
        <v>17</v>
      </c>
      <c r="O25" s="55">
        <f t="shared" ref="O25:O26" si="9">IFERROR(N25*M25," ")</f>
        <v>4.1820000000000004</v>
      </c>
      <c r="P25" s="55">
        <f>V25+V26</f>
        <v>0</v>
      </c>
      <c r="Q25" s="55">
        <f t="shared" ref="Q25:Q26" si="10">IFERROR(P25*M25," ")</f>
        <v>0</v>
      </c>
      <c r="R25" s="55">
        <f>P25-N25</f>
        <v>-17</v>
      </c>
      <c r="S25" s="55">
        <f t="shared" ref="S25:S26" si="11">IFERROR(R25*M25," ")</f>
        <v>-4.1820000000000004</v>
      </c>
      <c r="U25" s="69" t="s">
        <v>112</v>
      </c>
      <c r="V25" s="69">
        <f>SUMIFS($I$11:$I$299,$C$11:$C$299,"=Mars",$F$11:$F$299,"=Prestations de services BIC")</f>
        <v>0</v>
      </c>
    </row>
    <row r="26" spans="2:22">
      <c r="B26" s="48"/>
      <c r="C26" s="48"/>
      <c r="D26" s="49"/>
      <c r="E26" s="48"/>
      <c r="F26" s="48"/>
      <c r="G26" s="50"/>
      <c r="H26" s="51" t="str">
        <f t="shared" si="7"/>
        <v xml:space="preserve"> </v>
      </c>
      <c r="I26" s="52" t="str">
        <f t="shared" si="2"/>
        <v xml:space="preserve"> </v>
      </c>
      <c r="J26" s="48"/>
      <c r="L26" s="79" t="str">
        <f>'Déclarations AM'!D21</f>
        <v>CFP ARTISAN</v>
      </c>
      <c r="M26" s="56">
        <f>'Déclarations AM'!E21</f>
        <v>3.0000000000000001E-3</v>
      </c>
      <c r="N26" s="55">
        <f>'Déclarations AM'!F21</f>
        <v>18</v>
      </c>
      <c r="O26" s="55">
        <f t="shared" si="9"/>
        <v>5.3999999999999999E-2</v>
      </c>
      <c r="P26" s="55">
        <f>P24+P25</f>
        <v>0</v>
      </c>
      <c r="Q26" s="55">
        <f t="shared" si="10"/>
        <v>0</v>
      </c>
      <c r="R26" s="55">
        <f t="shared" ref="R26" si="12">P26-N26</f>
        <v>-18</v>
      </c>
      <c r="S26" s="55">
        <f t="shared" si="11"/>
        <v>-5.3999999999999999E-2</v>
      </c>
      <c r="U26" s="69" t="s">
        <v>113</v>
      </c>
      <c r="V26" s="69">
        <f>SUMIFS($I$11:$I$299,$C$11:$C$299,"=Mars",$F$11:$F$299,"=Prestations de services BNC")</f>
        <v>0</v>
      </c>
    </row>
    <row r="27" spans="2:22">
      <c r="B27" s="48"/>
      <c r="C27" s="48"/>
      <c r="D27" s="49"/>
      <c r="E27" s="48"/>
      <c r="F27" s="48"/>
      <c r="G27" s="50"/>
      <c r="H27" s="51" t="str">
        <f t="shared" si="7"/>
        <v xml:space="preserve"> </v>
      </c>
      <c r="I27" s="52" t="str">
        <f t="shared" si="2"/>
        <v xml:space="preserve"> </v>
      </c>
      <c r="J27" s="48"/>
      <c r="L27" s="61"/>
      <c r="M27" s="59"/>
      <c r="N27" s="60"/>
      <c r="O27" s="60"/>
      <c r="P27" s="60"/>
      <c r="Q27" s="60"/>
      <c r="R27" s="60"/>
      <c r="S27" s="60"/>
    </row>
    <row r="28" spans="2:22">
      <c r="B28" s="48"/>
      <c r="C28" s="48"/>
      <c r="D28" s="49"/>
      <c r="E28" s="48"/>
      <c r="F28" s="48"/>
      <c r="G28" s="50"/>
      <c r="H28" s="51" t="str">
        <f t="shared" si="7"/>
        <v xml:space="preserve"> </v>
      </c>
      <c r="I28" s="52" t="str">
        <f t="shared" si="2"/>
        <v xml:space="preserve"> </v>
      </c>
      <c r="J28" s="48"/>
      <c r="L28" s="61"/>
      <c r="M28" s="59"/>
      <c r="N28" s="207" t="s">
        <v>106</v>
      </c>
      <c r="O28" s="207"/>
      <c r="P28" s="207" t="s">
        <v>107</v>
      </c>
      <c r="Q28" s="207"/>
      <c r="R28" s="207" t="s">
        <v>108</v>
      </c>
      <c r="S28" s="207"/>
    </row>
    <row r="29" spans="2:22">
      <c r="B29" s="48"/>
      <c r="C29" s="48"/>
      <c r="D29" s="49"/>
      <c r="E29" s="48"/>
      <c r="F29" s="48"/>
      <c r="G29" s="50"/>
      <c r="H29" s="51" t="str">
        <f t="shared" si="7"/>
        <v xml:space="preserve"> </v>
      </c>
      <c r="I29" s="52" t="str">
        <f t="shared" si="2"/>
        <v xml:space="preserve"> </v>
      </c>
      <c r="J29" s="48"/>
      <c r="L29" s="82" t="s">
        <v>83</v>
      </c>
      <c r="M29" s="54" t="s">
        <v>55</v>
      </c>
      <c r="N29" s="55" t="s">
        <v>109</v>
      </c>
      <c r="O29" s="55" t="s">
        <v>105</v>
      </c>
      <c r="P29" s="55" t="s">
        <v>109</v>
      </c>
      <c r="Q29" s="55" t="s">
        <v>105</v>
      </c>
      <c r="R29" s="55" t="s">
        <v>109</v>
      </c>
      <c r="S29" s="55" t="s">
        <v>105</v>
      </c>
    </row>
    <row r="30" spans="2:22">
      <c r="B30" s="48"/>
      <c r="C30" s="48"/>
      <c r="D30" s="49"/>
      <c r="E30" s="48"/>
      <c r="F30" s="48"/>
      <c r="G30" s="50"/>
      <c r="H30" s="51" t="str">
        <f t="shared" si="7"/>
        <v xml:space="preserve"> </v>
      </c>
      <c r="I30" s="52" t="str">
        <f t="shared" si="2"/>
        <v xml:space="preserve"> </v>
      </c>
      <c r="J30" s="48"/>
      <c r="L30" s="85" t="str">
        <f>'Déclarations AM'!H7</f>
        <v>MICRO SOC VENT ARTIS</v>
      </c>
      <c r="M30" s="62">
        <f>'Déclarations AM'!J7</f>
        <v>0.14000000000000001</v>
      </c>
      <c r="N30" s="55">
        <f>'Déclarations AM'!K7</f>
        <v>19</v>
      </c>
      <c r="O30" s="55">
        <f>IFERROR(N30*M30," ")</f>
        <v>2.66</v>
      </c>
      <c r="P30" s="55">
        <f>SUMIFS($I$11:$I$299,$C$11:$C$299,"=Avril",$F$11:$F$299,"=ventes")</f>
        <v>0</v>
      </c>
      <c r="Q30" s="55">
        <f>IFERROR(P30*M30," ")</f>
        <v>0</v>
      </c>
      <c r="R30" s="55">
        <f>P30-N30</f>
        <v>-19</v>
      </c>
      <c r="S30" s="55">
        <f>IFERROR(R30*M30," ")</f>
        <v>-2.66</v>
      </c>
      <c r="U30" s="70" t="s">
        <v>83</v>
      </c>
    </row>
    <row r="31" spans="2:22">
      <c r="B31" s="48"/>
      <c r="C31" s="48"/>
      <c r="D31" s="49"/>
      <c r="E31" s="48"/>
      <c r="F31" s="48"/>
      <c r="G31" s="50"/>
      <c r="H31" s="51" t="str">
        <f t="shared" si="7"/>
        <v xml:space="preserve"> </v>
      </c>
      <c r="I31" s="52" t="str">
        <f t="shared" si="2"/>
        <v xml:space="preserve"> </v>
      </c>
      <c r="J31" s="48"/>
      <c r="L31" s="85" t="str">
        <f>'Déclarations AM'!H8</f>
        <v>MICRO SOCIAL PREST</v>
      </c>
      <c r="M31" s="62">
        <f>'Déclarations AM'!J8</f>
        <v>0.24600000000000002</v>
      </c>
      <c r="N31" s="55">
        <f>'Déclarations AM'!K8</f>
        <v>20</v>
      </c>
      <c r="O31" s="55">
        <f t="shared" ref="O31:O32" si="13">IFERROR(N31*M31," ")</f>
        <v>4.9200000000000008</v>
      </c>
      <c r="P31" s="55">
        <f>V31+V32</f>
        <v>0</v>
      </c>
      <c r="Q31" s="55">
        <f t="shared" ref="Q31:Q32" si="14">IFERROR(P31*M31," ")</f>
        <v>0</v>
      </c>
      <c r="R31" s="55">
        <f>P31-N31</f>
        <v>-20</v>
      </c>
      <c r="S31" s="55">
        <f t="shared" ref="S31:S32" si="15">IFERROR(R31*M31," ")</f>
        <v>-4.9200000000000008</v>
      </c>
      <c r="U31" s="69" t="s">
        <v>112</v>
      </c>
      <c r="V31" s="69">
        <f>SUMIFS($I$11:$I$299,$C$11:$C$299,"=Avril",$F$11:$F$299,"=Prestations de services BIC")</f>
        <v>0</v>
      </c>
    </row>
    <row r="32" spans="2:22">
      <c r="B32" s="48"/>
      <c r="C32" s="48"/>
      <c r="D32" s="49"/>
      <c r="E32" s="48"/>
      <c r="F32" s="48"/>
      <c r="G32" s="50"/>
      <c r="H32" s="51" t="str">
        <f t="shared" si="7"/>
        <v xml:space="preserve"> </v>
      </c>
      <c r="I32" s="52" t="str">
        <f t="shared" si="2"/>
        <v xml:space="preserve"> </v>
      </c>
      <c r="J32" s="48"/>
      <c r="L32" s="81" t="str">
        <f>'Déclarations AM'!H9</f>
        <v>CFP ARTISAN</v>
      </c>
      <c r="M32" s="56">
        <f>'Déclarations AM'!J9</f>
        <v>3.0000000000000001E-3</v>
      </c>
      <c r="N32" s="55">
        <f>'Déclarations AM'!K9</f>
        <v>21</v>
      </c>
      <c r="O32" s="55">
        <f t="shared" si="13"/>
        <v>6.3E-2</v>
      </c>
      <c r="P32" s="55">
        <f>P30+P31</f>
        <v>0</v>
      </c>
      <c r="Q32" s="55">
        <f t="shared" si="14"/>
        <v>0</v>
      </c>
      <c r="R32" s="55">
        <f t="shared" ref="R32" si="16">P32-N32</f>
        <v>-21</v>
      </c>
      <c r="S32" s="55">
        <f t="shared" si="15"/>
        <v>-6.3E-2</v>
      </c>
      <c r="U32" s="69" t="s">
        <v>113</v>
      </c>
      <c r="V32" s="69">
        <f>SUMIFS($I$11:$I$299,$C$11:$C$299,"=Avril",$F$11:$F$299,"=Prestations de services BNC")</f>
        <v>0</v>
      </c>
    </row>
    <row r="33" spans="2:22">
      <c r="B33" s="48"/>
      <c r="C33" s="48"/>
      <c r="D33" s="49"/>
      <c r="E33" s="48"/>
      <c r="F33" s="48"/>
      <c r="G33" s="50"/>
      <c r="H33" s="51" t="str">
        <f t="shared" si="7"/>
        <v xml:space="preserve"> </v>
      </c>
      <c r="I33" s="52" t="str">
        <f t="shared" si="2"/>
        <v xml:space="preserve"> </v>
      </c>
      <c r="J33" s="48"/>
      <c r="L33" s="61"/>
      <c r="M33" s="59"/>
      <c r="N33" s="60"/>
      <c r="O33" s="60"/>
      <c r="P33" s="60"/>
      <c r="Q33" s="60"/>
      <c r="R33" s="60"/>
      <c r="S33" s="60"/>
    </row>
    <row r="34" spans="2:22">
      <c r="B34" s="48"/>
      <c r="C34" s="48"/>
      <c r="D34" s="49"/>
      <c r="E34" s="48"/>
      <c r="F34" s="48"/>
      <c r="G34" s="50"/>
      <c r="H34" s="51" t="str">
        <f t="shared" si="7"/>
        <v xml:space="preserve"> </v>
      </c>
      <c r="I34" s="52" t="str">
        <f t="shared" si="2"/>
        <v xml:space="preserve"> </v>
      </c>
      <c r="J34" s="48"/>
      <c r="L34" s="61"/>
      <c r="M34" s="59"/>
      <c r="N34" s="207" t="s">
        <v>106</v>
      </c>
      <c r="O34" s="207"/>
      <c r="P34" s="207" t="s">
        <v>107</v>
      </c>
      <c r="Q34" s="207"/>
      <c r="R34" s="207" t="s">
        <v>108</v>
      </c>
      <c r="S34" s="207"/>
    </row>
    <row r="35" spans="2:22">
      <c r="B35" s="48"/>
      <c r="C35" s="48"/>
      <c r="D35" s="49"/>
      <c r="E35" s="48"/>
      <c r="F35" s="48"/>
      <c r="G35" s="50"/>
      <c r="H35" s="51" t="str">
        <f t="shared" si="7"/>
        <v xml:space="preserve"> </v>
      </c>
      <c r="I35" s="52" t="str">
        <f t="shared" si="2"/>
        <v xml:space="preserve"> </v>
      </c>
      <c r="J35" s="48"/>
      <c r="L35" s="82" t="s">
        <v>84</v>
      </c>
      <c r="M35" s="54" t="s">
        <v>55</v>
      </c>
      <c r="N35" s="55" t="s">
        <v>109</v>
      </c>
      <c r="O35" s="55" t="s">
        <v>105</v>
      </c>
      <c r="P35" s="55" t="s">
        <v>109</v>
      </c>
      <c r="Q35" s="55" t="s">
        <v>105</v>
      </c>
      <c r="R35" s="55" t="s">
        <v>109</v>
      </c>
      <c r="S35" s="55" t="s">
        <v>105</v>
      </c>
    </row>
    <row r="36" spans="2:22">
      <c r="B36" s="48"/>
      <c r="C36" s="48"/>
      <c r="D36" s="49"/>
      <c r="E36" s="48"/>
      <c r="F36" s="48"/>
      <c r="G36" s="50"/>
      <c r="H36" s="51" t="str">
        <f t="shared" si="7"/>
        <v xml:space="preserve"> </v>
      </c>
      <c r="I36" s="52" t="str">
        <f t="shared" si="2"/>
        <v xml:space="preserve"> </v>
      </c>
      <c r="J36" s="48"/>
      <c r="L36" s="85" t="str">
        <f>'Déclarations AM'!H13</f>
        <v>MICRO SOC VENT ARTIS</v>
      </c>
      <c r="M36" s="62">
        <f>'Déclarations AM'!J13</f>
        <v>0.14000000000000001</v>
      </c>
      <c r="N36" s="55">
        <f>'Déclarations AM'!K13</f>
        <v>22</v>
      </c>
      <c r="O36" s="55">
        <f>IFERROR(N36*M36," ")</f>
        <v>3.08</v>
      </c>
      <c r="P36" s="55">
        <f>SUMIFS($I$11:$I$299,$C$11:$C$299,"=Mai",$F$11:$F$299,"=ventes")</f>
        <v>0</v>
      </c>
      <c r="Q36" s="55">
        <f>IFERROR(P36*M36," ")</f>
        <v>0</v>
      </c>
      <c r="R36" s="55">
        <f>P36-N36</f>
        <v>-22</v>
      </c>
      <c r="S36" s="55">
        <f>IFERROR(R36*M36," ")</f>
        <v>-3.08</v>
      </c>
      <c r="U36" s="70" t="s">
        <v>84</v>
      </c>
    </row>
    <row r="37" spans="2:22">
      <c r="B37" s="48"/>
      <c r="C37" s="48"/>
      <c r="D37" s="49"/>
      <c r="E37" s="48"/>
      <c r="F37" s="48"/>
      <c r="G37" s="50"/>
      <c r="H37" s="51" t="str">
        <f t="shared" si="7"/>
        <v xml:space="preserve"> </v>
      </c>
      <c r="I37" s="52" t="str">
        <f t="shared" si="2"/>
        <v xml:space="preserve"> </v>
      </c>
      <c r="J37" s="48"/>
      <c r="L37" s="85" t="str">
        <f>'Déclarations AM'!H14</f>
        <v>MICRO SOCIAL PREST</v>
      </c>
      <c r="M37" s="62">
        <f>'Déclarations AM'!J14</f>
        <v>0.24600000000000002</v>
      </c>
      <c r="N37" s="55">
        <f>'Déclarations AM'!K14</f>
        <v>23</v>
      </c>
      <c r="O37" s="55">
        <f t="shared" ref="O37:O38" si="17">IFERROR(N37*M37," ")</f>
        <v>5.6580000000000004</v>
      </c>
      <c r="P37" s="55">
        <f>V37+V38</f>
        <v>0</v>
      </c>
      <c r="Q37" s="55">
        <f>IFERROR(P37*M37," ")</f>
        <v>0</v>
      </c>
      <c r="R37" s="55">
        <f>P37-N37</f>
        <v>-23</v>
      </c>
      <c r="S37" s="55">
        <f t="shared" ref="S37:S38" si="18">IFERROR(R37*M37," ")</f>
        <v>-5.6580000000000004</v>
      </c>
      <c r="U37" s="69" t="s">
        <v>112</v>
      </c>
      <c r="V37" s="69">
        <f>SUMIFS($I$11:$I$299,$C$11:$C$299,"=Mai",$F$11:$F$299,"=Prestations de services BIC")</f>
        <v>0</v>
      </c>
    </row>
    <row r="38" spans="2:22">
      <c r="B38" s="48"/>
      <c r="C38" s="48"/>
      <c r="D38" s="49"/>
      <c r="E38" s="48"/>
      <c r="F38" s="48"/>
      <c r="G38" s="50"/>
      <c r="H38" s="51" t="str">
        <f t="shared" si="7"/>
        <v xml:space="preserve"> </v>
      </c>
      <c r="I38" s="52" t="str">
        <f t="shared" si="2"/>
        <v xml:space="preserve"> </v>
      </c>
      <c r="J38" s="48"/>
      <c r="L38" s="81" t="str">
        <f>'Déclarations AM'!H15</f>
        <v>CFP ARTISAN</v>
      </c>
      <c r="M38" s="56">
        <f>'Déclarations AM'!J15</f>
        <v>3.0000000000000001E-3</v>
      </c>
      <c r="N38" s="55">
        <f>'Déclarations AM'!K15</f>
        <v>24</v>
      </c>
      <c r="O38" s="55">
        <f t="shared" si="17"/>
        <v>7.2000000000000008E-2</v>
      </c>
      <c r="P38" s="55">
        <f>P36+P37</f>
        <v>0</v>
      </c>
      <c r="Q38" s="55">
        <f>IFERROR(P38*M38," ")</f>
        <v>0</v>
      </c>
      <c r="R38" s="55">
        <f t="shared" ref="R38" si="19">P38-N38</f>
        <v>-24</v>
      </c>
      <c r="S38" s="55">
        <f t="shared" si="18"/>
        <v>-7.2000000000000008E-2</v>
      </c>
      <c r="U38" s="69" t="s">
        <v>113</v>
      </c>
      <c r="V38" s="69">
        <f>SUMIFS($I$11:$I$299,$C$11:$C$299,"=Mai",$F$11:$F$299,"=Prestations de services BNC")</f>
        <v>0</v>
      </c>
    </row>
    <row r="39" spans="2:22">
      <c r="B39" s="48"/>
      <c r="C39" s="48"/>
      <c r="D39" s="49"/>
      <c r="E39" s="48"/>
      <c r="F39" s="48"/>
      <c r="G39" s="50"/>
      <c r="H39" s="51" t="str">
        <f t="shared" si="7"/>
        <v xml:space="preserve"> </v>
      </c>
      <c r="I39" s="52" t="str">
        <f t="shared" si="2"/>
        <v xml:space="preserve"> </v>
      </c>
      <c r="J39" s="48"/>
      <c r="L39" s="63"/>
      <c r="M39" s="64"/>
      <c r="N39" s="60"/>
      <c r="O39" s="60"/>
      <c r="P39" s="60"/>
      <c r="Q39" s="60"/>
      <c r="R39" s="60"/>
      <c r="S39" s="60"/>
    </row>
    <row r="40" spans="2:22">
      <c r="B40" s="48"/>
      <c r="C40" s="48"/>
      <c r="D40" s="49"/>
      <c r="E40" s="48"/>
      <c r="F40" s="48"/>
      <c r="G40" s="50"/>
      <c r="H40" s="51" t="str">
        <f t="shared" si="7"/>
        <v xml:space="preserve"> </v>
      </c>
      <c r="I40" s="52" t="str">
        <f t="shared" si="2"/>
        <v xml:space="preserve"> </v>
      </c>
      <c r="J40" s="48"/>
      <c r="L40" s="61"/>
      <c r="M40" s="59"/>
      <c r="N40" s="207" t="s">
        <v>106</v>
      </c>
      <c r="O40" s="207"/>
      <c r="P40" s="207" t="s">
        <v>107</v>
      </c>
      <c r="Q40" s="207"/>
      <c r="R40" s="207" t="s">
        <v>108</v>
      </c>
      <c r="S40" s="207"/>
    </row>
    <row r="41" spans="2:22">
      <c r="B41" s="48"/>
      <c r="C41" s="48"/>
      <c r="D41" s="49"/>
      <c r="E41" s="48"/>
      <c r="F41" s="48"/>
      <c r="G41" s="50"/>
      <c r="H41" s="51" t="str">
        <f t="shared" si="7"/>
        <v xml:space="preserve"> </v>
      </c>
      <c r="I41" s="52" t="str">
        <f t="shared" si="2"/>
        <v xml:space="preserve"> </v>
      </c>
      <c r="J41" s="48"/>
      <c r="L41" s="82" t="s">
        <v>85</v>
      </c>
      <c r="M41" s="54" t="s">
        <v>55</v>
      </c>
      <c r="N41" s="55" t="s">
        <v>109</v>
      </c>
      <c r="O41" s="55" t="s">
        <v>105</v>
      </c>
      <c r="P41" s="55" t="s">
        <v>109</v>
      </c>
      <c r="Q41" s="55" t="s">
        <v>105</v>
      </c>
      <c r="R41" s="55" t="s">
        <v>109</v>
      </c>
      <c r="S41" s="55" t="s">
        <v>105</v>
      </c>
    </row>
    <row r="42" spans="2:22">
      <c r="B42" s="48"/>
      <c r="C42" s="48"/>
      <c r="D42" s="49"/>
      <c r="E42" s="48"/>
      <c r="F42" s="48"/>
      <c r="G42" s="50"/>
      <c r="H42" s="51" t="str">
        <f t="shared" si="7"/>
        <v xml:space="preserve"> </v>
      </c>
      <c r="I42" s="52" t="str">
        <f t="shared" si="2"/>
        <v xml:space="preserve"> </v>
      </c>
      <c r="J42" s="48"/>
      <c r="L42" s="85" t="str">
        <f>'Déclarations AM'!H19</f>
        <v>MICRO SOC VENT ARTIS</v>
      </c>
      <c r="M42" s="62">
        <f>'Déclarations AM'!J19</f>
        <v>0.14000000000000001</v>
      </c>
      <c r="N42" s="55">
        <f>'Déclarations AM'!K19</f>
        <v>25</v>
      </c>
      <c r="O42" s="55">
        <f>IFERROR(N42*M42," ")</f>
        <v>3.5000000000000004</v>
      </c>
      <c r="P42" s="55">
        <f>SUMIFS($I$11:$I$299,$C$11:$C$299,"=Juin",$F$11:$F$299,"=ventes")</f>
        <v>0</v>
      </c>
      <c r="Q42" s="55">
        <f>IFERROR(P42*M42," ")</f>
        <v>0</v>
      </c>
      <c r="R42" s="55">
        <f>P42-N42</f>
        <v>-25</v>
      </c>
      <c r="S42" s="55">
        <f>IFERROR(R42*M42," ")</f>
        <v>-3.5000000000000004</v>
      </c>
      <c r="U42" s="70" t="s">
        <v>85</v>
      </c>
    </row>
    <row r="43" spans="2:22">
      <c r="B43" s="48"/>
      <c r="C43" s="48"/>
      <c r="D43" s="49"/>
      <c r="E43" s="48"/>
      <c r="F43" s="48"/>
      <c r="G43" s="50"/>
      <c r="H43" s="51" t="str">
        <f t="shared" si="7"/>
        <v xml:space="preserve"> </v>
      </c>
      <c r="I43" s="52" t="str">
        <f t="shared" si="2"/>
        <v xml:space="preserve"> </v>
      </c>
      <c r="J43" s="48"/>
      <c r="L43" s="85" t="str">
        <f>'Déclarations AM'!H20</f>
        <v>MICRO SOCIAL PREST</v>
      </c>
      <c r="M43" s="62">
        <f>'Déclarations AM'!J20</f>
        <v>0.24600000000000002</v>
      </c>
      <c r="N43" s="55">
        <f>'Déclarations AM'!K20</f>
        <v>26</v>
      </c>
      <c r="O43" s="55">
        <f t="shared" ref="O43:O44" si="20">IFERROR(N43*M43," ")</f>
        <v>6.3960000000000008</v>
      </c>
      <c r="P43" s="55">
        <f>V43+V44</f>
        <v>0</v>
      </c>
      <c r="Q43" s="55">
        <f t="shared" ref="Q43:Q44" si="21">IFERROR(P43*M43," ")</f>
        <v>0</v>
      </c>
      <c r="R43" s="55">
        <f>P43-N43</f>
        <v>-26</v>
      </c>
      <c r="S43" s="55">
        <f t="shared" ref="S43:S44" si="22">IFERROR(R43*M43," ")</f>
        <v>-6.3960000000000008</v>
      </c>
      <c r="U43" s="69" t="s">
        <v>112</v>
      </c>
      <c r="V43" s="69">
        <f>SUMIFS($I$11:$I$299,$C$11:$C$299,"=Juin",$F$11:$F$299,"=Prestations de services BIC")</f>
        <v>0</v>
      </c>
    </row>
    <row r="44" spans="2:22">
      <c r="B44" s="48"/>
      <c r="C44" s="48"/>
      <c r="D44" s="49"/>
      <c r="E44" s="48"/>
      <c r="F44" s="48"/>
      <c r="G44" s="50"/>
      <c r="H44" s="51" t="str">
        <f t="shared" si="7"/>
        <v xml:space="preserve"> </v>
      </c>
      <c r="I44" s="52" t="str">
        <f t="shared" si="2"/>
        <v xml:space="preserve"> </v>
      </c>
      <c r="J44" s="48"/>
      <c r="L44" s="81" t="str">
        <f>'Déclarations AM'!H21</f>
        <v>CFP ARTISAN</v>
      </c>
      <c r="M44" s="56">
        <f>'Déclarations AM'!J21</f>
        <v>3.0000000000000001E-3</v>
      </c>
      <c r="N44" s="55">
        <f>'Déclarations AM'!K21</f>
        <v>27</v>
      </c>
      <c r="O44" s="55">
        <f t="shared" si="20"/>
        <v>8.1000000000000003E-2</v>
      </c>
      <c r="P44" s="55">
        <f>P42+P43</f>
        <v>0</v>
      </c>
      <c r="Q44" s="55">
        <f t="shared" si="21"/>
        <v>0</v>
      </c>
      <c r="R44" s="55">
        <f t="shared" ref="R44" si="23">P44-N44</f>
        <v>-27</v>
      </c>
      <c r="S44" s="55">
        <f t="shared" si="22"/>
        <v>-8.1000000000000003E-2</v>
      </c>
      <c r="U44" s="69" t="s">
        <v>113</v>
      </c>
      <c r="V44" s="69">
        <f>SUMIFS($I$11:$I$299,$C$11:$C$299,"=Juin",$F$11:$F$299,"=Prestations de services BNC")</f>
        <v>0</v>
      </c>
    </row>
    <row r="45" spans="2:22">
      <c r="B45" s="48"/>
      <c r="C45" s="48"/>
      <c r="D45" s="49"/>
      <c r="E45" s="48"/>
      <c r="F45" s="48"/>
      <c r="G45" s="50"/>
      <c r="H45" s="51" t="str">
        <f t="shared" si="7"/>
        <v xml:space="preserve"> </v>
      </c>
      <c r="I45" s="52" t="str">
        <f t="shared" si="2"/>
        <v xml:space="preserve"> </v>
      </c>
      <c r="J45" s="48"/>
      <c r="L45" s="65"/>
      <c r="M45" s="66"/>
      <c r="N45" s="67"/>
      <c r="O45" s="67"/>
      <c r="P45" s="67"/>
      <c r="Q45" s="67"/>
      <c r="R45" s="67"/>
      <c r="S45" s="67"/>
    </row>
    <row r="46" spans="2:22">
      <c r="B46" s="48"/>
      <c r="C46" s="48"/>
      <c r="D46" s="49"/>
      <c r="E46" s="48"/>
      <c r="F46" s="48"/>
      <c r="G46" s="50"/>
      <c r="H46" s="51" t="str">
        <f t="shared" si="7"/>
        <v xml:space="preserve"> </v>
      </c>
      <c r="I46" s="52" t="str">
        <f t="shared" si="2"/>
        <v xml:space="preserve"> </v>
      </c>
      <c r="J46" s="48"/>
      <c r="L46" s="63"/>
      <c r="M46" s="64"/>
      <c r="N46" s="207" t="s">
        <v>106</v>
      </c>
      <c r="O46" s="207"/>
      <c r="P46" s="207" t="s">
        <v>107</v>
      </c>
      <c r="Q46" s="207"/>
      <c r="R46" s="207" t="s">
        <v>108</v>
      </c>
      <c r="S46" s="207"/>
    </row>
    <row r="47" spans="2:22">
      <c r="B47" s="48"/>
      <c r="C47" s="48"/>
      <c r="D47" s="49"/>
      <c r="E47" s="48"/>
      <c r="F47" s="48"/>
      <c r="G47" s="50"/>
      <c r="H47" s="51" t="str">
        <f t="shared" si="7"/>
        <v xml:space="preserve"> </v>
      </c>
      <c r="I47" s="52" t="str">
        <f t="shared" si="2"/>
        <v xml:space="preserve"> </v>
      </c>
      <c r="J47" s="48"/>
      <c r="L47" s="82" t="s">
        <v>86</v>
      </c>
      <c r="M47" s="54" t="s">
        <v>55</v>
      </c>
      <c r="N47" s="55" t="s">
        <v>109</v>
      </c>
      <c r="O47" s="55" t="s">
        <v>105</v>
      </c>
      <c r="P47" s="55" t="s">
        <v>109</v>
      </c>
      <c r="Q47" s="55" t="s">
        <v>105</v>
      </c>
      <c r="R47" s="55" t="s">
        <v>109</v>
      </c>
      <c r="S47" s="55" t="s">
        <v>105</v>
      </c>
    </row>
    <row r="48" spans="2:22">
      <c r="B48" s="48"/>
      <c r="C48" s="48"/>
      <c r="D48" s="49"/>
      <c r="E48" s="48"/>
      <c r="F48" s="48"/>
      <c r="G48" s="50"/>
      <c r="H48" s="51" t="str">
        <f t="shared" si="7"/>
        <v xml:space="preserve"> </v>
      </c>
      <c r="I48" s="52" t="str">
        <f t="shared" si="2"/>
        <v xml:space="preserve"> </v>
      </c>
      <c r="J48" s="48"/>
      <c r="L48" s="81" t="str">
        <f>'Déclarations AM'!M7</f>
        <v>MICRO SOC VENT ARTIS</v>
      </c>
      <c r="M48" s="56">
        <f>'Déclarations AM'!O7</f>
        <v>0.14000000000000001</v>
      </c>
      <c r="N48" s="55">
        <f>'Déclarations AM'!P7</f>
        <v>28</v>
      </c>
      <c r="O48" s="55">
        <f>IFERROR(N48*M48," ")</f>
        <v>3.9200000000000004</v>
      </c>
      <c r="P48" s="55">
        <f>SUMIFS($I$11:$I$299,$C$11:$C$299,"=Juillet",$F$11:$F$299,"=ventes")</f>
        <v>0</v>
      </c>
      <c r="Q48" s="55">
        <f>IFERROR(P48*M48," ")</f>
        <v>0</v>
      </c>
      <c r="R48" s="55">
        <f>P48-N48</f>
        <v>-28</v>
      </c>
      <c r="S48" s="55">
        <f>IFERROR(R48*M48," ")</f>
        <v>-3.9200000000000004</v>
      </c>
      <c r="U48" s="70" t="s">
        <v>86</v>
      </c>
    </row>
    <row r="49" spans="2:22">
      <c r="B49" s="48"/>
      <c r="C49" s="48"/>
      <c r="D49" s="49"/>
      <c r="E49" s="48"/>
      <c r="F49" s="48"/>
      <c r="G49" s="50"/>
      <c r="H49" s="51" t="str">
        <f t="shared" si="7"/>
        <v xml:space="preserve"> </v>
      </c>
      <c r="I49" s="52" t="str">
        <f t="shared" si="2"/>
        <v xml:space="preserve"> </v>
      </c>
      <c r="J49" s="48"/>
      <c r="L49" s="81" t="str">
        <f>'Déclarations AM'!M8</f>
        <v>MICRO SOCIAL PREST</v>
      </c>
      <c r="M49" s="56">
        <f>'Déclarations AM'!O8</f>
        <v>0.24600000000000002</v>
      </c>
      <c r="N49" s="55">
        <f>'Déclarations AM'!P8</f>
        <v>29</v>
      </c>
      <c r="O49" s="55">
        <f t="shared" ref="O49:O50" si="24">IFERROR(N49*M49," ")</f>
        <v>7.1340000000000003</v>
      </c>
      <c r="P49" s="55">
        <f>V49+V50</f>
        <v>0</v>
      </c>
      <c r="Q49" s="55">
        <f t="shared" ref="Q49:Q50" si="25">IFERROR(P49*M49," ")</f>
        <v>0</v>
      </c>
      <c r="R49" s="55">
        <f>P49-N49</f>
        <v>-29</v>
      </c>
      <c r="S49" s="55">
        <f t="shared" ref="S49:S50" si="26">IFERROR(R49*M49," ")</f>
        <v>-7.1340000000000003</v>
      </c>
      <c r="U49" s="69" t="s">
        <v>112</v>
      </c>
      <c r="V49" s="69">
        <f>SUMIFS($I$11:$I$299,$C$11:$C$299,"=Juillet",$F$11:$F$299,"=Prestations de services BIC")</f>
        <v>0</v>
      </c>
    </row>
    <row r="50" spans="2:22">
      <c r="B50" s="48"/>
      <c r="C50" s="48"/>
      <c r="D50" s="49"/>
      <c r="E50" s="48"/>
      <c r="F50" s="48"/>
      <c r="G50" s="50"/>
      <c r="H50" s="51" t="str">
        <f t="shared" si="7"/>
        <v xml:space="preserve"> </v>
      </c>
      <c r="I50" s="52" t="str">
        <f t="shared" si="2"/>
        <v xml:space="preserve"> </v>
      </c>
      <c r="J50" s="48"/>
      <c r="L50" s="81" t="str">
        <f>'Déclarations AM'!M9</f>
        <v>CFP ARTISAN</v>
      </c>
      <c r="M50" s="56">
        <f>'Déclarations AM'!O9</f>
        <v>3.0000000000000001E-3</v>
      </c>
      <c r="N50" s="55">
        <f>'Déclarations AM'!P9</f>
        <v>30</v>
      </c>
      <c r="O50" s="55">
        <f t="shared" si="24"/>
        <v>0.09</v>
      </c>
      <c r="P50" s="55">
        <f>P48+P49</f>
        <v>0</v>
      </c>
      <c r="Q50" s="55">
        <f t="shared" si="25"/>
        <v>0</v>
      </c>
      <c r="R50" s="55">
        <f t="shared" ref="R50" si="27">P50-N50</f>
        <v>-30</v>
      </c>
      <c r="S50" s="55">
        <f t="shared" si="26"/>
        <v>-0.09</v>
      </c>
      <c r="U50" s="69" t="s">
        <v>113</v>
      </c>
      <c r="V50" s="69">
        <f>SUMIFS($I$11:$I$299,$C$11:$C$299,"=Juillet",$F$11:$F$299,"=Prestations de services BNC")</f>
        <v>0</v>
      </c>
    </row>
    <row r="51" spans="2:22">
      <c r="B51" s="48"/>
      <c r="C51" s="48"/>
      <c r="D51" s="49"/>
      <c r="E51" s="48"/>
      <c r="F51" s="48"/>
      <c r="G51" s="50"/>
      <c r="H51" s="51" t="str">
        <f t="shared" si="7"/>
        <v xml:space="preserve"> </v>
      </c>
      <c r="I51" s="52" t="str">
        <f t="shared" si="2"/>
        <v xml:space="preserve"> </v>
      </c>
      <c r="J51" s="48"/>
      <c r="L51" s="65"/>
      <c r="M51" s="66"/>
      <c r="N51" s="68"/>
      <c r="O51" s="68"/>
      <c r="P51" s="68"/>
      <c r="Q51" s="68"/>
      <c r="R51" s="68"/>
      <c r="S51" s="68"/>
    </row>
    <row r="52" spans="2:22">
      <c r="B52" s="48"/>
      <c r="C52" s="48"/>
      <c r="D52" s="49"/>
      <c r="E52" s="48"/>
      <c r="F52" s="48"/>
      <c r="G52" s="50"/>
      <c r="H52" s="51" t="str">
        <f t="shared" si="7"/>
        <v xml:space="preserve"> </v>
      </c>
      <c r="I52" s="52" t="str">
        <f t="shared" si="2"/>
        <v xml:space="preserve"> </v>
      </c>
      <c r="J52" s="48"/>
      <c r="L52" s="63"/>
      <c r="M52" s="64"/>
      <c r="N52" s="207" t="s">
        <v>106</v>
      </c>
      <c r="O52" s="207"/>
      <c r="P52" s="207" t="s">
        <v>107</v>
      </c>
      <c r="Q52" s="207"/>
      <c r="R52" s="207" t="s">
        <v>108</v>
      </c>
      <c r="S52" s="207"/>
    </row>
    <row r="53" spans="2:22">
      <c r="B53" s="48"/>
      <c r="C53" s="48"/>
      <c r="D53" s="49"/>
      <c r="E53" s="48"/>
      <c r="F53" s="48"/>
      <c r="G53" s="50"/>
      <c r="H53" s="51" t="str">
        <f t="shared" si="7"/>
        <v xml:space="preserve"> </v>
      </c>
      <c r="I53" s="52" t="str">
        <f t="shared" si="2"/>
        <v xml:space="preserve"> </v>
      </c>
      <c r="J53" s="48"/>
      <c r="L53" s="82" t="s">
        <v>87</v>
      </c>
      <c r="M53" s="54" t="s">
        <v>55</v>
      </c>
      <c r="N53" s="55" t="s">
        <v>109</v>
      </c>
      <c r="O53" s="55" t="s">
        <v>105</v>
      </c>
      <c r="P53" s="55" t="s">
        <v>109</v>
      </c>
      <c r="Q53" s="55" t="s">
        <v>105</v>
      </c>
      <c r="R53" s="55" t="s">
        <v>109</v>
      </c>
      <c r="S53" s="55" t="s">
        <v>105</v>
      </c>
    </row>
    <row r="54" spans="2:22">
      <c r="B54" s="48"/>
      <c r="C54" s="48"/>
      <c r="D54" s="49"/>
      <c r="E54" s="48"/>
      <c r="F54" s="48"/>
      <c r="G54" s="50"/>
      <c r="H54" s="51" t="str">
        <f t="shared" si="7"/>
        <v xml:space="preserve"> </v>
      </c>
      <c r="I54" s="52" t="str">
        <f t="shared" si="2"/>
        <v xml:space="preserve"> </v>
      </c>
      <c r="J54" s="48"/>
      <c r="L54" s="81" t="str">
        <f>'Déclarations AM'!M13</f>
        <v>MICRO SOC VENT ARTIS</v>
      </c>
      <c r="M54" s="56">
        <f>'Déclarations AM'!O13</f>
        <v>0.14000000000000001</v>
      </c>
      <c r="N54" s="55">
        <f>'Déclarations AM'!P13</f>
        <v>31</v>
      </c>
      <c r="O54" s="55">
        <f>IFERROR(N54*M54," ")</f>
        <v>4.3400000000000007</v>
      </c>
      <c r="P54" s="55">
        <f>SUMIFS($I$11:$I$299,$C$11:$C$299,"=Août",$F$11:$F$299,"=ventes")</f>
        <v>0</v>
      </c>
      <c r="Q54" s="55">
        <f>IFERROR(P54*M54," ")</f>
        <v>0</v>
      </c>
      <c r="R54" s="55">
        <f>P54-N54</f>
        <v>-31</v>
      </c>
      <c r="S54" s="55">
        <f>IFERROR(R54*M54," ")</f>
        <v>-4.3400000000000007</v>
      </c>
      <c r="U54" s="70" t="s">
        <v>87</v>
      </c>
    </row>
    <row r="55" spans="2:22">
      <c r="B55" s="48"/>
      <c r="C55" s="48"/>
      <c r="D55" s="49"/>
      <c r="E55" s="48"/>
      <c r="F55" s="48"/>
      <c r="G55" s="50"/>
      <c r="H55" s="51" t="str">
        <f t="shared" si="7"/>
        <v xml:space="preserve"> </v>
      </c>
      <c r="I55" s="52" t="str">
        <f t="shared" si="2"/>
        <v xml:space="preserve"> </v>
      </c>
      <c r="J55" s="48"/>
      <c r="L55" s="81" t="str">
        <f>'Déclarations AM'!M14</f>
        <v>MICRO SOCIAL PREST</v>
      </c>
      <c r="M55" s="56">
        <f>'Déclarations AM'!O14</f>
        <v>0.24600000000000002</v>
      </c>
      <c r="N55" s="55">
        <f>'Déclarations AM'!P14</f>
        <v>32</v>
      </c>
      <c r="O55" s="55">
        <f t="shared" ref="O55:O56" si="28">IFERROR(N55*M55," ")</f>
        <v>7.8720000000000008</v>
      </c>
      <c r="P55" s="55">
        <f>V55+V56</f>
        <v>0</v>
      </c>
      <c r="Q55" s="55">
        <f t="shared" ref="Q55:Q56" si="29">IFERROR(P55*M55," ")</f>
        <v>0</v>
      </c>
      <c r="R55" s="55">
        <f>P55-N55</f>
        <v>-32</v>
      </c>
      <c r="S55" s="55">
        <f t="shared" ref="S55:S56" si="30">IFERROR(R55*M55," ")</f>
        <v>-7.8720000000000008</v>
      </c>
      <c r="U55" s="69" t="s">
        <v>112</v>
      </c>
      <c r="V55" s="69">
        <f>SUMIFS($I$11:$I$299,$C$11:$C$299,"=Août",$F$11:$F$299,"=Prestations de services BIC")</f>
        <v>0</v>
      </c>
    </row>
    <row r="56" spans="2:22">
      <c r="B56" s="48"/>
      <c r="C56" s="48"/>
      <c r="D56" s="49"/>
      <c r="E56" s="48"/>
      <c r="F56" s="48"/>
      <c r="G56" s="50"/>
      <c r="H56" s="51" t="str">
        <f t="shared" si="7"/>
        <v xml:space="preserve"> </v>
      </c>
      <c r="I56" s="52" t="str">
        <f t="shared" si="2"/>
        <v xml:space="preserve"> </v>
      </c>
      <c r="J56" s="48"/>
      <c r="L56" s="81" t="str">
        <f>'Déclarations AM'!M15</f>
        <v>CFP ARTISAN</v>
      </c>
      <c r="M56" s="56">
        <f>'Déclarations AM'!O15</f>
        <v>3.0000000000000001E-3</v>
      </c>
      <c r="N56" s="55">
        <f>'Déclarations AM'!P15</f>
        <v>33</v>
      </c>
      <c r="O56" s="55">
        <f t="shared" si="28"/>
        <v>9.9000000000000005E-2</v>
      </c>
      <c r="P56" s="55">
        <f>P54+P55</f>
        <v>0</v>
      </c>
      <c r="Q56" s="55">
        <f t="shared" si="29"/>
        <v>0</v>
      </c>
      <c r="R56" s="55">
        <f t="shared" ref="R56" si="31">P56-N56</f>
        <v>-33</v>
      </c>
      <c r="S56" s="55">
        <f t="shared" si="30"/>
        <v>-9.9000000000000005E-2</v>
      </c>
      <c r="U56" s="69" t="s">
        <v>113</v>
      </c>
      <c r="V56" s="69">
        <f>SUMIFS($I$11:$I$299,$C$11:$C$299,"=Août",$F$11:$F$299,"=Prestations de services BNC")</f>
        <v>0</v>
      </c>
    </row>
    <row r="57" spans="2:22">
      <c r="B57" s="48"/>
      <c r="C57" s="48"/>
      <c r="D57" s="49"/>
      <c r="E57" s="48"/>
      <c r="F57" s="48"/>
      <c r="G57" s="50"/>
      <c r="H57" s="51" t="str">
        <f t="shared" si="7"/>
        <v xml:space="preserve"> </v>
      </c>
      <c r="I57" s="52" t="str">
        <f t="shared" si="2"/>
        <v xml:space="preserve"> </v>
      </c>
      <c r="J57" s="48"/>
      <c r="L57" s="61"/>
      <c r="M57" s="59"/>
      <c r="N57" s="60"/>
      <c r="O57" s="60"/>
      <c r="P57" s="60"/>
      <c r="Q57" s="60"/>
      <c r="R57" s="60"/>
      <c r="S57" s="60"/>
    </row>
    <row r="58" spans="2:22">
      <c r="B58" s="48"/>
      <c r="C58" s="48"/>
      <c r="D58" s="49"/>
      <c r="E58" s="48"/>
      <c r="F58" s="48"/>
      <c r="G58" s="50"/>
      <c r="H58" s="51" t="str">
        <f t="shared" si="7"/>
        <v xml:space="preserve"> </v>
      </c>
      <c r="I58" s="52" t="str">
        <f t="shared" si="2"/>
        <v xml:space="preserve"> </v>
      </c>
      <c r="J58" s="48"/>
      <c r="L58" s="63"/>
      <c r="M58" s="64"/>
      <c r="N58" s="207" t="s">
        <v>106</v>
      </c>
      <c r="O58" s="207"/>
      <c r="P58" s="207" t="s">
        <v>107</v>
      </c>
      <c r="Q58" s="207"/>
      <c r="R58" s="207" t="s">
        <v>108</v>
      </c>
      <c r="S58" s="207"/>
    </row>
    <row r="59" spans="2:22">
      <c r="B59" s="48"/>
      <c r="C59" s="48"/>
      <c r="D59" s="49"/>
      <c r="E59" s="48"/>
      <c r="F59" s="48"/>
      <c r="G59" s="50"/>
      <c r="H59" s="51" t="str">
        <f t="shared" si="7"/>
        <v xml:space="preserve"> </v>
      </c>
      <c r="I59" s="52" t="str">
        <f t="shared" si="2"/>
        <v xml:space="preserve"> </v>
      </c>
      <c r="J59" s="48"/>
      <c r="L59" s="82" t="s">
        <v>88</v>
      </c>
      <c r="M59" s="54" t="s">
        <v>55</v>
      </c>
      <c r="N59" s="55" t="s">
        <v>109</v>
      </c>
      <c r="O59" s="55" t="s">
        <v>105</v>
      </c>
      <c r="P59" s="55" t="s">
        <v>109</v>
      </c>
      <c r="Q59" s="55" t="s">
        <v>105</v>
      </c>
      <c r="R59" s="55" t="s">
        <v>109</v>
      </c>
      <c r="S59" s="55" t="s">
        <v>105</v>
      </c>
    </row>
    <row r="60" spans="2:22">
      <c r="B60" s="48"/>
      <c r="C60" s="48"/>
      <c r="D60" s="49"/>
      <c r="E60" s="48"/>
      <c r="F60" s="48"/>
      <c r="G60" s="50"/>
      <c r="H60" s="51" t="str">
        <f t="shared" si="7"/>
        <v xml:space="preserve"> </v>
      </c>
      <c r="I60" s="52" t="str">
        <f t="shared" si="2"/>
        <v xml:space="preserve"> </v>
      </c>
      <c r="J60" s="48"/>
      <c r="L60" s="81" t="str">
        <f>'Déclarations AM'!M19</f>
        <v>MICRO SOC VENT ARTIS</v>
      </c>
      <c r="M60" s="56">
        <f>'Déclarations AM'!O19</f>
        <v>0.14000000000000001</v>
      </c>
      <c r="N60" s="55">
        <f>'Déclarations AM'!P19</f>
        <v>34</v>
      </c>
      <c r="O60" s="55">
        <f>IFERROR(N60*M60," ")</f>
        <v>4.7600000000000007</v>
      </c>
      <c r="P60" s="55">
        <f>SUMIFS($I$11:$I$299,$C$11:$C$299,"=Septembre",$F$11:$F$299,"=ventes")</f>
        <v>0</v>
      </c>
      <c r="Q60" s="55">
        <f>IFERROR(P60*M60," ")</f>
        <v>0</v>
      </c>
      <c r="R60" s="55">
        <f>P60-N60</f>
        <v>-34</v>
      </c>
      <c r="S60" s="55">
        <f>IFERROR(R60*M60," ")</f>
        <v>-4.7600000000000007</v>
      </c>
      <c r="U60" s="70" t="s">
        <v>88</v>
      </c>
    </row>
    <row r="61" spans="2:22">
      <c r="B61" s="48"/>
      <c r="C61" s="48"/>
      <c r="D61" s="49"/>
      <c r="E61" s="48"/>
      <c r="F61" s="48"/>
      <c r="G61" s="50"/>
      <c r="H61" s="51" t="str">
        <f t="shared" si="7"/>
        <v xml:space="preserve"> </v>
      </c>
      <c r="I61" s="52" t="str">
        <f t="shared" si="2"/>
        <v xml:space="preserve"> </v>
      </c>
      <c r="J61" s="48"/>
      <c r="L61" s="81" t="str">
        <f>'Déclarations AM'!M20</f>
        <v>MICRO SOCIAL PREST</v>
      </c>
      <c r="M61" s="56">
        <f>'Déclarations AM'!O20</f>
        <v>0.24600000000000002</v>
      </c>
      <c r="N61" s="55">
        <f>'Déclarations AM'!P20</f>
        <v>35</v>
      </c>
      <c r="O61" s="55">
        <f t="shared" ref="O61:O62" si="32">IFERROR(N61*M61," ")</f>
        <v>8.6100000000000012</v>
      </c>
      <c r="P61" s="55">
        <f>V61+V62</f>
        <v>0</v>
      </c>
      <c r="Q61" s="55">
        <f t="shared" ref="Q61:Q62" si="33">IFERROR(P61*M61," ")</f>
        <v>0</v>
      </c>
      <c r="R61" s="55">
        <f>P61-N61</f>
        <v>-35</v>
      </c>
      <c r="S61" s="55">
        <f>IFERROR(R61*M61," ")</f>
        <v>-8.6100000000000012</v>
      </c>
      <c r="U61" s="69" t="s">
        <v>112</v>
      </c>
      <c r="V61" s="69">
        <f>SUMIFS($I$11:$I$299,$C$11:$C$299,"=Septembre",$F$11:$F$299,"=Prestations de services BIC")</f>
        <v>0</v>
      </c>
    </row>
    <row r="62" spans="2:22">
      <c r="B62" s="48"/>
      <c r="C62" s="48"/>
      <c r="D62" s="49"/>
      <c r="E62" s="48"/>
      <c r="F62" s="48"/>
      <c r="G62" s="50"/>
      <c r="H62" s="51" t="str">
        <f t="shared" si="7"/>
        <v xml:space="preserve"> </v>
      </c>
      <c r="I62" s="52" t="str">
        <f t="shared" si="2"/>
        <v xml:space="preserve"> </v>
      </c>
      <c r="J62" s="48"/>
      <c r="L62" s="81" t="str">
        <f>'Déclarations AM'!M21</f>
        <v>CFP ARTISAN</v>
      </c>
      <c r="M62" s="56">
        <f>'Déclarations AM'!O21</f>
        <v>3.0000000000000001E-3</v>
      </c>
      <c r="N62" s="55">
        <f>'Déclarations AM'!P21</f>
        <v>36</v>
      </c>
      <c r="O62" s="55">
        <f t="shared" si="32"/>
        <v>0.108</v>
      </c>
      <c r="P62" s="55">
        <f>P60+P61</f>
        <v>0</v>
      </c>
      <c r="Q62" s="55">
        <f t="shared" si="33"/>
        <v>0</v>
      </c>
      <c r="R62" s="55">
        <f t="shared" ref="R62" si="34">P62-N62</f>
        <v>-36</v>
      </c>
      <c r="S62" s="55">
        <f>IFERROR(R62*M62," ")</f>
        <v>-0.108</v>
      </c>
      <c r="U62" s="69" t="s">
        <v>113</v>
      </c>
      <c r="V62" s="69">
        <f>SUMIFS($I$11:$I$299,$C$11:$C$299,"=Septembre",$F$11:$F$299,"=Prestations de services BNC")</f>
        <v>0</v>
      </c>
    </row>
    <row r="63" spans="2:22">
      <c r="B63" s="48"/>
      <c r="C63" s="48"/>
      <c r="D63" s="49"/>
      <c r="E63" s="48"/>
      <c r="F63" s="48"/>
      <c r="G63" s="50"/>
      <c r="H63" s="51" t="str">
        <f t="shared" si="7"/>
        <v xml:space="preserve"> </v>
      </c>
      <c r="I63" s="52" t="str">
        <f t="shared" si="2"/>
        <v xml:space="preserve"> </v>
      </c>
      <c r="J63" s="48"/>
      <c r="L63" s="61"/>
      <c r="M63" s="59"/>
      <c r="N63" s="60"/>
      <c r="O63" s="60"/>
      <c r="P63" s="60"/>
      <c r="Q63" s="60"/>
      <c r="R63" s="60"/>
      <c r="S63" s="60"/>
    </row>
    <row r="64" spans="2:22">
      <c r="B64" s="48"/>
      <c r="C64" s="48"/>
      <c r="D64" s="49"/>
      <c r="E64" s="48"/>
      <c r="F64" s="48"/>
      <c r="G64" s="50"/>
      <c r="H64" s="51" t="str">
        <f t="shared" si="7"/>
        <v xml:space="preserve"> </v>
      </c>
      <c r="I64" s="52" t="str">
        <f t="shared" si="2"/>
        <v xml:space="preserve"> </v>
      </c>
      <c r="J64" s="48"/>
      <c r="L64" s="61"/>
      <c r="M64" s="59"/>
      <c r="N64" s="207" t="s">
        <v>106</v>
      </c>
      <c r="O64" s="207"/>
      <c r="P64" s="207" t="s">
        <v>107</v>
      </c>
      <c r="Q64" s="207"/>
      <c r="R64" s="207" t="s">
        <v>108</v>
      </c>
      <c r="S64" s="207"/>
    </row>
    <row r="65" spans="2:22">
      <c r="B65" s="48"/>
      <c r="C65" s="48"/>
      <c r="D65" s="49"/>
      <c r="E65" s="48"/>
      <c r="F65" s="48"/>
      <c r="G65" s="50"/>
      <c r="H65" s="51" t="str">
        <f t="shared" si="7"/>
        <v xml:space="preserve"> </v>
      </c>
      <c r="I65" s="52" t="str">
        <f t="shared" si="2"/>
        <v xml:space="preserve"> </v>
      </c>
      <c r="J65" s="48"/>
      <c r="L65" s="87" t="s">
        <v>89</v>
      </c>
      <c r="M65" s="54" t="s">
        <v>55</v>
      </c>
      <c r="N65" s="55" t="s">
        <v>109</v>
      </c>
      <c r="O65" s="55" t="s">
        <v>105</v>
      </c>
      <c r="P65" s="55" t="s">
        <v>109</v>
      </c>
      <c r="Q65" s="55" t="s">
        <v>105</v>
      </c>
      <c r="R65" s="55" t="s">
        <v>109</v>
      </c>
      <c r="S65" s="55" t="s">
        <v>105</v>
      </c>
    </row>
    <row r="66" spans="2:22">
      <c r="B66" s="48"/>
      <c r="C66" s="48"/>
      <c r="D66" s="49"/>
      <c r="E66" s="48"/>
      <c r="F66" s="48"/>
      <c r="G66" s="50"/>
      <c r="H66" s="51" t="str">
        <f t="shared" si="7"/>
        <v xml:space="preserve"> </v>
      </c>
      <c r="I66" s="52" t="str">
        <f t="shared" si="2"/>
        <v xml:space="preserve"> </v>
      </c>
      <c r="J66" s="48"/>
      <c r="L66" s="85" t="str">
        <f>'Déclarations AM'!R7</f>
        <v>MICRO SOC VENT ARTIS</v>
      </c>
      <c r="M66" s="62">
        <f>'Déclarations AM'!T7</f>
        <v>0.14000000000000001</v>
      </c>
      <c r="N66" s="55">
        <f>'Déclarations AM'!U7</f>
        <v>37</v>
      </c>
      <c r="O66" s="55">
        <f>IFERROR(N66*M66," ")</f>
        <v>5.1800000000000006</v>
      </c>
      <c r="P66" s="55">
        <f>SUMIFS($I$11:$I$299,$C$11:$C$299,"=Octobre",$F$11:$F$299,"=ventes")</f>
        <v>0</v>
      </c>
      <c r="Q66" s="55">
        <f>IFERROR(P66*M66," ")</f>
        <v>0</v>
      </c>
      <c r="R66" s="55">
        <f>P66-N66</f>
        <v>-37</v>
      </c>
      <c r="S66" s="55">
        <f>IFERROR(R66*M66," ")</f>
        <v>-5.1800000000000006</v>
      </c>
      <c r="U66" s="70" t="s">
        <v>89</v>
      </c>
    </row>
    <row r="67" spans="2:22">
      <c r="B67" s="48"/>
      <c r="C67" s="48"/>
      <c r="D67" s="49"/>
      <c r="E67" s="48"/>
      <c r="F67" s="48"/>
      <c r="G67" s="50"/>
      <c r="H67" s="51" t="str">
        <f t="shared" si="7"/>
        <v xml:space="preserve"> </v>
      </c>
      <c r="I67" s="52" t="str">
        <f t="shared" si="2"/>
        <v xml:space="preserve"> </v>
      </c>
      <c r="J67" s="48"/>
      <c r="L67" s="85" t="str">
        <f>'Déclarations AM'!R8</f>
        <v>MICRO SOCIAL PREST</v>
      </c>
      <c r="M67" s="56">
        <f>'Déclarations AM'!T8</f>
        <v>0.24600000000000002</v>
      </c>
      <c r="N67" s="55">
        <f>'Déclarations AM'!U8</f>
        <v>38</v>
      </c>
      <c r="O67" s="55">
        <f t="shared" ref="O67:O68" si="35">IFERROR(N67*M67," ")</f>
        <v>9.3480000000000008</v>
      </c>
      <c r="P67" s="55">
        <f>V67+V68</f>
        <v>0</v>
      </c>
      <c r="Q67" s="55">
        <f t="shared" ref="Q67:Q68" si="36">IFERROR(P67*M67," ")</f>
        <v>0</v>
      </c>
      <c r="R67" s="55">
        <f>P67-N67</f>
        <v>-38</v>
      </c>
      <c r="S67" s="55">
        <f t="shared" ref="S67:S68" si="37">IFERROR(R67*M67," ")</f>
        <v>-9.3480000000000008</v>
      </c>
      <c r="U67" s="69" t="s">
        <v>112</v>
      </c>
      <c r="V67" s="69">
        <f>SUMIFS($I$11:$I$299,$C$11:$C$299,"=Octobre",$F$11:$F$299,"=Prestations de services BIC")</f>
        <v>0</v>
      </c>
    </row>
    <row r="68" spans="2:22">
      <c r="B68" s="48"/>
      <c r="C68" s="48"/>
      <c r="D68" s="49"/>
      <c r="E68" s="48"/>
      <c r="F68" s="48"/>
      <c r="G68" s="50"/>
      <c r="H68" s="51" t="str">
        <f t="shared" si="7"/>
        <v xml:space="preserve"> </v>
      </c>
      <c r="I68" s="52" t="str">
        <f t="shared" si="2"/>
        <v xml:space="preserve"> </v>
      </c>
      <c r="J68" s="48"/>
      <c r="L68" s="85" t="str">
        <f>'Déclarations AM'!R9</f>
        <v>CFP ARTISAN</v>
      </c>
      <c r="M68" s="56">
        <f>'Déclarations AM'!T9</f>
        <v>3.0000000000000001E-3</v>
      </c>
      <c r="N68" s="55">
        <f>'Déclarations AM'!U9</f>
        <v>39</v>
      </c>
      <c r="O68" s="55">
        <f t="shared" si="35"/>
        <v>0.11700000000000001</v>
      </c>
      <c r="P68" s="55">
        <f>P66+P67</f>
        <v>0</v>
      </c>
      <c r="Q68" s="55">
        <f t="shared" si="36"/>
        <v>0</v>
      </c>
      <c r="R68" s="55">
        <f t="shared" ref="R68" si="38">P68-N68</f>
        <v>-39</v>
      </c>
      <c r="S68" s="55">
        <f t="shared" si="37"/>
        <v>-0.11700000000000001</v>
      </c>
      <c r="U68" s="69" t="s">
        <v>113</v>
      </c>
      <c r="V68" s="69">
        <f>SUMIFS($I$11:$I$299,$C$11:$C$299,"=Octobre",$F$11:$F$299,"=Prestations de services BNC")</f>
        <v>0</v>
      </c>
    </row>
    <row r="69" spans="2:22">
      <c r="B69" s="48"/>
      <c r="C69" s="48"/>
      <c r="D69" s="49"/>
      <c r="E69" s="48"/>
      <c r="F69" s="48"/>
      <c r="G69" s="50"/>
      <c r="H69" s="51" t="str">
        <f t="shared" si="7"/>
        <v xml:space="preserve"> </v>
      </c>
      <c r="I69" s="52" t="str">
        <f t="shared" si="2"/>
        <v xml:space="preserve"> </v>
      </c>
      <c r="J69" s="48"/>
      <c r="L69" s="61"/>
      <c r="M69" s="59"/>
      <c r="N69" s="60"/>
      <c r="O69" s="60"/>
      <c r="P69" s="60"/>
      <c r="Q69" s="60"/>
      <c r="R69" s="60"/>
      <c r="S69" s="60"/>
    </row>
    <row r="70" spans="2:22">
      <c r="B70" s="48"/>
      <c r="C70" s="48"/>
      <c r="D70" s="49"/>
      <c r="E70" s="48"/>
      <c r="F70" s="48"/>
      <c r="G70" s="50"/>
      <c r="H70" s="51" t="str">
        <f t="shared" si="7"/>
        <v xml:space="preserve"> </v>
      </c>
      <c r="I70" s="52" t="str">
        <f t="shared" si="2"/>
        <v xml:space="preserve"> </v>
      </c>
      <c r="J70" s="48"/>
      <c r="L70" s="61"/>
      <c r="M70" s="59"/>
      <c r="N70" s="207" t="s">
        <v>106</v>
      </c>
      <c r="O70" s="207"/>
      <c r="P70" s="207" t="s">
        <v>107</v>
      </c>
      <c r="Q70" s="207"/>
      <c r="R70" s="207" t="s">
        <v>108</v>
      </c>
      <c r="S70" s="207"/>
    </row>
    <row r="71" spans="2:22">
      <c r="B71" s="48"/>
      <c r="C71" s="48"/>
      <c r="D71" s="49"/>
      <c r="E71" s="48"/>
      <c r="F71" s="48"/>
      <c r="G71" s="50"/>
      <c r="H71" s="51" t="str">
        <f t="shared" si="7"/>
        <v xml:space="preserve"> </v>
      </c>
      <c r="I71" s="52" t="str">
        <f t="shared" si="2"/>
        <v xml:space="preserve"> </v>
      </c>
      <c r="J71" s="48"/>
      <c r="L71" s="87" t="s">
        <v>90</v>
      </c>
      <c r="M71" s="54" t="s">
        <v>55</v>
      </c>
      <c r="N71" s="55" t="s">
        <v>109</v>
      </c>
      <c r="O71" s="55" t="s">
        <v>105</v>
      </c>
      <c r="P71" s="55" t="s">
        <v>109</v>
      </c>
      <c r="Q71" s="55" t="s">
        <v>105</v>
      </c>
      <c r="R71" s="55" t="s">
        <v>109</v>
      </c>
      <c r="S71" s="55" t="s">
        <v>105</v>
      </c>
    </row>
    <row r="72" spans="2:22">
      <c r="B72" s="48"/>
      <c r="C72" s="48"/>
      <c r="D72" s="49"/>
      <c r="E72" s="48"/>
      <c r="F72" s="48"/>
      <c r="G72" s="50"/>
      <c r="H72" s="51" t="str">
        <f t="shared" si="7"/>
        <v xml:space="preserve"> </v>
      </c>
      <c r="I72" s="52" t="str">
        <f t="shared" si="2"/>
        <v xml:space="preserve"> </v>
      </c>
      <c r="J72" s="48"/>
      <c r="L72" s="85" t="str">
        <f>'Déclarations AM'!R13</f>
        <v>MICRO SOC VENT ARTIS</v>
      </c>
      <c r="M72" s="62">
        <f>'Déclarations AM'!T13</f>
        <v>0.14000000000000001</v>
      </c>
      <c r="N72" s="55">
        <f>'Déclarations AM'!U13</f>
        <v>40</v>
      </c>
      <c r="O72" s="55">
        <f>IFERROR(N72*M72," ")</f>
        <v>5.6000000000000005</v>
      </c>
      <c r="P72" s="55">
        <f>SUMIFS($I$11:$I$299,$C$11:$C$299,"=Novembre",$F$11:$F$299,"=ventes")</f>
        <v>0</v>
      </c>
      <c r="Q72" s="55">
        <f>IFERROR(P72*M72," ")</f>
        <v>0</v>
      </c>
      <c r="R72" s="55">
        <f>P72-N72</f>
        <v>-40</v>
      </c>
      <c r="S72" s="55">
        <f>IFERROR(R72*M72," ")</f>
        <v>-5.6000000000000005</v>
      </c>
      <c r="U72" s="70" t="s">
        <v>90</v>
      </c>
    </row>
    <row r="73" spans="2:22">
      <c r="B73" s="48"/>
      <c r="C73" s="48"/>
      <c r="D73" s="49"/>
      <c r="E73" s="48"/>
      <c r="F73" s="48"/>
      <c r="G73" s="50"/>
      <c r="H73" s="51" t="str">
        <f t="shared" si="7"/>
        <v xml:space="preserve"> </v>
      </c>
      <c r="I73" s="52" t="str">
        <f t="shared" si="2"/>
        <v xml:space="preserve"> </v>
      </c>
      <c r="J73" s="48"/>
      <c r="L73" s="85" t="str">
        <f>'Déclarations AM'!R14</f>
        <v>MICRO SOCIAL PREST</v>
      </c>
      <c r="M73" s="56">
        <f>'Déclarations AM'!T14</f>
        <v>0.24600000000000002</v>
      </c>
      <c r="N73" s="55">
        <f>'Déclarations AM'!U14</f>
        <v>41</v>
      </c>
      <c r="O73" s="55">
        <f t="shared" ref="O73:O74" si="39">IFERROR(N73*M73," ")</f>
        <v>10.086</v>
      </c>
      <c r="P73" s="55">
        <f>V73+V74</f>
        <v>0</v>
      </c>
      <c r="Q73" s="55">
        <f t="shared" ref="Q73:Q74" si="40">IFERROR(P73*M73," ")</f>
        <v>0</v>
      </c>
      <c r="R73" s="55">
        <f>P73-N73</f>
        <v>-41</v>
      </c>
      <c r="S73" s="55">
        <f t="shared" ref="S73:S74" si="41">IFERROR(R73*M73," ")</f>
        <v>-10.086</v>
      </c>
      <c r="U73" s="69" t="s">
        <v>112</v>
      </c>
      <c r="V73" s="69">
        <f>SUMIFS($I$11:$I$299,$C$11:$C$299,"=Novembre",$F$11:$F$299,"=Prestations de services BIC")</f>
        <v>0</v>
      </c>
    </row>
    <row r="74" spans="2:22">
      <c r="B74" s="48"/>
      <c r="C74" s="48"/>
      <c r="D74" s="49"/>
      <c r="E74" s="48"/>
      <c r="F74" s="48"/>
      <c r="G74" s="50"/>
      <c r="H74" s="51" t="str">
        <f t="shared" si="7"/>
        <v xml:space="preserve"> </v>
      </c>
      <c r="I74" s="52" t="str">
        <f t="shared" si="2"/>
        <v xml:space="preserve"> </v>
      </c>
      <c r="J74" s="48"/>
      <c r="L74" s="85" t="str">
        <f>'Déclarations AM'!R15</f>
        <v>CFP ARTISAN</v>
      </c>
      <c r="M74" s="56">
        <f>'Déclarations AM'!T15</f>
        <v>3.0000000000000001E-3</v>
      </c>
      <c r="N74" s="55">
        <f>'Déclarations AM'!U15</f>
        <v>42</v>
      </c>
      <c r="O74" s="55">
        <f t="shared" si="39"/>
        <v>0.126</v>
      </c>
      <c r="P74" s="55">
        <f>P72+P73</f>
        <v>0</v>
      </c>
      <c r="Q74" s="55">
        <f t="shared" si="40"/>
        <v>0</v>
      </c>
      <c r="R74" s="55">
        <f t="shared" ref="R74" si="42">P74-N74</f>
        <v>-42</v>
      </c>
      <c r="S74" s="55">
        <f t="shared" si="41"/>
        <v>-0.126</v>
      </c>
      <c r="U74" s="69" t="s">
        <v>113</v>
      </c>
      <c r="V74" s="69">
        <f>SUMIFS($I$11:$I$299,$C$11:$C$299,"=Novembre",$F$11:$F$299,"=Prestations de services BNC")</f>
        <v>0</v>
      </c>
    </row>
    <row r="75" spans="2:22">
      <c r="B75" s="48"/>
      <c r="C75" s="48"/>
      <c r="D75" s="49"/>
      <c r="E75" s="48"/>
      <c r="F75" s="48"/>
      <c r="G75" s="50"/>
      <c r="H75" s="51" t="str">
        <f t="shared" si="7"/>
        <v xml:space="preserve"> </v>
      </c>
      <c r="I75" s="52" t="str">
        <f t="shared" si="2"/>
        <v xml:space="preserve"> </v>
      </c>
      <c r="J75" s="48"/>
      <c r="L75" s="61"/>
      <c r="M75" s="59"/>
      <c r="N75" s="60"/>
      <c r="O75" s="60"/>
      <c r="P75" s="60"/>
      <c r="Q75" s="60"/>
      <c r="R75" s="60"/>
      <c r="S75" s="60"/>
    </row>
    <row r="76" spans="2:22">
      <c r="B76" s="48"/>
      <c r="C76" s="48"/>
      <c r="D76" s="49"/>
      <c r="E76" s="48"/>
      <c r="F76" s="48"/>
      <c r="G76" s="50"/>
      <c r="H76" s="51" t="str">
        <f t="shared" ref="H76:H139" si="43">IF(G76="Non",D76," ")</f>
        <v xml:space="preserve"> </v>
      </c>
      <c r="I76" s="52" t="str">
        <f t="shared" ref="I76:I139" si="44">IF(G76="non",D76," ")</f>
        <v xml:space="preserve"> </v>
      </c>
      <c r="J76" s="48"/>
      <c r="L76" s="61"/>
      <c r="M76" s="59"/>
      <c r="N76" s="207" t="s">
        <v>106</v>
      </c>
      <c r="O76" s="207"/>
      <c r="P76" s="207" t="s">
        <v>107</v>
      </c>
      <c r="Q76" s="207"/>
      <c r="R76" s="207" t="s">
        <v>108</v>
      </c>
      <c r="S76" s="207"/>
    </row>
    <row r="77" spans="2:22">
      <c r="B77" s="48"/>
      <c r="C77" s="48"/>
      <c r="D77" s="49"/>
      <c r="E77" s="48"/>
      <c r="F77" s="48"/>
      <c r="G77" s="50"/>
      <c r="H77" s="51" t="str">
        <f t="shared" si="43"/>
        <v xml:space="preserve"> </v>
      </c>
      <c r="I77" s="52" t="str">
        <f t="shared" si="44"/>
        <v xml:space="preserve"> </v>
      </c>
      <c r="J77" s="48"/>
      <c r="L77" s="87" t="s">
        <v>91</v>
      </c>
      <c r="M77" s="54" t="s">
        <v>55</v>
      </c>
      <c r="N77" s="55" t="s">
        <v>109</v>
      </c>
      <c r="O77" s="55" t="s">
        <v>105</v>
      </c>
      <c r="P77" s="55" t="s">
        <v>109</v>
      </c>
      <c r="Q77" s="55" t="s">
        <v>105</v>
      </c>
      <c r="R77" s="55" t="s">
        <v>109</v>
      </c>
      <c r="S77" s="55" t="s">
        <v>105</v>
      </c>
    </row>
    <row r="78" spans="2:22">
      <c r="B78" s="48"/>
      <c r="C78" s="48"/>
      <c r="D78" s="49"/>
      <c r="E78" s="48"/>
      <c r="F78" s="48"/>
      <c r="G78" s="50"/>
      <c r="H78" s="51" t="str">
        <f t="shared" si="43"/>
        <v xml:space="preserve"> </v>
      </c>
      <c r="I78" s="52" t="str">
        <f t="shared" si="44"/>
        <v xml:space="preserve"> </v>
      </c>
      <c r="J78" s="48"/>
      <c r="L78" s="85" t="str">
        <f>'Déclarations AM'!R19</f>
        <v>MICRO SOC VENT ARTIS</v>
      </c>
      <c r="M78" s="62">
        <f>'Déclarations AM'!T19</f>
        <v>0.14000000000000001</v>
      </c>
      <c r="N78" s="55">
        <f>'Déclarations AM'!U19</f>
        <v>43</v>
      </c>
      <c r="O78" s="55">
        <f>IFERROR(N78*M78," ")</f>
        <v>6.0200000000000005</v>
      </c>
      <c r="P78" s="55">
        <f>SUMIFS($I$11:$I$299,$C$11:$C$299,"=Décembre",$F$11:$F$299,"=ventes")</f>
        <v>0</v>
      </c>
      <c r="Q78" s="55">
        <f>IFERROR(P78*M78," ")</f>
        <v>0</v>
      </c>
      <c r="R78" s="55">
        <f>P78-N78</f>
        <v>-43</v>
      </c>
      <c r="S78" s="55">
        <f>IFERROR(R78*M78," ")</f>
        <v>-6.0200000000000005</v>
      </c>
      <c r="U78" s="70" t="s">
        <v>91</v>
      </c>
    </row>
    <row r="79" spans="2:22">
      <c r="B79" s="48"/>
      <c r="C79" s="48"/>
      <c r="D79" s="49"/>
      <c r="E79" s="48"/>
      <c r="F79" s="48"/>
      <c r="G79" s="50"/>
      <c r="H79" s="51" t="str">
        <f t="shared" si="43"/>
        <v xml:space="preserve"> </v>
      </c>
      <c r="I79" s="52" t="str">
        <f t="shared" si="44"/>
        <v xml:space="preserve"> </v>
      </c>
      <c r="J79" s="48"/>
      <c r="L79" s="85" t="str">
        <f>'Déclarations AM'!R20</f>
        <v>MICRO SOCIAL PREST</v>
      </c>
      <c r="M79" s="56">
        <f>'Déclarations AM'!T20</f>
        <v>0.24600000000000002</v>
      </c>
      <c r="N79" s="55">
        <f>'Déclarations AM'!U20</f>
        <v>44</v>
      </c>
      <c r="O79" s="55">
        <f t="shared" ref="O79:O80" si="45">IFERROR(N79*M79," ")</f>
        <v>10.824000000000002</v>
      </c>
      <c r="P79" s="55">
        <f>V79+V80</f>
        <v>0</v>
      </c>
      <c r="Q79" s="55">
        <f t="shared" ref="Q79:Q80" si="46">IFERROR(P79*M79," ")</f>
        <v>0</v>
      </c>
      <c r="R79" s="55">
        <f>P79-N79</f>
        <v>-44</v>
      </c>
      <c r="S79" s="55">
        <f t="shared" ref="S79:S80" si="47">IFERROR(R79*M79," ")</f>
        <v>-10.824000000000002</v>
      </c>
      <c r="U79" s="69" t="s">
        <v>112</v>
      </c>
      <c r="V79" s="69">
        <f>SUMIFS($I$11:$I$299,$C$11:$C$299,"=Décembre",$F$11:$F$299,"=Prestations de services BIC")</f>
        <v>0</v>
      </c>
    </row>
    <row r="80" spans="2:22">
      <c r="B80" s="48"/>
      <c r="C80" s="48"/>
      <c r="D80" s="49"/>
      <c r="E80" s="48"/>
      <c r="F80" s="48"/>
      <c r="G80" s="50"/>
      <c r="H80" s="51" t="str">
        <f t="shared" si="43"/>
        <v xml:space="preserve"> </v>
      </c>
      <c r="I80" s="52" t="str">
        <f t="shared" si="44"/>
        <v xml:space="preserve"> </v>
      </c>
      <c r="J80" s="48"/>
      <c r="L80" s="85" t="str">
        <f>'Déclarations AM'!R21</f>
        <v>CFP ARTISAN</v>
      </c>
      <c r="M80" s="56">
        <f>'Déclarations AM'!T21</f>
        <v>3.0000000000000001E-3</v>
      </c>
      <c r="N80" s="55">
        <f>'Déclarations AM'!U21</f>
        <v>45</v>
      </c>
      <c r="O80" s="55">
        <f t="shared" si="45"/>
        <v>0.13500000000000001</v>
      </c>
      <c r="P80" s="55">
        <f>P78+P79</f>
        <v>0</v>
      </c>
      <c r="Q80" s="55">
        <f t="shared" si="46"/>
        <v>0</v>
      </c>
      <c r="R80" s="55">
        <f t="shared" ref="R80" si="48">P80-N80</f>
        <v>-45</v>
      </c>
      <c r="S80" s="55">
        <f t="shared" si="47"/>
        <v>-0.13500000000000001</v>
      </c>
      <c r="U80" s="69" t="s">
        <v>113</v>
      </c>
      <c r="V80" s="69">
        <f>SUMIFS($I$11:$I$299,$C$11:$C$299,"=Décembre",$F$11:$F$299,"=Prestations de services BNC")</f>
        <v>0</v>
      </c>
    </row>
    <row r="81" spans="2:19">
      <c r="B81" s="48"/>
      <c r="C81" s="48"/>
      <c r="D81" s="49"/>
      <c r="E81" s="48"/>
      <c r="F81" s="48"/>
      <c r="G81" s="50"/>
      <c r="H81" s="51" t="str">
        <f t="shared" si="43"/>
        <v xml:space="preserve"> </v>
      </c>
      <c r="I81" s="52" t="str">
        <f t="shared" si="44"/>
        <v xml:space="preserve"> </v>
      </c>
      <c r="J81" s="48"/>
      <c r="L81" s="63"/>
      <c r="M81" s="64"/>
      <c r="N81" s="60"/>
      <c r="O81" s="60"/>
      <c r="P81" s="60"/>
      <c r="Q81" s="60"/>
      <c r="R81" s="60"/>
      <c r="S81" s="60"/>
    </row>
    <row r="82" spans="2:19">
      <c r="B82" s="48"/>
      <c r="C82" s="48"/>
      <c r="D82" s="49"/>
      <c r="E82" s="48"/>
      <c r="F82" s="48"/>
      <c r="G82" s="50"/>
      <c r="H82" s="51" t="str">
        <f t="shared" si="43"/>
        <v xml:space="preserve"> </v>
      </c>
      <c r="I82" s="52" t="str">
        <f t="shared" si="44"/>
        <v xml:space="preserve"> </v>
      </c>
      <c r="J82" s="48"/>
      <c r="L82" s="61"/>
      <c r="M82" s="59"/>
      <c r="N82" s="60"/>
      <c r="O82" s="60"/>
      <c r="P82" s="60"/>
      <c r="Q82" s="60"/>
      <c r="R82" s="60"/>
      <c r="S82" s="60"/>
    </row>
    <row r="83" spans="2:19">
      <c r="B83" s="48"/>
      <c r="C83" s="48"/>
      <c r="D83" s="49"/>
      <c r="E83" s="48"/>
      <c r="F83" s="48"/>
      <c r="G83" s="50"/>
      <c r="H83" s="51" t="str">
        <f t="shared" si="43"/>
        <v xml:space="preserve"> </v>
      </c>
      <c r="I83" s="52" t="str">
        <f t="shared" si="44"/>
        <v xml:space="preserve"> </v>
      </c>
      <c r="J83" s="48"/>
      <c r="L83" s="61"/>
      <c r="M83" s="59"/>
      <c r="N83" s="60"/>
      <c r="O83" s="60"/>
      <c r="P83" s="60"/>
      <c r="Q83" s="60"/>
      <c r="R83" s="60"/>
      <c r="S83" s="60"/>
    </row>
    <row r="84" spans="2:19">
      <c r="B84" s="48"/>
      <c r="C84" s="48"/>
      <c r="D84" s="49"/>
      <c r="E84" s="48"/>
      <c r="F84" s="48"/>
      <c r="G84" s="50"/>
      <c r="H84" s="51" t="str">
        <f t="shared" si="43"/>
        <v xml:space="preserve"> </v>
      </c>
      <c r="I84" s="52" t="str">
        <f t="shared" si="44"/>
        <v xml:space="preserve"> </v>
      </c>
      <c r="J84" s="48"/>
      <c r="L84" s="61"/>
      <c r="M84" s="59"/>
      <c r="N84" s="60"/>
      <c r="O84" s="60"/>
      <c r="P84" s="60"/>
      <c r="Q84" s="60"/>
      <c r="R84" s="60"/>
      <c r="S84" s="60"/>
    </row>
    <row r="85" spans="2:19">
      <c r="B85" s="48"/>
      <c r="C85" s="48"/>
      <c r="D85" s="49"/>
      <c r="E85" s="48"/>
      <c r="F85" s="48"/>
      <c r="G85" s="50"/>
      <c r="H85" s="51" t="str">
        <f t="shared" si="43"/>
        <v xml:space="preserve"> </v>
      </c>
      <c r="I85" s="52" t="str">
        <f t="shared" si="44"/>
        <v xml:space="preserve"> </v>
      </c>
      <c r="J85" s="48"/>
      <c r="L85" s="61"/>
      <c r="M85" s="59"/>
      <c r="N85" s="60"/>
      <c r="O85" s="60"/>
      <c r="P85" s="60"/>
      <c r="Q85" s="60"/>
      <c r="R85" s="60"/>
      <c r="S85" s="60"/>
    </row>
    <row r="86" spans="2:19">
      <c r="B86" s="48"/>
      <c r="C86" s="48"/>
      <c r="D86" s="49"/>
      <c r="E86" s="48"/>
      <c r="F86" s="48"/>
      <c r="G86" s="50"/>
      <c r="H86" s="51" t="str">
        <f t="shared" si="43"/>
        <v xml:space="preserve"> </v>
      </c>
      <c r="I86" s="52" t="str">
        <f t="shared" si="44"/>
        <v xml:space="preserve"> </v>
      </c>
      <c r="J86" s="48"/>
      <c r="L86" s="65"/>
      <c r="M86" s="66"/>
      <c r="N86" s="68"/>
      <c r="O86" s="68"/>
      <c r="P86" s="68"/>
      <c r="Q86" s="68"/>
      <c r="R86" s="68"/>
      <c r="S86" s="68"/>
    </row>
    <row r="87" spans="2:19">
      <c r="B87" s="48"/>
      <c r="C87" s="48"/>
      <c r="D87" s="49"/>
      <c r="E87" s="48"/>
      <c r="F87" s="48"/>
      <c r="G87" s="50"/>
      <c r="H87" s="51" t="str">
        <f t="shared" si="43"/>
        <v xml:space="preserve"> </v>
      </c>
      <c r="I87" s="52" t="str">
        <f t="shared" si="44"/>
        <v xml:space="preserve"> </v>
      </c>
      <c r="J87" s="48"/>
      <c r="L87" s="65"/>
      <c r="M87" s="66"/>
      <c r="N87" s="67"/>
      <c r="O87" s="67"/>
      <c r="P87" s="67"/>
      <c r="Q87" s="67"/>
      <c r="R87" s="67"/>
      <c r="S87" s="67"/>
    </row>
    <row r="88" spans="2:19">
      <c r="B88" s="48"/>
      <c r="C88" s="48"/>
      <c r="D88" s="49"/>
      <c r="E88" s="48"/>
      <c r="F88" s="48"/>
      <c r="G88" s="50"/>
      <c r="H88" s="51" t="str">
        <f t="shared" si="43"/>
        <v xml:space="preserve"> </v>
      </c>
      <c r="I88" s="52" t="str">
        <f t="shared" si="44"/>
        <v xml:space="preserve"> </v>
      </c>
      <c r="J88" s="48"/>
      <c r="L88" s="63"/>
      <c r="M88" s="64"/>
      <c r="N88" s="60"/>
      <c r="O88" s="60"/>
      <c r="P88" s="60"/>
      <c r="Q88" s="60"/>
      <c r="R88" s="60"/>
      <c r="S88" s="60"/>
    </row>
    <row r="89" spans="2:19">
      <c r="B89" s="48"/>
      <c r="C89" s="48"/>
      <c r="D89" s="49"/>
      <c r="E89" s="48"/>
      <c r="F89" s="48"/>
      <c r="G89" s="50"/>
      <c r="H89" s="51" t="str">
        <f t="shared" si="43"/>
        <v xml:space="preserve"> </v>
      </c>
      <c r="I89" s="52" t="str">
        <f t="shared" si="44"/>
        <v xml:space="preserve"> </v>
      </c>
      <c r="J89" s="48"/>
      <c r="L89" s="61"/>
      <c r="M89" s="59"/>
      <c r="N89" s="60"/>
      <c r="O89" s="60"/>
      <c r="P89" s="60"/>
      <c r="Q89" s="60"/>
      <c r="R89" s="60"/>
      <c r="S89" s="60"/>
    </row>
    <row r="90" spans="2:19">
      <c r="B90" s="48"/>
      <c r="C90" s="48"/>
      <c r="D90" s="49"/>
      <c r="E90" s="48"/>
      <c r="F90" s="48"/>
      <c r="G90" s="50"/>
      <c r="H90" s="51" t="str">
        <f t="shared" si="43"/>
        <v xml:space="preserve"> </v>
      </c>
      <c r="I90" s="52" t="str">
        <f t="shared" si="44"/>
        <v xml:space="preserve"> </v>
      </c>
      <c r="J90" s="48"/>
      <c r="L90" s="61"/>
      <c r="M90" s="59"/>
      <c r="N90" s="60"/>
      <c r="O90" s="60"/>
      <c r="P90" s="60"/>
      <c r="Q90" s="60"/>
      <c r="R90" s="60"/>
      <c r="S90" s="60"/>
    </row>
    <row r="91" spans="2:19">
      <c r="B91" s="48"/>
      <c r="C91" s="48"/>
      <c r="D91" s="49"/>
      <c r="E91" s="48"/>
      <c r="F91" s="48"/>
      <c r="G91" s="50"/>
      <c r="H91" s="51" t="str">
        <f t="shared" si="43"/>
        <v xml:space="preserve"> </v>
      </c>
      <c r="I91" s="52" t="str">
        <f t="shared" si="44"/>
        <v xml:space="preserve"> </v>
      </c>
      <c r="J91" s="48"/>
      <c r="L91" s="61"/>
      <c r="M91" s="59"/>
      <c r="N91" s="60"/>
      <c r="O91" s="60"/>
      <c r="P91" s="60"/>
      <c r="Q91" s="60"/>
      <c r="R91" s="60"/>
      <c r="S91" s="60"/>
    </row>
    <row r="92" spans="2:19">
      <c r="B92" s="48"/>
      <c r="C92" s="48"/>
      <c r="D92" s="49"/>
      <c r="E92" s="48"/>
      <c r="F92" s="48"/>
      <c r="G92" s="50"/>
      <c r="H92" s="51" t="str">
        <f t="shared" si="43"/>
        <v xml:space="preserve"> </v>
      </c>
      <c r="I92" s="52" t="str">
        <f t="shared" si="44"/>
        <v xml:space="preserve"> </v>
      </c>
      <c r="J92" s="48"/>
      <c r="L92" s="61"/>
      <c r="M92" s="59"/>
      <c r="N92" s="60"/>
      <c r="O92" s="60"/>
      <c r="P92" s="60"/>
      <c r="Q92" s="60"/>
      <c r="R92" s="60"/>
      <c r="S92" s="60"/>
    </row>
    <row r="93" spans="2:19">
      <c r="B93" s="48"/>
      <c r="C93" s="48"/>
      <c r="D93" s="49"/>
      <c r="E93" s="48"/>
      <c r="F93" s="48"/>
      <c r="G93" s="50"/>
      <c r="H93" s="51" t="str">
        <f t="shared" si="43"/>
        <v xml:space="preserve"> </v>
      </c>
      <c r="I93" s="52" t="str">
        <f t="shared" si="44"/>
        <v xml:space="preserve"> </v>
      </c>
      <c r="J93" s="48"/>
      <c r="L93" s="65"/>
      <c r="M93" s="66"/>
      <c r="N93" s="68"/>
      <c r="O93" s="68"/>
      <c r="P93" s="68"/>
      <c r="Q93" s="68"/>
      <c r="R93" s="68"/>
      <c r="S93" s="68"/>
    </row>
    <row r="94" spans="2:19">
      <c r="B94" s="48"/>
      <c r="C94" s="48"/>
      <c r="D94" s="49"/>
      <c r="E94" s="48"/>
      <c r="F94" s="48"/>
      <c r="G94" s="50"/>
      <c r="H94" s="51" t="str">
        <f t="shared" si="43"/>
        <v xml:space="preserve"> </v>
      </c>
      <c r="I94" s="52" t="str">
        <f t="shared" si="44"/>
        <v xml:space="preserve"> </v>
      </c>
      <c r="J94" s="48"/>
      <c r="L94" s="65"/>
      <c r="M94" s="66"/>
      <c r="N94" s="68"/>
      <c r="O94" s="68"/>
      <c r="P94" s="68"/>
      <c r="Q94" s="68"/>
      <c r="R94" s="68"/>
      <c r="S94" s="68"/>
    </row>
    <row r="95" spans="2:19">
      <c r="B95" s="48"/>
      <c r="C95" s="48"/>
      <c r="D95" s="49"/>
      <c r="E95" s="48"/>
      <c r="F95" s="48"/>
      <c r="G95" s="50"/>
      <c r="H95" s="51" t="str">
        <f t="shared" si="43"/>
        <v xml:space="preserve"> </v>
      </c>
      <c r="I95" s="52" t="str">
        <f t="shared" si="44"/>
        <v xml:space="preserve"> </v>
      </c>
      <c r="J95" s="48"/>
      <c r="L95" s="65"/>
      <c r="M95" s="66"/>
      <c r="N95" s="68"/>
      <c r="O95" s="68"/>
      <c r="P95" s="68"/>
      <c r="Q95" s="68"/>
      <c r="R95" s="68"/>
      <c r="S95" s="68"/>
    </row>
    <row r="96" spans="2:19">
      <c r="B96" s="48"/>
      <c r="C96" s="48"/>
      <c r="D96" s="49"/>
      <c r="E96" s="48"/>
      <c r="F96" s="48"/>
      <c r="G96" s="50"/>
      <c r="H96" s="51" t="str">
        <f t="shared" si="43"/>
        <v xml:space="preserve"> </v>
      </c>
      <c r="I96" s="52" t="str">
        <f t="shared" si="44"/>
        <v xml:space="preserve"> </v>
      </c>
      <c r="J96" s="48"/>
      <c r="L96" s="65"/>
      <c r="M96" s="66"/>
      <c r="N96" s="68"/>
      <c r="O96" s="68"/>
      <c r="P96" s="68"/>
      <c r="Q96" s="68"/>
      <c r="R96" s="68"/>
      <c r="S96" s="68"/>
    </row>
    <row r="97" spans="2:19">
      <c r="B97" s="48"/>
      <c r="C97" s="48"/>
      <c r="D97" s="49"/>
      <c r="E97" s="48"/>
      <c r="F97" s="48"/>
      <c r="G97" s="50"/>
      <c r="H97" s="51" t="str">
        <f t="shared" si="43"/>
        <v xml:space="preserve"> </v>
      </c>
      <c r="I97" s="52" t="str">
        <f t="shared" si="44"/>
        <v xml:space="preserve"> </v>
      </c>
      <c r="J97" s="48"/>
      <c r="L97" s="65"/>
      <c r="M97" s="66"/>
      <c r="N97" s="68"/>
      <c r="O97" s="68"/>
      <c r="P97" s="68"/>
      <c r="Q97" s="68"/>
      <c r="R97" s="68"/>
      <c r="S97" s="68"/>
    </row>
    <row r="98" spans="2:19">
      <c r="B98" s="48"/>
      <c r="C98" s="48"/>
      <c r="D98" s="49"/>
      <c r="E98" s="48"/>
      <c r="F98" s="48"/>
      <c r="G98" s="50"/>
      <c r="H98" s="51" t="str">
        <f t="shared" si="43"/>
        <v xml:space="preserve"> </v>
      </c>
      <c r="I98" s="52" t="str">
        <f t="shared" si="44"/>
        <v xml:space="preserve"> </v>
      </c>
      <c r="J98" s="48"/>
      <c r="L98" s="65"/>
      <c r="M98" s="66"/>
      <c r="N98" s="68"/>
      <c r="O98" s="68"/>
      <c r="P98" s="68"/>
      <c r="Q98" s="68"/>
      <c r="R98" s="68"/>
      <c r="S98" s="68"/>
    </row>
    <row r="99" spans="2:19">
      <c r="B99" s="48"/>
      <c r="C99" s="48"/>
      <c r="D99" s="49"/>
      <c r="E99" s="48"/>
      <c r="F99" s="48"/>
      <c r="G99" s="50"/>
      <c r="H99" s="51" t="str">
        <f t="shared" si="43"/>
        <v xml:space="preserve"> </v>
      </c>
      <c r="I99" s="52" t="str">
        <f t="shared" si="44"/>
        <v xml:space="preserve"> </v>
      </c>
      <c r="J99" s="48"/>
      <c r="L99" s="65"/>
      <c r="M99" s="66"/>
      <c r="N99" s="68"/>
      <c r="O99" s="68"/>
      <c r="P99" s="68"/>
      <c r="Q99" s="68"/>
      <c r="R99" s="68"/>
      <c r="S99" s="68"/>
    </row>
    <row r="100" spans="2:19">
      <c r="B100" s="48"/>
      <c r="C100" s="48"/>
      <c r="D100" s="49"/>
      <c r="E100" s="48"/>
      <c r="F100" s="48"/>
      <c r="G100" s="50"/>
      <c r="H100" s="51" t="str">
        <f t="shared" si="43"/>
        <v xml:space="preserve"> </v>
      </c>
      <c r="I100" s="52" t="str">
        <f t="shared" si="44"/>
        <v xml:space="preserve"> </v>
      </c>
      <c r="J100" s="48"/>
      <c r="L100" s="65"/>
      <c r="M100" s="66"/>
      <c r="N100" s="68"/>
      <c r="O100" s="68"/>
      <c r="P100" s="68"/>
      <c r="Q100" s="68"/>
      <c r="R100" s="68"/>
      <c r="S100" s="68"/>
    </row>
    <row r="101" spans="2:19">
      <c r="B101" s="48"/>
      <c r="C101" s="48"/>
      <c r="D101" s="49"/>
      <c r="E101" s="48"/>
      <c r="F101" s="48"/>
      <c r="G101" s="50"/>
      <c r="H101" s="51" t="str">
        <f t="shared" si="43"/>
        <v xml:space="preserve"> </v>
      </c>
      <c r="I101" s="52" t="str">
        <f t="shared" si="44"/>
        <v xml:space="preserve"> </v>
      </c>
      <c r="J101" s="48"/>
      <c r="L101" s="65"/>
      <c r="M101" s="66"/>
      <c r="N101" s="68"/>
      <c r="O101" s="68"/>
      <c r="P101" s="68"/>
      <c r="Q101" s="68"/>
      <c r="R101" s="68"/>
      <c r="S101" s="68"/>
    </row>
    <row r="102" spans="2:19">
      <c r="B102" s="48"/>
      <c r="C102" s="48"/>
      <c r="D102" s="49"/>
      <c r="E102" s="48"/>
      <c r="F102" s="48"/>
      <c r="G102" s="50"/>
      <c r="H102" s="51" t="str">
        <f t="shared" si="43"/>
        <v xml:space="preserve"> </v>
      </c>
      <c r="I102" s="52" t="str">
        <f t="shared" si="44"/>
        <v xml:space="preserve"> </v>
      </c>
      <c r="J102" s="48"/>
      <c r="L102" s="65"/>
      <c r="M102" s="66"/>
      <c r="N102" s="68"/>
      <c r="O102" s="68"/>
      <c r="P102" s="68"/>
      <c r="Q102" s="68"/>
      <c r="R102" s="68"/>
      <c r="S102" s="68"/>
    </row>
    <row r="103" spans="2:19">
      <c r="B103" s="48"/>
      <c r="C103" s="48"/>
      <c r="D103" s="49"/>
      <c r="E103" s="48"/>
      <c r="F103" s="48"/>
      <c r="G103" s="50"/>
      <c r="H103" s="51" t="str">
        <f t="shared" si="43"/>
        <v xml:space="preserve"> </v>
      </c>
      <c r="I103" s="52" t="str">
        <f t="shared" si="44"/>
        <v xml:space="preserve"> </v>
      </c>
      <c r="J103" s="48"/>
      <c r="L103" s="65"/>
      <c r="M103" s="66"/>
      <c r="N103" s="68"/>
      <c r="O103" s="68"/>
      <c r="P103" s="68"/>
      <c r="Q103" s="68"/>
      <c r="R103" s="68"/>
      <c r="S103" s="68"/>
    </row>
    <row r="104" spans="2:19">
      <c r="B104" s="48"/>
      <c r="C104" s="48"/>
      <c r="D104" s="49"/>
      <c r="E104" s="48"/>
      <c r="F104" s="48"/>
      <c r="G104" s="50"/>
      <c r="H104" s="51" t="str">
        <f t="shared" si="43"/>
        <v xml:space="preserve"> </v>
      </c>
      <c r="I104" s="52" t="str">
        <f t="shared" si="44"/>
        <v xml:space="preserve"> </v>
      </c>
      <c r="J104" s="48"/>
      <c r="L104" s="65"/>
      <c r="M104" s="66"/>
      <c r="N104" s="68"/>
      <c r="O104" s="68"/>
      <c r="P104" s="68"/>
      <c r="Q104" s="68"/>
      <c r="R104" s="68"/>
      <c r="S104" s="68"/>
    </row>
    <row r="105" spans="2:19">
      <c r="B105" s="48"/>
      <c r="C105" s="48"/>
      <c r="D105" s="49"/>
      <c r="E105" s="48"/>
      <c r="F105" s="48"/>
      <c r="G105" s="50"/>
      <c r="H105" s="51" t="str">
        <f t="shared" si="43"/>
        <v xml:space="preserve"> </v>
      </c>
      <c r="I105" s="52" t="str">
        <f t="shared" si="44"/>
        <v xml:space="preserve"> </v>
      </c>
      <c r="J105" s="48"/>
      <c r="L105" s="65"/>
      <c r="M105" s="66"/>
      <c r="N105" s="68"/>
      <c r="O105" s="68"/>
      <c r="P105" s="68"/>
      <c r="Q105" s="68"/>
      <c r="R105" s="68"/>
      <c r="S105" s="68"/>
    </row>
    <row r="106" spans="2:19">
      <c r="B106" s="48"/>
      <c r="C106" s="48"/>
      <c r="D106" s="49"/>
      <c r="E106" s="48"/>
      <c r="F106" s="48"/>
      <c r="G106" s="50"/>
      <c r="H106" s="51" t="str">
        <f t="shared" si="43"/>
        <v xml:space="preserve"> </v>
      </c>
      <c r="I106" s="52" t="str">
        <f t="shared" si="44"/>
        <v xml:space="preserve"> </v>
      </c>
      <c r="J106" s="48"/>
      <c r="L106" s="65"/>
      <c r="M106" s="66"/>
      <c r="N106" s="68"/>
      <c r="O106" s="68"/>
      <c r="P106" s="68"/>
      <c r="Q106" s="68"/>
      <c r="R106" s="68"/>
      <c r="S106" s="68"/>
    </row>
    <row r="107" spans="2:19">
      <c r="B107" s="48"/>
      <c r="C107" s="48"/>
      <c r="D107" s="49"/>
      <c r="E107" s="48"/>
      <c r="F107" s="48"/>
      <c r="G107" s="50"/>
      <c r="H107" s="51" t="str">
        <f t="shared" si="43"/>
        <v xml:space="preserve"> </v>
      </c>
      <c r="I107" s="52" t="str">
        <f t="shared" si="44"/>
        <v xml:space="preserve"> </v>
      </c>
      <c r="J107" s="48"/>
      <c r="L107" s="65"/>
      <c r="M107" s="66"/>
      <c r="N107" s="68"/>
      <c r="O107" s="68"/>
      <c r="P107" s="68"/>
      <c r="Q107" s="68"/>
      <c r="R107" s="68"/>
      <c r="S107" s="68"/>
    </row>
    <row r="108" spans="2:19">
      <c r="B108" s="48"/>
      <c r="C108" s="48"/>
      <c r="D108" s="49"/>
      <c r="E108" s="48"/>
      <c r="F108" s="48"/>
      <c r="G108" s="50"/>
      <c r="H108" s="51" t="str">
        <f t="shared" si="43"/>
        <v xml:space="preserve"> </v>
      </c>
      <c r="I108" s="52" t="str">
        <f t="shared" si="44"/>
        <v xml:space="preserve"> </v>
      </c>
      <c r="J108" s="48"/>
      <c r="L108" s="65"/>
      <c r="M108" s="66"/>
      <c r="N108" s="68"/>
      <c r="O108" s="68"/>
      <c r="P108" s="68"/>
      <c r="Q108" s="68"/>
      <c r="R108" s="68"/>
      <c r="S108" s="68"/>
    </row>
    <row r="109" spans="2:19">
      <c r="B109" s="48"/>
      <c r="C109" s="48"/>
      <c r="D109" s="49"/>
      <c r="E109" s="48"/>
      <c r="F109" s="48"/>
      <c r="G109" s="50"/>
      <c r="H109" s="51" t="str">
        <f t="shared" si="43"/>
        <v xml:space="preserve"> </v>
      </c>
      <c r="I109" s="52" t="str">
        <f t="shared" si="44"/>
        <v xml:space="preserve"> </v>
      </c>
      <c r="J109" s="48"/>
      <c r="L109" s="65"/>
      <c r="M109" s="66"/>
      <c r="N109" s="68"/>
      <c r="O109" s="68"/>
      <c r="P109" s="68"/>
      <c r="Q109" s="68"/>
      <c r="R109" s="68"/>
      <c r="S109" s="68"/>
    </row>
    <row r="110" spans="2:19">
      <c r="B110" s="48"/>
      <c r="C110" s="48"/>
      <c r="D110" s="49"/>
      <c r="E110" s="48"/>
      <c r="F110" s="48"/>
      <c r="G110" s="50"/>
      <c r="H110" s="51" t="str">
        <f t="shared" si="43"/>
        <v xml:space="preserve"> </v>
      </c>
      <c r="I110" s="52" t="str">
        <f t="shared" si="44"/>
        <v xml:space="preserve"> </v>
      </c>
      <c r="J110" s="48"/>
      <c r="L110" s="65"/>
      <c r="M110" s="66"/>
      <c r="N110" s="68"/>
      <c r="O110" s="68"/>
      <c r="P110" s="68"/>
      <c r="Q110" s="68"/>
      <c r="R110" s="68"/>
      <c r="S110" s="68"/>
    </row>
    <row r="111" spans="2:19">
      <c r="B111" s="48"/>
      <c r="C111" s="48"/>
      <c r="D111" s="49"/>
      <c r="E111" s="48"/>
      <c r="F111" s="48"/>
      <c r="G111" s="50"/>
      <c r="H111" s="51" t="str">
        <f t="shared" si="43"/>
        <v xml:space="preserve"> </v>
      </c>
      <c r="I111" s="52" t="str">
        <f t="shared" si="44"/>
        <v xml:space="preserve"> </v>
      </c>
      <c r="J111" s="48"/>
      <c r="L111" s="65"/>
      <c r="M111" s="66"/>
      <c r="N111" s="68"/>
      <c r="O111" s="68"/>
      <c r="P111" s="68"/>
      <c r="Q111" s="68"/>
      <c r="R111" s="68"/>
      <c r="S111" s="68"/>
    </row>
    <row r="112" spans="2:19">
      <c r="B112" s="48"/>
      <c r="C112" s="48"/>
      <c r="D112" s="49"/>
      <c r="E112" s="48"/>
      <c r="F112" s="48"/>
      <c r="G112" s="50"/>
      <c r="H112" s="51" t="str">
        <f t="shared" si="43"/>
        <v xml:space="preserve"> </v>
      </c>
      <c r="I112" s="52" t="str">
        <f t="shared" si="44"/>
        <v xml:space="preserve"> </v>
      </c>
      <c r="J112" s="48"/>
      <c r="L112" s="65"/>
      <c r="M112" s="66"/>
      <c r="N112" s="68"/>
      <c r="O112" s="68"/>
      <c r="P112" s="68"/>
      <c r="Q112" s="68"/>
      <c r="R112" s="68"/>
      <c r="S112" s="68"/>
    </row>
    <row r="113" spans="2:19">
      <c r="B113" s="48"/>
      <c r="C113" s="48"/>
      <c r="D113" s="49"/>
      <c r="E113" s="48"/>
      <c r="F113" s="48"/>
      <c r="G113" s="50"/>
      <c r="H113" s="51" t="str">
        <f t="shared" si="43"/>
        <v xml:space="preserve"> </v>
      </c>
      <c r="I113" s="52" t="str">
        <f t="shared" si="44"/>
        <v xml:space="preserve"> </v>
      </c>
      <c r="J113" s="48"/>
      <c r="L113" s="65"/>
      <c r="M113" s="66"/>
      <c r="N113" s="68"/>
      <c r="O113" s="68"/>
      <c r="P113" s="68"/>
      <c r="Q113" s="68"/>
      <c r="R113" s="68"/>
      <c r="S113" s="68"/>
    </row>
    <row r="114" spans="2:19">
      <c r="B114" s="48"/>
      <c r="C114" s="48"/>
      <c r="D114" s="49"/>
      <c r="E114" s="48"/>
      <c r="F114" s="48"/>
      <c r="G114" s="50"/>
      <c r="H114" s="51" t="str">
        <f t="shared" si="43"/>
        <v xml:space="preserve"> </v>
      </c>
      <c r="I114" s="52" t="str">
        <f t="shared" si="44"/>
        <v xml:space="preserve"> </v>
      </c>
      <c r="J114" s="48"/>
      <c r="L114" s="65"/>
      <c r="M114" s="66"/>
      <c r="N114" s="68"/>
      <c r="O114" s="68"/>
      <c r="P114" s="68"/>
      <c r="Q114" s="68"/>
      <c r="R114" s="68"/>
      <c r="S114" s="68"/>
    </row>
    <row r="115" spans="2:19">
      <c r="B115" s="48"/>
      <c r="C115" s="48"/>
      <c r="D115" s="49"/>
      <c r="E115" s="48"/>
      <c r="F115" s="48"/>
      <c r="G115" s="50"/>
      <c r="H115" s="51" t="str">
        <f t="shared" si="43"/>
        <v xml:space="preserve"> </v>
      </c>
      <c r="I115" s="52" t="str">
        <f t="shared" si="44"/>
        <v xml:space="preserve"> </v>
      </c>
      <c r="J115" s="48"/>
      <c r="L115" s="65"/>
      <c r="M115" s="66"/>
      <c r="N115" s="68"/>
      <c r="O115" s="68"/>
      <c r="P115" s="68"/>
      <c r="Q115" s="68"/>
      <c r="R115" s="68"/>
      <c r="S115" s="68"/>
    </row>
    <row r="116" spans="2:19">
      <c r="B116" s="48"/>
      <c r="C116" s="48"/>
      <c r="D116" s="49"/>
      <c r="E116" s="48"/>
      <c r="F116" s="48"/>
      <c r="G116" s="50"/>
      <c r="H116" s="51" t="str">
        <f t="shared" si="43"/>
        <v xml:space="preserve"> </v>
      </c>
      <c r="I116" s="52" t="str">
        <f t="shared" si="44"/>
        <v xml:space="preserve"> </v>
      </c>
      <c r="J116" s="48"/>
      <c r="L116" s="65"/>
      <c r="M116" s="66"/>
      <c r="N116" s="68"/>
      <c r="O116" s="68"/>
      <c r="P116" s="68"/>
      <c r="Q116" s="68"/>
      <c r="R116" s="68"/>
      <c r="S116" s="68"/>
    </row>
    <row r="117" spans="2:19">
      <c r="B117" s="48"/>
      <c r="C117" s="48"/>
      <c r="D117" s="49"/>
      <c r="E117" s="48"/>
      <c r="F117" s="48"/>
      <c r="G117" s="50"/>
      <c r="H117" s="51" t="str">
        <f t="shared" si="43"/>
        <v xml:space="preserve"> </v>
      </c>
      <c r="I117" s="52" t="str">
        <f t="shared" si="44"/>
        <v xml:space="preserve"> </v>
      </c>
      <c r="J117" s="48"/>
      <c r="L117" s="65"/>
      <c r="M117" s="66"/>
      <c r="N117" s="68"/>
      <c r="O117" s="68"/>
      <c r="P117" s="68"/>
      <c r="Q117" s="68"/>
      <c r="R117" s="68"/>
      <c r="S117" s="68"/>
    </row>
    <row r="118" spans="2:19">
      <c r="B118" s="48"/>
      <c r="C118" s="48"/>
      <c r="D118" s="49"/>
      <c r="E118" s="48"/>
      <c r="F118" s="48"/>
      <c r="G118" s="50"/>
      <c r="H118" s="51" t="str">
        <f t="shared" si="43"/>
        <v xml:space="preserve"> </v>
      </c>
      <c r="I118" s="52" t="str">
        <f t="shared" si="44"/>
        <v xml:space="preserve"> </v>
      </c>
      <c r="J118" s="48"/>
      <c r="L118" s="65"/>
      <c r="M118" s="66"/>
      <c r="N118" s="68"/>
      <c r="O118" s="68"/>
      <c r="P118" s="68"/>
      <c r="Q118" s="68"/>
      <c r="R118" s="68"/>
      <c r="S118" s="68"/>
    </row>
    <row r="119" spans="2:19">
      <c r="B119" s="48"/>
      <c r="C119" s="48"/>
      <c r="D119" s="49"/>
      <c r="E119" s="48"/>
      <c r="F119" s="48"/>
      <c r="G119" s="50"/>
      <c r="H119" s="51" t="str">
        <f t="shared" si="43"/>
        <v xml:space="preserve"> </v>
      </c>
      <c r="I119" s="52" t="str">
        <f t="shared" si="44"/>
        <v xml:space="preserve"> </v>
      </c>
      <c r="J119" s="48"/>
      <c r="L119" s="65"/>
      <c r="M119" s="66"/>
      <c r="N119" s="68"/>
      <c r="O119" s="68"/>
      <c r="P119" s="68"/>
      <c r="Q119" s="68"/>
      <c r="R119" s="68"/>
      <c r="S119" s="68"/>
    </row>
    <row r="120" spans="2:19">
      <c r="B120" s="48"/>
      <c r="C120" s="48"/>
      <c r="D120" s="49"/>
      <c r="E120" s="48"/>
      <c r="F120" s="48"/>
      <c r="G120" s="50"/>
      <c r="H120" s="51" t="str">
        <f t="shared" si="43"/>
        <v xml:space="preserve"> </v>
      </c>
      <c r="I120" s="52" t="str">
        <f t="shared" si="44"/>
        <v xml:space="preserve"> </v>
      </c>
      <c r="J120" s="48"/>
      <c r="L120" s="65"/>
      <c r="M120" s="66"/>
      <c r="N120" s="68"/>
      <c r="O120" s="68"/>
      <c r="P120" s="68"/>
      <c r="Q120" s="68"/>
      <c r="R120" s="68"/>
      <c r="S120" s="68"/>
    </row>
    <row r="121" spans="2:19">
      <c r="B121" s="48"/>
      <c r="C121" s="48"/>
      <c r="D121" s="49"/>
      <c r="E121" s="48"/>
      <c r="F121" s="48"/>
      <c r="G121" s="50"/>
      <c r="H121" s="51" t="str">
        <f t="shared" si="43"/>
        <v xml:space="preserve"> </v>
      </c>
      <c r="I121" s="52" t="str">
        <f t="shared" si="44"/>
        <v xml:space="preserve"> </v>
      </c>
      <c r="J121" s="48"/>
      <c r="L121" s="65"/>
      <c r="M121" s="66"/>
      <c r="N121" s="68"/>
      <c r="O121" s="68"/>
      <c r="P121" s="68"/>
      <c r="Q121" s="68"/>
      <c r="R121" s="68"/>
      <c r="S121" s="68"/>
    </row>
    <row r="122" spans="2:19">
      <c r="B122" s="48"/>
      <c r="C122" s="48"/>
      <c r="D122" s="49"/>
      <c r="E122" s="48"/>
      <c r="F122" s="48"/>
      <c r="G122" s="50"/>
      <c r="H122" s="51" t="str">
        <f t="shared" si="43"/>
        <v xml:space="preserve"> </v>
      </c>
      <c r="I122" s="52" t="str">
        <f t="shared" si="44"/>
        <v xml:space="preserve"> </v>
      </c>
      <c r="J122" s="48"/>
      <c r="L122" s="65"/>
      <c r="M122" s="66"/>
      <c r="N122" s="68"/>
      <c r="O122" s="68"/>
      <c r="P122" s="68"/>
      <c r="Q122" s="68"/>
      <c r="R122" s="68"/>
      <c r="S122" s="68"/>
    </row>
    <row r="123" spans="2:19">
      <c r="B123" s="48"/>
      <c r="C123" s="48"/>
      <c r="D123" s="49"/>
      <c r="E123" s="48"/>
      <c r="F123" s="48"/>
      <c r="G123" s="50"/>
      <c r="H123" s="51" t="str">
        <f t="shared" si="43"/>
        <v xml:space="preserve"> </v>
      </c>
      <c r="I123" s="52" t="str">
        <f t="shared" si="44"/>
        <v xml:space="preserve"> </v>
      </c>
      <c r="J123" s="48"/>
      <c r="L123" s="65"/>
      <c r="M123" s="66"/>
      <c r="N123" s="68"/>
      <c r="O123" s="68"/>
      <c r="P123" s="68"/>
      <c r="Q123" s="68"/>
      <c r="R123" s="68"/>
      <c r="S123" s="68"/>
    </row>
    <row r="124" spans="2:19">
      <c r="B124" s="48"/>
      <c r="C124" s="48"/>
      <c r="D124" s="49"/>
      <c r="E124" s="48"/>
      <c r="F124" s="48"/>
      <c r="G124" s="50"/>
      <c r="H124" s="51" t="str">
        <f t="shared" si="43"/>
        <v xml:space="preserve"> </v>
      </c>
      <c r="I124" s="52" t="str">
        <f t="shared" si="44"/>
        <v xml:space="preserve"> </v>
      </c>
      <c r="J124" s="48"/>
      <c r="L124" s="65"/>
      <c r="M124" s="66"/>
      <c r="N124" s="68"/>
      <c r="O124" s="68"/>
      <c r="P124" s="68"/>
      <c r="Q124" s="68"/>
      <c r="R124" s="68"/>
      <c r="S124" s="68"/>
    </row>
    <row r="125" spans="2:19">
      <c r="B125" s="48"/>
      <c r="C125" s="48"/>
      <c r="D125" s="49"/>
      <c r="E125" s="48"/>
      <c r="F125" s="48"/>
      <c r="G125" s="50"/>
      <c r="H125" s="51" t="str">
        <f t="shared" si="43"/>
        <v xml:space="preserve"> </v>
      </c>
      <c r="I125" s="52" t="str">
        <f t="shared" si="44"/>
        <v xml:space="preserve"> </v>
      </c>
      <c r="J125" s="48"/>
      <c r="L125" s="65"/>
      <c r="M125" s="66"/>
      <c r="N125" s="68"/>
      <c r="O125" s="68"/>
      <c r="P125" s="68"/>
      <c r="Q125" s="68"/>
      <c r="R125" s="68"/>
      <c r="S125" s="68"/>
    </row>
    <row r="126" spans="2:19">
      <c r="B126" s="48"/>
      <c r="C126" s="48"/>
      <c r="D126" s="49"/>
      <c r="E126" s="48"/>
      <c r="F126" s="48"/>
      <c r="G126" s="50"/>
      <c r="H126" s="51" t="str">
        <f t="shared" si="43"/>
        <v xml:space="preserve"> </v>
      </c>
      <c r="I126" s="52" t="str">
        <f t="shared" si="44"/>
        <v xml:space="preserve"> </v>
      </c>
      <c r="J126" s="48"/>
      <c r="L126" s="65"/>
      <c r="M126" s="66"/>
      <c r="N126" s="68"/>
      <c r="O126" s="68"/>
      <c r="P126" s="68"/>
      <c r="Q126" s="68"/>
      <c r="R126" s="68"/>
      <c r="S126" s="68"/>
    </row>
    <row r="127" spans="2:19">
      <c r="B127" s="48"/>
      <c r="C127" s="48"/>
      <c r="D127" s="49"/>
      <c r="E127" s="48"/>
      <c r="F127" s="48"/>
      <c r="G127" s="50"/>
      <c r="H127" s="51" t="str">
        <f t="shared" si="43"/>
        <v xml:space="preserve"> </v>
      </c>
      <c r="I127" s="52" t="str">
        <f t="shared" si="44"/>
        <v xml:space="preserve"> </v>
      </c>
      <c r="J127" s="48"/>
      <c r="L127" s="65"/>
      <c r="M127" s="66"/>
      <c r="N127" s="68"/>
      <c r="O127" s="68"/>
      <c r="P127" s="68"/>
      <c r="Q127" s="68"/>
      <c r="R127" s="68"/>
      <c r="S127" s="68"/>
    </row>
    <row r="128" spans="2:19">
      <c r="B128" s="48"/>
      <c r="C128" s="48"/>
      <c r="D128" s="49"/>
      <c r="E128" s="48"/>
      <c r="F128" s="48"/>
      <c r="G128" s="50"/>
      <c r="H128" s="51" t="str">
        <f t="shared" si="43"/>
        <v xml:space="preserve"> </v>
      </c>
      <c r="I128" s="52" t="str">
        <f t="shared" si="44"/>
        <v xml:space="preserve"> </v>
      </c>
      <c r="J128" s="48"/>
      <c r="L128" s="65"/>
      <c r="M128" s="66"/>
      <c r="N128" s="68"/>
      <c r="O128" s="68"/>
      <c r="P128" s="68"/>
      <c r="Q128" s="68"/>
      <c r="R128" s="68"/>
      <c r="S128" s="68"/>
    </row>
    <row r="129" spans="2:19">
      <c r="B129" s="48"/>
      <c r="C129" s="48"/>
      <c r="D129" s="49"/>
      <c r="E129" s="48"/>
      <c r="F129" s="48"/>
      <c r="G129" s="50"/>
      <c r="H129" s="51" t="str">
        <f t="shared" si="43"/>
        <v xml:space="preserve"> </v>
      </c>
      <c r="I129" s="52" t="str">
        <f t="shared" si="44"/>
        <v xml:space="preserve"> </v>
      </c>
      <c r="J129" s="48"/>
      <c r="L129" s="65"/>
      <c r="M129" s="66"/>
      <c r="N129" s="68"/>
      <c r="O129" s="68"/>
      <c r="P129" s="68"/>
      <c r="Q129" s="68"/>
      <c r="R129" s="68"/>
      <c r="S129" s="68"/>
    </row>
    <row r="130" spans="2:19">
      <c r="B130" s="48"/>
      <c r="C130" s="48"/>
      <c r="D130" s="49"/>
      <c r="E130" s="48"/>
      <c r="F130" s="48"/>
      <c r="G130" s="50"/>
      <c r="H130" s="51" t="str">
        <f t="shared" si="43"/>
        <v xml:space="preserve"> </v>
      </c>
      <c r="I130" s="52" t="str">
        <f t="shared" si="44"/>
        <v xml:space="preserve"> </v>
      </c>
      <c r="J130" s="48"/>
      <c r="L130" s="65"/>
      <c r="M130" s="66"/>
      <c r="N130" s="68"/>
      <c r="O130" s="68"/>
      <c r="P130" s="68"/>
      <c r="Q130" s="68"/>
      <c r="R130" s="68"/>
      <c r="S130" s="68"/>
    </row>
    <row r="131" spans="2:19">
      <c r="B131" s="48"/>
      <c r="C131" s="48"/>
      <c r="D131" s="49"/>
      <c r="E131" s="48"/>
      <c r="F131" s="48"/>
      <c r="G131" s="50"/>
      <c r="H131" s="51" t="str">
        <f t="shared" si="43"/>
        <v xml:space="preserve"> </v>
      </c>
      <c r="I131" s="52" t="str">
        <f t="shared" si="44"/>
        <v xml:space="preserve"> </v>
      </c>
      <c r="J131" s="48"/>
      <c r="L131" s="65"/>
      <c r="M131" s="66"/>
      <c r="N131" s="68"/>
      <c r="O131" s="68"/>
      <c r="P131" s="68"/>
      <c r="Q131" s="68"/>
      <c r="R131" s="68"/>
      <c r="S131" s="68"/>
    </row>
    <row r="132" spans="2:19">
      <c r="B132" s="48"/>
      <c r="C132" s="48"/>
      <c r="D132" s="49"/>
      <c r="E132" s="48"/>
      <c r="F132" s="48"/>
      <c r="G132" s="50"/>
      <c r="H132" s="51" t="str">
        <f t="shared" si="43"/>
        <v xml:space="preserve"> </v>
      </c>
      <c r="I132" s="52" t="str">
        <f t="shared" si="44"/>
        <v xml:space="preserve"> </v>
      </c>
      <c r="J132" s="48"/>
      <c r="L132" s="65"/>
      <c r="M132" s="66"/>
      <c r="N132" s="68"/>
      <c r="O132" s="68"/>
      <c r="P132" s="68"/>
      <c r="Q132" s="68"/>
      <c r="R132" s="68"/>
      <c r="S132" s="68"/>
    </row>
    <row r="133" spans="2:19">
      <c r="B133" s="48"/>
      <c r="C133" s="48"/>
      <c r="D133" s="49"/>
      <c r="E133" s="48"/>
      <c r="F133" s="48"/>
      <c r="G133" s="50"/>
      <c r="H133" s="51" t="str">
        <f t="shared" si="43"/>
        <v xml:space="preserve"> </v>
      </c>
      <c r="I133" s="52" t="str">
        <f t="shared" si="44"/>
        <v xml:space="preserve"> </v>
      </c>
      <c r="J133" s="48"/>
      <c r="L133" s="65"/>
      <c r="M133" s="66"/>
      <c r="N133" s="68"/>
      <c r="O133" s="68"/>
      <c r="P133" s="68"/>
      <c r="Q133" s="68"/>
      <c r="R133" s="68"/>
      <c r="S133" s="68"/>
    </row>
    <row r="134" spans="2:19">
      <c r="B134" s="48"/>
      <c r="C134" s="48"/>
      <c r="D134" s="49"/>
      <c r="E134" s="48"/>
      <c r="F134" s="48"/>
      <c r="G134" s="50"/>
      <c r="H134" s="51" t="str">
        <f t="shared" si="43"/>
        <v xml:space="preserve"> </v>
      </c>
      <c r="I134" s="52" t="str">
        <f t="shared" si="44"/>
        <v xml:space="preserve"> </v>
      </c>
      <c r="J134" s="48"/>
      <c r="L134" s="65"/>
      <c r="M134" s="66"/>
      <c r="N134" s="68"/>
      <c r="O134" s="68"/>
      <c r="P134" s="68"/>
      <c r="Q134" s="68"/>
      <c r="R134" s="68"/>
      <c r="S134" s="68"/>
    </row>
    <row r="135" spans="2:19">
      <c r="B135" s="48"/>
      <c r="C135" s="48"/>
      <c r="D135" s="49"/>
      <c r="E135" s="48"/>
      <c r="F135" s="48"/>
      <c r="G135" s="50"/>
      <c r="H135" s="51" t="str">
        <f t="shared" si="43"/>
        <v xml:space="preserve"> </v>
      </c>
      <c r="I135" s="52" t="str">
        <f t="shared" si="44"/>
        <v xml:space="preserve"> </v>
      </c>
      <c r="J135" s="48"/>
      <c r="L135" s="65"/>
      <c r="M135" s="66"/>
      <c r="N135" s="68"/>
      <c r="O135" s="68"/>
      <c r="P135" s="68"/>
      <c r="Q135" s="68"/>
      <c r="R135" s="68"/>
      <c r="S135" s="68"/>
    </row>
    <row r="136" spans="2:19">
      <c r="B136" s="48"/>
      <c r="C136" s="48"/>
      <c r="D136" s="49"/>
      <c r="E136" s="48"/>
      <c r="F136" s="48"/>
      <c r="G136" s="50"/>
      <c r="H136" s="51" t="str">
        <f t="shared" si="43"/>
        <v xml:space="preserve"> </v>
      </c>
      <c r="I136" s="52" t="str">
        <f t="shared" si="44"/>
        <v xml:space="preserve"> </v>
      </c>
      <c r="J136" s="48"/>
      <c r="L136" s="65"/>
      <c r="M136" s="66"/>
      <c r="N136" s="68"/>
      <c r="O136" s="68"/>
      <c r="P136" s="68"/>
      <c r="Q136" s="68"/>
      <c r="R136" s="68"/>
      <c r="S136" s="68"/>
    </row>
    <row r="137" spans="2:19">
      <c r="B137" s="48"/>
      <c r="C137" s="48"/>
      <c r="D137" s="49"/>
      <c r="E137" s="48"/>
      <c r="F137" s="48"/>
      <c r="G137" s="50"/>
      <c r="H137" s="51" t="str">
        <f t="shared" si="43"/>
        <v xml:space="preserve"> </v>
      </c>
      <c r="I137" s="52" t="str">
        <f t="shared" si="44"/>
        <v xml:space="preserve"> </v>
      </c>
      <c r="J137" s="48"/>
      <c r="L137" s="65"/>
      <c r="M137" s="66"/>
      <c r="N137" s="68"/>
      <c r="O137" s="68"/>
      <c r="P137" s="68"/>
      <c r="Q137" s="68"/>
      <c r="R137" s="68"/>
      <c r="S137" s="68"/>
    </row>
    <row r="138" spans="2:19">
      <c r="B138" s="48"/>
      <c r="C138" s="48"/>
      <c r="D138" s="49"/>
      <c r="E138" s="48"/>
      <c r="F138" s="48"/>
      <c r="G138" s="50"/>
      <c r="H138" s="51" t="str">
        <f t="shared" si="43"/>
        <v xml:space="preserve"> </v>
      </c>
      <c r="I138" s="52" t="str">
        <f t="shared" si="44"/>
        <v xml:space="preserve"> </v>
      </c>
      <c r="J138" s="48"/>
      <c r="L138" s="65"/>
      <c r="M138" s="66"/>
      <c r="N138" s="68"/>
      <c r="O138" s="68"/>
      <c r="P138" s="68"/>
      <c r="Q138" s="68"/>
      <c r="R138" s="68"/>
      <c r="S138" s="68"/>
    </row>
    <row r="139" spans="2:19">
      <c r="B139" s="48"/>
      <c r="C139" s="48"/>
      <c r="D139" s="49"/>
      <c r="E139" s="48"/>
      <c r="F139" s="48"/>
      <c r="G139" s="50"/>
      <c r="H139" s="51" t="str">
        <f t="shared" si="43"/>
        <v xml:space="preserve"> </v>
      </c>
      <c r="I139" s="52" t="str">
        <f t="shared" si="44"/>
        <v xml:space="preserve"> </v>
      </c>
      <c r="J139" s="48"/>
      <c r="L139" s="65"/>
      <c r="M139" s="66"/>
      <c r="N139" s="68"/>
      <c r="O139" s="68"/>
      <c r="P139" s="68"/>
      <c r="Q139" s="68"/>
      <c r="R139" s="68"/>
      <c r="S139" s="68"/>
    </row>
    <row r="140" spans="2:19">
      <c r="B140" s="48"/>
      <c r="C140" s="48"/>
      <c r="D140" s="49"/>
      <c r="E140" s="48"/>
      <c r="F140" s="48"/>
      <c r="G140" s="50"/>
      <c r="H140" s="51" t="str">
        <f t="shared" ref="H140:H203" si="49">IF(G140="Non",D140," ")</f>
        <v xml:space="preserve"> </v>
      </c>
      <c r="I140" s="52" t="str">
        <f t="shared" ref="I140:I203" si="50">IF(G140="non",D140," ")</f>
        <v xml:space="preserve"> </v>
      </c>
      <c r="J140" s="48"/>
      <c r="L140" s="65"/>
      <c r="M140" s="66"/>
      <c r="N140" s="68"/>
      <c r="O140" s="68"/>
      <c r="P140" s="68"/>
      <c r="Q140" s="68"/>
      <c r="R140" s="68"/>
      <c r="S140" s="68"/>
    </row>
    <row r="141" spans="2:19">
      <c r="B141" s="48"/>
      <c r="C141" s="48"/>
      <c r="D141" s="49"/>
      <c r="E141" s="48"/>
      <c r="F141" s="48"/>
      <c r="G141" s="50"/>
      <c r="H141" s="51" t="str">
        <f t="shared" si="49"/>
        <v xml:space="preserve"> </v>
      </c>
      <c r="I141" s="52" t="str">
        <f t="shared" si="50"/>
        <v xml:space="preserve"> </v>
      </c>
      <c r="J141" s="48"/>
      <c r="L141" s="65"/>
      <c r="M141" s="66"/>
      <c r="N141" s="68"/>
      <c r="O141" s="68"/>
      <c r="P141" s="68"/>
      <c r="Q141" s="68"/>
      <c r="R141" s="68"/>
      <c r="S141" s="68"/>
    </row>
    <row r="142" spans="2:19">
      <c r="B142" s="48"/>
      <c r="C142" s="48"/>
      <c r="D142" s="49"/>
      <c r="E142" s="48"/>
      <c r="F142" s="48"/>
      <c r="G142" s="50"/>
      <c r="H142" s="51" t="str">
        <f t="shared" si="49"/>
        <v xml:space="preserve"> </v>
      </c>
      <c r="I142" s="52" t="str">
        <f t="shared" si="50"/>
        <v xml:space="preserve"> </v>
      </c>
      <c r="J142" s="48"/>
      <c r="L142" s="65"/>
      <c r="M142" s="66"/>
      <c r="N142" s="68"/>
      <c r="O142" s="68"/>
      <c r="P142" s="68"/>
      <c r="Q142" s="68"/>
      <c r="R142" s="68"/>
      <c r="S142" s="68"/>
    </row>
    <row r="143" spans="2:19">
      <c r="B143" s="48"/>
      <c r="C143" s="48"/>
      <c r="D143" s="49"/>
      <c r="E143" s="48"/>
      <c r="F143" s="48"/>
      <c r="G143" s="50"/>
      <c r="H143" s="51" t="str">
        <f t="shared" si="49"/>
        <v xml:space="preserve"> </v>
      </c>
      <c r="I143" s="52" t="str">
        <f t="shared" si="50"/>
        <v xml:space="preserve"> </v>
      </c>
      <c r="J143" s="48"/>
      <c r="L143" s="65"/>
      <c r="M143" s="66"/>
      <c r="N143" s="68"/>
      <c r="O143" s="68"/>
      <c r="P143" s="68"/>
      <c r="Q143" s="68"/>
      <c r="R143" s="68"/>
      <c r="S143" s="68"/>
    </row>
    <row r="144" spans="2:19">
      <c r="B144" s="48"/>
      <c r="C144" s="48"/>
      <c r="D144" s="49"/>
      <c r="E144" s="48"/>
      <c r="F144" s="48"/>
      <c r="G144" s="50"/>
      <c r="H144" s="51" t="str">
        <f t="shared" si="49"/>
        <v xml:space="preserve"> </v>
      </c>
      <c r="I144" s="52" t="str">
        <f t="shared" si="50"/>
        <v xml:space="preserve"> </v>
      </c>
      <c r="J144" s="48"/>
      <c r="L144" s="65"/>
      <c r="M144" s="66"/>
      <c r="N144" s="68"/>
      <c r="O144" s="68"/>
      <c r="P144" s="68"/>
      <c r="Q144" s="68"/>
      <c r="R144" s="68"/>
      <c r="S144" s="68"/>
    </row>
    <row r="145" spans="2:19">
      <c r="B145" s="48"/>
      <c r="C145" s="48"/>
      <c r="D145" s="49"/>
      <c r="E145" s="48"/>
      <c r="F145" s="48"/>
      <c r="G145" s="50"/>
      <c r="H145" s="51" t="str">
        <f t="shared" si="49"/>
        <v xml:space="preserve"> </v>
      </c>
      <c r="I145" s="52" t="str">
        <f t="shared" si="50"/>
        <v xml:space="preserve"> </v>
      </c>
      <c r="J145" s="48"/>
      <c r="L145" s="65"/>
      <c r="M145" s="66"/>
      <c r="N145" s="68"/>
      <c r="O145" s="68"/>
      <c r="P145" s="68"/>
      <c r="Q145" s="68"/>
      <c r="R145" s="68"/>
      <c r="S145" s="68"/>
    </row>
    <row r="146" spans="2:19">
      <c r="B146" s="48"/>
      <c r="C146" s="48"/>
      <c r="D146" s="49"/>
      <c r="E146" s="48"/>
      <c r="F146" s="48"/>
      <c r="G146" s="50"/>
      <c r="H146" s="51" t="str">
        <f t="shared" si="49"/>
        <v xml:space="preserve"> </v>
      </c>
      <c r="I146" s="52" t="str">
        <f t="shared" si="50"/>
        <v xml:space="preserve"> </v>
      </c>
      <c r="J146" s="48"/>
      <c r="L146" s="65"/>
      <c r="M146" s="66"/>
      <c r="N146" s="68"/>
      <c r="O146" s="68"/>
      <c r="P146" s="68"/>
      <c r="Q146" s="68"/>
      <c r="R146" s="68"/>
      <c r="S146" s="68"/>
    </row>
    <row r="147" spans="2:19">
      <c r="B147" s="48"/>
      <c r="C147" s="48"/>
      <c r="D147" s="49"/>
      <c r="E147" s="48"/>
      <c r="F147" s="48"/>
      <c r="G147" s="50"/>
      <c r="H147" s="51" t="str">
        <f t="shared" si="49"/>
        <v xml:space="preserve"> </v>
      </c>
      <c r="I147" s="52" t="str">
        <f t="shared" si="50"/>
        <v xml:space="preserve"> </v>
      </c>
      <c r="J147" s="48"/>
      <c r="L147" s="65"/>
      <c r="M147" s="66"/>
      <c r="N147" s="68"/>
      <c r="O147" s="68"/>
      <c r="P147" s="68"/>
      <c r="Q147" s="68"/>
      <c r="R147" s="68"/>
      <c r="S147" s="68"/>
    </row>
    <row r="148" spans="2:19">
      <c r="B148" s="48"/>
      <c r="C148" s="48"/>
      <c r="D148" s="49"/>
      <c r="E148" s="48"/>
      <c r="F148" s="48"/>
      <c r="G148" s="50"/>
      <c r="H148" s="51" t="str">
        <f t="shared" si="49"/>
        <v xml:space="preserve"> </v>
      </c>
      <c r="I148" s="52" t="str">
        <f t="shared" si="50"/>
        <v xml:space="preserve"> </v>
      </c>
      <c r="J148" s="48"/>
      <c r="L148" s="65"/>
      <c r="M148" s="66"/>
      <c r="N148" s="68"/>
      <c r="O148" s="68"/>
      <c r="P148" s="68"/>
      <c r="Q148" s="68"/>
      <c r="R148" s="68"/>
      <c r="S148" s="68"/>
    </row>
    <row r="149" spans="2:19">
      <c r="B149" s="48"/>
      <c r="C149" s="48"/>
      <c r="D149" s="49"/>
      <c r="E149" s="48"/>
      <c r="F149" s="48"/>
      <c r="G149" s="50"/>
      <c r="H149" s="51" t="str">
        <f t="shared" si="49"/>
        <v xml:space="preserve"> </v>
      </c>
      <c r="I149" s="52" t="str">
        <f t="shared" si="50"/>
        <v xml:space="preserve"> </v>
      </c>
      <c r="J149" s="48"/>
      <c r="L149" s="65"/>
      <c r="M149" s="66"/>
      <c r="N149" s="68"/>
      <c r="O149" s="68"/>
      <c r="P149" s="68"/>
      <c r="Q149" s="68"/>
      <c r="R149" s="68"/>
      <c r="S149" s="68"/>
    </row>
    <row r="150" spans="2:19">
      <c r="B150" s="48"/>
      <c r="C150" s="48"/>
      <c r="D150" s="49"/>
      <c r="E150" s="48"/>
      <c r="F150" s="48"/>
      <c r="G150" s="50"/>
      <c r="H150" s="51" t="str">
        <f t="shared" si="49"/>
        <v xml:space="preserve"> </v>
      </c>
      <c r="I150" s="52" t="str">
        <f t="shared" si="50"/>
        <v xml:space="preserve"> </v>
      </c>
      <c r="J150" s="48"/>
      <c r="L150" s="65"/>
      <c r="M150" s="66"/>
      <c r="N150" s="68"/>
      <c r="O150" s="68"/>
      <c r="P150" s="68"/>
      <c r="Q150" s="68"/>
      <c r="R150" s="68"/>
      <c r="S150" s="68"/>
    </row>
    <row r="151" spans="2:19">
      <c r="B151" s="48"/>
      <c r="C151" s="48"/>
      <c r="D151" s="49"/>
      <c r="E151" s="48"/>
      <c r="F151" s="48"/>
      <c r="G151" s="50"/>
      <c r="H151" s="51" t="str">
        <f t="shared" si="49"/>
        <v xml:space="preserve"> </v>
      </c>
      <c r="I151" s="52" t="str">
        <f t="shared" si="50"/>
        <v xml:space="preserve"> </v>
      </c>
      <c r="J151" s="48"/>
      <c r="L151" s="65"/>
      <c r="M151" s="66"/>
      <c r="N151" s="68"/>
      <c r="O151" s="68"/>
      <c r="P151" s="68"/>
      <c r="Q151" s="68"/>
      <c r="R151" s="68"/>
      <c r="S151" s="68"/>
    </row>
    <row r="152" spans="2:19">
      <c r="B152" s="48"/>
      <c r="C152" s="48"/>
      <c r="D152" s="49"/>
      <c r="E152" s="48"/>
      <c r="F152" s="48"/>
      <c r="G152" s="50"/>
      <c r="H152" s="51" t="str">
        <f t="shared" si="49"/>
        <v xml:space="preserve"> </v>
      </c>
      <c r="I152" s="52" t="str">
        <f t="shared" si="50"/>
        <v xml:space="preserve"> </v>
      </c>
      <c r="J152" s="48"/>
      <c r="L152" s="65"/>
      <c r="M152" s="66"/>
      <c r="N152" s="68"/>
      <c r="O152" s="68"/>
      <c r="P152" s="68"/>
      <c r="Q152" s="68"/>
      <c r="R152" s="68"/>
      <c r="S152" s="68"/>
    </row>
    <row r="153" spans="2:19">
      <c r="B153" s="48"/>
      <c r="C153" s="48"/>
      <c r="D153" s="49"/>
      <c r="E153" s="48"/>
      <c r="F153" s="48"/>
      <c r="G153" s="50"/>
      <c r="H153" s="51" t="str">
        <f t="shared" si="49"/>
        <v xml:space="preserve"> </v>
      </c>
      <c r="I153" s="52" t="str">
        <f t="shared" si="50"/>
        <v xml:space="preserve"> </v>
      </c>
      <c r="J153" s="48"/>
      <c r="L153" s="65"/>
      <c r="M153" s="66"/>
      <c r="N153" s="68"/>
      <c r="O153" s="68"/>
      <c r="P153" s="68"/>
      <c r="Q153" s="68"/>
      <c r="R153" s="68"/>
      <c r="S153" s="68"/>
    </row>
    <row r="154" spans="2:19">
      <c r="B154" s="48"/>
      <c r="C154" s="48"/>
      <c r="D154" s="49"/>
      <c r="E154" s="48"/>
      <c r="F154" s="48"/>
      <c r="G154" s="50"/>
      <c r="H154" s="51" t="str">
        <f t="shared" si="49"/>
        <v xml:space="preserve"> </v>
      </c>
      <c r="I154" s="52" t="str">
        <f t="shared" si="50"/>
        <v xml:space="preserve"> </v>
      </c>
      <c r="J154" s="48"/>
      <c r="L154" s="65"/>
      <c r="M154" s="66"/>
      <c r="N154" s="68"/>
      <c r="O154" s="68"/>
      <c r="P154" s="68"/>
      <c r="Q154" s="68"/>
      <c r="R154" s="68"/>
      <c r="S154" s="68"/>
    </row>
    <row r="155" spans="2:19">
      <c r="B155" s="48"/>
      <c r="C155" s="48"/>
      <c r="D155" s="49"/>
      <c r="E155" s="48"/>
      <c r="F155" s="48"/>
      <c r="G155" s="50"/>
      <c r="H155" s="51" t="str">
        <f t="shared" si="49"/>
        <v xml:space="preserve"> </v>
      </c>
      <c r="I155" s="52" t="str">
        <f t="shared" si="50"/>
        <v xml:space="preserve"> </v>
      </c>
      <c r="J155" s="48"/>
      <c r="L155" s="65"/>
      <c r="M155" s="66"/>
      <c r="N155" s="68"/>
      <c r="O155" s="68"/>
      <c r="P155" s="68"/>
      <c r="Q155" s="68"/>
      <c r="R155" s="68"/>
      <c r="S155" s="68"/>
    </row>
    <row r="156" spans="2:19">
      <c r="B156" s="48"/>
      <c r="C156" s="48"/>
      <c r="D156" s="49"/>
      <c r="E156" s="48"/>
      <c r="F156" s="48"/>
      <c r="G156" s="50"/>
      <c r="H156" s="51" t="str">
        <f t="shared" si="49"/>
        <v xml:space="preserve"> </v>
      </c>
      <c r="I156" s="52" t="str">
        <f t="shared" si="50"/>
        <v xml:space="preserve"> </v>
      </c>
      <c r="J156" s="48"/>
      <c r="L156" s="65"/>
      <c r="M156" s="66"/>
      <c r="N156" s="68"/>
      <c r="O156" s="68"/>
      <c r="P156" s="68"/>
      <c r="Q156" s="68"/>
      <c r="R156" s="68"/>
      <c r="S156" s="68"/>
    </row>
    <row r="157" spans="2:19">
      <c r="B157" s="48"/>
      <c r="C157" s="48"/>
      <c r="D157" s="49"/>
      <c r="E157" s="48"/>
      <c r="F157" s="48"/>
      <c r="G157" s="50"/>
      <c r="H157" s="51" t="str">
        <f t="shared" si="49"/>
        <v xml:space="preserve"> </v>
      </c>
      <c r="I157" s="52" t="str">
        <f t="shared" si="50"/>
        <v xml:space="preserve"> </v>
      </c>
      <c r="J157" s="48"/>
      <c r="L157" s="65"/>
      <c r="M157" s="66"/>
      <c r="N157" s="68"/>
      <c r="O157" s="68"/>
      <c r="P157" s="68"/>
      <c r="Q157" s="68"/>
      <c r="R157" s="68"/>
      <c r="S157" s="68"/>
    </row>
    <row r="158" spans="2:19">
      <c r="B158" s="48"/>
      <c r="C158" s="48"/>
      <c r="D158" s="49"/>
      <c r="E158" s="48"/>
      <c r="F158" s="48"/>
      <c r="G158" s="50"/>
      <c r="H158" s="51" t="str">
        <f t="shared" si="49"/>
        <v xml:space="preserve"> </v>
      </c>
      <c r="I158" s="52" t="str">
        <f t="shared" si="50"/>
        <v xml:space="preserve"> </v>
      </c>
      <c r="J158" s="48"/>
      <c r="L158" s="65"/>
      <c r="M158" s="66"/>
      <c r="N158" s="68"/>
      <c r="O158" s="68"/>
      <c r="P158" s="68"/>
      <c r="Q158" s="68"/>
      <c r="R158" s="68"/>
      <c r="S158" s="68"/>
    </row>
    <row r="159" spans="2:19">
      <c r="B159" s="48"/>
      <c r="C159" s="48"/>
      <c r="D159" s="49"/>
      <c r="E159" s="48"/>
      <c r="F159" s="48"/>
      <c r="G159" s="50"/>
      <c r="H159" s="51" t="str">
        <f t="shared" si="49"/>
        <v xml:space="preserve"> </v>
      </c>
      <c r="I159" s="52" t="str">
        <f t="shared" si="50"/>
        <v xml:space="preserve"> </v>
      </c>
      <c r="J159" s="48"/>
      <c r="L159" s="65"/>
      <c r="M159" s="66"/>
      <c r="N159" s="68"/>
      <c r="O159" s="68"/>
      <c r="P159" s="68"/>
      <c r="Q159" s="68"/>
      <c r="R159" s="68"/>
      <c r="S159" s="68"/>
    </row>
    <row r="160" spans="2:19">
      <c r="B160" s="48"/>
      <c r="C160" s="48"/>
      <c r="D160" s="49"/>
      <c r="E160" s="48"/>
      <c r="F160" s="48"/>
      <c r="G160" s="50"/>
      <c r="H160" s="51" t="str">
        <f t="shared" si="49"/>
        <v xml:space="preserve"> </v>
      </c>
      <c r="I160" s="52" t="str">
        <f t="shared" si="50"/>
        <v xml:space="preserve"> </v>
      </c>
      <c r="J160" s="48"/>
      <c r="L160" s="65"/>
      <c r="M160" s="66"/>
      <c r="N160" s="68"/>
      <c r="O160" s="68"/>
      <c r="P160" s="68"/>
      <c r="Q160" s="68"/>
      <c r="R160" s="68"/>
      <c r="S160" s="68"/>
    </row>
    <row r="161" spans="2:19">
      <c r="B161" s="48"/>
      <c r="C161" s="48"/>
      <c r="D161" s="49"/>
      <c r="E161" s="48"/>
      <c r="F161" s="48"/>
      <c r="G161" s="50"/>
      <c r="H161" s="51" t="str">
        <f t="shared" si="49"/>
        <v xml:space="preserve"> </v>
      </c>
      <c r="I161" s="52" t="str">
        <f t="shared" si="50"/>
        <v xml:space="preserve"> </v>
      </c>
      <c r="J161" s="48"/>
      <c r="L161" s="65"/>
      <c r="M161" s="66"/>
      <c r="N161" s="68"/>
      <c r="O161" s="68"/>
      <c r="P161" s="68"/>
      <c r="Q161" s="68"/>
      <c r="R161" s="68"/>
      <c r="S161" s="68"/>
    </row>
    <row r="162" spans="2:19">
      <c r="B162" s="48"/>
      <c r="C162" s="48"/>
      <c r="D162" s="49"/>
      <c r="E162" s="48"/>
      <c r="F162" s="48"/>
      <c r="G162" s="50"/>
      <c r="H162" s="51" t="str">
        <f t="shared" si="49"/>
        <v xml:space="preserve"> </v>
      </c>
      <c r="I162" s="52" t="str">
        <f t="shared" si="50"/>
        <v xml:space="preserve"> </v>
      </c>
      <c r="J162" s="48"/>
      <c r="L162" s="65"/>
      <c r="M162" s="66"/>
      <c r="N162" s="68"/>
      <c r="O162" s="68"/>
      <c r="P162" s="68"/>
      <c r="Q162" s="68"/>
      <c r="R162" s="68"/>
      <c r="S162" s="68"/>
    </row>
    <row r="163" spans="2:19">
      <c r="B163" s="48"/>
      <c r="C163" s="48"/>
      <c r="D163" s="49"/>
      <c r="E163" s="48"/>
      <c r="F163" s="48"/>
      <c r="G163" s="50"/>
      <c r="H163" s="51" t="str">
        <f t="shared" si="49"/>
        <v xml:space="preserve"> </v>
      </c>
      <c r="I163" s="52" t="str">
        <f t="shared" si="50"/>
        <v xml:space="preserve"> </v>
      </c>
      <c r="J163" s="48"/>
      <c r="L163" s="65"/>
      <c r="M163" s="66"/>
      <c r="N163" s="68"/>
      <c r="O163" s="68"/>
      <c r="P163" s="68"/>
      <c r="Q163" s="68"/>
      <c r="R163" s="68"/>
      <c r="S163" s="68"/>
    </row>
    <row r="164" spans="2:19">
      <c r="B164" s="48"/>
      <c r="C164" s="48"/>
      <c r="D164" s="49"/>
      <c r="E164" s="48"/>
      <c r="F164" s="48"/>
      <c r="G164" s="50"/>
      <c r="H164" s="51" t="str">
        <f t="shared" si="49"/>
        <v xml:space="preserve"> </v>
      </c>
      <c r="I164" s="52" t="str">
        <f t="shared" si="50"/>
        <v xml:space="preserve"> </v>
      </c>
      <c r="J164" s="48"/>
      <c r="L164" s="65"/>
      <c r="M164" s="66"/>
      <c r="N164" s="68"/>
      <c r="O164" s="68"/>
      <c r="P164" s="68"/>
      <c r="Q164" s="68"/>
      <c r="R164" s="68"/>
      <c r="S164" s="68"/>
    </row>
    <row r="165" spans="2:19">
      <c r="B165" s="48"/>
      <c r="C165" s="48"/>
      <c r="D165" s="49"/>
      <c r="E165" s="48"/>
      <c r="F165" s="48"/>
      <c r="G165" s="50"/>
      <c r="H165" s="51" t="str">
        <f t="shared" si="49"/>
        <v xml:space="preserve"> </v>
      </c>
      <c r="I165" s="52" t="str">
        <f t="shared" si="50"/>
        <v xml:space="preserve"> </v>
      </c>
      <c r="J165" s="48"/>
      <c r="L165" s="65"/>
      <c r="M165" s="66"/>
      <c r="N165" s="68"/>
      <c r="O165" s="68"/>
      <c r="P165" s="68"/>
      <c r="Q165" s="68"/>
      <c r="R165" s="68"/>
      <c r="S165" s="68"/>
    </row>
    <row r="166" spans="2:19">
      <c r="B166" s="48"/>
      <c r="C166" s="48"/>
      <c r="D166" s="49"/>
      <c r="E166" s="48"/>
      <c r="F166" s="48"/>
      <c r="G166" s="50"/>
      <c r="H166" s="51" t="str">
        <f t="shared" si="49"/>
        <v xml:space="preserve"> </v>
      </c>
      <c r="I166" s="52" t="str">
        <f t="shared" si="50"/>
        <v xml:space="preserve"> </v>
      </c>
      <c r="J166" s="48"/>
      <c r="L166" s="65"/>
      <c r="M166" s="66"/>
      <c r="N166" s="68"/>
      <c r="O166" s="68"/>
      <c r="P166" s="68"/>
      <c r="Q166" s="68"/>
      <c r="R166" s="68"/>
      <c r="S166" s="68"/>
    </row>
    <row r="167" spans="2:19">
      <c r="B167" s="48"/>
      <c r="C167" s="48"/>
      <c r="D167" s="49"/>
      <c r="E167" s="48"/>
      <c r="F167" s="48"/>
      <c r="G167" s="50"/>
      <c r="H167" s="51" t="str">
        <f t="shared" si="49"/>
        <v xml:space="preserve"> </v>
      </c>
      <c r="I167" s="52" t="str">
        <f t="shared" si="50"/>
        <v xml:space="preserve"> </v>
      </c>
      <c r="J167" s="48"/>
      <c r="L167" s="65"/>
      <c r="M167" s="66"/>
      <c r="N167" s="68"/>
      <c r="O167" s="68"/>
      <c r="P167" s="68"/>
      <c r="Q167" s="68"/>
      <c r="R167" s="68"/>
      <c r="S167" s="68"/>
    </row>
    <row r="168" spans="2:19">
      <c r="B168" s="48"/>
      <c r="C168" s="48"/>
      <c r="D168" s="49"/>
      <c r="E168" s="48"/>
      <c r="F168" s="48"/>
      <c r="G168" s="50"/>
      <c r="H168" s="51" t="str">
        <f t="shared" si="49"/>
        <v xml:space="preserve"> </v>
      </c>
      <c r="I168" s="52" t="str">
        <f t="shared" si="50"/>
        <v xml:space="preserve"> </v>
      </c>
      <c r="J168" s="48"/>
      <c r="L168" s="65"/>
      <c r="M168" s="66"/>
      <c r="N168" s="68"/>
      <c r="O168" s="68"/>
      <c r="P168" s="68"/>
      <c r="Q168" s="68"/>
      <c r="R168" s="68"/>
      <c r="S168" s="68"/>
    </row>
    <row r="169" spans="2:19">
      <c r="B169" s="48"/>
      <c r="C169" s="48"/>
      <c r="D169" s="49"/>
      <c r="E169" s="48"/>
      <c r="F169" s="48"/>
      <c r="G169" s="50"/>
      <c r="H169" s="51" t="str">
        <f t="shared" si="49"/>
        <v xml:space="preserve"> </v>
      </c>
      <c r="I169" s="52" t="str">
        <f t="shared" si="50"/>
        <v xml:space="preserve"> </v>
      </c>
      <c r="J169" s="48"/>
      <c r="L169" s="65"/>
      <c r="M169" s="66"/>
      <c r="N169" s="68"/>
      <c r="O169" s="68"/>
      <c r="P169" s="68"/>
      <c r="Q169" s="68"/>
      <c r="R169" s="68"/>
      <c r="S169" s="68"/>
    </row>
    <row r="170" spans="2:19">
      <c r="B170" s="48"/>
      <c r="C170" s="48"/>
      <c r="D170" s="49"/>
      <c r="E170" s="48"/>
      <c r="F170" s="48"/>
      <c r="G170" s="50"/>
      <c r="H170" s="51" t="str">
        <f t="shared" si="49"/>
        <v xml:space="preserve"> </v>
      </c>
      <c r="I170" s="52" t="str">
        <f t="shared" si="50"/>
        <v xml:space="preserve"> </v>
      </c>
      <c r="J170" s="48"/>
      <c r="L170" s="65"/>
      <c r="M170" s="66"/>
      <c r="N170" s="68"/>
      <c r="O170" s="68"/>
      <c r="P170" s="68"/>
      <c r="Q170" s="68"/>
      <c r="R170" s="68"/>
      <c r="S170" s="68"/>
    </row>
    <row r="171" spans="2:19">
      <c r="B171" s="48"/>
      <c r="C171" s="48"/>
      <c r="D171" s="49"/>
      <c r="E171" s="48"/>
      <c r="F171" s="48"/>
      <c r="G171" s="50"/>
      <c r="H171" s="51" t="str">
        <f t="shared" si="49"/>
        <v xml:space="preserve"> </v>
      </c>
      <c r="I171" s="52" t="str">
        <f t="shared" si="50"/>
        <v xml:space="preserve"> </v>
      </c>
      <c r="J171" s="48"/>
      <c r="L171" s="65"/>
      <c r="M171" s="66"/>
      <c r="N171" s="68"/>
      <c r="O171" s="68"/>
      <c r="P171" s="68"/>
      <c r="Q171" s="68"/>
      <c r="R171" s="68"/>
      <c r="S171" s="68"/>
    </row>
    <row r="172" spans="2:19">
      <c r="B172" s="48"/>
      <c r="C172" s="48"/>
      <c r="D172" s="49"/>
      <c r="E172" s="48"/>
      <c r="F172" s="48"/>
      <c r="G172" s="50"/>
      <c r="H172" s="51" t="str">
        <f t="shared" si="49"/>
        <v xml:space="preserve"> </v>
      </c>
      <c r="I172" s="52" t="str">
        <f t="shared" si="50"/>
        <v xml:space="preserve"> </v>
      </c>
      <c r="J172" s="48"/>
      <c r="L172" s="65"/>
      <c r="M172" s="66"/>
      <c r="N172" s="68"/>
      <c r="O172" s="68"/>
      <c r="P172" s="68"/>
      <c r="Q172" s="68"/>
      <c r="R172" s="68"/>
      <c r="S172" s="68"/>
    </row>
    <row r="173" spans="2:19">
      <c r="B173" s="48"/>
      <c r="C173" s="48"/>
      <c r="D173" s="49"/>
      <c r="E173" s="48"/>
      <c r="F173" s="48"/>
      <c r="G173" s="50"/>
      <c r="H173" s="51" t="str">
        <f t="shared" si="49"/>
        <v xml:space="preserve"> </v>
      </c>
      <c r="I173" s="52" t="str">
        <f t="shared" si="50"/>
        <v xml:space="preserve"> </v>
      </c>
      <c r="J173" s="48"/>
      <c r="L173" s="65"/>
      <c r="M173" s="66"/>
      <c r="N173" s="68"/>
      <c r="O173" s="68"/>
      <c r="P173" s="68"/>
      <c r="Q173" s="68"/>
      <c r="R173" s="68"/>
      <c r="S173" s="68"/>
    </row>
    <row r="174" spans="2:19">
      <c r="B174" s="48"/>
      <c r="C174" s="48"/>
      <c r="D174" s="49"/>
      <c r="E174" s="48"/>
      <c r="F174" s="48"/>
      <c r="G174" s="50"/>
      <c r="H174" s="51" t="str">
        <f t="shared" si="49"/>
        <v xml:space="preserve"> </v>
      </c>
      <c r="I174" s="52" t="str">
        <f t="shared" si="50"/>
        <v xml:space="preserve"> </v>
      </c>
      <c r="J174" s="48"/>
      <c r="L174" s="65"/>
      <c r="M174" s="66"/>
      <c r="N174" s="68"/>
      <c r="O174" s="68"/>
      <c r="P174" s="68"/>
      <c r="Q174" s="68"/>
      <c r="R174" s="68"/>
      <c r="S174" s="68"/>
    </row>
    <row r="175" spans="2:19">
      <c r="B175" s="48"/>
      <c r="C175" s="48"/>
      <c r="D175" s="49"/>
      <c r="E175" s="48"/>
      <c r="F175" s="48"/>
      <c r="G175" s="50"/>
      <c r="H175" s="51" t="str">
        <f t="shared" si="49"/>
        <v xml:space="preserve"> </v>
      </c>
      <c r="I175" s="52" t="str">
        <f t="shared" si="50"/>
        <v xml:space="preserve"> </v>
      </c>
      <c r="J175" s="48"/>
      <c r="L175" s="65"/>
      <c r="M175" s="66"/>
      <c r="N175" s="68"/>
      <c r="O175" s="68"/>
      <c r="P175" s="68"/>
      <c r="Q175" s="68"/>
      <c r="R175" s="68"/>
      <c r="S175" s="68"/>
    </row>
    <row r="176" spans="2:19">
      <c r="B176" s="48"/>
      <c r="C176" s="48"/>
      <c r="D176" s="49"/>
      <c r="E176" s="48"/>
      <c r="F176" s="48"/>
      <c r="G176" s="50"/>
      <c r="H176" s="51" t="str">
        <f t="shared" si="49"/>
        <v xml:space="preserve"> </v>
      </c>
      <c r="I176" s="52" t="str">
        <f t="shared" si="50"/>
        <v xml:space="preserve"> </v>
      </c>
      <c r="J176" s="48"/>
      <c r="L176" s="65"/>
      <c r="M176" s="66"/>
      <c r="N176" s="68"/>
      <c r="O176" s="68"/>
      <c r="P176" s="68"/>
      <c r="Q176" s="68"/>
      <c r="R176" s="68"/>
      <c r="S176" s="68"/>
    </row>
    <row r="177" spans="2:19">
      <c r="B177" s="48"/>
      <c r="C177" s="48"/>
      <c r="D177" s="49"/>
      <c r="E177" s="48"/>
      <c r="F177" s="48"/>
      <c r="G177" s="50"/>
      <c r="H177" s="51" t="str">
        <f t="shared" si="49"/>
        <v xml:space="preserve"> </v>
      </c>
      <c r="I177" s="52" t="str">
        <f t="shared" si="50"/>
        <v xml:space="preserve"> </v>
      </c>
      <c r="J177" s="48"/>
      <c r="L177" s="65"/>
      <c r="M177" s="66"/>
      <c r="N177" s="68"/>
      <c r="O177" s="68"/>
      <c r="P177" s="68"/>
      <c r="Q177" s="68"/>
      <c r="R177" s="68"/>
      <c r="S177" s="68"/>
    </row>
    <row r="178" spans="2:19">
      <c r="B178" s="48"/>
      <c r="C178" s="48"/>
      <c r="D178" s="49"/>
      <c r="E178" s="48"/>
      <c r="F178" s="48"/>
      <c r="G178" s="50"/>
      <c r="H178" s="51" t="str">
        <f t="shared" si="49"/>
        <v xml:space="preserve"> </v>
      </c>
      <c r="I178" s="52" t="str">
        <f t="shared" si="50"/>
        <v xml:space="preserve"> </v>
      </c>
      <c r="J178" s="48"/>
      <c r="L178" s="65"/>
      <c r="M178" s="66"/>
      <c r="N178" s="68"/>
      <c r="O178" s="68"/>
      <c r="P178" s="68"/>
      <c r="Q178" s="68"/>
      <c r="R178" s="68"/>
      <c r="S178" s="68"/>
    </row>
    <row r="179" spans="2:19">
      <c r="B179" s="48"/>
      <c r="C179" s="48"/>
      <c r="D179" s="49"/>
      <c r="E179" s="48"/>
      <c r="F179" s="48"/>
      <c r="G179" s="50"/>
      <c r="H179" s="51" t="str">
        <f t="shared" si="49"/>
        <v xml:space="preserve"> </v>
      </c>
      <c r="I179" s="52" t="str">
        <f t="shared" si="50"/>
        <v xml:space="preserve"> </v>
      </c>
      <c r="J179" s="48"/>
      <c r="L179" s="65"/>
      <c r="M179" s="66"/>
      <c r="N179" s="68"/>
      <c r="O179" s="68"/>
      <c r="P179" s="68"/>
      <c r="Q179" s="68"/>
      <c r="R179" s="68"/>
      <c r="S179" s="68"/>
    </row>
    <row r="180" spans="2:19">
      <c r="B180" s="48"/>
      <c r="C180" s="48"/>
      <c r="D180" s="49"/>
      <c r="E180" s="48"/>
      <c r="F180" s="48"/>
      <c r="G180" s="50"/>
      <c r="H180" s="51" t="str">
        <f t="shared" si="49"/>
        <v xml:space="preserve"> </v>
      </c>
      <c r="I180" s="52" t="str">
        <f t="shared" si="50"/>
        <v xml:space="preserve"> </v>
      </c>
      <c r="J180" s="48"/>
      <c r="L180" s="65"/>
      <c r="M180" s="66"/>
      <c r="N180" s="68"/>
      <c r="O180" s="68"/>
      <c r="P180" s="68"/>
      <c r="Q180" s="68"/>
      <c r="R180" s="68"/>
      <c r="S180" s="68"/>
    </row>
    <row r="181" spans="2:19">
      <c r="B181" s="48"/>
      <c r="C181" s="48"/>
      <c r="D181" s="49"/>
      <c r="E181" s="48"/>
      <c r="F181" s="48"/>
      <c r="G181" s="50"/>
      <c r="H181" s="51" t="str">
        <f t="shared" si="49"/>
        <v xml:space="preserve"> </v>
      </c>
      <c r="I181" s="52" t="str">
        <f t="shared" si="50"/>
        <v xml:space="preserve"> </v>
      </c>
      <c r="J181" s="48"/>
      <c r="L181" s="65"/>
      <c r="M181" s="66"/>
      <c r="N181" s="68"/>
      <c r="O181" s="68"/>
      <c r="P181" s="68"/>
      <c r="Q181" s="68"/>
      <c r="R181" s="68"/>
      <c r="S181" s="68"/>
    </row>
    <row r="182" spans="2:19">
      <c r="B182" s="48"/>
      <c r="C182" s="48"/>
      <c r="D182" s="49"/>
      <c r="E182" s="48"/>
      <c r="F182" s="48"/>
      <c r="G182" s="50"/>
      <c r="H182" s="51" t="str">
        <f t="shared" si="49"/>
        <v xml:space="preserve"> </v>
      </c>
      <c r="I182" s="52" t="str">
        <f t="shared" si="50"/>
        <v xml:space="preserve"> </v>
      </c>
      <c r="J182" s="48"/>
      <c r="L182" s="65"/>
      <c r="M182" s="66"/>
      <c r="N182" s="68"/>
      <c r="O182" s="68"/>
      <c r="P182" s="68"/>
      <c r="Q182" s="68"/>
      <c r="R182" s="68"/>
      <c r="S182" s="68"/>
    </row>
    <row r="183" spans="2:19">
      <c r="B183" s="48"/>
      <c r="C183" s="48"/>
      <c r="D183" s="49"/>
      <c r="E183" s="48"/>
      <c r="F183" s="48"/>
      <c r="G183" s="50"/>
      <c r="H183" s="51" t="str">
        <f t="shared" si="49"/>
        <v xml:space="preserve"> </v>
      </c>
      <c r="I183" s="52" t="str">
        <f t="shared" si="50"/>
        <v xml:space="preserve"> </v>
      </c>
      <c r="J183" s="48"/>
      <c r="L183" s="65"/>
      <c r="M183" s="66"/>
      <c r="N183" s="68"/>
      <c r="O183" s="68"/>
      <c r="P183" s="68"/>
      <c r="Q183" s="68"/>
      <c r="R183" s="68"/>
      <c r="S183" s="68"/>
    </row>
    <row r="184" spans="2:19">
      <c r="B184" s="48"/>
      <c r="C184" s="48"/>
      <c r="D184" s="49"/>
      <c r="E184" s="48"/>
      <c r="F184" s="48"/>
      <c r="G184" s="50"/>
      <c r="H184" s="51" t="str">
        <f t="shared" si="49"/>
        <v xml:space="preserve"> </v>
      </c>
      <c r="I184" s="52" t="str">
        <f t="shared" si="50"/>
        <v xml:space="preserve"> </v>
      </c>
      <c r="J184" s="48"/>
      <c r="L184" s="65"/>
      <c r="M184" s="66"/>
      <c r="N184" s="68"/>
      <c r="O184" s="68"/>
      <c r="P184" s="68"/>
      <c r="Q184" s="68"/>
      <c r="R184" s="68"/>
      <c r="S184" s="68"/>
    </row>
    <row r="185" spans="2:19">
      <c r="B185" s="48"/>
      <c r="C185" s="48"/>
      <c r="D185" s="49"/>
      <c r="E185" s="48"/>
      <c r="F185" s="48"/>
      <c r="G185" s="50"/>
      <c r="H185" s="51" t="str">
        <f t="shared" si="49"/>
        <v xml:space="preserve"> </v>
      </c>
      <c r="I185" s="52" t="str">
        <f t="shared" si="50"/>
        <v xml:space="preserve"> </v>
      </c>
      <c r="J185" s="48"/>
      <c r="L185" s="65"/>
      <c r="M185" s="66"/>
      <c r="N185" s="68"/>
      <c r="O185" s="68"/>
      <c r="P185" s="68"/>
      <c r="Q185" s="68"/>
      <c r="R185" s="68"/>
      <c r="S185" s="68"/>
    </row>
    <row r="186" spans="2:19">
      <c r="B186" s="48"/>
      <c r="C186" s="48"/>
      <c r="D186" s="49"/>
      <c r="E186" s="48"/>
      <c r="F186" s="48"/>
      <c r="G186" s="50"/>
      <c r="H186" s="51" t="str">
        <f t="shared" si="49"/>
        <v xml:space="preserve"> </v>
      </c>
      <c r="I186" s="52" t="str">
        <f t="shared" si="50"/>
        <v xml:space="preserve"> </v>
      </c>
      <c r="J186" s="48"/>
      <c r="L186" s="65"/>
      <c r="M186" s="66"/>
      <c r="N186" s="68"/>
      <c r="O186" s="68"/>
      <c r="P186" s="68"/>
      <c r="Q186" s="68"/>
      <c r="R186" s="68"/>
      <c r="S186" s="68"/>
    </row>
    <row r="187" spans="2:19">
      <c r="B187" s="48"/>
      <c r="C187" s="48"/>
      <c r="D187" s="49"/>
      <c r="E187" s="48"/>
      <c r="F187" s="48"/>
      <c r="G187" s="50"/>
      <c r="H187" s="51" t="str">
        <f t="shared" si="49"/>
        <v xml:space="preserve"> </v>
      </c>
      <c r="I187" s="52" t="str">
        <f t="shared" si="50"/>
        <v xml:space="preserve"> </v>
      </c>
      <c r="J187" s="48"/>
      <c r="L187" s="65"/>
      <c r="M187" s="66"/>
      <c r="N187" s="68"/>
      <c r="O187" s="68"/>
      <c r="P187" s="68"/>
      <c r="Q187" s="68"/>
      <c r="R187" s="68"/>
      <c r="S187" s="68"/>
    </row>
    <row r="188" spans="2:19">
      <c r="B188" s="48"/>
      <c r="C188" s="48"/>
      <c r="D188" s="49"/>
      <c r="E188" s="48"/>
      <c r="F188" s="48"/>
      <c r="G188" s="50"/>
      <c r="H188" s="51" t="str">
        <f t="shared" si="49"/>
        <v xml:space="preserve"> </v>
      </c>
      <c r="I188" s="52" t="str">
        <f t="shared" si="50"/>
        <v xml:space="preserve"> </v>
      </c>
      <c r="J188" s="48"/>
      <c r="L188" s="65"/>
      <c r="M188" s="66"/>
      <c r="N188" s="68"/>
      <c r="O188" s="68"/>
      <c r="P188" s="68"/>
      <c r="Q188" s="68"/>
      <c r="R188" s="68"/>
      <c r="S188" s="68"/>
    </row>
    <row r="189" spans="2:19">
      <c r="B189" s="48"/>
      <c r="C189" s="48"/>
      <c r="D189" s="49"/>
      <c r="E189" s="48"/>
      <c r="F189" s="48"/>
      <c r="G189" s="50"/>
      <c r="H189" s="51" t="str">
        <f t="shared" si="49"/>
        <v xml:space="preserve"> </v>
      </c>
      <c r="I189" s="52" t="str">
        <f t="shared" si="50"/>
        <v xml:space="preserve"> </v>
      </c>
      <c r="J189" s="48"/>
      <c r="L189" s="65"/>
      <c r="M189" s="66"/>
      <c r="N189" s="68"/>
      <c r="O189" s="68"/>
      <c r="P189" s="68"/>
      <c r="Q189" s="68"/>
      <c r="R189" s="68"/>
      <c r="S189" s="68"/>
    </row>
    <row r="190" spans="2:19">
      <c r="B190" s="48"/>
      <c r="C190" s="48"/>
      <c r="D190" s="49"/>
      <c r="E190" s="48"/>
      <c r="F190" s="48"/>
      <c r="G190" s="50"/>
      <c r="H190" s="51" t="str">
        <f t="shared" si="49"/>
        <v xml:space="preserve"> </v>
      </c>
      <c r="I190" s="52" t="str">
        <f t="shared" si="50"/>
        <v xml:space="preserve"> </v>
      </c>
      <c r="J190" s="48"/>
      <c r="L190" s="65"/>
      <c r="M190" s="66"/>
      <c r="N190" s="68"/>
      <c r="O190" s="68"/>
      <c r="P190" s="68"/>
      <c r="Q190" s="68"/>
      <c r="R190" s="68"/>
      <c r="S190" s="68"/>
    </row>
    <row r="191" spans="2:19">
      <c r="B191" s="48"/>
      <c r="C191" s="48"/>
      <c r="D191" s="49"/>
      <c r="E191" s="48"/>
      <c r="F191" s="48"/>
      <c r="G191" s="50"/>
      <c r="H191" s="51" t="str">
        <f t="shared" si="49"/>
        <v xml:space="preserve"> </v>
      </c>
      <c r="I191" s="52" t="str">
        <f t="shared" si="50"/>
        <v xml:space="preserve"> </v>
      </c>
      <c r="J191" s="48"/>
      <c r="L191" s="65"/>
      <c r="M191" s="66"/>
      <c r="N191" s="68"/>
      <c r="O191" s="68"/>
      <c r="P191" s="68"/>
      <c r="Q191" s="68"/>
      <c r="R191" s="68"/>
      <c r="S191" s="68"/>
    </row>
    <row r="192" spans="2:19">
      <c r="B192" s="48"/>
      <c r="C192" s="48"/>
      <c r="D192" s="49"/>
      <c r="E192" s="48"/>
      <c r="F192" s="48"/>
      <c r="G192" s="50"/>
      <c r="H192" s="51" t="str">
        <f t="shared" si="49"/>
        <v xml:space="preserve"> </v>
      </c>
      <c r="I192" s="52" t="str">
        <f t="shared" si="50"/>
        <v xml:space="preserve"> </v>
      </c>
      <c r="J192" s="48"/>
      <c r="L192" s="65"/>
      <c r="M192" s="66"/>
      <c r="N192" s="68"/>
      <c r="O192" s="68"/>
      <c r="P192" s="68"/>
      <c r="Q192" s="68"/>
      <c r="R192" s="68"/>
      <c r="S192" s="68"/>
    </row>
    <row r="193" spans="2:19">
      <c r="B193" s="48"/>
      <c r="C193" s="48"/>
      <c r="D193" s="49"/>
      <c r="E193" s="48"/>
      <c r="F193" s="48"/>
      <c r="G193" s="50"/>
      <c r="H193" s="51" t="str">
        <f t="shared" si="49"/>
        <v xml:space="preserve"> </v>
      </c>
      <c r="I193" s="52" t="str">
        <f t="shared" si="50"/>
        <v xml:space="preserve"> </v>
      </c>
      <c r="J193" s="48"/>
      <c r="L193" s="65"/>
      <c r="M193" s="66"/>
      <c r="N193" s="68"/>
      <c r="O193" s="68"/>
      <c r="P193" s="68"/>
      <c r="Q193" s="68"/>
      <c r="R193" s="68"/>
      <c r="S193" s="68"/>
    </row>
    <row r="194" spans="2:19">
      <c r="B194" s="48"/>
      <c r="C194" s="48"/>
      <c r="D194" s="49"/>
      <c r="E194" s="48"/>
      <c r="F194" s="48"/>
      <c r="G194" s="50"/>
      <c r="H194" s="51" t="str">
        <f t="shared" si="49"/>
        <v xml:space="preserve"> </v>
      </c>
      <c r="I194" s="52" t="str">
        <f t="shared" si="50"/>
        <v xml:space="preserve"> </v>
      </c>
      <c r="J194" s="48"/>
      <c r="L194" s="65"/>
      <c r="M194" s="66"/>
      <c r="N194" s="68"/>
      <c r="O194" s="68"/>
      <c r="P194" s="68"/>
      <c r="Q194" s="68"/>
      <c r="R194" s="68"/>
      <c r="S194" s="68"/>
    </row>
    <row r="195" spans="2:19">
      <c r="B195" s="48"/>
      <c r="C195" s="48"/>
      <c r="D195" s="49"/>
      <c r="E195" s="48"/>
      <c r="F195" s="48"/>
      <c r="G195" s="50"/>
      <c r="H195" s="51" t="str">
        <f t="shared" si="49"/>
        <v xml:space="preserve"> </v>
      </c>
      <c r="I195" s="52" t="str">
        <f t="shared" si="50"/>
        <v xml:space="preserve"> </v>
      </c>
      <c r="J195" s="48"/>
      <c r="L195" s="65"/>
      <c r="M195" s="66"/>
      <c r="N195" s="68"/>
      <c r="O195" s="68"/>
      <c r="P195" s="68"/>
      <c r="Q195" s="68"/>
      <c r="R195" s="68"/>
      <c r="S195" s="68"/>
    </row>
    <row r="196" spans="2:19">
      <c r="B196" s="48"/>
      <c r="C196" s="48"/>
      <c r="D196" s="49"/>
      <c r="E196" s="48"/>
      <c r="F196" s="48"/>
      <c r="G196" s="50"/>
      <c r="H196" s="51" t="str">
        <f t="shared" si="49"/>
        <v xml:space="preserve"> </v>
      </c>
      <c r="I196" s="52" t="str">
        <f t="shared" si="50"/>
        <v xml:space="preserve"> </v>
      </c>
      <c r="J196" s="48"/>
      <c r="L196" s="65"/>
      <c r="M196" s="66"/>
      <c r="N196" s="68"/>
      <c r="O196" s="68"/>
      <c r="P196" s="68"/>
      <c r="Q196" s="68"/>
      <c r="R196" s="68"/>
      <c r="S196" s="68"/>
    </row>
    <row r="197" spans="2:19">
      <c r="B197" s="48"/>
      <c r="C197" s="48"/>
      <c r="D197" s="49"/>
      <c r="E197" s="48"/>
      <c r="F197" s="48"/>
      <c r="G197" s="50"/>
      <c r="H197" s="51" t="str">
        <f t="shared" si="49"/>
        <v xml:space="preserve"> </v>
      </c>
      <c r="I197" s="52" t="str">
        <f t="shared" si="50"/>
        <v xml:space="preserve"> </v>
      </c>
      <c r="J197" s="48"/>
      <c r="L197" s="65"/>
      <c r="M197" s="66"/>
      <c r="N197" s="68"/>
      <c r="O197" s="68"/>
      <c r="P197" s="68"/>
      <c r="Q197" s="68"/>
      <c r="R197" s="68"/>
      <c r="S197" s="68"/>
    </row>
    <row r="198" spans="2:19">
      <c r="B198" s="48"/>
      <c r="C198" s="48"/>
      <c r="D198" s="49"/>
      <c r="E198" s="48"/>
      <c r="F198" s="48"/>
      <c r="G198" s="50"/>
      <c r="H198" s="51" t="str">
        <f t="shared" si="49"/>
        <v xml:space="preserve"> </v>
      </c>
      <c r="I198" s="52" t="str">
        <f t="shared" si="50"/>
        <v xml:space="preserve"> </v>
      </c>
      <c r="J198" s="48"/>
      <c r="L198" s="65"/>
      <c r="M198" s="66"/>
      <c r="N198" s="68"/>
      <c r="O198" s="68"/>
      <c r="P198" s="68"/>
      <c r="Q198" s="68"/>
      <c r="R198" s="68"/>
      <c r="S198" s="68"/>
    </row>
    <row r="199" spans="2:19">
      <c r="B199" s="48"/>
      <c r="C199" s="48"/>
      <c r="D199" s="49"/>
      <c r="E199" s="48"/>
      <c r="F199" s="48"/>
      <c r="G199" s="50"/>
      <c r="H199" s="51" t="str">
        <f t="shared" si="49"/>
        <v xml:space="preserve"> </v>
      </c>
      <c r="I199" s="52" t="str">
        <f t="shared" si="50"/>
        <v xml:space="preserve"> </v>
      </c>
      <c r="J199" s="48"/>
      <c r="L199" s="65"/>
      <c r="M199" s="66"/>
      <c r="N199" s="68"/>
      <c r="O199" s="68"/>
      <c r="P199" s="68"/>
      <c r="Q199" s="68"/>
      <c r="R199" s="68"/>
      <c r="S199" s="68"/>
    </row>
    <row r="200" spans="2:19">
      <c r="B200" s="48"/>
      <c r="C200" s="48"/>
      <c r="D200" s="49"/>
      <c r="E200" s="48"/>
      <c r="F200" s="48"/>
      <c r="G200" s="50"/>
      <c r="H200" s="51" t="str">
        <f t="shared" si="49"/>
        <v xml:space="preserve"> </v>
      </c>
      <c r="I200" s="52" t="str">
        <f t="shared" si="50"/>
        <v xml:space="preserve"> </v>
      </c>
      <c r="J200" s="48"/>
      <c r="L200" s="65"/>
      <c r="M200" s="66"/>
      <c r="N200" s="68"/>
      <c r="O200" s="68"/>
      <c r="P200" s="68"/>
      <c r="Q200" s="68"/>
      <c r="R200" s="68"/>
      <c r="S200" s="68"/>
    </row>
    <row r="201" spans="2:19">
      <c r="B201" s="48"/>
      <c r="C201" s="48"/>
      <c r="D201" s="49"/>
      <c r="E201" s="48"/>
      <c r="F201" s="48"/>
      <c r="G201" s="50"/>
      <c r="H201" s="51" t="str">
        <f t="shared" si="49"/>
        <v xml:space="preserve"> </v>
      </c>
      <c r="I201" s="52" t="str">
        <f t="shared" si="50"/>
        <v xml:space="preserve"> </v>
      </c>
      <c r="J201" s="48"/>
      <c r="L201" s="65"/>
      <c r="M201" s="66"/>
      <c r="N201" s="68"/>
      <c r="O201" s="68"/>
      <c r="P201" s="68"/>
      <c r="Q201" s="68"/>
      <c r="R201" s="68"/>
      <c r="S201" s="68"/>
    </row>
    <row r="202" spans="2:19">
      <c r="B202" s="48"/>
      <c r="C202" s="48"/>
      <c r="D202" s="49"/>
      <c r="E202" s="48"/>
      <c r="F202" s="48"/>
      <c r="G202" s="50"/>
      <c r="H202" s="51" t="str">
        <f t="shared" si="49"/>
        <v xml:space="preserve"> </v>
      </c>
      <c r="I202" s="52" t="str">
        <f t="shared" si="50"/>
        <v xml:space="preserve"> </v>
      </c>
      <c r="J202" s="48"/>
      <c r="L202" s="65"/>
      <c r="M202" s="66"/>
      <c r="N202" s="68"/>
      <c r="O202" s="68"/>
      <c r="P202" s="68"/>
      <c r="Q202" s="68"/>
      <c r="R202" s="68"/>
      <c r="S202" s="68"/>
    </row>
    <row r="203" spans="2:19">
      <c r="B203" s="48"/>
      <c r="C203" s="48"/>
      <c r="D203" s="49"/>
      <c r="E203" s="48"/>
      <c r="F203" s="48"/>
      <c r="G203" s="50"/>
      <c r="H203" s="51" t="str">
        <f t="shared" si="49"/>
        <v xml:space="preserve"> </v>
      </c>
      <c r="I203" s="52" t="str">
        <f t="shared" si="50"/>
        <v xml:space="preserve"> </v>
      </c>
      <c r="J203" s="48"/>
      <c r="L203" s="65"/>
      <c r="M203" s="66"/>
      <c r="N203" s="68"/>
      <c r="O203" s="68"/>
      <c r="P203" s="68"/>
      <c r="Q203" s="68"/>
      <c r="R203" s="68"/>
      <c r="S203" s="68"/>
    </row>
    <row r="204" spans="2:19">
      <c r="B204" s="48"/>
      <c r="C204" s="48"/>
      <c r="D204" s="49"/>
      <c r="E204" s="48"/>
      <c r="F204" s="48"/>
      <c r="G204" s="50"/>
      <c r="H204" s="51" t="str">
        <f t="shared" ref="H204:H267" si="51">IF(G204="Non",D204," ")</f>
        <v xml:space="preserve"> </v>
      </c>
      <c r="I204" s="52" t="str">
        <f t="shared" ref="I204:I267" si="52">IF(G204="non",D204," ")</f>
        <v xml:space="preserve"> </v>
      </c>
      <c r="J204" s="48"/>
      <c r="L204" s="65"/>
      <c r="M204" s="66"/>
      <c r="N204" s="68"/>
      <c r="O204" s="68"/>
      <c r="P204" s="68"/>
      <c r="Q204" s="68"/>
      <c r="R204" s="68"/>
      <c r="S204" s="68"/>
    </row>
    <row r="205" spans="2:19">
      <c r="B205" s="48"/>
      <c r="C205" s="48"/>
      <c r="D205" s="49"/>
      <c r="E205" s="48"/>
      <c r="F205" s="48"/>
      <c r="G205" s="50"/>
      <c r="H205" s="51" t="str">
        <f t="shared" si="51"/>
        <v xml:space="preserve"> </v>
      </c>
      <c r="I205" s="52" t="str">
        <f t="shared" si="52"/>
        <v xml:space="preserve"> </v>
      </c>
      <c r="J205" s="48"/>
      <c r="L205" s="65"/>
      <c r="M205" s="66"/>
      <c r="N205" s="68"/>
      <c r="O205" s="68"/>
      <c r="P205" s="68"/>
      <c r="Q205" s="68"/>
      <c r="R205" s="68"/>
      <c r="S205" s="68"/>
    </row>
    <row r="206" spans="2:19">
      <c r="B206" s="48"/>
      <c r="C206" s="48"/>
      <c r="D206" s="49"/>
      <c r="E206" s="48"/>
      <c r="F206" s="48"/>
      <c r="G206" s="50"/>
      <c r="H206" s="51" t="str">
        <f t="shared" si="51"/>
        <v xml:space="preserve"> </v>
      </c>
      <c r="I206" s="52" t="str">
        <f t="shared" si="52"/>
        <v xml:space="preserve"> </v>
      </c>
      <c r="J206" s="48"/>
      <c r="L206" s="65"/>
      <c r="M206" s="66"/>
      <c r="N206" s="68"/>
      <c r="O206" s="68"/>
      <c r="P206" s="68"/>
      <c r="Q206" s="68"/>
      <c r="R206" s="68"/>
      <c r="S206" s="68"/>
    </row>
    <row r="207" spans="2:19">
      <c r="B207" s="48"/>
      <c r="C207" s="48"/>
      <c r="D207" s="49"/>
      <c r="E207" s="48"/>
      <c r="F207" s="48"/>
      <c r="G207" s="50"/>
      <c r="H207" s="51" t="str">
        <f t="shared" si="51"/>
        <v xml:space="preserve"> </v>
      </c>
      <c r="I207" s="52" t="str">
        <f t="shared" si="52"/>
        <v xml:space="preserve"> </v>
      </c>
      <c r="J207" s="48"/>
      <c r="L207" s="65"/>
      <c r="M207" s="66"/>
      <c r="N207" s="68"/>
      <c r="O207" s="68"/>
      <c r="P207" s="68"/>
      <c r="Q207" s="68"/>
      <c r="R207" s="68"/>
      <c r="S207" s="68"/>
    </row>
    <row r="208" spans="2:19">
      <c r="B208" s="48"/>
      <c r="C208" s="48"/>
      <c r="D208" s="49"/>
      <c r="E208" s="48"/>
      <c r="F208" s="48"/>
      <c r="G208" s="50"/>
      <c r="H208" s="51" t="str">
        <f t="shared" si="51"/>
        <v xml:space="preserve"> </v>
      </c>
      <c r="I208" s="52" t="str">
        <f t="shared" si="52"/>
        <v xml:space="preserve"> </v>
      </c>
      <c r="J208" s="48"/>
      <c r="L208" s="65"/>
      <c r="M208" s="66"/>
      <c r="N208" s="68"/>
      <c r="O208" s="68"/>
      <c r="P208" s="68"/>
      <c r="Q208" s="68"/>
      <c r="R208" s="68"/>
      <c r="S208" s="68"/>
    </row>
    <row r="209" spans="2:19">
      <c r="B209" s="48"/>
      <c r="C209" s="48"/>
      <c r="D209" s="49"/>
      <c r="E209" s="48"/>
      <c r="F209" s="48"/>
      <c r="G209" s="50"/>
      <c r="H209" s="51" t="str">
        <f t="shared" si="51"/>
        <v xml:space="preserve"> </v>
      </c>
      <c r="I209" s="52" t="str">
        <f t="shared" si="52"/>
        <v xml:space="preserve"> </v>
      </c>
      <c r="J209" s="48"/>
      <c r="L209" s="65"/>
      <c r="M209" s="66"/>
      <c r="N209" s="68"/>
      <c r="O209" s="68"/>
      <c r="P209" s="68"/>
      <c r="Q209" s="68"/>
      <c r="R209" s="68"/>
      <c r="S209" s="68"/>
    </row>
    <row r="210" spans="2:19">
      <c r="B210" s="48"/>
      <c r="C210" s="48"/>
      <c r="D210" s="49"/>
      <c r="E210" s="48"/>
      <c r="F210" s="48"/>
      <c r="G210" s="50"/>
      <c r="H210" s="51" t="str">
        <f t="shared" si="51"/>
        <v xml:space="preserve"> </v>
      </c>
      <c r="I210" s="52" t="str">
        <f t="shared" si="52"/>
        <v xml:space="preserve"> </v>
      </c>
      <c r="J210" s="48"/>
      <c r="L210" s="65"/>
      <c r="M210" s="66"/>
      <c r="N210" s="68"/>
      <c r="O210" s="68"/>
      <c r="P210" s="68"/>
      <c r="Q210" s="68"/>
      <c r="R210" s="68"/>
      <c r="S210" s="68"/>
    </row>
    <row r="211" spans="2:19">
      <c r="B211" s="48"/>
      <c r="C211" s="48"/>
      <c r="D211" s="49"/>
      <c r="E211" s="48"/>
      <c r="F211" s="48"/>
      <c r="G211" s="50"/>
      <c r="H211" s="51" t="str">
        <f t="shared" si="51"/>
        <v xml:space="preserve"> </v>
      </c>
      <c r="I211" s="52" t="str">
        <f t="shared" si="52"/>
        <v xml:space="preserve"> </v>
      </c>
      <c r="J211" s="48"/>
      <c r="L211" s="65"/>
      <c r="M211" s="66"/>
      <c r="N211" s="68"/>
      <c r="O211" s="68"/>
      <c r="P211" s="68"/>
      <c r="Q211" s="68"/>
      <c r="R211" s="68"/>
      <c r="S211" s="68"/>
    </row>
    <row r="212" spans="2:19">
      <c r="B212" s="48"/>
      <c r="C212" s="48"/>
      <c r="D212" s="49"/>
      <c r="E212" s="48"/>
      <c r="F212" s="48"/>
      <c r="G212" s="50"/>
      <c r="H212" s="51" t="str">
        <f t="shared" si="51"/>
        <v xml:space="preserve"> </v>
      </c>
      <c r="I212" s="52" t="str">
        <f t="shared" si="52"/>
        <v xml:space="preserve"> </v>
      </c>
      <c r="J212" s="48"/>
      <c r="L212" s="65"/>
      <c r="M212" s="66"/>
      <c r="N212" s="68"/>
      <c r="O212" s="68"/>
      <c r="P212" s="68"/>
      <c r="Q212" s="68"/>
      <c r="R212" s="68"/>
      <c r="S212" s="68"/>
    </row>
    <row r="213" spans="2:19">
      <c r="B213" s="48"/>
      <c r="C213" s="48"/>
      <c r="D213" s="49"/>
      <c r="E213" s="48"/>
      <c r="F213" s="48"/>
      <c r="G213" s="50"/>
      <c r="H213" s="51" t="str">
        <f t="shared" si="51"/>
        <v xml:space="preserve"> </v>
      </c>
      <c r="I213" s="52" t="str">
        <f t="shared" si="52"/>
        <v xml:space="preserve"> </v>
      </c>
      <c r="J213" s="48"/>
      <c r="L213" s="65"/>
      <c r="M213" s="66"/>
      <c r="N213" s="68"/>
      <c r="O213" s="68"/>
      <c r="P213" s="68"/>
      <c r="Q213" s="68"/>
      <c r="R213" s="68"/>
      <c r="S213" s="68"/>
    </row>
    <row r="214" spans="2:19">
      <c r="B214" s="48"/>
      <c r="C214" s="48"/>
      <c r="D214" s="49"/>
      <c r="E214" s="48"/>
      <c r="F214" s="48"/>
      <c r="G214" s="50"/>
      <c r="H214" s="51" t="str">
        <f t="shared" si="51"/>
        <v xml:space="preserve"> </v>
      </c>
      <c r="I214" s="52" t="str">
        <f t="shared" si="52"/>
        <v xml:space="preserve"> </v>
      </c>
      <c r="J214" s="48"/>
      <c r="L214" s="65"/>
      <c r="M214" s="66"/>
      <c r="N214" s="68"/>
      <c r="O214" s="68"/>
      <c r="P214" s="68"/>
      <c r="Q214" s="68"/>
      <c r="R214" s="68"/>
      <c r="S214" s="68"/>
    </row>
    <row r="215" spans="2:19">
      <c r="B215" s="48"/>
      <c r="C215" s="48"/>
      <c r="D215" s="49"/>
      <c r="E215" s="48"/>
      <c r="F215" s="48"/>
      <c r="G215" s="50"/>
      <c r="H215" s="51" t="str">
        <f t="shared" si="51"/>
        <v xml:space="preserve"> </v>
      </c>
      <c r="I215" s="52" t="str">
        <f t="shared" si="52"/>
        <v xml:space="preserve"> </v>
      </c>
      <c r="J215" s="48"/>
      <c r="L215" s="65"/>
      <c r="M215" s="66"/>
      <c r="N215" s="68"/>
      <c r="O215" s="68"/>
      <c r="P215" s="68"/>
      <c r="Q215" s="68"/>
      <c r="R215" s="68"/>
      <c r="S215" s="68"/>
    </row>
    <row r="216" spans="2:19">
      <c r="B216" s="48"/>
      <c r="C216" s="48"/>
      <c r="D216" s="49"/>
      <c r="E216" s="48"/>
      <c r="F216" s="48"/>
      <c r="G216" s="50"/>
      <c r="H216" s="51" t="str">
        <f t="shared" si="51"/>
        <v xml:space="preserve"> </v>
      </c>
      <c r="I216" s="52" t="str">
        <f t="shared" si="52"/>
        <v xml:space="preserve"> </v>
      </c>
      <c r="J216" s="48"/>
      <c r="L216" s="65"/>
      <c r="M216" s="66"/>
      <c r="N216" s="68"/>
      <c r="O216" s="68"/>
      <c r="P216" s="68"/>
      <c r="Q216" s="68"/>
      <c r="R216" s="68"/>
      <c r="S216" s="68"/>
    </row>
    <row r="217" spans="2:19">
      <c r="B217" s="48"/>
      <c r="C217" s="48"/>
      <c r="D217" s="49"/>
      <c r="E217" s="48"/>
      <c r="F217" s="48"/>
      <c r="G217" s="50"/>
      <c r="H217" s="51" t="str">
        <f t="shared" si="51"/>
        <v xml:space="preserve"> </v>
      </c>
      <c r="I217" s="52" t="str">
        <f t="shared" si="52"/>
        <v xml:space="preserve"> </v>
      </c>
      <c r="J217" s="48"/>
      <c r="L217" s="65"/>
      <c r="M217" s="66"/>
      <c r="N217" s="68"/>
      <c r="O217" s="68"/>
      <c r="P217" s="68"/>
      <c r="Q217" s="68"/>
      <c r="R217" s="68"/>
      <c r="S217" s="68"/>
    </row>
    <row r="218" spans="2:19">
      <c r="B218" s="48"/>
      <c r="C218" s="48"/>
      <c r="D218" s="49"/>
      <c r="E218" s="48"/>
      <c r="F218" s="48"/>
      <c r="G218" s="50"/>
      <c r="H218" s="51" t="str">
        <f t="shared" si="51"/>
        <v xml:space="preserve"> </v>
      </c>
      <c r="I218" s="52" t="str">
        <f t="shared" si="52"/>
        <v xml:space="preserve"> </v>
      </c>
      <c r="J218" s="48"/>
      <c r="L218" s="65"/>
      <c r="M218" s="66"/>
      <c r="N218" s="68"/>
      <c r="O218" s="68"/>
      <c r="P218" s="68"/>
      <c r="Q218" s="68"/>
      <c r="R218" s="68"/>
      <c r="S218" s="68"/>
    </row>
    <row r="219" spans="2:19">
      <c r="B219" s="48"/>
      <c r="C219" s="48"/>
      <c r="D219" s="49"/>
      <c r="E219" s="48"/>
      <c r="F219" s="48"/>
      <c r="G219" s="50"/>
      <c r="H219" s="51" t="str">
        <f t="shared" si="51"/>
        <v xml:space="preserve"> </v>
      </c>
      <c r="I219" s="52" t="str">
        <f t="shared" si="52"/>
        <v xml:space="preserve"> </v>
      </c>
      <c r="J219" s="48"/>
      <c r="L219" s="65"/>
      <c r="M219" s="66"/>
      <c r="N219" s="68"/>
      <c r="O219" s="68"/>
      <c r="P219" s="68"/>
      <c r="Q219" s="68"/>
      <c r="R219" s="68"/>
      <c r="S219" s="68"/>
    </row>
    <row r="220" spans="2:19">
      <c r="B220" s="48"/>
      <c r="C220" s="48"/>
      <c r="D220" s="49"/>
      <c r="E220" s="48"/>
      <c r="F220" s="48"/>
      <c r="G220" s="50"/>
      <c r="H220" s="51" t="str">
        <f t="shared" si="51"/>
        <v xml:space="preserve"> </v>
      </c>
      <c r="I220" s="52" t="str">
        <f t="shared" si="52"/>
        <v xml:space="preserve"> </v>
      </c>
      <c r="J220" s="48"/>
      <c r="L220" s="65"/>
      <c r="M220" s="66"/>
      <c r="N220" s="68"/>
      <c r="O220" s="68"/>
      <c r="P220" s="68"/>
      <c r="Q220" s="68"/>
      <c r="R220" s="68"/>
      <c r="S220" s="68"/>
    </row>
    <row r="221" spans="2:19">
      <c r="B221" s="48"/>
      <c r="C221" s="48"/>
      <c r="D221" s="49"/>
      <c r="E221" s="48"/>
      <c r="F221" s="48"/>
      <c r="G221" s="50"/>
      <c r="H221" s="51" t="str">
        <f t="shared" si="51"/>
        <v xml:space="preserve"> </v>
      </c>
      <c r="I221" s="52" t="str">
        <f t="shared" si="52"/>
        <v xml:space="preserve"> </v>
      </c>
      <c r="J221" s="48"/>
      <c r="L221" s="65"/>
      <c r="M221" s="66"/>
      <c r="N221" s="68"/>
      <c r="O221" s="68"/>
      <c r="P221" s="68"/>
      <c r="Q221" s="68"/>
      <c r="R221" s="68"/>
      <c r="S221" s="68"/>
    </row>
    <row r="222" spans="2:19">
      <c r="B222" s="48"/>
      <c r="C222" s="48"/>
      <c r="D222" s="49"/>
      <c r="E222" s="48"/>
      <c r="F222" s="48"/>
      <c r="G222" s="50"/>
      <c r="H222" s="51" t="str">
        <f t="shared" si="51"/>
        <v xml:space="preserve"> </v>
      </c>
      <c r="I222" s="52" t="str">
        <f t="shared" si="52"/>
        <v xml:space="preserve"> </v>
      </c>
      <c r="J222" s="48"/>
      <c r="L222" s="65"/>
      <c r="M222" s="66"/>
      <c r="N222" s="68"/>
      <c r="O222" s="68"/>
      <c r="P222" s="68"/>
      <c r="Q222" s="68"/>
      <c r="R222" s="68"/>
      <c r="S222" s="68"/>
    </row>
    <row r="223" spans="2:19">
      <c r="B223" s="48"/>
      <c r="C223" s="48"/>
      <c r="D223" s="49"/>
      <c r="E223" s="48"/>
      <c r="F223" s="48"/>
      <c r="G223" s="50"/>
      <c r="H223" s="51" t="str">
        <f t="shared" si="51"/>
        <v xml:space="preserve"> </v>
      </c>
      <c r="I223" s="52" t="str">
        <f t="shared" si="52"/>
        <v xml:space="preserve"> </v>
      </c>
      <c r="J223" s="48"/>
      <c r="L223" s="65"/>
      <c r="M223" s="66"/>
      <c r="N223" s="68"/>
      <c r="O223" s="68"/>
      <c r="P223" s="68"/>
      <c r="Q223" s="68"/>
      <c r="R223" s="68"/>
      <c r="S223" s="68"/>
    </row>
    <row r="224" spans="2:19">
      <c r="B224" s="48"/>
      <c r="C224" s="48"/>
      <c r="D224" s="49"/>
      <c r="E224" s="48"/>
      <c r="F224" s="48"/>
      <c r="G224" s="50"/>
      <c r="H224" s="51" t="str">
        <f t="shared" si="51"/>
        <v xml:space="preserve"> </v>
      </c>
      <c r="I224" s="52" t="str">
        <f t="shared" si="52"/>
        <v xml:space="preserve"> </v>
      </c>
      <c r="J224" s="48"/>
      <c r="L224" s="65"/>
      <c r="M224" s="66"/>
      <c r="N224" s="68"/>
      <c r="O224" s="68"/>
      <c r="P224" s="68"/>
      <c r="Q224" s="68"/>
      <c r="R224" s="68"/>
      <c r="S224" s="68"/>
    </row>
    <row r="225" spans="2:19">
      <c r="B225" s="48"/>
      <c r="C225" s="48"/>
      <c r="D225" s="49"/>
      <c r="E225" s="48"/>
      <c r="F225" s="48"/>
      <c r="G225" s="50"/>
      <c r="H225" s="51" t="str">
        <f t="shared" si="51"/>
        <v xml:space="preserve"> </v>
      </c>
      <c r="I225" s="52" t="str">
        <f t="shared" si="52"/>
        <v xml:space="preserve"> </v>
      </c>
      <c r="J225" s="48"/>
      <c r="L225" s="65"/>
      <c r="M225" s="66"/>
      <c r="N225" s="68"/>
      <c r="O225" s="68"/>
      <c r="P225" s="68"/>
      <c r="Q225" s="68"/>
      <c r="R225" s="68"/>
      <c r="S225" s="68"/>
    </row>
    <row r="226" spans="2:19">
      <c r="B226" s="48"/>
      <c r="C226" s="48"/>
      <c r="D226" s="49"/>
      <c r="E226" s="48"/>
      <c r="F226" s="48"/>
      <c r="G226" s="50"/>
      <c r="H226" s="51" t="str">
        <f t="shared" si="51"/>
        <v xml:space="preserve"> </v>
      </c>
      <c r="I226" s="52" t="str">
        <f t="shared" si="52"/>
        <v xml:space="preserve"> </v>
      </c>
      <c r="J226" s="48"/>
      <c r="L226" s="65"/>
      <c r="M226" s="66"/>
      <c r="N226" s="68"/>
      <c r="O226" s="68"/>
      <c r="P226" s="68"/>
      <c r="Q226" s="68"/>
      <c r="R226" s="68"/>
      <c r="S226" s="68"/>
    </row>
    <row r="227" spans="2:19">
      <c r="B227" s="48"/>
      <c r="C227" s="48"/>
      <c r="D227" s="49"/>
      <c r="E227" s="48"/>
      <c r="F227" s="48"/>
      <c r="G227" s="50"/>
      <c r="H227" s="51" t="str">
        <f t="shared" si="51"/>
        <v xml:space="preserve"> </v>
      </c>
      <c r="I227" s="52" t="str">
        <f t="shared" si="52"/>
        <v xml:space="preserve"> </v>
      </c>
      <c r="J227" s="48"/>
      <c r="L227" s="65"/>
      <c r="M227" s="66"/>
      <c r="N227" s="68"/>
      <c r="O227" s="68"/>
      <c r="P227" s="68"/>
      <c r="Q227" s="68"/>
      <c r="R227" s="68"/>
      <c r="S227" s="68"/>
    </row>
    <row r="228" spans="2:19">
      <c r="B228" s="48"/>
      <c r="C228" s="48"/>
      <c r="D228" s="49"/>
      <c r="E228" s="48"/>
      <c r="F228" s="48"/>
      <c r="G228" s="50"/>
      <c r="H228" s="51" t="str">
        <f t="shared" si="51"/>
        <v xml:space="preserve"> </v>
      </c>
      <c r="I228" s="52" t="str">
        <f t="shared" si="52"/>
        <v xml:space="preserve"> </v>
      </c>
      <c r="J228" s="48"/>
      <c r="L228" s="65"/>
      <c r="M228" s="66"/>
      <c r="N228" s="68"/>
      <c r="O228" s="68"/>
      <c r="P228" s="68"/>
      <c r="Q228" s="68"/>
      <c r="R228" s="68"/>
      <c r="S228" s="68"/>
    </row>
    <row r="229" spans="2:19">
      <c r="B229" s="48"/>
      <c r="C229" s="48"/>
      <c r="D229" s="49"/>
      <c r="E229" s="48"/>
      <c r="F229" s="48"/>
      <c r="G229" s="50"/>
      <c r="H229" s="51" t="str">
        <f t="shared" si="51"/>
        <v xml:space="preserve"> </v>
      </c>
      <c r="I229" s="52" t="str">
        <f t="shared" si="52"/>
        <v xml:space="preserve"> </v>
      </c>
      <c r="J229" s="48"/>
      <c r="L229" s="65"/>
      <c r="M229" s="66"/>
      <c r="N229" s="68"/>
      <c r="O229" s="68"/>
      <c r="P229" s="68"/>
      <c r="Q229" s="68"/>
      <c r="R229" s="68"/>
      <c r="S229" s="68"/>
    </row>
    <row r="230" spans="2:19">
      <c r="B230" s="48"/>
      <c r="C230" s="48"/>
      <c r="D230" s="49"/>
      <c r="E230" s="48"/>
      <c r="F230" s="48"/>
      <c r="G230" s="50"/>
      <c r="H230" s="51" t="str">
        <f t="shared" si="51"/>
        <v xml:space="preserve"> </v>
      </c>
      <c r="I230" s="52" t="str">
        <f t="shared" si="52"/>
        <v xml:space="preserve"> </v>
      </c>
      <c r="J230" s="48"/>
      <c r="L230" s="65"/>
      <c r="M230" s="66"/>
      <c r="N230" s="68"/>
      <c r="O230" s="68"/>
      <c r="P230" s="68"/>
      <c r="Q230" s="68"/>
      <c r="R230" s="68"/>
      <c r="S230" s="68"/>
    </row>
    <row r="231" spans="2:19">
      <c r="B231" s="48"/>
      <c r="C231" s="48"/>
      <c r="D231" s="49"/>
      <c r="E231" s="48"/>
      <c r="F231" s="48"/>
      <c r="G231" s="50"/>
      <c r="H231" s="51" t="str">
        <f t="shared" si="51"/>
        <v xml:space="preserve"> </v>
      </c>
      <c r="I231" s="52" t="str">
        <f t="shared" si="52"/>
        <v xml:space="preserve"> </v>
      </c>
      <c r="J231" s="48"/>
      <c r="L231" s="65"/>
      <c r="M231" s="66"/>
      <c r="N231" s="68"/>
      <c r="O231" s="68"/>
      <c r="P231" s="68"/>
      <c r="Q231" s="68"/>
      <c r="R231" s="68"/>
      <c r="S231" s="68"/>
    </row>
    <row r="232" spans="2:19">
      <c r="B232" s="48"/>
      <c r="C232" s="48"/>
      <c r="D232" s="49"/>
      <c r="E232" s="48"/>
      <c r="F232" s="48"/>
      <c r="G232" s="50"/>
      <c r="H232" s="51" t="str">
        <f t="shared" si="51"/>
        <v xml:space="preserve"> </v>
      </c>
      <c r="I232" s="52" t="str">
        <f t="shared" si="52"/>
        <v xml:space="preserve"> </v>
      </c>
      <c r="J232" s="48"/>
      <c r="L232" s="65"/>
      <c r="M232" s="66"/>
      <c r="N232" s="68"/>
      <c r="O232" s="68"/>
      <c r="P232" s="68"/>
      <c r="Q232" s="68"/>
      <c r="R232" s="68"/>
      <c r="S232" s="68"/>
    </row>
    <row r="233" spans="2:19">
      <c r="B233" s="48"/>
      <c r="C233" s="48"/>
      <c r="D233" s="49"/>
      <c r="E233" s="48"/>
      <c r="F233" s="48"/>
      <c r="G233" s="50"/>
      <c r="H233" s="51" t="str">
        <f t="shared" si="51"/>
        <v xml:space="preserve"> </v>
      </c>
      <c r="I233" s="52" t="str">
        <f t="shared" si="52"/>
        <v xml:space="preserve"> </v>
      </c>
      <c r="J233" s="48"/>
      <c r="L233" s="65"/>
      <c r="M233" s="66"/>
      <c r="N233" s="68"/>
      <c r="O233" s="68"/>
      <c r="P233" s="68"/>
      <c r="Q233" s="68"/>
      <c r="R233" s="68"/>
      <c r="S233" s="68"/>
    </row>
    <row r="234" spans="2:19">
      <c r="B234" s="48"/>
      <c r="C234" s="48"/>
      <c r="D234" s="49"/>
      <c r="E234" s="48"/>
      <c r="F234" s="48"/>
      <c r="G234" s="50"/>
      <c r="H234" s="51" t="str">
        <f t="shared" si="51"/>
        <v xml:space="preserve"> </v>
      </c>
      <c r="I234" s="52" t="str">
        <f t="shared" si="52"/>
        <v xml:space="preserve"> </v>
      </c>
      <c r="J234" s="48"/>
      <c r="L234" s="65"/>
      <c r="M234" s="66"/>
      <c r="N234" s="68"/>
      <c r="O234" s="68"/>
      <c r="P234" s="68"/>
      <c r="Q234" s="68"/>
      <c r="R234" s="68"/>
      <c r="S234" s="68"/>
    </row>
    <row r="235" spans="2:19">
      <c r="B235" s="48"/>
      <c r="C235" s="48"/>
      <c r="D235" s="49"/>
      <c r="E235" s="48"/>
      <c r="F235" s="48"/>
      <c r="G235" s="50"/>
      <c r="H235" s="51" t="str">
        <f t="shared" si="51"/>
        <v xml:space="preserve"> </v>
      </c>
      <c r="I235" s="52" t="str">
        <f t="shared" si="52"/>
        <v xml:space="preserve"> </v>
      </c>
      <c r="J235" s="48"/>
      <c r="L235" s="65"/>
      <c r="M235" s="66"/>
      <c r="N235" s="68"/>
      <c r="O235" s="68"/>
      <c r="P235" s="68"/>
      <c r="Q235" s="68"/>
      <c r="R235" s="68"/>
      <c r="S235" s="68"/>
    </row>
    <row r="236" spans="2:19">
      <c r="B236" s="48"/>
      <c r="C236" s="48"/>
      <c r="D236" s="49"/>
      <c r="E236" s="48"/>
      <c r="F236" s="48"/>
      <c r="G236" s="50"/>
      <c r="H236" s="51" t="str">
        <f t="shared" si="51"/>
        <v xml:space="preserve"> </v>
      </c>
      <c r="I236" s="52" t="str">
        <f t="shared" si="52"/>
        <v xml:space="preserve"> </v>
      </c>
      <c r="J236" s="48"/>
      <c r="L236" s="65"/>
      <c r="M236" s="66"/>
      <c r="N236" s="68"/>
      <c r="O236" s="68"/>
      <c r="P236" s="68"/>
      <c r="Q236" s="68"/>
      <c r="R236" s="68"/>
      <c r="S236" s="68"/>
    </row>
    <row r="237" spans="2:19">
      <c r="B237" s="48"/>
      <c r="C237" s="48"/>
      <c r="D237" s="49"/>
      <c r="E237" s="48"/>
      <c r="F237" s="48"/>
      <c r="G237" s="50"/>
      <c r="H237" s="51" t="str">
        <f t="shared" si="51"/>
        <v xml:space="preserve"> </v>
      </c>
      <c r="I237" s="52" t="str">
        <f t="shared" si="52"/>
        <v xml:space="preserve"> </v>
      </c>
      <c r="J237" s="48"/>
      <c r="L237" s="65"/>
      <c r="M237" s="66"/>
      <c r="N237" s="68"/>
      <c r="O237" s="68"/>
      <c r="P237" s="68"/>
      <c r="Q237" s="68"/>
      <c r="R237" s="68"/>
      <c r="S237" s="68"/>
    </row>
    <row r="238" spans="2:19">
      <c r="B238" s="48"/>
      <c r="C238" s="48"/>
      <c r="D238" s="49"/>
      <c r="E238" s="48"/>
      <c r="F238" s="48"/>
      <c r="G238" s="50"/>
      <c r="H238" s="51" t="str">
        <f t="shared" si="51"/>
        <v xml:space="preserve"> </v>
      </c>
      <c r="I238" s="52" t="str">
        <f t="shared" si="52"/>
        <v xml:space="preserve"> </v>
      </c>
      <c r="J238" s="48"/>
      <c r="L238" s="65"/>
      <c r="M238" s="66"/>
      <c r="N238" s="68"/>
      <c r="O238" s="68"/>
      <c r="P238" s="68"/>
      <c r="Q238" s="68"/>
      <c r="R238" s="68"/>
      <c r="S238" s="68"/>
    </row>
    <row r="239" spans="2:19">
      <c r="B239" s="48"/>
      <c r="C239" s="48"/>
      <c r="D239" s="49"/>
      <c r="E239" s="48"/>
      <c r="F239" s="48"/>
      <c r="G239" s="50"/>
      <c r="H239" s="51" t="str">
        <f t="shared" si="51"/>
        <v xml:space="preserve"> </v>
      </c>
      <c r="I239" s="52" t="str">
        <f t="shared" si="52"/>
        <v xml:space="preserve"> </v>
      </c>
      <c r="J239" s="48"/>
      <c r="L239" s="65"/>
      <c r="M239" s="66"/>
      <c r="N239" s="68"/>
      <c r="O239" s="68"/>
      <c r="P239" s="68"/>
      <c r="Q239" s="68"/>
      <c r="R239" s="68"/>
      <c r="S239" s="68"/>
    </row>
    <row r="240" spans="2:19">
      <c r="B240" s="48"/>
      <c r="C240" s="48"/>
      <c r="D240" s="49"/>
      <c r="E240" s="48"/>
      <c r="F240" s="48"/>
      <c r="G240" s="50"/>
      <c r="H240" s="51" t="str">
        <f t="shared" si="51"/>
        <v xml:space="preserve"> </v>
      </c>
      <c r="I240" s="52" t="str">
        <f t="shared" si="52"/>
        <v xml:space="preserve"> </v>
      </c>
      <c r="J240" s="48"/>
      <c r="L240" s="65"/>
      <c r="M240" s="66"/>
      <c r="N240" s="68"/>
      <c r="O240" s="68"/>
      <c r="P240" s="68"/>
      <c r="Q240" s="68"/>
      <c r="R240" s="68"/>
      <c r="S240" s="68"/>
    </row>
    <row r="241" spans="2:19">
      <c r="B241" s="48"/>
      <c r="C241" s="48"/>
      <c r="D241" s="49"/>
      <c r="E241" s="48"/>
      <c r="F241" s="48"/>
      <c r="G241" s="50"/>
      <c r="H241" s="51" t="str">
        <f t="shared" si="51"/>
        <v xml:space="preserve"> </v>
      </c>
      <c r="I241" s="52" t="str">
        <f t="shared" si="52"/>
        <v xml:space="preserve"> </v>
      </c>
      <c r="J241" s="48"/>
      <c r="L241" s="65"/>
      <c r="M241" s="66"/>
      <c r="N241" s="68"/>
      <c r="O241" s="68"/>
      <c r="P241" s="68"/>
      <c r="Q241" s="68"/>
      <c r="R241" s="68"/>
      <c r="S241" s="68"/>
    </row>
    <row r="242" spans="2:19">
      <c r="B242" s="48"/>
      <c r="C242" s="48"/>
      <c r="D242" s="49"/>
      <c r="E242" s="48"/>
      <c r="F242" s="48"/>
      <c r="G242" s="50"/>
      <c r="H242" s="51" t="str">
        <f t="shared" si="51"/>
        <v xml:space="preserve"> </v>
      </c>
      <c r="I242" s="52" t="str">
        <f t="shared" si="52"/>
        <v xml:space="preserve"> </v>
      </c>
      <c r="J242" s="48"/>
      <c r="L242" s="65"/>
      <c r="M242" s="66"/>
      <c r="N242" s="68"/>
      <c r="O242" s="68"/>
      <c r="P242" s="68"/>
      <c r="Q242" s="68"/>
      <c r="R242" s="68"/>
      <c r="S242" s="68"/>
    </row>
    <row r="243" spans="2:19">
      <c r="B243" s="48"/>
      <c r="C243" s="48"/>
      <c r="D243" s="49"/>
      <c r="E243" s="48"/>
      <c r="F243" s="48"/>
      <c r="G243" s="50"/>
      <c r="H243" s="51" t="str">
        <f t="shared" si="51"/>
        <v xml:space="preserve"> </v>
      </c>
      <c r="I243" s="52" t="str">
        <f t="shared" si="52"/>
        <v xml:space="preserve"> </v>
      </c>
      <c r="J243" s="48"/>
      <c r="L243" s="65"/>
      <c r="M243" s="66"/>
      <c r="N243" s="68"/>
      <c r="O243" s="68"/>
      <c r="P243" s="68"/>
      <c r="Q243" s="68"/>
      <c r="R243" s="68"/>
      <c r="S243" s="68"/>
    </row>
    <row r="244" spans="2:19">
      <c r="B244" s="48"/>
      <c r="C244" s="48"/>
      <c r="D244" s="49"/>
      <c r="E244" s="48"/>
      <c r="F244" s="48"/>
      <c r="G244" s="50"/>
      <c r="H244" s="51" t="str">
        <f t="shared" si="51"/>
        <v xml:space="preserve"> </v>
      </c>
      <c r="I244" s="52" t="str">
        <f t="shared" si="52"/>
        <v xml:space="preserve"> </v>
      </c>
      <c r="J244" s="48"/>
      <c r="L244" s="65"/>
      <c r="M244" s="66"/>
      <c r="N244" s="68"/>
      <c r="O244" s="68"/>
      <c r="P244" s="68"/>
      <c r="Q244" s="68"/>
      <c r="R244" s="68"/>
      <c r="S244" s="68"/>
    </row>
    <row r="245" spans="2:19">
      <c r="B245" s="48"/>
      <c r="C245" s="48"/>
      <c r="D245" s="49"/>
      <c r="E245" s="48"/>
      <c r="F245" s="48"/>
      <c r="G245" s="50"/>
      <c r="H245" s="51" t="str">
        <f t="shared" si="51"/>
        <v xml:space="preserve"> </v>
      </c>
      <c r="I245" s="52" t="str">
        <f t="shared" si="52"/>
        <v xml:space="preserve"> </v>
      </c>
      <c r="J245" s="48"/>
      <c r="L245" s="65"/>
      <c r="M245" s="66"/>
      <c r="N245" s="68"/>
      <c r="O245" s="68"/>
      <c r="P245" s="68"/>
      <c r="Q245" s="68"/>
      <c r="R245" s="68"/>
      <c r="S245" s="68"/>
    </row>
    <row r="246" spans="2:19">
      <c r="B246" s="48"/>
      <c r="C246" s="48"/>
      <c r="D246" s="49"/>
      <c r="E246" s="48"/>
      <c r="F246" s="48"/>
      <c r="G246" s="50"/>
      <c r="H246" s="51" t="str">
        <f t="shared" si="51"/>
        <v xml:space="preserve"> </v>
      </c>
      <c r="I246" s="52" t="str">
        <f t="shared" si="52"/>
        <v xml:space="preserve"> </v>
      </c>
      <c r="J246" s="48"/>
      <c r="L246" s="65"/>
      <c r="M246" s="66"/>
      <c r="N246" s="68"/>
      <c r="O246" s="68"/>
      <c r="P246" s="68"/>
      <c r="Q246" s="68"/>
      <c r="R246" s="68"/>
      <c r="S246" s="68"/>
    </row>
    <row r="247" spans="2:19">
      <c r="B247" s="48"/>
      <c r="C247" s="48"/>
      <c r="D247" s="49"/>
      <c r="E247" s="48"/>
      <c r="F247" s="48"/>
      <c r="G247" s="50"/>
      <c r="H247" s="51" t="str">
        <f t="shared" si="51"/>
        <v xml:space="preserve"> </v>
      </c>
      <c r="I247" s="52" t="str">
        <f t="shared" si="52"/>
        <v xml:space="preserve"> </v>
      </c>
      <c r="J247" s="48"/>
      <c r="L247" s="65"/>
      <c r="M247" s="66"/>
      <c r="N247" s="68"/>
      <c r="O247" s="68"/>
      <c r="P247" s="68"/>
      <c r="Q247" s="68"/>
      <c r="R247" s="68"/>
      <c r="S247" s="68"/>
    </row>
    <row r="248" spans="2:19">
      <c r="B248" s="48"/>
      <c r="C248" s="48"/>
      <c r="D248" s="49"/>
      <c r="E248" s="48"/>
      <c r="F248" s="48"/>
      <c r="G248" s="50"/>
      <c r="H248" s="51" t="str">
        <f t="shared" si="51"/>
        <v xml:space="preserve"> </v>
      </c>
      <c r="I248" s="52" t="str">
        <f t="shared" si="52"/>
        <v xml:space="preserve"> </v>
      </c>
      <c r="J248" s="48"/>
      <c r="L248" s="65"/>
      <c r="M248" s="66"/>
      <c r="N248" s="68"/>
      <c r="O248" s="68"/>
      <c r="P248" s="68"/>
      <c r="Q248" s="68"/>
      <c r="R248" s="68"/>
      <c r="S248" s="68"/>
    </row>
    <row r="249" spans="2:19">
      <c r="B249" s="48"/>
      <c r="C249" s="48"/>
      <c r="D249" s="49"/>
      <c r="E249" s="48"/>
      <c r="F249" s="48"/>
      <c r="G249" s="50"/>
      <c r="H249" s="51" t="str">
        <f t="shared" si="51"/>
        <v xml:space="preserve"> </v>
      </c>
      <c r="I249" s="52" t="str">
        <f t="shared" si="52"/>
        <v xml:space="preserve"> </v>
      </c>
      <c r="J249" s="48"/>
      <c r="L249" s="65"/>
      <c r="M249" s="66"/>
      <c r="N249" s="68"/>
      <c r="O249" s="68"/>
      <c r="P249" s="68"/>
      <c r="Q249" s="68"/>
      <c r="R249" s="68"/>
      <c r="S249" s="68"/>
    </row>
    <row r="250" spans="2:19">
      <c r="B250" s="48"/>
      <c r="C250" s="48"/>
      <c r="D250" s="49"/>
      <c r="E250" s="48"/>
      <c r="F250" s="48"/>
      <c r="G250" s="50"/>
      <c r="H250" s="51" t="str">
        <f t="shared" si="51"/>
        <v xml:space="preserve"> </v>
      </c>
      <c r="I250" s="52" t="str">
        <f t="shared" si="52"/>
        <v xml:space="preserve"> </v>
      </c>
      <c r="J250" s="48"/>
      <c r="L250" s="65"/>
      <c r="M250" s="66"/>
      <c r="N250" s="68"/>
      <c r="O250" s="68"/>
      <c r="P250" s="68"/>
      <c r="Q250" s="68"/>
      <c r="R250" s="68"/>
      <c r="S250" s="68"/>
    </row>
    <row r="251" spans="2:19">
      <c r="B251" s="48"/>
      <c r="C251" s="48"/>
      <c r="D251" s="49"/>
      <c r="E251" s="48"/>
      <c r="F251" s="48"/>
      <c r="G251" s="50"/>
      <c r="H251" s="51" t="str">
        <f t="shared" si="51"/>
        <v xml:space="preserve"> </v>
      </c>
      <c r="I251" s="52" t="str">
        <f t="shared" si="52"/>
        <v xml:space="preserve"> </v>
      </c>
      <c r="J251" s="48"/>
      <c r="L251" s="65"/>
      <c r="M251" s="66"/>
      <c r="N251" s="68"/>
      <c r="O251" s="68"/>
      <c r="P251" s="68"/>
      <c r="Q251" s="68"/>
      <c r="R251" s="68"/>
      <c r="S251" s="68"/>
    </row>
    <row r="252" spans="2:19">
      <c r="B252" s="48"/>
      <c r="C252" s="48"/>
      <c r="D252" s="49"/>
      <c r="E252" s="48"/>
      <c r="F252" s="48"/>
      <c r="G252" s="50"/>
      <c r="H252" s="51" t="str">
        <f t="shared" si="51"/>
        <v xml:space="preserve"> </v>
      </c>
      <c r="I252" s="52" t="str">
        <f t="shared" si="52"/>
        <v xml:space="preserve"> </v>
      </c>
      <c r="J252" s="48"/>
      <c r="L252" s="65"/>
      <c r="M252" s="66"/>
      <c r="N252" s="68"/>
      <c r="O252" s="68"/>
      <c r="P252" s="68"/>
      <c r="Q252" s="68"/>
      <c r="R252" s="68"/>
      <c r="S252" s="68"/>
    </row>
    <row r="253" spans="2:19">
      <c r="B253" s="48"/>
      <c r="C253" s="48"/>
      <c r="D253" s="49"/>
      <c r="E253" s="48"/>
      <c r="F253" s="48"/>
      <c r="G253" s="50"/>
      <c r="H253" s="51" t="str">
        <f t="shared" si="51"/>
        <v xml:space="preserve"> </v>
      </c>
      <c r="I253" s="52" t="str">
        <f t="shared" si="52"/>
        <v xml:space="preserve"> </v>
      </c>
      <c r="J253" s="48"/>
      <c r="L253" s="65"/>
      <c r="M253" s="66"/>
      <c r="N253" s="68"/>
      <c r="O253" s="68"/>
      <c r="P253" s="68"/>
      <c r="Q253" s="68"/>
      <c r="R253" s="68"/>
      <c r="S253" s="68"/>
    </row>
    <row r="254" spans="2:19">
      <c r="B254" s="48"/>
      <c r="C254" s="48"/>
      <c r="D254" s="49"/>
      <c r="E254" s="48"/>
      <c r="F254" s="48"/>
      <c r="G254" s="50"/>
      <c r="H254" s="51" t="str">
        <f t="shared" si="51"/>
        <v xml:space="preserve"> </v>
      </c>
      <c r="I254" s="52" t="str">
        <f t="shared" si="52"/>
        <v xml:space="preserve"> </v>
      </c>
      <c r="J254" s="48"/>
      <c r="L254" s="65"/>
      <c r="M254" s="66"/>
      <c r="N254" s="68"/>
      <c r="O254" s="68"/>
      <c r="P254" s="68"/>
      <c r="Q254" s="68"/>
      <c r="R254" s="68"/>
      <c r="S254" s="68"/>
    </row>
    <row r="255" spans="2:19">
      <c r="B255" s="48"/>
      <c r="C255" s="48"/>
      <c r="D255" s="49"/>
      <c r="E255" s="48"/>
      <c r="F255" s="48"/>
      <c r="G255" s="50"/>
      <c r="H255" s="51" t="str">
        <f t="shared" si="51"/>
        <v xml:space="preserve"> </v>
      </c>
      <c r="I255" s="52" t="str">
        <f t="shared" si="52"/>
        <v xml:space="preserve"> </v>
      </c>
      <c r="J255" s="48"/>
      <c r="L255" s="65"/>
      <c r="M255" s="66"/>
      <c r="N255" s="68"/>
      <c r="O255" s="68"/>
      <c r="P255" s="68"/>
      <c r="Q255" s="68"/>
      <c r="R255" s="68"/>
      <c r="S255" s="68"/>
    </row>
    <row r="256" spans="2:19">
      <c r="B256" s="48"/>
      <c r="C256" s="48"/>
      <c r="D256" s="49"/>
      <c r="E256" s="48"/>
      <c r="F256" s="48"/>
      <c r="G256" s="50"/>
      <c r="H256" s="51" t="str">
        <f t="shared" si="51"/>
        <v xml:space="preserve"> </v>
      </c>
      <c r="I256" s="52" t="str">
        <f t="shared" si="52"/>
        <v xml:space="preserve"> </v>
      </c>
      <c r="J256" s="48"/>
      <c r="L256" s="65"/>
      <c r="M256" s="66"/>
      <c r="N256" s="68"/>
      <c r="O256" s="68"/>
      <c r="P256" s="68"/>
      <c r="Q256" s="68"/>
      <c r="R256" s="68"/>
      <c r="S256" s="68"/>
    </row>
    <row r="257" spans="2:19">
      <c r="B257" s="48"/>
      <c r="C257" s="48"/>
      <c r="D257" s="49"/>
      <c r="E257" s="48"/>
      <c r="F257" s="48"/>
      <c r="G257" s="50"/>
      <c r="H257" s="51" t="str">
        <f t="shared" si="51"/>
        <v xml:space="preserve"> </v>
      </c>
      <c r="I257" s="52" t="str">
        <f t="shared" si="52"/>
        <v xml:space="preserve"> </v>
      </c>
      <c r="J257" s="48"/>
      <c r="L257" s="65"/>
      <c r="M257" s="66"/>
      <c r="N257" s="68"/>
      <c r="O257" s="68"/>
      <c r="P257" s="68"/>
      <c r="Q257" s="68"/>
      <c r="R257" s="68"/>
      <c r="S257" s="68"/>
    </row>
    <row r="258" spans="2:19">
      <c r="B258" s="48"/>
      <c r="C258" s="48"/>
      <c r="D258" s="49"/>
      <c r="E258" s="48"/>
      <c r="F258" s="48"/>
      <c r="G258" s="50"/>
      <c r="H258" s="51" t="str">
        <f t="shared" si="51"/>
        <v xml:space="preserve"> </v>
      </c>
      <c r="I258" s="52" t="str">
        <f t="shared" si="52"/>
        <v xml:space="preserve"> </v>
      </c>
      <c r="J258" s="48"/>
      <c r="L258" s="65"/>
      <c r="M258" s="66"/>
      <c r="N258" s="68"/>
      <c r="O258" s="68"/>
      <c r="P258" s="68"/>
      <c r="Q258" s="68"/>
      <c r="R258" s="68"/>
      <c r="S258" s="68"/>
    </row>
    <row r="259" spans="2:19">
      <c r="B259" s="48"/>
      <c r="C259" s="48"/>
      <c r="D259" s="49"/>
      <c r="E259" s="48"/>
      <c r="F259" s="48"/>
      <c r="G259" s="50"/>
      <c r="H259" s="51" t="str">
        <f t="shared" si="51"/>
        <v xml:space="preserve"> </v>
      </c>
      <c r="I259" s="52" t="str">
        <f t="shared" si="52"/>
        <v xml:space="preserve"> </v>
      </c>
      <c r="J259" s="48"/>
      <c r="L259" s="65"/>
      <c r="M259" s="66"/>
      <c r="N259" s="68"/>
      <c r="O259" s="68"/>
      <c r="P259" s="68"/>
      <c r="Q259" s="68"/>
      <c r="R259" s="68"/>
      <c r="S259" s="68"/>
    </row>
    <row r="260" spans="2:19">
      <c r="B260" s="48"/>
      <c r="C260" s="48"/>
      <c r="D260" s="49"/>
      <c r="E260" s="48"/>
      <c r="F260" s="48"/>
      <c r="G260" s="50"/>
      <c r="H260" s="51" t="str">
        <f t="shared" si="51"/>
        <v xml:space="preserve"> </v>
      </c>
      <c r="I260" s="52" t="str">
        <f t="shared" si="52"/>
        <v xml:space="preserve"> </v>
      </c>
      <c r="J260" s="48"/>
      <c r="L260" s="65"/>
      <c r="M260" s="66"/>
      <c r="N260" s="68"/>
      <c r="O260" s="68"/>
      <c r="P260" s="68"/>
      <c r="Q260" s="68"/>
      <c r="R260" s="68"/>
      <c r="S260" s="68"/>
    </row>
    <row r="261" spans="2:19">
      <c r="B261" s="48"/>
      <c r="C261" s="48"/>
      <c r="D261" s="49"/>
      <c r="E261" s="48"/>
      <c r="F261" s="48"/>
      <c r="G261" s="50"/>
      <c r="H261" s="51" t="str">
        <f t="shared" si="51"/>
        <v xml:space="preserve"> </v>
      </c>
      <c r="I261" s="52" t="str">
        <f t="shared" si="52"/>
        <v xml:space="preserve"> </v>
      </c>
      <c r="J261" s="48"/>
      <c r="L261" s="65"/>
      <c r="M261" s="66"/>
      <c r="N261" s="68"/>
      <c r="O261" s="68"/>
      <c r="P261" s="68"/>
      <c r="Q261" s="68"/>
      <c r="R261" s="68"/>
      <c r="S261" s="68"/>
    </row>
    <row r="262" spans="2:19">
      <c r="B262" s="48"/>
      <c r="C262" s="48"/>
      <c r="D262" s="49"/>
      <c r="E262" s="48"/>
      <c r="F262" s="48"/>
      <c r="G262" s="50"/>
      <c r="H262" s="51" t="str">
        <f t="shared" si="51"/>
        <v xml:space="preserve"> </v>
      </c>
      <c r="I262" s="52" t="str">
        <f t="shared" si="52"/>
        <v xml:space="preserve"> </v>
      </c>
      <c r="J262" s="48"/>
      <c r="L262" s="65"/>
      <c r="M262" s="66"/>
      <c r="N262" s="68"/>
      <c r="O262" s="68"/>
      <c r="P262" s="68"/>
      <c r="Q262" s="68"/>
      <c r="R262" s="68"/>
      <c r="S262" s="68"/>
    </row>
    <row r="263" spans="2:19">
      <c r="B263" s="48"/>
      <c r="C263" s="48"/>
      <c r="D263" s="49"/>
      <c r="E263" s="48"/>
      <c r="F263" s="48"/>
      <c r="G263" s="50"/>
      <c r="H263" s="51" t="str">
        <f t="shared" si="51"/>
        <v xml:space="preserve"> </v>
      </c>
      <c r="I263" s="52" t="str">
        <f t="shared" si="52"/>
        <v xml:space="preserve"> </v>
      </c>
      <c r="J263" s="48"/>
      <c r="L263" s="65"/>
      <c r="M263" s="66"/>
      <c r="N263" s="68"/>
      <c r="O263" s="68"/>
      <c r="P263" s="68"/>
      <c r="Q263" s="68"/>
      <c r="R263" s="68"/>
      <c r="S263" s="68"/>
    </row>
    <row r="264" spans="2:19">
      <c r="B264" s="48"/>
      <c r="C264" s="48"/>
      <c r="D264" s="49"/>
      <c r="E264" s="48"/>
      <c r="F264" s="48"/>
      <c r="G264" s="50"/>
      <c r="H264" s="51" t="str">
        <f t="shared" si="51"/>
        <v xml:space="preserve"> </v>
      </c>
      <c r="I264" s="52" t="str">
        <f t="shared" si="52"/>
        <v xml:space="preserve"> </v>
      </c>
      <c r="J264" s="48"/>
      <c r="L264" s="65"/>
      <c r="M264" s="66"/>
      <c r="N264" s="68"/>
      <c r="O264" s="68"/>
      <c r="P264" s="68"/>
      <c r="Q264" s="68"/>
      <c r="R264" s="68"/>
      <c r="S264" s="68"/>
    </row>
    <row r="265" spans="2:19">
      <c r="B265" s="48"/>
      <c r="C265" s="48"/>
      <c r="D265" s="49"/>
      <c r="E265" s="48"/>
      <c r="F265" s="48"/>
      <c r="G265" s="50"/>
      <c r="H265" s="51" t="str">
        <f t="shared" si="51"/>
        <v xml:space="preserve"> </v>
      </c>
      <c r="I265" s="52" t="str">
        <f t="shared" si="52"/>
        <v xml:space="preserve"> </v>
      </c>
      <c r="J265" s="48"/>
      <c r="L265" s="65"/>
      <c r="M265" s="66"/>
      <c r="N265" s="68"/>
      <c r="O265" s="68"/>
      <c r="P265" s="68"/>
      <c r="Q265" s="68"/>
      <c r="R265" s="68"/>
      <c r="S265" s="68"/>
    </row>
    <row r="266" spans="2:19">
      <c r="B266" s="48"/>
      <c r="C266" s="48"/>
      <c r="D266" s="49"/>
      <c r="E266" s="48"/>
      <c r="F266" s="48"/>
      <c r="G266" s="50"/>
      <c r="H266" s="51" t="str">
        <f t="shared" si="51"/>
        <v xml:space="preserve"> </v>
      </c>
      <c r="I266" s="52" t="str">
        <f t="shared" si="52"/>
        <v xml:space="preserve"> </v>
      </c>
      <c r="J266" s="48"/>
      <c r="L266" s="65"/>
      <c r="M266" s="66"/>
      <c r="N266" s="68"/>
      <c r="O266" s="68"/>
      <c r="P266" s="68"/>
      <c r="Q266" s="68"/>
      <c r="R266" s="68"/>
      <c r="S266" s="68"/>
    </row>
    <row r="267" spans="2:19">
      <c r="B267" s="48"/>
      <c r="C267" s="48"/>
      <c r="D267" s="49"/>
      <c r="E267" s="48"/>
      <c r="F267" s="48"/>
      <c r="G267" s="50"/>
      <c r="H267" s="51" t="str">
        <f t="shared" si="51"/>
        <v xml:space="preserve"> </v>
      </c>
      <c r="I267" s="52" t="str">
        <f t="shared" si="52"/>
        <v xml:space="preserve"> </v>
      </c>
      <c r="J267" s="48"/>
      <c r="L267" s="65"/>
      <c r="M267" s="66"/>
      <c r="N267" s="68"/>
      <c r="O267" s="68"/>
      <c r="P267" s="68"/>
      <c r="Q267" s="68"/>
      <c r="R267" s="68"/>
      <c r="S267" s="68"/>
    </row>
    <row r="268" spans="2:19">
      <c r="B268" s="48"/>
      <c r="C268" s="48"/>
      <c r="D268" s="49"/>
      <c r="E268" s="48"/>
      <c r="F268" s="48"/>
      <c r="G268" s="50"/>
      <c r="H268" s="51" t="str">
        <f t="shared" ref="H268:H299" si="53">IF(G268="Non",D268," ")</f>
        <v xml:space="preserve"> </v>
      </c>
      <c r="I268" s="52" t="str">
        <f t="shared" ref="I268:I299" si="54">IF(G268="non",D268," ")</f>
        <v xml:space="preserve"> </v>
      </c>
      <c r="J268" s="48"/>
      <c r="L268" s="65"/>
      <c r="M268" s="66"/>
      <c r="N268" s="68"/>
      <c r="O268" s="68"/>
      <c r="P268" s="68"/>
      <c r="Q268" s="68"/>
      <c r="R268" s="68"/>
      <c r="S268" s="68"/>
    </row>
    <row r="269" spans="2:19">
      <c r="B269" s="48"/>
      <c r="C269" s="48"/>
      <c r="D269" s="49"/>
      <c r="E269" s="48"/>
      <c r="F269" s="48"/>
      <c r="G269" s="50"/>
      <c r="H269" s="51" t="str">
        <f t="shared" si="53"/>
        <v xml:space="preserve"> </v>
      </c>
      <c r="I269" s="52" t="str">
        <f t="shared" si="54"/>
        <v xml:space="preserve"> </v>
      </c>
      <c r="J269" s="48"/>
      <c r="L269" s="65"/>
      <c r="M269" s="66"/>
      <c r="N269" s="68"/>
      <c r="O269" s="68"/>
      <c r="P269" s="68"/>
      <c r="Q269" s="68"/>
      <c r="R269" s="68"/>
      <c r="S269" s="68"/>
    </row>
    <row r="270" spans="2:19">
      <c r="B270" s="48"/>
      <c r="C270" s="48"/>
      <c r="D270" s="49"/>
      <c r="E270" s="48"/>
      <c r="F270" s="48"/>
      <c r="G270" s="50"/>
      <c r="H270" s="51" t="str">
        <f t="shared" si="53"/>
        <v xml:space="preserve"> </v>
      </c>
      <c r="I270" s="52" t="str">
        <f t="shared" si="54"/>
        <v xml:space="preserve"> </v>
      </c>
      <c r="J270" s="48"/>
      <c r="L270" s="65"/>
      <c r="M270" s="66"/>
      <c r="N270" s="68"/>
      <c r="O270" s="68"/>
      <c r="P270" s="68"/>
      <c r="Q270" s="68"/>
      <c r="R270" s="68"/>
      <c r="S270" s="68"/>
    </row>
    <row r="271" spans="2:19">
      <c r="B271" s="48"/>
      <c r="C271" s="48"/>
      <c r="D271" s="49"/>
      <c r="E271" s="48"/>
      <c r="F271" s="48"/>
      <c r="G271" s="50"/>
      <c r="H271" s="51" t="str">
        <f t="shared" si="53"/>
        <v xml:space="preserve"> </v>
      </c>
      <c r="I271" s="52" t="str">
        <f t="shared" si="54"/>
        <v xml:space="preserve"> </v>
      </c>
      <c r="J271" s="48"/>
      <c r="L271" s="65"/>
      <c r="M271" s="66"/>
      <c r="N271" s="68"/>
      <c r="O271" s="68"/>
      <c r="P271" s="68"/>
      <c r="Q271" s="68"/>
      <c r="R271" s="68"/>
      <c r="S271" s="68"/>
    </row>
    <row r="272" spans="2:19">
      <c r="B272" s="48"/>
      <c r="C272" s="48"/>
      <c r="D272" s="49"/>
      <c r="E272" s="48"/>
      <c r="F272" s="48"/>
      <c r="G272" s="50"/>
      <c r="H272" s="51" t="str">
        <f t="shared" si="53"/>
        <v xml:space="preserve"> </v>
      </c>
      <c r="I272" s="52" t="str">
        <f t="shared" si="54"/>
        <v xml:space="preserve"> </v>
      </c>
      <c r="J272" s="48"/>
      <c r="L272" s="65"/>
      <c r="M272" s="66"/>
      <c r="N272" s="68"/>
      <c r="O272" s="68"/>
      <c r="P272" s="68"/>
      <c r="Q272" s="68"/>
      <c r="R272" s="68"/>
      <c r="S272" s="68"/>
    </row>
    <row r="273" spans="2:19">
      <c r="B273" s="48"/>
      <c r="C273" s="48"/>
      <c r="D273" s="49"/>
      <c r="E273" s="48"/>
      <c r="F273" s="48"/>
      <c r="G273" s="50"/>
      <c r="H273" s="51" t="str">
        <f t="shared" si="53"/>
        <v xml:space="preserve"> </v>
      </c>
      <c r="I273" s="52" t="str">
        <f t="shared" si="54"/>
        <v xml:space="preserve"> </v>
      </c>
      <c r="J273" s="48"/>
      <c r="L273" s="65"/>
      <c r="M273" s="66"/>
      <c r="N273" s="68"/>
      <c r="O273" s="68"/>
      <c r="P273" s="68"/>
      <c r="Q273" s="68"/>
      <c r="R273" s="68"/>
      <c r="S273" s="68"/>
    </row>
    <row r="274" spans="2:19">
      <c r="B274" s="48"/>
      <c r="C274" s="48"/>
      <c r="D274" s="49"/>
      <c r="E274" s="48"/>
      <c r="F274" s="48"/>
      <c r="G274" s="50"/>
      <c r="H274" s="51" t="str">
        <f t="shared" si="53"/>
        <v xml:space="preserve"> </v>
      </c>
      <c r="I274" s="52" t="str">
        <f t="shared" si="54"/>
        <v xml:space="preserve"> </v>
      </c>
      <c r="J274" s="48"/>
      <c r="L274" s="65"/>
      <c r="M274" s="66"/>
      <c r="N274" s="68"/>
      <c r="O274" s="68"/>
      <c r="P274" s="68"/>
      <c r="Q274" s="68"/>
      <c r="R274" s="68"/>
      <c r="S274" s="68"/>
    </row>
    <row r="275" spans="2:19">
      <c r="B275" s="48"/>
      <c r="C275" s="48"/>
      <c r="D275" s="49"/>
      <c r="E275" s="48"/>
      <c r="F275" s="48"/>
      <c r="G275" s="50"/>
      <c r="H275" s="51" t="str">
        <f t="shared" si="53"/>
        <v xml:space="preserve"> </v>
      </c>
      <c r="I275" s="52" t="str">
        <f t="shared" si="54"/>
        <v xml:space="preserve"> </v>
      </c>
      <c r="J275" s="48"/>
      <c r="L275" s="65"/>
      <c r="M275" s="66"/>
      <c r="N275" s="68"/>
      <c r="O275" s="68"/>
      <c r="P275" s="68"/>
      <c r="Q275" s="68"/>
      <c r="R275" s="68"/>
      <c r="S275" s="68"/>
    </row>
    <row r="276" spans="2:19">
      <c r="B276" s="48"/>
      <c r="C276" s="48"/>
      <c r="D276" s="49"/>
      <c r="E276" s="48"/>
      <c r="F276" s="48"/>
      <c r="G276" s="50"/>
      <c r="H276" s="51" t="str">
        <f t="shared" si="53"/>
        <v xml:space="preserve"> </v>
      </c>
      <c r="I276" s="52" t="str">
        <f t="shared" si="54"/>
        <v xml:space="preserve"> </v>
      </c>
      <c r="J276" s="48"/>
      <c r="L276" s="65"/>
      <c r="M276" s="66"/>
      <c r="N276" s="68"/>
      <c r="O276" s="68"/>
      <c r="P276" s="68"/>
      <c r="Q276" s="68"/>
      <c r="R276" s="68"/>
      <c r="S276" s="68"/>
    </row>
    <row r="277" spans="2:19">
      <c r="B277" s="48"/>
      <c r="C277" s="48"/>
      <c r="D277" s="49"/>
      <c r="E277" s="48"/>
      <c r="F277" s="48"/>
      <c r="G277" s="50"/>
      <c r="H277" s="51" t="str">
        <f t="shared" si="53"/>
        <v xml:space="preserve"> </v>
      </c>
      <c r="I277" s="52" t="str">
        <f t="shared" si="54"/>
        <v xml:space="preserve"> </v>
      </c>
      <c r="J277" s="48"/>
      <c r="L277" s="65"/>
      <c r="M277" s="66"/>
      <c r="N277" s="68"/>
      <c r="O277" s="68"/>
      <c r="P277" s="68"/>
      <c r="Q277" s="68"/>
      <c r="R277" s="68"/>
      <c r="S277" s="68"/>
    </row>
    <row r="278" spans="2:19">
      <c r="B278" s="48"/>
      <c r="C278" s="48"/>
      <c r="D278" s="49"/>
      <c r="E278" s="48"/>
      <c r="F278" s="48"/>
      <c r="G278" s="50"/>
      <c r="H278" s="51" t="str">
        <f t="shared" si="53"/>
        <v xml:space="preserve"> </v>
      </c>
      <c r="I278" s="52" t="str">
        <f t="shared" si="54"/>
        <v xml:space="preserve"> </v>
      </c>
      <c r="J278" s="48"/>
      <c r="L278" s="65"/>
      <c r="M278" s="66"/>
      <c r="N278" s="68"/>
      <c r="O278" s="68"/>
      <c r="P278" s="68"/>
      <c r="Q278" s="68"/>
      <c r="R278" s="68"/>
      <c r="S278" s="68"/>
    </row>
    <row r="279" spans="2:19">
      <c r="B279" s="48"/>
      <c r="C279" s="48"/>
      <c r="D279" s="49"/>
      <c r="E279" s="48"/>
      <c r="F279" s="48"/>
      <c r="G279" s="50"/>
      <c r="H279" s="51" t="str">
        <f t="shared" si="53"/>
        <v xml:space="preserve"> </v>
      </c>
      <c r="I279" s="52" t="str">
        <f t="shared" si="54"/>
        <v xml:space="preserve"> </v>
      </c>
      <c r="J279" s="48"/>
      <c r="L279" s="65"/>
      <c r="M279" s="66"/>
      <c r="N279" s="68"/>
      <c r="O279" s="68"/>
      <c r="P279" s="68"/>
      <c r="Q279" s="68"/>
      <c r="R279" s="68"/>
      <c r="S279" s="68"/>
    </row>
    <row r="280" spans="2:19">
      <c r="B280" s="48"/>
      <c r="C280" s="48"/>
      <c r="D280" s="49"/>
      <c r="E280" s="48"/>
      <c r="F280" s="48"/>
      <c r="G280" s="50"/>
      <c r="H280" s="51" t="str">
        <f t="shared" si="53"/>
        <v xml:space="preserve"> </v>
      </c>
      <c r="I280" s="52" t="str">
        <f t="shared" si="54"/>
        <v xml:space="preserve"> </v>
      </c>
      <c r="J280" s="48"/>
      <c r="L280" s="65"/>
      <c r="M280" s="66"/>
      <c r="N280" s="68"/>
      <c r="O280" s="68"/>
      <c r="P280" s="68"/>
      <c r="Q280" s="68"/>
      <c r="R280" s="68"/>
      <c r="S280" s="68"/>
    </row>
    <row r="281" spans="2:19">
      <c r="B281" s="48"/>
      <c r="C281" s="48"/>
      <c r="D281" s="49"/>
      <c r="E281" s="48"/>
      <c r="F281" s="48"/>
      <c r="G281" s="50"/>
      <c r="H281" s="51" t="str">
        <f t="shared" si="53"/>
        <v xml:space="preserve"> </v>
      </c>
      <c r="I281" s="52" t="str">
        <f t="shared" si="54"/>
        <v xml:space="preserve"> </v>
      </c>
      <c r="J281" s="48"/>
      <c r="L281" s="65"/>
      <c r="M281" s="66"/>
      <c r="N281" s="68"/>
      <c r="O281" s="68"/>
      <c r="P281" s="68"/>
      <c r="Q281" s="68"/>
      <c r="R281" s="68"/>
      <c r="S281" s="68"/>
    </row>
    <row r="282" spans="2:19">
      <c r="B282" s="48"/>
      <c r="C282" s="48"/>
      <c r="D282" s="49"/>
      <c r="E282" s="48"/>
      <c r="F282" s="48"/>
      <c r="G282" s="50"/>
      <c r="H282" s="51" t="str">
        <f t="shared" si="53"/>
        <v xml:space="preserve"> </v>
      </c>
      <c r="I282" s="52" t="str">
        <f t="shared" si="54"/>
        <v xml:space="preserve"> </v>
      </c>
      <c r="J282" s="48"/>
      <c r="L282" s="65"/>
      <c r="M282" s="66"/>
      <c r="N282" s="68"/>
      <c r="O282" s="68"/>
      <c r="P282" s="68"/>
      <c r="Q282" s="68"/>
      <c r="R282" s="68"/>
      <c r="S282" s="68"/>
    </row>
    <row r="283" spans="2:19">
      <c r="B283" s="48"/>
      <c r="C283" s="48"/>
      <c r="D283" s="49"/>
      <c r="E283" s="48"/>
      <c r="F283" s="48"/>
      <c r="G283" s="50"/>
      <c r="H283" s="51" t="str">
        <f t="shared" si="53"/>
        <v xml:space="preserve"> </v>
      </c>
      <c r="I283" s="52" t="str">
        <f t="shared" si="54"/>
        <v xml:space="preserve"> </v>
      </c>
      <c r="J283" s="48"/>
      <c r="L283" s="65"/>
      <c r="M283" s="66"/>
      <c r="N283" s="68"/>
      <c r="O283" s="68"/>
      <c r="P283" s="68"/>
      <c r="Q283" s="68"/>
      <c r="R283" s="68"/>
      <c r="S283" s="68"/>
    </row>
    <row r="284" spans="2:19">
      <c r="B284" s="48"/>
      <c r="C284" s="48"/>
      <c r="D284" s="49"/>
      <c r="E284" s="48"/>
      <c r="F284" s="48"/>
      <c r="G284" s="50"/>
      <c r="H284" s="51" t="str">
        <f t="shared" si="53"/>
        <v xml:space="preserve"> </v>
      </c>
      <c r="I284" s="52" t="str">
        <f t="shared" si="54"/>
        <v xml:space="preserve"> </v>
      </c>
      <c r="J284" s="48"/>
      <c r="L284" s="65"/>
      <c r="M284" s="66"/>
      <c r="N284" s="68"/>
      <c r="O284" s="68"/>
      <c r="P284" s="68"/>
      <c r="Q284" s="68"/>
      <c r="R284" s="68"/>
      <c r="S284" s="68"/>
    </row>
    <row r="285" spans="2:19">
      <c r="B285" s="48"/>
      <c r="C285" s="48"/>
      <c r="D285" s="49"/>
      <c r="E285" s="48"/>
      <c r="F285" s="48"/>
      <c r="G285" s="50"/>
      <c r="H285" s="51" t="str">
        <f t="shared" si="53"/>
        <v xml:space="preserve"> </v>
      </c>
      <c r="I285" s="52" t="str">
        <f t="shared" si="54"/>
        <v xml:space="preserve"> </v>
      </c>
      <c r="J285" s="48"/>
      <c r="L285" s="65"/>
      <c r="M285" s="66"/>
      <c r="N285" s="68"/>
      <c r="O285" s="68"/>
      <c r="P285" s="68"/>
      <c r="Q285" s="68"/>
      <c r="R285" s="68"/>
      <c r="S285" s="68"/>
    </row>
    <row r="286" spans="2:19">
      <c r="B286" s="48"/>
      <c r="C286" s="48"/>
      <c r="D286" s="49"/>
      <c r="E286" s="48"/>
      <c r="F286" s="48"/>
      <c r="G286" s="50"/>
      <c r="H286" s="51" t="str">
        <f t="shared" si="53"/>
        <v xml:space="preserve"> </v>
      </c>
      <c r="I286" s="52" t="str">
        <f t="shared" si="54"/>
        <v xml:space="preserve"> </v>
      </c>
      <c r="J286" s="48"/>
      <c r="L286" s="65"/>
      <c r="M286" s="66"/>
      <c r="N286" s="68"/>
      <c r="O286" s="68"/>
      <c r="P286" s="68"/>
      <c r="Q286" s="68"/>
      <c r="R286" s="68"/>
      <c r="S286" s="68"/>
    </row>
    <row r="287" spans="2:19">
      <c r="B287" s="48"/>
      <c r="C287" s="48"/>
      <c r="D287" s="49"/>
      <c r="E287" s="48"/>
      <c r="F287" s="48"/>
      <c r="G287" s="50"/>
      <c r="H287" s="51" t="str">
        <f t="shared" si="53"/>
        <v xml:space="preserve"> </v>
      </c>
      <c r="I287" s="52" t="str">
        <f t="shared" si="54"/>
        <v xml:space="preserve"> </v>
      </c>
      <c r="J287" s="48"/>
      <c r="L287" s="65"/>
      <c r="M287" s="66"/>
      <c r="N287" s="68"/>
      <c r="O287" s="68"/>
      <c r="P287" s="68"/>
      <c r="Q287" s="68"/>
      <c r="R287" s="68"/>
      <c r="S287" s="68"/>
    </row>
    <row r="288" spans="2:19">
      <c r="B288" s="48"/>
      <c r="C288" s="48"/>
      <c r="D288" s="49"/>
      <c r="E288" s="48"/>
      <c r="F288" s="48"/>
      <c r="G288" s="50"/>
      <c r="H288" s="51" t="str">
        <f t="shared" si="53"/>
        <v xml:space="preserve"> </v>
      </c>
      <c r="I288" s="52" t="str">
        <f t="shared" si="54"/>
        <v xml:space="preserve"> </v>
      </c>
      <c r="J288" s="48"/>
      <c r="L288" s="65"/>
      <c r="M288" s="66"/>
      <c r="N288" s="68"/>
      <c r="O288" s="68"/>
      <c r="P288" s="68"/>
      <c r="Q288" s="68"/>
      <c r="R288" s="68"/>
      <c r="S288" s="68"/>
    </row>
    <row r="289" spans="2:19">
      <c r="B289" s="48"/>
      <c r="C289" s="48"/>
      <c r="D289" s="49"/>
      <c r="E289" s="48"/>
      <c r="F289" s="48"/>
      <c r="G289" s="50"/>
      <c r="H289" s="51" t="str">
        <f t="shared" si="53"/>
        <v xml:space="preserve"> </v>
      </c>
      <c r="I289" s="52" t="str">
        <f t="shared" si="54"/>
        <v xml:space="preserve"> </v>
      </c>
      <c r="J289" s="48"/>
      <c r="L289" s="65"/>
      <c r="M289" s="66"/>
      <c r="N289" s="68"/>
      <c r="O289" s="68"/>
      <c r="P289" s="68"/>
      <c r="Q289" s="68"/>
      <c r="R289" s="68"/>
      <c r="S289" s="68"/>
    </row>
    <row r="290" spans="2:19">
      <c r="B290" s="48"/>
      <c r="C290" s="48"/>
      <c r="D290" s="49"/>
      <c r="E290" s="48"/>
      <c r="F290" s="48"/>
      <c r="G290" s="50"/>
      <c r="H290" s="51" t="str">
        <f t="shared" si="53"/>
        <v xml:space="preserve"> </v>
      </c>
      <c r="I290" s="52" t="str">
        <f t="shared" si="54"/>
        <v xml:space="preserve"> </v>
      </c>
      <c r="J290" s="48"/>
      <c r="L290" s="65"/>
      <c r="M290" s="66"/>
      <c r="N290" s="68"/>
      <c r="O290" s="68"/>
      <c r="P290" s="68"/>
      <c r="Q290" s="68"/>
      <c r="R290" s="68"/>
      <c r="S290" s="68"/>
    </row>
    <row r="291" spans="2:19">
      <c r="B291" s="48"/>
      <c r="C291" s="48"/>
      <c r="D291" s="49"/>
      <c r="E291" s="48"/>
      <c r="F291" s="48"/>
      <c r="G291" s="50"/>
      <c r="H291" s="51" t="str">
        <f t="shared" si="53"/>
        <v xml:space="preserve"> </v>
      </c>
      <c r="I291" s="52" t="str">
        <f t="shared" si="54"/>
        <v xml:space="preserve"> </v>
      </c>
      <c r="J291" s="48"/>
      <c r="L291" s="65"/>
      <c r="M291" s="66"/>
      <c r="N291" s="68"/>
      <c r="O291" s="68"/>
      <c r="P291" s="68"/>
      <c r="Q291" s="68"/>
      <c r="R291" s="68"/>
      <c r="S291" s="68"/>
    </row>
    <row r="292" spans="2:19">
      <c r="B292" s="48"/>
      <c r="C292" s="48"/>
      <c r="D292" s="49"/>
      <c r="E292" s="48"/>
      <c r="F292" s="48"/>
      <c r="G292" s="50"/>
      <c r="H292" s="51" t="str">
        <f t="shared" si="53"/>
        <v xml:space="preserve"> </v>
      </c>
      <c r="I292" s="52" t="str">
        <f t="shared" si="54"/>
        <v xml:space="preserve"> </v>
      </c>
      <c r="J292" s="48"/>
    </row>
    <row r="293" spans="2:19">
      <c r="B293" s="48"/>
      <c r="C293" s="48"/>
      <c r="D293" s="49"/>
      <c r="E293" s="48"/>
      <c r="F293" s="48"/>
      <c r="G293" s="50"/>
      <c r="H293" s="51" t="str">
        <f t="shared" si="53"/>
        <v xml:space="preserve"> </v>
      </c>
      <c r="I293" s="52" t="str">
        <f t="shared" si="54"/>
        <v xml:space="preserve"> </v>
      </c>
      <c r="J293" s="48"/>
    </row>
    <row r="294" spans="2:19">
      <c r="B294" s="48"/>
      <c r="C294" s="48"/>
      <c r="D294" s="49"/>
      <c r="E294" s="48"/>
      <c r="F294" s="48"/>
      <c r="G294" s="50"/>
      <c r="H294" s="51" t="str">
        <f t="shared" si="53"/>
        <v xml:space="preserve"> </v>
      </c>
      <c r="I294" s="52" t="str">
        <f t="shared" si="54"/>
        <v xml:space="preserve"> </v>
      </c>
      <c r="J294" s="48"/>
    </row>
    <row r="295" spans="2:19">
      <c r="B295" s="48"/>
      <c r="C295" s="48"/>
      <c r="D295" s="49"/>
      <c r="E295" s="48"/>
      <c r="F295" s="48"/>
      <c r="G295" s="50"/>
      <c r="H295" s="51" t="str">
        <f t="shared" si="53"/>
        <v xml:space="preserve"> </v>
      </c>
      <c r="I295" s="52" t="str">
        <f t="shared" si="54"/>
        <v xml:space="preserve"> </v>
      </c>
      <c r="J295" s="48"/>
    </row>
    <row r="296" spans="2:19">
      <c r="B296" s="48"/>
      <c r="C296" s="48"/>
      <c r="D296" s="49"/>
      <c r="E296" s="48"/>
      <c r="F296" s="48"/>
      <c r="G296" s="50"/>
      <c r="H296" s="51" t="str">
        <f t="shared" si="53"/>
        <v xml:space="preserve"> </v>
      </c>
      <c r="I296" s="52" t="str">
        <f t="shared" si="54"/>
        <v xml:space="preserve"> </v>
      </c>
      <c r="J296" s="48"/>
    </row>
    <row r="297" spans="2:19">
      <c r="B297" s="48"/>
      <c r="C297" s="48"/>
      <c r="D297" s="49"/>
      <c r="E297" s="48"/>
      <c r="F297" s="48"/>
      <c r="G297" s="50"/>
      <c r="H297" s="51" t="str">
        <f t="shared" si="53"/>
        <v xml:space="preserve"> </v>
      </c>
      <c r="I297" s="52" t="str">
        <f t="shared" si="54"/>
        <v xml:space="preserve"> </v>
      </c>
      <c r="J297" s="48"/>
    </row>
    <row r="298" spans="2:19">
      <c r="B298" s="48"/>
      <c r="C298" s="48"/>
      <c r="D298" s="49"/>
      <c r="E298" s="48"/>
      <c r="F298" s="48"/>
      <c r="G298" s="50"/>
      <c r="H298" s="51" t="str">
        <f t="shared" si="53"/>
        <v xml:space="preserve"> </v>
      </c>
      <c r="I298" s="52" t="str">
        <f t="shared" si="54"/>
        <v xml:space="preserve"> </v>
      </c>
      <c r="J298" s="48"/>
    </row>
    <row r="299" spans="2:19">
      <c r="B299" s="48"/>
      <c r="C299" s="48"/>
      <c r="D299" s="49"/>
      <c r="E299" s="48"/>
      <c r="F299" s="48"/>
      <c r="G299" s="50"/>
      <c r="H299" s="51" t="str">
        <f t="shared" si="53"/>
        <v xml:space="preserve"> </v>
      </c>
      <c r="I299" s="52" t="str">
        <f t="shared" si="54"/>
        <v xml:space="preserve"> </v>
      </c>
      <c r="J299" s="48"/>
    </row>
  </sheetData>
  <sheetProtection password="CC3D" sheet="1" objects="1" scenarios="1" selectLockedCells="1"/>
  <mergeCells count="48">
    <mergeCell ref="P2:R2"/>
    <mergeCell ref="R76:S76"/>
    <mergeCell ref="P76:Q76"/>
    <mergeCell ref="N70:O70"/>
    <mergeCell ref="P70:Q70"/>
    <mergeCell ref="R70:S70"/>
    <mergeCell ref="P64:Q64"/>
    <mergeCell ref="R64:S64"/>
    <mergeCell ref="N58:O58"/>
    <mergeCell ref="P58:Q58"/>
    <mergeCell ref="R58:S58"/>
    <mergeCell ref="N64:O64"/>
    <mergeCell ref="N76:O76"/>
    <mergeCell ref="P10:Q10"/>
    <mergeCell ref="R10:S10"/>
    <mergeCell ref="N52:O52"/>
    <mergeCell ref="P52:Q52"/>
    <mergeCell ref="R52:S52"/>
    <mergeCell ref="M2:O2"/>
    <mergeCell ref="N16:O16"/>
    <mergeCell ref="C2:E2"/>
    <mergeCell ref="B7:J8"/>
    <mergeCell ref="B9:B10"/>
    <mergeCell ref="C9:C10"/>
    <mergeCell ref="D9:D10"/>
    <mergeCell ref="E9:E10"/>
    <mergeCell ref="F9:F10"/>
    <mergeCell ref="G9:G10"/>
    <mergeCell ref="H9:I10"/>
    <mergeCell ref="J9:J10"/>
    <mergeCell ref="N10:O10"/>
    <mergeCell ref="P16:Q16"/>
    <mergeCell ref="R16:S16"/>
    <mergeCell ref="N22:O22"/>
    <mergeCell ref="P22:Q22"/>
    <mergeCell ref="R22:S22"/>
    <mergeCell ref="N34:O34"/>
    <mergeCell ref="P34:Q34"/>
    <mergeCell ref="R34:S34"/>
    <mergeCell ref="P28:Q28"/>
    <mergeCell ref="R28:S28"/>
    <mergeCell ref="N28:O28"/>
    <mergeCell ref="N46:O46"/>
    <mergeCell ref="R40:S40"/>
    <mergeCell ref="P46:Q46"/>
    <mergeCell ref="R46:S46"/>
    <mergeCell ref="N40:O40"/>
    <mergeCell ref="P40:Q40"/>
  </mergeCells>
  <conditionalFormatting sqref="H11:I299">
    <cfRule type="expression" dxfId="37" priority="16">
      <formula>AND($G11="Non")</formula>
    </cfRule>
  </conditionalFormatting>
  <conditionalFormatting sqref="H11:H299">
    <cfRule type="iconSet" priority="15">
      <iconSet iconSet="3Symbols2" showValue="0" reverse="1">
        <cfvo type="percent" val="0"/>
        <cfvo type="num" val="0"/>
        <cfvo type="formula" val="$G$8=&quot;Non&quot;"/>
      </iconSet>
    </cfRule>
  </conditionalFormatting>
  <conditionalFormatting sqref="L12:O14 Q12:S14 P13:P14">
    <cfRule type="expression" dxfId="36" priority="31">
      <formula>$P$2&gt;41305</formula>
    </cfRule>
  </conditionalFormatting>
  <conditionalFormatting sqref="L18:S20">
    <cfRule type="expression" dxfId="35" priority="33">
      <formula>$P$2&gt;41333</formula>
    </cfRule>
  </conditionalFormatting>
  <conditionalFormatting sqref="L24:S26">
    <cfRule type="expression" dxfId="34" priority="35">
      <formula>$P$2&gt;41364</formula>
    </cfRule>
  </conditionalFormatting>
  <conditionalFormatting sqref="L30:S32">
    <cfRule type="expression" dxfId="33" priority="37">
      <formula>$P$2&gt;41394</formula>
    </cfRule>
  </conditionalFormatting>
  <conditionalFormatting sqref="L36:S38">
    <cfRule type="expression" dxfId="32" priority="39">
      <formula>$P$2&gt;41425</formula>
    </cfRule>
  </conditionalFormatting>
  <conditionalFormatting sqref="L42:S44">
    <cfRule type="expression" dxfId="31" priority="41">
      <formula>$P$2&gt;41455</formula>
    </cfRule>
  </conditionalFormatting>
  <conditionalFormatting sqref="L48:S50">
    <cfRule type="expression" dxfId="30" priority="43">
      <formula>$P$2&gt;41486</formula>
    </cfRule>
  </conditionalFormatting>
  <conditionalFormatting sqref="L54:S56">
    <cfRule type="expression" dxfId="29" priority="45">
      <formula>$P$2&gt;41517</formula>
    </cfRule>
  </conditionalFormatting>
  <conditionalFormatting sqref="L60:S62">
    <cfRule type="expression" dxfId="28" priority="47">
      <formula>$P$2&gt;41547</formula>
    </cfRule>
  </conditionalFormatting>
  <conditionalFormatting sqref="L66:S68">
    <cfRule type="expression" dxfId="27" priority="49">
      <formula>$P$2&gt;41578</formula>
    </cfRule>
  </conditionalFormatting>
  <conditionalFormatting sqref="L72:S74">
    <cfRule type="expression" dxfId="26" priority="51">
      <formula>$P$2&gt;41608</formula>
    </cfRule>
  </conditionalFormatting>
  <conditionalFormatting sqref="L78:S80">
    <cfRule type="expression" dxfId="25" priority="53">
      <formula>$P$2&gt;41639</formula>
    </cfRule>
  </conditionalFormatting>
  <dataValidations count="6">
    <dataValidation type="list" allowBlank="1" showInputMessage="1" showErrorMessage="1" sqref="B11">
      <formula1>"1,2,3,4,5,6,7,8,9,10,11,12,13,14,15,16,17,18,19,20,21,22,23,24,25,26,27,28,29,30,31,  "</formula1>
    </dataValidation>
    <dataValidation type="list" allowBlank="1" showInputMessage="1" showErrorMessage="1" sqref="F11:F299">
      <formula1>"Ventes,Prestations de services BIC,Prestations de services BNC"</formula1>
    </dataValidation>
    <dataValidation type="list" allowBlank="1" showInputMessage="1" showErrorMessage="1" sqref="G11:G299">
      <formula1>"Oui,Non, "</formula1>
    </dataValidation>
    <dataValidation type="list" allowBlank="1" showInputMessage="1" showErrorMessage="1" sqref="E11:E299">
      <formula1>"Banque (commpte pro),Banque (compte perso),Facture fournisseur,Facture client,Livre recettes, "</formula1>
    </dataValidation>
    <dataValidation type="list" allowBlank="1" showInputMessage="1" showErrorMessage="1" sqref="C11:C299">
      <formula1>Liste13</formula1>
    </dataValidation>
    <dataValidation type="list" allowBlank="1" showInputMessage="1" showErrorMessage="1" sqref="B12:B299">
      <formula1>Liste10</formula1>
    </dataValidation>
  </dataValidation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59" orientation="portrait" horizontalDpi="4294967294" verticalDpi="4294967294" r:id="rId1"/>
  <colBreaks count="1" manualBreakCount="1">
    <brk id="10" max="1048575" man="1"/>
  </colBreaks>
  <drawing r:id="rId2"/>
  <legacyDrawing r:id="rId3"/>
  <controls>
    <control shapeId="37895" r:id="rId4" name="CommandButton5"/>
    <control shapeId="37894" r:id="rId5" name="CommandButton4"/>
    <control shapeId="37891" r:id="rId6" name="CommandButton3"/>
    <control shapeId="37890" r:id="rId7" name="CommandButton2"/>
    <control shapeId="37889" r:id="rId8" name="CommandButton1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3"/>
  <dimension ref="B1:W299"/>
  <sheetViews>
    <sheetView showGridLines="0" showZeros="0" zoomScale="80" zoomScaleNormal="80" workbookViewId="0">
      <selection activeCell="J58" sqref="J58"/>
    </sheetView>
  </sheetViews>
  <sheetFormatPr baseColWidth="10" defaultRowHeight="12.75"/>
  <cols>
    <col min="1" max="1" width="2.7109375" style="43" customWidth="1"/>
    <col min="2" max="2" width="4.7109375" style="43" customWidth="1"/>
    <col min="3" max="3" width="9.7109375" style="43" customWidth="1"/>
    <col min="4" max="4" width="10" style="44" customWidth="1"/>
    <col min="5" max="5" width="22.7109375" style="43" customWidth="1"/>
    <col min="6" max="6" width="24.85546875" style="43" customWidth="1"/>
    <col min="7" max="7" width="12.28515625" style="43" customWidth="1"/>
    <col min="8" max="8" width="4.7109375" style="43" customWidth="1"/>
    <col min="9" max="9" width="16.85546875" style="43" customWidth="1"/>
    <col min="10" max="10" width="38.5703125" style="43" customWidth="1"/>
    <col min="11" max="11" width="3.7109375" style="43" customWidth="1"/>
    <col min="12" max="12" width="27.7109375" style="45" customWidth="1"/>
    <col min="13" max="13" width="13.7109375" style="46" customWidth="1"/>
    <col min="14" max="19" width="13.7109375" style="44" customWidth="1"/>
    <col min="20" max="20" width="11.42578125" style="43"/>
    <col min="21" max="23" width="11.42578125" style="69"/>
    <col min="24" max="16384" width="11.42578125" style="43"/>
  </cols>
  <sheetData>
    <row r="1" spans="2:22" ht="13.5" thickBot="1"/>
    <row r="2" spans="2:22" ht="13.5" thickBot="1">
      <c r="B2" s="47"/>
      <c r="C2" s="211">
        <f>Accueil!F5</f>
        <v>0</v>
      </c>
      <c r="D2" s="212"/>
      <c r="E2" s="213"/>
      <c r="M2" s="211" t="s">
        <v>3</v>
      </c>
      <c r="N2" s="212"/>
      <c r="O2" s="213"/>
      <c r="P2" s="231">
        <f>'Déclarations AM'!J2</f>
        <v>41275</v>
      </c>
      <c r="Q2" s="232"/>
      <c r="R2" s="233"/>
    </row>
    <row r="6" spans="2:22" ht="15">
      <c r="P6"/>
    </row>
    <row r="7" spans="2:22">
      <c r="B7" s="214" t="s">
        <v>32</v>
      </c>
      <c r="C7" s="214"/>
      <c r="D7" s="214"/>
      <c r="E7" s="214"/>
      <c r="F7" s="214"/>
      <c r="G7" s="214"/>
      <c r="H7" s="214"/>
      <c r="I7" s="214"/>
      <c r="J7" s="214"/>
    </row>
    <row r="8" spans="2:22">
      <c r="B8" s="214"/>
      <c r="C8" s="214"/>
      <c r="D8" s="214"/>
      <c r="E8" s="214"/>
      <c r="F8" s="214"/>
      <c r="G8" s="214"/>
      <c r="H8" s="214"/>
      <c r="I8" s="214"/>
      <c r="J8" s="214"/>
    </row>
    <row r="9" spans="2:22" ht="15" customHeight="1">
      <c r="B9" s="215" t="s">
        <v>73</v>
      </c>
      <c r="C9" s="217" t="s">
        <v>74</v>
      </c>
      <c r="D9" s="219" t="s">
        <v>75</v>
      </c>
      <c r="E9" s="215" t="s">
        <v>76</v>
      </c>
      <c r="F9" s="221" t="s">
        <v>34</v>
      </c>
      <c r="G9" s="222" t="s">
        <v>77</v>
      </c>
      <c r="H9" s="224" t="s">
        <v>102</v>
      </c>
      <c r="I9" s="225"/>
      <c r="J9" s="222" t="s">
        <v>78</v>
      </c>
    </row>
    <row r="10" spans="2:22">
      <c r="B10" s="216"/>
      <c r="C10" s="218"/>
      <c r="D10" s="220"/>
      <c r="E10" s="216"/>
      <c r="F10" s="216"/>
      <c r="G10" s="223"/>
      <c r="H10" s="226"/>
      <c r="I10" s="227"/>
      <c r="J10" s="223"/>
      <c r="N10" s="207" t="s">
        <v>106</v>
      </c>
      <c r="O10" s="207"/>
      <c r="P10" s="207" t="s">
        <v>107</v>
      </c>
      <c r="Q10" s="207"/>
      <c r="R10" s="207" t="s">
        <v>108</v>
      </c>
      <c r="S10" s="207"/>
    </row>
    <row r="11" spans="2:22">
      <c r="B11" s="71">
        <v>24</v>
      </c>
      <c r="C11" s="48" t="s">
        <v>80</v>
      </c>
      <c r="D11" s="72">
        <v>258</v>
      </c>
      <c r="E11" s="71" t="s">
        <v>116</v>
      </c>
      <c r="F11" s="71" t="s">
        <v>35</v>
      </c>
      <c r="G11" s="73" t="s">
        <v>22</v>
      </c>
      <c r="H11" s="51">
        <f>IF(G11="Non",D11," ")</f>
        <v>258</v>
      </c>
      <c r="I11" s="52">
        <f>IF(G11="non",D11," ")</f>
        <v>258</v>
      </c>
      <c r="J11" s="74" t="s">
        <v>118</v>
      </c>
      <c r="L11" s="91" t="s">
        <v>80</v>
      </c>
      <c r="M11" s="54" t="s">
        <v>55</v>
      </c>
      <c r="N11" s="55" t="s">
        <v>109</v>
      </c>
      <c r="O11" s="55" t="s">
        <v>105</v>
      </c>
      <c r="P11" s="55" t="s">
        <v>109</v>
      </c>
      <c r="Q11" s="55" t="s">
        <v>105</v>
      </c>
      <c r="R11" s="55" t="s">
        <v>109</v>
      </c>
      <c r="S11" s="55" t="s">
        <v>105</v>
      </c>
      <c r="U11" s="70" t="s">
        <v>114</v>
      </c>
    </row>
    <row r="12" spans="2:22">
      <c r="B12" s="48">
        <v>3</v>
      </c>
      <c r="C12" s="48" t="s">
        <v>80</v>
      </c>
      <c r="D12" s="49">
        <v>25</v>
      </c>
      <c r="E12" s="71" t="s">
        <v>116</v>
      </c>
      <c r="F12" s="71" t="s">
        <v>28</v>
      </c>
      <c r="G12" s="73" t="s">
        <v>21</v>
      </c>
      <c r="H12" s="51" t="str">
        <f t="shared" ref="H12:H75" si="0">IF(G12="Non",D12," ")</f>
        <v xml:space="preserve"> </v>
      </c>
      <c r="I12" s="52" t="str">
        <f t="shared" ref="I12:I75" si="1">IF(G12="non",D12," ")</f>
        <v xml:space="preserve"> </v>
      </c>
      <c r="J12" s="48"/>
      <c r="L12" s="92" t="str">
        <f>'Déclarations AM'!D27</f>
        <v>MICRO SOC VENT ARTIS</v>
      </c>
      <c r="M12" s="56">
        <f>'Déclarations AM'!$E$27</f>
        <v>0.14099999999999999</v>
      </c>
      <c r="N12" s="55">
        <f>'Déclarations AM'!F27</f>
        <v>0</v>
      </c>
      <c r="O12" s="55">
        <f>IFERROR($N$12*$M$12," ")</f>
        <v>0</v>
      </c>
      <c r="P12" s="55">
        <f>SUMIFS($I$11:$I$299,$C$11:$C$299,"=Janvier",$F$11:$F$299,"=ventes")</f>
        <v>156</v>
      </c>
      <c r="Q12" s="55">
        <f>IFERROR($P$12*$M$12," ")</f>
        <v>21.995999999999999</v>
      </c>
      <c r="R12" s="55">
        <f>$P$12-$N12</f>
        <v>156</v>
      </c>
      <c r="S12" s="55">
        <f>IFERROR($R$12*$M$12," ")</f>
        <v>21.995999999999999</v>
      </c>
      <c r="U12" s="69" t="s">
        <v>112</v>
      </c>
      <c r="V12" s="69">
        <f>SUMIFS($I$11:$I$299,$C$11:$C$299,"=Janvier",$F$11:$F$299,"=Prestations de services BIC")</f>
        <v>258</v>
      </c>
    </row>
    <row r="13" spans="2:22">
      <c r="B13" s="48">
        <v>5</v>
      </c>
      <c r="C13" s="48" t="s">
        <v>80</v>
      </c>
      <c r="D13" s="49">
        <v>58</v>
      </c>
      <c r="E13" s="71" t="s">
        <v>116</v>
      </c>
      <c r="F13" s="71" t="s">
        <v>28</v>
      </c>
      <c r="G13" s="73" t="s">
        <v>22</v>
      </c>
      <c r="H13" s="51">
        <f t="shared" si="0"/>
        <v>58</v>
      </c>
      <c r="I13" s="52">
        <f t="shared" si="1"/>
        <v>58</v>
      </c>
      <c r="J13" s="48" t="s">
        <v>119</v>
      </c>
      <c r="L13" s="92" t="str">
        <f>'Déclarations AM'!D28</f>
        <v>MICRO SOCIAL PREST</v>
      </c>
      <c r="M13" s="56">
        <f>'Déclarations AM'!E28</f>
        <v>0.24600000000000002</v>
      </c>
      <c r="N13" s="55">
        <f>'Déclarations AM'!$F$28</f>
        <v>0</v>
      </c>
      <c r="O13" s="55">
        <f>IFERROR($N$13*$M$13," ")</f>
        <v>0</v>
      </c>
      <c r="P13" s="58">
        <f>V12+V13</f>
        <v>258</v>
      </c>
      <c r="Q13" s="55">
        <f>IFERROR($P$13*$M$13," ")</f>
        <v>63.468000000000004</v>
      </c>
      <c r="R13" s="55">
        <f>$P$13-$N$13</f>
        <v>258</v>
      </c>
      <c r="S13" s="55">
        <f>IFERROR($R$13*$M$13," ")</f>
        <v>63.468000000000004</v>
      </c>
      <c r="U13" s="69" t="s">
        <v>113</v>
      </c>
      <c r="V13" s="69">
        <f>SUMIFS($I$11:$I$299,$C$11:$C$299,"=Janvier",$F$11:$F$299,"=Prestations de services BNC")</f>
        <v>0</v>
      </c>
    </row>
    <row r="14" spans="2:22">
      <c r="B14" s="48">
        <v>8</v>
      </c>
      <c r="C14" s="48" t="s">
        <v>80</v>
      </c>
      <c r="D14" s="49">
        <v>98</v>
      </c>
      <c r="E14" s="71" t="s">
        <v>116</v>
      </c>
      <c r="F14" s="71" t="s">
        <v>28</v>
      </c>
      <c r="G14" s="73" t="s">
        <v>22</v>
      </c>
      <c r="H14" s="51">
        <f t="shared" si="0"/>
        <v>98</v>
      </c>
      <c r="I14" s="52">
        <f t="shared" si="1"/>
        <v>98</v>
      </c>
      <c r="J14" s="48" t="s">
        <v>120</v>
      </c>
      <c r="L14" s="92" t="str">
        <f>'Déclarations AM'!D29</f>
        <v>CFP ARTISAN</v>
      </c>
      <c r="M14" s="56">
        <f>'Déclarations AM'!E29</f>
        <v>3.0000000000000001E-3</v>
      </c>
      <c r="N14" s="55">
        <f>'Déclarations AM'!$F$29</f>
        <v>0</v>
      </c>
      <c r="O14" s="55">
        <f>IFERROR($N$14*$M$14," ")</f>
        <v>0</v>
      </c>
      <c r="P14" s="55">
        <f>P12+P13</f>
        <v>414</v>
      </c>
      <c r="Q14" s="55">
        <f>IFERROR($P$14*$M$14," ")</f>
        <v>1.242</v>
      </c>
      <c r="R14" s="55">
        <f>$P$14-$N$14</f>
        <v>414</v>
      </c>
      <c r="S14" s="55">
        <f>IFERROR($R$14*$M$14," ")</f>
        <v>1.242</v>
      </c>
    </row>
    <row r="15" spans="2:22">
      <c r="B15" s="48">
        <v>2</v>
      </c>
      <c r="C15" s="48" t="s">
        <v>80</v>
      </c>
      <c r="D15" s="49">
        <v>589</v>
      </c>
      <c r="E15" s="71" t="s">
        <v>116</v>
      </c>
      <c r="F15" s="71" t="s">
        <v>28</v>
      </c>
      <c r="G15" s="73" t="s">
        <v>21</v>
      </c>
      <c r="H15" s="51" t="str">
        <f t="shared" si="0"/>
        <v xml:space="preserve"> </v>
      </c>
      <c r="I15" s="52" t="str">
        <f t="shared" si="1"/>
        <v xml:space="preserve"> </v>
      </c>
      <c r="J15" s="48"/>
      <c r="L15" s="95"/>
      <c r="M15" s="59"/>
      <c r="N15" s="60"/>
      <c r="O15" s="60">
        <f t="shared" ref="O15" si="2">N15*M15</f>
        <v>0</v>
      </c>
      <c r="P15" s="60"/>
      <c r="Q15" s="60">
        <f t="shared" ref="Q15" si="3">P15*M15</f>
        <v>0</v>
      </c>
      <c r="R15" s="60">
        <f t="shared" ref="R15" si="4">P15-N15</f>
        <v>0</v>
      </c>
      <c r="S15" s="60">
        <f t="shared" ref="S15" si="5">R15*M15</f>
        <v>0</v>
      </c>
    </row>
    <row r="16" spans="2:22">
      <c r="B16" s="48"/>
      <c r="C16" s="48"/>
      <c r="D16" s="49"/>
      <c r="E16" s="71"/>
      <c r="F16" s="71"/>
      <c r="G16" s="73"/>
      <c r="H16" s="51" t="str">
        <f t="shared" si="0"/>
        <v xml:space="preserve"> </v>
      </c>
      <c r="I16" s="52" t="str">
        <f t="shared" si="1"/>
        <v xml:space="preserve"> </v>
      </c>
      <c r="J16" s="48"/>
      <c r="N16" s="207" t="s">
        <v>106</v>
      </c>
      <c r="O16" s="207"/>
      <c r="P16" s="207" t="s">
        <v>107</v>
      </c>
      <c r="Q16" s="207"/>
      <c r="R16" s="207" t="s">
        <v>108</v>
      </c>
      <c r="S16" s="207"/>
    </row>
    <row r="17" spans="2:22">
      <c r="B17" s="48"/>
      <c r="C17" s="48"/>
      <c r="D17" s="49"/>
      <c r="E17" s="71"/>
      <c r="F17" s="71"/>
      <c r="G17" s="73"/>
      <c r="H17" s="51" t="str">
        <f t="shared" si="0"/>
        <v xml:space="preserve"> </v>
      </c>
      <c r="I17" s="52" t="str">
        <f t="shared" si="1"/>
        <v xml:space="preserve"> </v>
      </c>
      <c r="J17" s="48"/>
      <c r="L17" s="91" t="s">
        <v>81</v>
      </c>
      <c r="M17" s="54" t="s">
        <v>55</v>
      </c>
      <c r="N17" s="55" t="s">
        <v>109</v>
      </c>
      <c r="O17" s="55" t="s">
        <v>105</v>
      </c>
      <c r="P17" s="55" t="s">
        <v>109</v>
      </c>
      <c r="Q17" s="55" t="s">
        <v>105</v>
      </c>
      <c r="R17" s="55" t="s">
        <v>109</v>
      </c>
      <c r="S17" s="55" t="s">
        <v>105</v>
      </c>
    </row>
    <row r="18" spans="2:22">
      <c r="B18" s="48"/>
      <c r="C18" s="48"/>
      <c r="D18" s="49"/>
      <c r="E18" s="71"/>
      <c r="F18" s="71"/>
      <c r="G18" s="73"/>
      <c r="H18" s="51" t="str">
        <f t="shared" si="0"/>
        <v xml:space="preserve"> </v>
      </c>
      <c r="I18" s="52" t="str">
        <f t="shared" si="1"/>
        <v xml:space="preserve"> </v>
      </c>
      <c r="J18" s="48"/>
      <c r="L18" s="92" t="str">
        <f>'Déclarations AM'!D33</f>
        <v>MICRO SOC VENT ARTIS</v>
      </c>
      <c r="M18" s="56">
        <f>'Déclarations AM'!E33</f>
        <v>0.14099999999999999</v>
      </c>
      <c r="N18" s="55">
        <f>'Déclarations AM'!F33</f>
        <v>0</v>
      </c>
      <c r="O18" s="55">
        <f>IFERROR(N18*M18," ")</f>
        <v>0</v>
      </c>
      <c r="P18" s="55">
        <f>SUMIFS($I$11:$I$299,$C$11:$C$299,"=Février",$F$11:$F$299,"=ventes")</f>
        <v>0</v>
      </c>
      <c r="Q18" s="55">
        <f>IFERROR(P18*M18," ")</f>
        <v>0</v>
      </c>
      <c r="R18" s="55">
        <f>P18-N18</f>
        <v>0</v>
      </c>
      <c r="S18" s="55">
        <f>IFERROR(R18*M18," ")</f>
        <v>0</v>
      </c>
      <c r="U18" s="70" t="s">
        <v>81</v>
      </c>
    </row>
    <row r="19" spans="2:22">
      <c r="B19" s="48"/>
      <c r="C19" s="48"/>
      <c r="D19" s="49"/>
      <c r="E19" s="71"/>
      <c r="F19" s="71"/>
      <c r="G19" s="73"/>
      <c r="H19" s="51" t="str">
        <f t="shared" si="0"/>
        <v xml:space="preserve"> </v>
      </c>
      <c r="I19" s="52" t="str">
        <f t="shared" si="1"/>
        <v xml:space="preserve"> </v>
      </c>
      <c r="J19" s="48"/>
      <c r="L19" s="92" t="str">
        <f>'Déclarations AM'!D34</f>
        <v>MICRO SOCIAL PREST</v>
      </c>
      <c r="M19" s="56">
        <f>'Déclarations AM'!E34</f>
        <v>0.24600000000000002</v>
      </c>
      <c r="N19" s="55">
        <f>'Déclarations AM'!F34</f>
        <v>0</v>
      </c>
      <c r="O19" s="55">
        <f t="shared" ref="O19:O20" si="6">IFERROR(N19*M19," ")</f>
        <v>0</v>
      </c>
      <c r="P19" s="55">
        <f>V19+V20</f>
        <v>0</v>
      </c>
      <c r="Q19" s="55">
        <f t="shared" ref="Q19:Q20" si="7">IFERROR(P19*M19," ")</f>
        <v>0</v>
      </c>
      <c r="R19" s="55">
        <f>P19-N19</f>
        <v>0</v>
      </c>
      <c r="S19" s="55">
        <f t="shared" ref="S19:S20" si="8">IFERROR(R19*M19," ")</f>
        <v>0</v>
      </c>
      <c r="U19" s="69" t="s">
        <v>112</v>
      </c>
      <c r="V19" s="69">
        <f>SUMIFS($I$11:$I$299,$C$11:$C$299,"=Février",$F$11:$F$299,"=Prestations de services BIC")</f>
        <v>0</v>
      </c>
    </row>
    <row r="20" spans="2:22">
      <c r="B20" s="48"/>
      <c r="C20" s="48"/>
      <c r="D20" s="49"/>
      <c r="E20" s="71"/>
      <c r="F20" s="71"/>
      <c r="G20" s="73"/>
      <c r="H20" s="51" t="str">
        <f t="shared" si="0"/>
        <v xml:space="preserve"> </v>
      </c>
      <c r="I20" s="52" t="str">
        <f t="shared" si="1"/>
        <v xml:space="preserve"> </v>
      </c>
      <c r="J20" s="48"/>
      <c r="L20" s="92" t="str">
        <f>'Déclarations AM'!D35</f>
        <v>CFP ARTISAN</v>
      </c>
      <c r="M20" s="56">
        <f>'Déclarations AM'!E35</f>
        <v>3.0000000000000001E-3</v>
      </c>
      <c r="N20" s="55">
        <f>'Déclarations AM'!F35</f>
        <v>0</v>
      </c>
      <c r="O20" s="55">
        <f t="shared" si="6"/>
        <v>0</v>
      </c>
      <c r="P20" s="55">
        <f>P18+P19</f>
        <v>0</v>
      </c>
      <c r="Q20" s="55">
        <f t="shared" si="7"/>
        <v>0</v>
      </c>
      <c r="R20" s="55">
        <f t="shared" ref="R20" si="9">P20-N20</f>
        <v>0</v>
      </c>
      <c r="S20" s="55">
        <f t="shared" si="8"/>
        <v>0</v>
      </c>
      <c r="U20" s="69" t="s">
        <v>113</v>
      </c>
      <c r="V20" s="69">
        <f>SUMIFS($I$11:$I$299,$C$11:$C$299,"=Février",$F$11:$F$299,"=Prestations de services BNC")</f>
        <v>0</v>
      </c>
    </row>
    <row r="21" spans="2:22">
      <c r="B21" s="48"/>
      <c r="C21" s="48"/>
      <c r="D21" s="49"/>
      <c r="E21" s="71"/>
      <c r="F21" s="71"/>
      <c r="G21" s="73"/>
      <c r="H21" s="51" t="str">
        <f t="shared" si="0"/>
        <v xml:space="preserve"> </v>
      </c>
      <c r="I21" s="52" t="str">
        <f t="shared" si="1"/>
        <v xml:space="preserve"> </v>
      </c>
      <c r="J21" s="48"/>
      <c r="L21" s="61"/>
      <c r="M21" s="59"/>
      <c r="N21" s="60"/>
      <c r="O21" s="60"/>
      <c r="P21" s="60"/>
      <c r="Q21" s="60"/>
      <c r="R21" s="60"/>
      <c r="S21" s="60"/>
    </row>
    <row r="22" spans="2:22">
      <c r="B22" s="48"/>
      <c r="C22" s="48"/>
      <c r="D22" s="49"/>
      <c r="E22" s="71"/>
      <c r="F22" s="71"/>
      <c r="G22" s="73"/>
      <c r="H22" s="51" t="str">
        <f t="shared" si="0"/>
        <v xml:space="preserve"> </v>
      </c>
      <c r="I22" s="52" t="str">
        <f t="shared" si="1"/>
        <v xml:space="preserve"> </v>
      </c>
      <c r="J22" s="48"/>
      <c r="N22" s="207" t="s">
        <v>106</v>
      </c>
      <c r="O22" s="207"/>
      <c r="P22" s="207" t="s">
        <v>107</v>
      </c>
      <c r="Q22" s="207"/>
      <c r="R22" s="207" t="s">
        <v>108</v>
      </c>
      <c r="S22" s="207"/>
    </row>
    <row r="23" spans="2:22">
      <c r="B23" s="48"/>
      <c r="C23" s="48"/>
      <c r="D23" s="49"/>
      <c r="E23" s="71"/>
      <c r="F23" s="71"/>
      <c r="G23" s="73"/>
      <c r="H23" s="51" t="str">
        <f t="shared" si="0"/>
        <v xml:space="preserve"> </v>
      </c>
      <c r="I23" s="52" t="str">
        <f t="shared" si="1"/>
        <v xml:space="preserve"> </v>
      </c>
      <c r="J23" s="48"/>
      <c r="L23" s="91" t="s">
        <v>82</v>
      </c>
      <c r="M23" s="54" t="s">
        <v>55</v>
      </c>
      <c r="N23" s="55" t="s">
        <v>109</v>
      </c>
      <c r="O23" s="55" t="s">
        <v>105</v>
      </c>
      <c r="P23" s="55" t="s">
        <v>109</v>
      </c>
      <c r="Q23" s="55" t="s">
        <v>105</v>
      </c>
      <c r="R23" s="55" t="s">
        <v>109</v>
      </c>
      <c r="S23" s="55" t="s">
        <v>105</v>
      </c>
    </row>
    <row r="24" spans="2:22">
      <c r="B24" s="48"/>
      <c r="C24" s="48"/>
      <c r="D24" s="49"/>
      <c r="E24" s="71"/>
      <c r="F24" s="71"/>
      <c r="G24" s="73"/>
      <c r="H24" s="51" t="str">
        <f t="shared" si="0"/>
        <v xml:space="preserve"> </v>
      </c>
      <c r="I24" s="52" t="str">
        <f t="shared" si="1"/>
        <v xml:space="preserve"> </v>
      </c>
      <c r="J24" s="48"/>
      <c r="L24" s="92" t="str">
        <f>'Déclarations AM'!D39</f>
        <v>MICRO SOC VENT ARTIS</v>
      </c>
      <c r="M24" s="56">
        <f>'Déclarations AM'!E39</f>
        <v>0.14099999999999999</v>
      </c>
      <c r="N24" s="55">
        <f>'Déclarations AM'!F39</f>
        <v>0</v>
      </c>
      <c r="O24" s="55">
        <f>IFERROR(N24*M24," ")</f>
        <v>0</v>
      </c>
      <c r="P24" s="55">
        <f>SUMIFS($I$11:$I$299,$C$11:$C$299,"=Mars",$F$11:$F$299,"=ventes")</f>
        <v>0</v>
      </c>
      <c r="Q24" s="55">
        <f>IFERROR(P24*M24," ")</f>
        <v>0</v>
      </c>
      <c r="R24" s="55">
        <f>P24-N24</f>
        <v>0</v>
      </c>
      <c r="S24" s="55">
        <f>IFERROR(R24*M24," ")</f>
        <v>0</v>
      </c>
      <c r="U24" s="70" t="s">
        <v>82</v>
      </c>
    </row>
    <row r="25" spans="2:22">
      <c r="B25" s="48"/>
      <c r="C25" s="48"/>
      <c r="D25" s="49"/>
      <c r="E25" s="71"/>
      <c r="F25" s="71"/>
      <c r="G25" s="73"/>
      <c r="H25" s="51" t="str">
        <f t="shared" si="0"/>
        <v xml:space="preserve"> </v>
      </c>
      <c r="I25" s="52" t="str">
        <f t="shared" si="1"/>
        <v xml:space="preserve"> </v>
      </c>
      <c r="J25" s="48"/>
      <c r="L25" s="92" t="str">
        <f>'Déclarations AM'!D40</f>
        <v>MICRO SOCIAL PREST</v>
      </c>
      <c r="M25" s="56">
        <f>'Déclarations AM'!E40</f>
        <v>0.24600000000000002</v>
      </c>
      <c r="N25" s="55">
        <f>'Déclarations AM'!F40</f>
        <v>0</v>
      </c>
      <c r="O25" s="55">
        <f t="shared" ref="O25:O26" si="10">IFERROR(N25*M25," ")</f>
        <v>0</v>
      </c>
      <c r="P25" s="55">
        <f>V25+V26</f>
        <v>0</v>
      </c>
      <c r="Q25" s="55">
        <f t="shared" ref="Q25:Q26" si="11">IFERROR(P25*M25," ")</f>
        <v>0</v>
      </c>
      <c r="R25" s="55">
        <f>P25-N25</f>
        <v>0</v>
      </c>
      <c r="S25" s="55">
        <f t="shared" ref="S25:S26" si="12">IFERROR(R25*M25," ")</f>
        <v>0</v>
      </c>
      <c r="U25" s="69" t="s">
        <v>112</v>
      </c>
      <c r="V25" s="69">
        <f>SUMIFS($I$11:$I$299,$C$11:$C$299,"=Mars",$F$11:$F$299,"=Prestations de services BIC")</f>
        <v>0</v>
      </c>
    </row>
    <row r="26" spans="2:22">
      <c r="B26" s="48"/>
      <c r="C26" s="48"/>
      <c r="D26" s="49"/>
      <c r="E26" s="71"/>
      <c r="F26" s="71"/>
      <c r="G26" s="73"/>
      <c r="H26" s="51" t="str">
        <f t="shared" si="0"/>
        <v xml:space="preserve"> </v>
      </c>
      <c r="I26" s="52" t="str">
        <f t="shared" si="1"/>
        <v xml:space="preserve"> </v>
      </c>
      <c r="J26" s="48"/>
      <c r="L26" s="92" t="str">
        <f>'Déclarations AM'!D41</f>
        <v>CFP ARTISAN</v>
      </c>
      <c r="M26" s="56">
        <f>'Déclarations AM'!E41</f>
        <v>3.0000000000000001E-3</v>
      </c>
      <c r="N26" s="55">
        <f>'Déclarations AM'!F41</f>
        <v>0</v>
      </c>
      <c r="O26" s="55">
        <f t="shared" si="10"/>
        <v>0</v>
      </c>
      <c r="P26" s="55">
        <f>P24+P25</f>
        <v>0</v>
      </c>
      <c r="Q26" s="55">
        <f t="shared" si="11"/>
        <v>0</v>
      </c>
      <c r="R26" s="55">
        <f t="shared" ref="R26" si="13">P26-N26</f>
        <v>0</v>
      </c>
      <c r="S26" s="55">
        <f t="shared" si="12"/>
        <v>0</v>
      </c>
      <c r="U26" s="69" t="s">
        <v>113</v>
      </c>
      <c r="V26" s="69">
        <f>SUMIFS($I$11:$I$299,$C$11:$C$299,"=Mars",$F$11:$F$299,"=Prestations de services BNC")</f>
        <v>0</v>
      </c>
    </row>
    <row r="27" spans="2:22">
      <c r="B27" s="48"/>
      <c r="C27" s="48"/>
      <c r="D27" s="49"/>
      <c r="E27" s="71"/>
      <c r="F27" s="71"/>
      <c r="G27" s="73"/>
      <c r="H27" s="51" t="str">
        <f t="shared" si="0"/>
        <v xml:space="preserve"> </v>
      </c>
      <c r="I27" s="52" t="str">
        <f t="shared" si="1"/>
        <v xml:space="preserve"> </v>
      </c>
      <c r="J27" s="48"/>
      <c r="L27" s="61"/>
      <c r="M27" s="59"/>
      <c r="N27" s="60"/>
      <c r="O27" s="60"/>
      <c r="P27" s="60"/>
      <c r="Q27" s="60"/>
      <c r="R27" s="60"/>
      <c r="S27" s="60"/>
    </row>
    <row r="28" spans="2:22">
      <c r="B28" s="48"/>
      <c r="C28" s="48"/>
      <c r="D28" s="49"/>
      <c r="E28" s="71"/>
      <c r="F28" s="71"/>
      <c r="G28" s="73"/>
      <c r="H28" s="51" t="str">
        <f t="shared" si="0"/>
        <v xml:space="preserve"> </v>
      </c>
      <c r="I28" s="52" t="str">
        <f t="shared" si="1"/>
        <v xml:space="preserve"> </v>
      </c>
      <c r="J28" s="48"/>
      <c r="L28" s="61"/>
      <c r="M28" s="59"/>
      <c r="N28" s="207" t="s">
        <v>106</v>
      </c>
      <c r="O28" s="207"/>
      <c r="P28" s="207" t="s">
        <v>107</v>
      </c>
      <c r="Q28" s="207"/>
      <c r="R28" s="207" t="s">
        <v>108</v>
      </c>
      <c r="S28" s="207"/>
    </row>
    <row r="29" spans="2:22">
      <c r="B29" s="48"/>
      <c r="C29" s="48"/>
      <c r="D29" s="49"/>
      <c r="E29" s="71"/>
      <c r="F29" s="71"/>
      <c r="G29" s="73"/>
      <c r="H29" s="51" t="str">
        <f t="shared" si="0"/>
        <v xml:space="preserve"> </v>
      </c>
      <c r="I29" s="52" t="str">
        <f t="shared" si="1"/>
        <v xml:space="preserve"> </v>
      </c>
      <c r="J29" s="48"/>
      <c r="L29" s="89" t="s">
        <v>83</v>
      </c>
      <c r="M29" s="54" t="s">
        <v>55</v>
      </c>
      <c r="N29" s="55" t="s">
        <v>109</v>
      </c>
      <c r="O29" s="55" t="s">
        <v>105</v>
      </c>
      <c r="P29" s="55" t="s">
        <v>109</v>
      </c>
      <c r="Q29" s="55" t="s">
        <v>105</v>
      </c>
      <c r="R29" s="55" t="s">
        <v>109</v>
      </c>
      <c r="S29" s="55" t="s">
        <v>105</v>
      </c>
    </row>
    <row r="30" spans="2:22">
      <c r="B30" s="48"/>
      <c r="C30" s="48"/>
      <c r="D30" s="49"/>
      <c r="E30" s="71"/>
      <c r="F30" s="71"/>
      <c r="G30" s="73"/>
      <c r="H30" s="51" t="str">
        <f t="shared" si="0"/>
        <v xml:space="preserve"> </v>
      </c>
      <c r="I30" s="52" t="str">
        <f t="shared" si="1"/>
        <v xml:space="preserve"> </v>
      </c>
      <c r="J30" s="48"/>
      <c r="L30" s="94" t="str">
        <f>'Déclarations AM'!H27</f>
        <v>MICRO SOC VENT ARTIS</v>
      </c>
      <c r="M30" s="62">
        <f>'Déclarations AM'!J27</f>
        <v>0.14099999999999999</v>
      </c>
      <c r="N30" s="55">
        <f>'Déclarations AM'!K27</f>
        <v>0</v>
      </c>
      <c r="O30" s="55">
        <f>IFERROR(N30*M30," ")</f>
        <v>0</v>
      </c>
      <c r="P30" s="55">
        <f>SUMIFS($I$11:$I$299,$C$11:$C$299,"=Avril",$F$11:$F$299,"=ventes")</f>
        <v>0</v>
      </c>
      <c r="Q30" s="55">
        <f>IFERROR(P30*M30," ")</f>
        <v>0</v>
      </c>
      <c r="R30" s="55">
        <f>P30-N30</f>
        <v>0</v>
      </c>
      <c r="S30" s="55">
        <f>IFERROR(R30*M30," ")</f>
        <v>0</v>
      </c>
      <c r="U30" s="70" t="s">
        <v>83</v>
      </c>
    </row>
    <row r="31" spans="2:22">
      <c r="B31" s="48"/>
      <c r="C31" s="48"/>
      <c r="D31" s="49"/>
      <c r="E31" s="71"/>
      <c r="F31" s="71"/>
      <c r="G31" s="73"/>
      <c r="H31" s="51" t="str">
        <f t="shared" si="0"/>
        <v xml:space="preserve"> </v>
      </c>
      <c r="I31" s="52" t="str">
        <f t="shared" si="1"/>
        <v xml:space="preserve"> </v>
      </c>
      <c r="J31" s="48"/>
      <c r="L31" s="94" t="str">
        <f>'Déclarations AM'!H28</f>
        <v>MICRO SOCIAL PREST</v>
      </c>
      <c r="M31" s="62">
        <f>'Déclarations AM'!J28</f>
        <v>0.24600000000000002</v>
      </c>
      <c r="N31" s="55">
        <f>'Déclarations AM'!K28</f>
        <v>0</v>
      </c>
      <c r="O31" s="55">
        <f t="shared" ref="O31:O32" si="14">IFERROR(N31*M31," ")</f>
        <v>0</v>
      </c>
      <c r="P31" s="55">
        <f>V31+V32</f>
        <v>0</v>
      </c>
      <c r="Q31" s="55">
        <f t="shared" ref="Q31:Q32" si="15">IFERROR(P31*M31," ")</f>
        <v>0</v>
      </c>
      <c r="R31" s="55">
        <f>P31-N31</f>
        <v>0</v>
      </c>
      <c r="S31" s="55">
        <f t="shared" ref="S31:S32" si="16">IFERROR(R31*M31," ")</f>
        <v>0</v>
      </c>
      <c r="U31" s="69" t="s">
        <v>112</v>
      </c>
      <c r="V31" s="69">
        <f>SUMIFS($I$11:$I$299,$C$11:$C$299,"=Avril",$F$11:$F$299,"=Prestations de services BIC")</f>
        <v>0</v>
      </c>
    </row>
    <row r="32" spans="2:22">
      <c r="B32" s="48"/>
      <c r="C32" s="48"/>
      <c r="D32" s="49"/>
      <c r="E32" s="71"/>
      <c r="F32" s="71"/>
      <c r="G32" s="73"/>
      <c r="H32" s="51" t="str">
        <f t="shared" si="0"/>
        <v xml:space="preserve"> </v>
      </c>
      <c r="I32" s="52" t="str">
        <f t="shared" si="1"/>
        <v xml:space="preserve"> </v>
      </c>
      <c r="J32" s="48"/>
      <c r="L32" s="90" t="str">
        <f>'Déclarations AM'!H29</f>
        <v>CFP ARTISAN</v>
      </c>
      <c r="M32" s="56">
        <f>'Déclarations AM'!J29</f>
        <v>3.0000000000000001E-3</v>
      </c>
      <c r="N32" s="55">
        <f>'Déclarations AM'!K29</f>
        <v>0</v>
      </c>
      <c r="O32" s="55">
        <f t="shared" si="14"/>
        <v>0</v>
      </c>
      <c r="P32" s="55">
        <f>P30+P31</f>
        <v>0</v>
      </c>
      <c r="Q32" s="55">
        <f t="shared" si="15"/>
        <v>0</v>
      </c>
      <c r="R32" s="55">
        <f t="shared" ref="R32" si="17">P32-N32</f>
        <v>0</v>
      </c>
      <c r="S32" s="55">
        <f t="shared" si="16"/>
        <v>0</v>
      </c>
      <c r="U32" s="69" t="s">
        <v>113</v>
      </c>
      <c r="V32" s="69">
        <f>SUMIFS($I$11:$I$299,$C$11:$C$299,"=Avril",$F$11:$F$299,"=Prestations de services BNC")</f>
        <v>0</v>
      </c>
    </row>
    <row r="33" spans="2:22">
      <c r="B33" s="48"/>
      <c r="C33" s="48"/>
      <c r="D33" s="49"/>
      <c r="E33" s="71"/>
      <c r="F33" s="71"/>
      <c r="G33" s="73"/>
      <c r="H33" s="51" t="str">
        <f t="shared" si="0"/>
        <v xml:space="preserve"> </v>
      </c>
      <c r="I33" s="52" t="str">
        <f t="shared" si="1"/>
        <v xml:space="preserve"> </v>
      </c>
      <c r="J33" s="48"/>
      <c r="L33" s="61"/>
      <c r="M33" s="59"/>
      <c r="N33" s="60"/>
      <c r="O33" s="60"/>
      <c r="P33" s="60"/>
      <c r="Q33" s="60"/>
      <c r="R33" s="60"/>
      <c r="S33" s="60"/>
    </row>
    <row r="34" spans="2:22">
      <c r="B34" s="48"/>
      <c r="C34" s="48"/>
      <c r="D34" s="49"/>
      <c r="E34" s="71"/>
      <c r="F34" s="71"/>
      <c r="G34" s="73"/>
      <c r="H34" s="51" t="str">
        <f t="shared" si="0"/>
        <v xml:space="preserve"> </v>
      </c>
      <c r="I34" s="52" t="str">
        <f t="shared" si="1"/>
        <v xml:space="preserve"> </v>
      </c>
      <c r="J34" s="48"/>
      <c r="L34" s="61"/>
      <c r="M34" s="59"/>
      <c r="N34" s="207" t="s">
        <v>106</v>
      </c>
      <c r="O34" s="207"/>
      <c r="P34" s="207" t="s">
        <v>107</v>
      </c>
      <c r="Q34" s="207"/>
      <c r="R34" s="207" t="s">
        <v>108</v>
      </c>
      <c r="S34" s="207"/>
    </row>
    <row r="35" spans="2:22">
      <c r="B35" s="48"/>
      <c r="C35" s="48"/>
      <c r="D35" s="49"/>
      <c r="E35" s="71"/>
      <c r="F35" s="71"/>
      <c r="G35" s="73"/>
      <c r="H35" s="51" t="str">
        <f t="shared" si="0"/>
        <v xml:space="preserve"> </v>
      </c>
      <c r="I35" s="52" t="str">
        <f t="shared" si="1"/>
        <v xml:space="preserve"> </v>
      </c>
      <c r="J35" s="48"/>
      <c r="L35" s="89" t="s">
        <v>84</v>
      </c>
      <c r="M35" s="54" t="s">
        <v>55</v>
      </c>
      <c r="N35" s="55" t="s">
        <v>109</v>
      </c>
      <c r="O35" s="55" t="s">
        <v>105</v>
      </c>
      <c r="P35" s="55" t="s">
        <v>109</v>
      </c>
      <c r="Q35" s="55" t="s">
        <v>105</v>
      </c>
      <c r="R35" s="55" t="s">
        <v>109</v>
      </c>
      <c r="S35" s="55" t="s">
        <v>105</v>
      </c>
    </row>
    <row r="36" spans="2:22">
      <c r="B36" s="48"/>
      <c r="C36" s="48"/>
      <c r="D36" s="49"/>
      <c r="E36" s="71"/>
      <c r="F36" s="71"/>
      <c r="G36" s="73"/>
      <c r="H36" s="51" t="str">
        <f t="shared" si="0"/>
        <v xml:space="preserve"> </v>
      </c>
      <c r="I36" s="52" t="str">
        <f t="shared" si="1"/>
        <v xml:space="preserve"> </v>
      </c>
      <c r="J36" s="48"/>
      <c r="L36" s="94" t="str">
        <f>'Déclarations AM'!H33</f>
        <v>MICRO SOC VENT ARTIS</v>
      </c>
      <c r="M36" s="62">
        <f>'Déclarations AM'!J33</f>
        <v>0.14099999999999999</v>
      </c>
      <c r="N36" s="55">
        <f>'Déclarations AM'!K33</f>
        <v>0</v>
      </c>
      <c r="O36" s="55">
        <f>IFERROR(N36*M36," ")</f>
        <v>0</v>
      </c>
      <c r="P36" s="55">
        <f>SUMIFS($I$11:$I$299,$C$11:$C$299,"=Mai",$F$11:$F$299,"=ventes")</f>
        <v>0</v>
      </c>
      <c r="Q36" s="55">
        <f>IFERROR(P36*M36," ")</f>
        <v>0</v>
      </c>
      <c r="R36" s="55">
        <f>P36-N36</f>
        <v>0</v>
      </c>
      <c r="S36" s="55">
        <f>IFERROR(R36*M36," ")</f>
        <v>0</v>
      </c>
      <c r="U36" s="70" t="s">
        <v>84</v>
      </c>
    </row>
    <row r="37" spans="2:22">
      <c r="B37" s="48"/>
      <c r="C37" s="48"/>
      <c r="D37" s="49"/>
      <c r="E37" s="71"/>
      <c r="F37" s="71"/>
      <c r="G37" s="73"/>
      <c r="H37" s="51" t="str">
        <f t="shared" si="0"/>
        <v xml:space="preserve"> </v>
      </c>
      <c r="I37" s="52" t="str">
        <f t="shared" si="1"/>
        <v xml:space="preserve"> </v>
      </c>
      <c r="J37" s="48"/>
      <c r="L37" s="94" t="str">
        <f>'Déclarations AM'!H34</f>
        <v>MICRO SOCIAL PREST</v>
      </c>
      <c r="M37" s="62">
        <f>'Déclarations AM'!J34</f>
        <v>0.24600000000000002</v>
      </c>
      <c r="N37" s="55">
        <f>'Déclarations AM'!K34</f>
        <v>0</v>
      </c>
      <c r="O37" s="55">
        <f t="shared" ref="O37:O38" si="18">IFERROR(N37*M37," ")</f>
        <v>0</v>
      </c>
      <c r="P37" s="55">
        <f>V37+V38</f>
        <v>0</v>
      </c>
      <c r="Q37" s="55">
        <f t="shared" ref="Q37:Q38" si="19">IFERROR(P37*M37," ")</f>
        <v>0</v>
      </c>
      <c r="R37" s="55">
        <f>P37-N37</f>
        <v>0</v>
      </c>
      <c r="S37" s="55">
        <f t="shared" ref="S37:S38" si="20">IFERROR(R37*M37," ")</f>
        <v>0</v>
      </c>
      <c r="U37" s="69" t="s">
        <v>112</v>
      </c>
      <c r="V37" s="69">
        <f>SUMIFS($I$11:$I$299,$C$11:$C$299,"=Mai",$F$11:$F$299,"=Prestations de services BIC")</f>
        <v>0</v>
      </c>
    </row>
    <row r="38" spans="2:22">
      <c r="B38" s="48"/>
      <c r="C38" s="48"/>
      <c r="D38" s="49"/>
      <c r="E38" s="71"/>
      <c r="F38" s="71"/>
      <c r="G38" s="73"/>
      <c r="H38" s="51" t="str">
        <f t="shared" si="0"/>
        <v xml:space="preserve"> </v>
      </c>
      <c r="I38" s="52" t="str">
        <f t="shared" si="1"/>
        <v xml:space="preserve"> </v>
      </c>
      <c r="J38" s="48"/>
      <c r="L38" s="90" t="str">
        <f>'Déclarations AM'!H35</f>
        <v>CFP ARTISAN</v>
      </c>
      <c r="M38" s="56">
        <f>'Déclarations AM'!J35</f>
        <v>3.0000000000000001E-3</v>
      </c>
      <c r="N38" s="55">
        <f>'Déclarations AM'!K35</f>
        <v>0</v>
      </c>
      <c r="O38" s="55">
        <f t="shared" si="18"/>
        <v>0</v>
      </c>
      <c r="P38" s="55">
        <f>P36+P37</f>
        <v>0</v>
      </c>
      <c r="Q38" s="55">
        <f t="shared" si="19"/>
        <v>0</v>
      </c>
      <c r="R38" s="55">
        <f t="shared" ref="R38" si="21">P38-N38</f>
        <v>0</v>
      </c>
      <c r="S38" s="55">
        <f t="shared" si="20"/>
        <v>0</v>
      </c>
      <c r="U38" s="69" t="s">
        <v>113</v>
      </c>
      <c r="V38" s="69">
        <f>SUMIFS($I$11:$I$299,$C$11:$C$299,"=Mai",$F$11:$F$299,"=Prestations de services BNC")</f>
        <v>0</v>
      </c>
    </row>
    <row r="39" spans="2:22">
      <c r="B39" s="48"/>
      <c r="C39" s="48"/>
      <c r="D39" s="49"/>
      <c r="E39" s="71"/>
      <c r="F39" s="71"/>
      <c r="G39" s="73"/>
      <c r="H39" s="51" t="str">
        <f t="shared" si="0"/>
        <v xml:space="preserve"> </v>
      </c>
      <c r="I39" s="52" t="str">
        <f t="shared" si="1"/>
        <v xml:space="preserve"> </v>
      </c>
      <c r="J39" s="48"/>
      <c r="L39" s="63"/>
      <c r="M39" s="64"/>
      <c r="N39" s="60"/>
      <c r="O39" s="60"/>
      <c r="P39" s="60"/>
      <c r="Q39" s="60"/>
      <c r="R39" s="60"/>
      <c r="S39" s="60"/>
    </row>
    <row r="40" spans="2:22">
      <c r="B40" s="48"/>
      <c r="C40" s="48"/>
      <c r="D40" s="49"/>
      <c r="E40" s="71"/>
      <c r="F40" s="71"/>
      <c r="G40" s="73"/>
      <c r="H40" s="51" t="str">
        <f t="shared" si="0"/>
        <v xml:space="preserve"> </v>
      </c>
      <c r="I40" s="52" t="str">
        <f t="shared" si="1"/>
        <v xml:space="preserve"> </v>
      </c>
      <c r="J40" s="48"/>
      <c r="L40" s="61"/>
      <c r="M40" s="59"/>
      <c r="N40" s="207" t="s">
        <v>106</v>
      </c>
      <c r="O40" s="207"/>
      <c r="P40" s="207" t="s">
        <v>107</v>
      </c>
      <c r="Q40" s="207"/>
      <c r="R40" s="207" t="s">
        <v>108</v>
      </c>
      <c r="S40" s="207"/>
    </row>
    <row r="41" spans="2:22">
      <c r="B41" s="48"/>
      <c r="C41" s="48"/>
      <c r="D41" s="49"/>
      <c r="E41" s="71"/>
      <c r="F41" s="71"/>
      <c r="G41" s="73"/>
      <c r="H41" s="51" t="str">
        <f t="shared" si="0"/>
        <v xml:space="preserve"> </v>
      </c>
      <c r="I41" s="52" t="str">
        <f t="shared" si="1"/>
        <v xml:space="preserve"> </v>
      </c>
      <c r="J41" s="48"/>
      <c r="L41" s="89" t="s">
        <v>85</v>
      </c>
      <c r="M41" s="54" t="s">
        <v>55</v>
      </c>
      <c r="N41" s="55" t="s">
        <v>109</v>
      </c>
      <c r="O41" s="55" t="s">
        <v>105</v>
      </c>
      <c r="P41" s="55" t="s">
        <v>109</v>
      </c>
      <c r="Q41" s="55" t="s">
        <v>105</v>
      </c>
      <c r="R41" s="55" t="s">
        <v>109</v>
      </c>
      <c r="S41" s="55" t="s">
        <v>105</v>
      </c>
    </row>
    <row r="42" spans="2:22">
      <c r="B42" s="48"/>
      <c r="C42" s="48"/>
      <c r="D42" s="49"/>
      <c r="E42" s="71"/>
      <c r="F42" s="71"/>
      <c r="G42" s="73"/>
      <c r="H42" s="51" t="str">
        <f t="shared" si="0"/>
        <v xml:space="preserve"> </v>
      </c>
      <c r="I42" s="52" t="str">
        <f t="shared" si="1"/>
        <v xml:space="preserve"> </v>
      </c>
      <c r="J42" s="48"/>
      <c r="L42" s="94" t="str">
        <f>'Déclarations AM'!H39</f>
        <v>MICRO SOC VENT ARTIS</v>
      </c>
      <c r="M42" s="62">
        <f>'Déclarations AM'!J39</f>
        <v>0.14099999999999999</v>
      </c>
      <c r="N42" s="55">
        <f>'Déclarations AM'!K39</f>
        <v>0</v>
      </c>
      <c r="O42" s="55">
        <f>IFERROR(N42*M42," ")</f>
        <v>0</v>
      </c>
      <c r="P42" s="55">
        <f>SUMIFS($I$11:$I$299,$C$11:$C$299,"=Juin",$F$11:$F$299,"=ventes")</f>
        <v>0</v>
      </c>
      <c r="Q42" s="55">
        <f>IFERROR(P42*M42," ")</f>
        <v>0</v>
      </c>
      <c r="R42" s="55">
        <f>P42-N42</f>
        <v>0</v>
      </c>
      <c r="S42" s="55">
        <f>IFERROR(R42*M42," ")</f>
        <v>0</v>
      </c>
      <c r="U42" s="70" t="s">
        <v>85</v>
      </c>
    </row>
    <row r="43" spans="2:22">
      <c r="B43" s="48"/>
      <c r="C43" s="48"/>
      <c r="D43" s="49"/>
      <c r="E43" s="71"/>
      <c r="F43" s="71"/>
      <c r="G43" s="73"/>
      <c r="H43" s="51" t="str">
        <f t="shared" si="0"/>
        <v xml:space="preserve"> </v>
      </c>
      <c r="I43" s="52" t="str">
        <f t="shared" si="1"/>
        <v xml:space="preserve"> </v>
      </c>
      <c r="J43" s="48"/>
      <c r="L43" s="94" t="str">
        <f>'Déclarations AM'!H40</f>
        <v>MICRO SOCIAL PREST</v>
      </c>
      <c r="M43" s="62">
        <f>'Déclarations AM'!J40</f>
        <v>0.24600000000000002</v>
      </c>
      <c r="N43" s="55">
        <f>'Déclarations AM'!K40</f>
        <v>0</v>
      </c>
      <c r="O43" s="55">
        <f t="shared" ref="O43:O44" si="22">IFERROR(N43*M43," ")</f>
        <v>0</v>
      </c>
      <c r="P43" s="55">
        <f>V43+V44</f>
        <v>0</v>
      </c>
      <c r="Q43" s="55">
        <f t="shared" ref="Q43:Q44" si="23">IFERROR(P43*M43," ")</f>
        <v>0</v>
      </c>
      <c r="R43" s="55">
        <f>P43-N43</f>
        <v>0</v>
      </c>
      <c r="S43" s="55">
        <f t="shared" ref="S43:S44" si="24">IFERROR(R43*M43," ")</f>
        <v>0</v>
      </c>
      <c r="U43" s="69" t="s">
        <v>112</v>
      </c>
      <c r="V43" s="69">
        <f>SUMIFS($I$11:$I$299,$C$11:$C$299,"=Juin",$F$11:$F$299,"=Prestations de services BIC")</f>
        <v>0</v>
      </c>
    </row>
    <row r="44" spans="2:22">
      <c r="B44" s="48"/>
      <c r="C44" s="48"/>
      <c r="D44" s="49"/>
      <c r="E44" s="71"/>
      <c r="F44" s="71"/>
      <c r="G44" s="73"/>
      <c r="H44" s="51" t="str">
        <f t="shared" si="0"/>
        <v xml:space="preserve"> </v>
      </c>
      <c r="I44" s="52" t="str">
        <f t="shared" si="1"/>
        <v xml:space="preserve"> </v>
      </c>
      <c r="J44" s="48"/>
      <c r="L44" s="90" t="str">
        <f>'Déclarations AM'!H41</f>
        <v>CFP ARTISAN</v>
      </c>
      <c r="M44" s="56">
        <f>'Déclarations AM'!J41</f>
        <v>3.0000000000000001E-3</v>
      </c>
      <c r="N44" s="55">
        <f>'Déclarations AM'!K41</f>
        <v>0</v>
      </c>
      <c r="O44" s="55">
        <f t="shared" si="22"/>
        <v>0</v>
      </c>
      <c r="P44" s="55">
        <f>P42+P43</f>
        <v>0</v>
      </c>
      <c r="Q44" s="55">
        <f t="shared" si="23"/>
        <v>0</v>
      </c>
      <c r="R44" s="55">
        <f t="shared" ref="R44" si="25">P44-N44</f>
        <v>0</v>
      </c>
      <c r="S44" s="55">
        <f t="shared" si="24"/>
        <v>0</v>
      </c>
      <c r="U44" s="69" t="s">
        <v>113</v>
      </c>
      <c r="V44" s="69">
        <f>SUMIFS($I$11:$I$299,$C$11:$C$299,"=Juin",$F$11:$F$299,"=Prestations de services BNC")</f>
        <v>0</v>
      </c>
    </row>
    <row r="45" spans="2:22">
      <c r="B45" s="48"/>
      <c r="C45" s="48"/>
      <c r="D45" s="49"/>
      <c r="E45" s="71"/>
      <c r="F45" s="71"/>
      <c r="G45" s="73"/>
      <c r="H45" s="51" t="str">
        <f t="shared" si="0"/>
        <v xml:space="preserve"> </v>
      </c>
      <c r="I45" s="52" t="str">
        <f t="shared" si="1"/>
        <v xml:space="preserve"> </v>
      </c>
      <c r="J45" s="48"/>
      <c r="L45" s="65"/>
      <c r="M45" s="66"/>
      <c r="N45" s="67"/>
      <c r="O45" s="67"/>
      <c r="P45" s="67"/>
      <c r="Q45" s="67"/>
      <c r="R45" s="67"/>
      <c r="S45" s="67"/>
    </row>
    <row r="46" spans="2:22">
      <c r="B46" s="48"/>
      <c r="C46" s="48"/>
      <c r="D46" s="49"/>
      <c r="E46" s="71"/>
      <c r="F46" s="71"/>
      <c r="G46" s="73"/>
      <c r="H46" s="51" t="str">
        <f t="shared" si="0"/>
        <v xml:space="preserve"> </v>
      </c>
      <c r="I46" s="52" t="str">
        <f t="shared" si="1"/>
        <v xml:space="preserve"> </v>
      </c>
      <c r="J46" s="48"/>
      <c r="L46" s="63"/>
      <c r="M46" s="64"/>
      <c r="N46" s="207" t="s">
        <v>106</v>
      </c>
      <c r="O46" s="207"/>
      <c r="P46" s="207" t="s">
        <v>107</v>
      </c>
      <c r="Q46" s="207"/>
      <c r="R46" s="207" t="s">
        <v>108</v>
      </c>
      <c r="S46" s="207"/>
    </row>
    <row r="47" spans="2:22">
      <c r="B47" s="48"/>
      <c r="C47" s="48"/>
      <c r="D47" s="49"/>
      <c r="E47" s="71"/>
      <c r="F47" s="71"/>
      <c r="G47" s="73"/>
      <c r="H47" s="51" t="str">
        <f t="shared" si="0"/>
        <v xml:space="preserve"> </v>
      </c>
      <c r="I47" s="52" t="str">
        <f t="shared" si="1"/>
        <v xml:space="preserve"> </v>
      </c>
      <c r="J47" s="48"/>
      <c r="L47" s="89" t="s">
        <v>86</v>
      </c>
      <c r="M47" s="54" t="s">
        <v>55</v>
      </c>
      <c r="N47" s="55" t="s">
        <v>109</v>
      </c>
      <c r="O47" s="55" t="s">
        <v>105</v>
      </c>
      <c r="P47" s="55" t="s">
        <v>109</v>
      </c>
      <c r="Q47" s="55" t="s">
        <v>105</v>
      </c>
      <c r="R47" s="55" t="s">
        <v>109</v>
      </c>
      <c r="S47" s="55" t="s">
        <v>105</v>
      </c>
    </row>
    <row r="48" spans="2:22">
      <c r="B48" s="48"/>
      <c r="C48" s="48"/>
      <c r="D48" s="49"/>
      <c r="E48" s="71"/>
      <c r="F48" s="71"/>
      <c r="G48" s="73"/>
      <c r="H48" s="51" t="str">
        <f t="shared" si="0"/>
        <v xml:space="preserve"> </v>
      </c>
      <c r="I48" s="52" t="str">
        <f t="shared" si="1"/>
        <v xml:space="preserve"> </v>
      </c>
      <c r="J48" s="48"/>
      <c r="L48" s="90" t="str">
        <f>'Déclarations AM'!M27</f>
        <v>MICRO SOC VENT ARTIS</v>
      </c>
      <c r="M48" s="56">
        <f>'Déclarations AM'!O27</f>
        <v>0.14099999999999999</v>
      </c>
      <c r="N48" s="55">
        <f>'Déclarations AM'!P27</f>
        <v>0</v>
      </c>
      <c r="O48" s="55">
        <f>IFERROR(N48*M48," ")</f>
        <v>0</v>
      </c>
      <c r="P48" s="55">
        <f>SUMIFS($I$11:$I$299,$C$11:$C$299,"=Juillet",$F$11:$F$299,"=ventes")</f>
        <v>0</v>
      </c>
      <c r="Q48" s="55">
        <f>IFERROR(P48*M48," ")</f>
        <v>0</v>
      </c>
      <c r="R48" s="55">
        <f>P48-N48</f>
        <v>0</v>
      </c>
      <c r="S48" s="55">
        <f>IFERROR(R48*M48," ")</f>
        <v>0</v>
      </c>
      <c r="U48" s="70" t="s">
        <v>86</v>
      </c>
    </row>
    <row r="49" spans="2:22">
      <c r="B49" s="48"/>
      <c r="C49" s="48"/>
      <c r="D49" s="49"/>
      <c r="E49" s="71"/>
      <c r="F49" s="71"/>
      <c r="G49" s="73"/>
      <c r="H49" s="51" t="str">
        <f t="shared" si="0"/>
        <v xml:space="preserve"> </v>
      </c>
      <c r="I49" s="52" t="str">
        <f t="shared" si="1"/>
        <v xml:space="preserve"> </v>
      </c>
      <c r="J49" s="48"/>
      <c r="L49" s="90" t="str">
        <f>'Déclarations AM'!M28</f>
        <v>MICRO SOCIAL PREST</v>
      </c>
      <c r="M49" s="56">
        <f>'Déclarations AM'!O28</f>
        <v>0.24600000000000002</v>
      </c>
      <c r="N49" s="55">
        <f>'Déclarations AM'!P28</f>
        <v>0</v>
      </c>
      <c r="O49" s="55">
        <f t="shared" ref="O49:O50" si="26">IFERROR(N49*M49," ")</f>
        <v>0</v>
      </c>
      <c r="P49" s="55">
        <f>V49+V50</f>
        <v>0</v>
      </c>
      <c r="Q49" s="55">
        <f t="shared" ref="Q49:Q50" si="27">IFERROR(P49*M49," ")</f>
        <v>0</v>
      </c>
      <c r="R49" s="55">
        <f>P49-N49</f>
        <v>0</v>
      </c>
      <c r="S49" s="55">
        <f t="shared" ref="S49:S50" si="28">IFERROR(R49*M49," ")</f>
        <v>0</v>
      </c>
      <c r="U49" s="69" t="s">
        <v>112</v>
      </c>
      <c r="V49" s="69">
        <f>SUMIFS($I$11:$I$299,$C$11:$C$299,"=Juillet",$F$11:$F$299,"=Prestations de services BIC")</f>
        <v>0</v>
      </c>
    </row>
    <row r="50" spans="2:22">
      <c r="B50" s="48"/>
      <c r="C50" s="48"/>
      <c r="D50" s="49"/>
      <c r="E50" s="71"/>
      <c r="F50" s="71"/>
      <c r="G50" s="73"/>
      <c r="H50" s="51" t="str">
        <f t="shared" si="0"/>
        <v xml:space="preserve"> </v>
      </c>
      <c r="I50" s="52" t="str">
        <f t="shared" si="1"/>
        <v xml:space="preserve"> </v>
      </c>
      <c r="J50" s="48"/>
      <c r="L50" s="90" t="str">
        <f>'Déclarations AM'!M29</f>
        <v>CFP ARTISAN</v>
      </c>
      <c r="M50" s="56">
        <f>'Déclarations AM'!O29</f>
        <v>3.0000000000000001E-3</v>
      </c>
      <c r="N50" s="55">
        <f>'Déclarations AM'!P29</f>
        <v>0</v>
      </c>
      <c r="O50" s="55">
        <f t="shared" si="26"/>
        <v>0</v>
      </c>
      <c r="P50" s="55">
        <f>P48+P49</f>
        <v>0</v>
      </c>
      <c r="Q50" s="55">
        <f t="shared" si="27"/>
        <v>0</v>
      </c>
      <c r="R50" s="55">
        <f t="shared" ref="R50" si="29">P50-N50</f>
        <v>0</v>
      </c>
      <c r="S50" s="55">
        <f t="shared" si="28"/>
        <v>0</v>
      </c>
      <c r="U50" s="69" t="s">
        <v>113</v>
      </c>
      <c r="V50" s="69">
        <f>SUMIFS($I$11:$I$299,$C$11:$C$299,"=Juillet",$F$11:$F$299,"=Prestations de services BNC")</f>
        <v>0</v>
      </c>
    </row>
    <row r="51" spans="2:22">
      <c r="B51" s="48"/>
      <c r="C51" s="48"/>
      <c r="D51" s="49"/>
      <c r="E51" s="71"/>
      <c r="F51" s="71"/>
      <c r="G51" s="73"/>
      <c r="H51" s="51" t="str">
        <f t="shared" si="0"/>
        <v xml:space="preserve"> </v>
      </c>
      <c r="I51" s="52" t="str">
        <f t="shared" si="1"/>
        <v xml:space="preserve"> </v>
      </c>
      <c r="J51" s="48"/>
      <c r="L51" s="65"/>
      <c r="M51" s="66"/>
      <c r="N51" s="68"/>
      <c r="O51" s="68"/>
      <c r="P51" s="68"/>
      <c r="Q51" s="68"/>
      <c r="R51" s="68"/>
      <c r="S51" s="68"/>
    </row>
    <row r="52" spans="2:22">
      <c r="B52" s="48"/>
      <c r="C52" s="48"/>
      <c r="D52" s="49"/>
      <c r="E52" s="71"/>
      <c r="F52" s="71"/>
      <c r="G52" s="73"/>
      <c r="H52" s="51" t="str">
        <f t="shared" si="0"/>
        <v xml:space="preserve"> </v>
      </c>
      <c r="I52" s="52" t="str">
        <f t="shared" si="1"/>
        <v xml:space="preserve"> </v>
      </c>
      <c r="J52" s="48"/>
      <c r="L52" s="63"/>
      <c r="M52" s="64"/>
      <c r="N52" s="207" t="s">
        <v>106</v>
      </c>
      <c r="O52" s="207"/>
      <c r="P52" s="207" t="s">
        <v>107</v>
      </c>
      <c r="Q52" s="207"/>
      <c r="R52" s="207" t="s">
        <v>108</v>
      </c>
      <c r="S52" s="207"/>
    </row>
    <row r="53" spans="2:22">
      <c r="B53" s="48"/>
      <c r="C53" s="48"/>
      <c r="D53" s="49"/>
      <c r="E53" s="71"/>
      <c r="F53" s="71"/>
      <c r="G53" s="73"/>
      <c r="H53" s="51" t="str">
        <f t="shared" si="0"/>
        <v xml:space="preserve"> </v>
      </c>
      <c r="I53" s="52" t="str">
        <f t="shared" si="1"/>
        <v xml:space="preserve"> </v>
      </c>
      <c r="J53" s="48"/>
      <c r="L53" s="89" t="s">
        <v>87</v>
      </c>
      <c r="M53" s="54" t="s">
        <v>55</v>
      </c>
      <c r="N53" s="55" t="s">
        <v>109</v>
      </c>
      <c r="O53" s="55" t="s">
        <v>105</v>
      </c>
      <c r="P53" s="55" t="s">
        <v>109</v>
      </c>
      <c r="Q53" s="55" t="s">
        <v>105</v>
      </c>
      <c r="R53" s="55" t="s">
        <v>109</v>
      </c>
      <c r="S53" s="55" t="s">
        <v>105</v>
      </c>
    </row>
    <row r="54" spans="2:22">
      <c r="B54" s="48"/>
      <c r="C54" s="48"/>
      <c r="D54" s="49"/>
      <c r="E54" s="71"/>
      <c r="F54" s="71"/>
      <c r="G54" s="73"/>
      <c r="H54" s="51" t="str">
        <f t="shared" si="0"/>
        <v xml:space="preserve"> </v>
      </c>
      <c r="I54" s="52" t="str">
        <f t="shared" si="1"/>
        <v xml:space="preserve"> </v>
      </c>
      <c r="J54" s="48"/>
      <c r="L54" s="90" t="str">
        <f>'Déclarations AM'!M33</f>
        <v>MICRO SOC VENT ARTIS</v>
      </c>
      <c r="M54" s="56">
        <f>'Déclarations AM'!O33</f>
        <v>0.14099999999999999</v>
      </c>
      <c r="N54" s="55">
        <f>'Déclarations AM'!P33</f>
        <v>0</v>
      </c>
      <c r="O54" s="55">
        <f>IFERROR(N54*M54," ")</f>
        <v>0</v>
      </c>
      <c r="P54" s="55">
        <f>SUMIFS($I$11:$I$299,$C$11:$C$299,"=Août",$F$11:$F$299,"=ventes")</f>
        <v>0</v>
      </c>
      <c r="Q54" s="55">
        <f>IFERROR(P54*M54," ")</f>
        <v>0</v>
      </c>
      <c r="R54" s="55">
        <f>P54-N54</f>
        <v>0</v>
      </c>
      <c r="S54" s="55">
        <f>IFERROR(R54*M54," ")</f>
        <v>0</v>
      </c>
      <c r="U54" s="70" t="s">
        <v>87</v>
      </c>
    </row>
    <row r="55" spans="2:22">
      <c r="B55" s="48"/>
      <c r="C55" s="48"/>
      <c r="D55" s="49"/>
      <c r="E55" s="71"/>
      <c r="F55" s="71"/>
      <c r="G55" s="73"/>
      <c r="H55" s="51" t="str">
        <f t="shared" si="0"/>
        <v xml:space="preserve"> </v>
      </c>
      <c r="I55" s="52" t="str">
        <f t="shared" si="1"/>
        <v xml:space="preserve"> </v>
      </c>
      <c r="J55" s="48"/>
      <c r="L55" s="90" t="str">
        <f>'Déclarations AM'!M34</f>
        <v>MICRO SOCIAL PREST</v>
      </c>
      <c r="M55" s="56">
        <f>'Déclarations AM'!O34</f>
        <v>0.24600000000000002</v>
      </c>
      <c r="N55" s="55">
        <f>'Déclarations AM'!P34</f>
        <v>0</v>
      </c>
      <c r="O55" s="55">
        <f t="shared" ref="O55:O56" si="30">IFERROR(N55*M55," ")</f>
        <v>0</v>
      </c>
      <c r="P55" s="55">
        <f>V55+V56</f>
        <v>0</v>
      </c>
      <c r="Q55" s="55">
        <f t="shared" ref="Q55:Q56" si="31">IFERROR(P55*M55," ")</f>
        <v>0</v>
      </c>
      <c r="R55" s="55">
        <f>P55-N55</f>
        <v>0</v>
      </c>
      <c r="S55" s="55">
        <f t="shared" ref="S55:S56" si="32">IFERROR(R55*M55," ")</f>
        <v>0</v>
      </c>
      <c r="U55" s="69" t="s">
        <v>112</v>
      </c>
      <c r="V55" s="69">
        <f>SUMIFS($I$11:$I$299,$C$11:$C$299,"=Août",$F$11:$F$299,"=Prestations de services BIC")</f>
        <v>0</v>
      </c>
    </row>
    <row r="56" spans="2:22">
      <c r="B56" s="48"/>
      <c r="C56" s="48"/>
      <c r="D56" s="49"/>
      <c r="E56" s="71"/>
      <c r="F56" s="71"/>
      <c r="G56" s="73"/>
      <c r="H56" s="51" t="str">
        <f t="shared" si="0"/>
        <v xml:space="preserve"> </v>
      </c>
      <c r="I56" s="52" t="str">
        <f t="shared" si="1"/>
        <v xml:space="preserve"> </v>
      </c>
      <c r="J56" s="48"/>
      <c r="L56" s="90" t="str">
        <f>'Déclarations AM'!M35</f>
        <v>CFP ARTISAN</v>
      </c>
      <c r="M56" s="56">
        <f>'Déclarations AM'!O35</f>
        <v>3.0000000000000001E-3</v>
      </c>
      <c r="N56" s="55">
        <f>'Déclarations AM'!P35</f>
        <v>0</v>
      </c>
      <c r="O56" s="55">
        <f t="shared" si="30"/>
        <v>0</v>
      </c>
      <c r="P56" s="55">
        <f>P54+P55</f>
        <v>0</v>
      </c>
      <c r="Q56" s="55">
        <f t="shared" si="31"/>
        <v>0</v>
      </c>
      <c r="R56" s="55">
        <f t="shared" ref="R56" si="33">P56-N56</f>
        <v>0</v>
      </c>
      <c r="S56" s="55">
        <f t="shared" si="32"/>
        <v>0</v>
      </c>
      <c r="U56" s="69" t="s">
        <v>113</v>
      </c>
      <c r="V56" s="69">
        <f>SUMIFS($I$11:$I$299,$C$11:$C$299,"=Août",$F$11:$F$299,"=Prestations de services BNC")</f>
        <v>0</v>
      </c>
    </row>
    <row r="57" spans="2:22">
      <c r="B57" s="48"/>
      <c r="C57" s="48"/>
      <c r="D57" s="49"/>
      <c r="E57" s="71"/>
      <c r="F57" s="71"/>
      <c r="G57" s="73"/>
      <c r="H57" s="51" t="str">
        <f t="shared" si="0"/>
        <v xml:space="preserve"> </v>
      </c>
      <c r="I57" s="52" t="str">
        <f t="shared" si="1"/>
        <v xml:space="preserve"> </v>
      </c>
      <c r="J57" s="48"/>
      <c r="L57" s="61"/>
      <c r="M57" s="59"/>
      <c r="N57" s="60"/>
      <c r="O57" s="60"/>
      <c r="P57" s="60"/>
      <c r="Q57" s="60"/>
      <c r="R57" s="60"/>
      <c r="S57" s="60"/>
    </row>
    <row r="58" spans="2:22">
      <c r="B58" s="48"/>
      <c r="C58" s="48"/>
      <c r="D58" s="49"/>
      <c r="E58" s="71"/>
      <c r="F58" s="71"/>
      <c r="G58" s="73"/>
      <c r="H58" s="51" t="str">
        <f t="shared" si="0"/>
        <v xml:space="preserve"> </v>
      </c>
      <c r="I58" s="52" t="str">
        <f t="shared" si="1"/>
        <v xml:space="preserve"> </v>
      </c>
      <c r="J58" s="48"/>
      <c r="L58" s="63"/>
      <c r="M58" s="64"/>
      <c r="N58" s="207" t="s">
        <v>106</v>
      </c>
      <c r="O58" s="207"/>
      <c r="P58" s="207" t="s">
        <v>107</v>
      </c>
      <c r="Q58" s="207"/>
      <c r="R58" s="207" t="s">
        <v>108</v>
      </c>
      <c r="S58" s="207"/>
    </row>
    <row r="59" spans="2:22">
      <c r="B59" s="48"/>
      <c r="C59" s="48"/>
      <c r="D59" s="49"/>
      <c r="E59" s="71"/>
      <c r="F59" s="71"/>
      <c r="G59" s="73"/>
      <c r="H59" s="51" t="str">
        <f t="shared" si="0"/>
        <v xml:space="preserve"> </v>
      </c>
      <c r="I59" s="52" t="str">
        <f t="shared" si="1"/>
        <v xml:space="preserve"> </v>
      </c>
      <c r="J59" s="48"/>
      <c r="L59" s="89" t="s">
        <v>88</v>
      </c>
      <c r="M59" s="54" t="s">
        <v>55</v>
      </c>
      <c r="N59" s="55" t="s">
        <v>109</v>
      </c>
      <c r="O59" s="55" t="s">
        <v>105</v>
      </c>
      <c r="P59" s="55" t="s">
        <v>109</v>
      </c>
      <c r="Q59" s="55" t="s">
        <v>105</v>
      </c>
      <c r="R59" s="55" t="s">
        <v>109</v>
      </c>
      <c r="S59" s="55" t="s">
        <v>105</v>
      </c>
    </row>
    <row r="60" spans="2:22">
      <c r="B60" s="48"/>
      <c r="C60" s="48"/>
      <c r="D60" s="49"/>
      <c r="E60" s="71"/>
      <c r="F60" s="71"/>
      <c r="G60" s="73"/>
      <c r="H60" s="51" t="str">
        <f t="shared" si="0"/>
        <v xml:space="preserve"> </v>
      </c>
      <c r="I60" s="52" t="str">
        <f t="shared" si="1"/>
        <v xml:space="preserve"> </v>
      </c>
      <c r="J60" s="48"/>
      <c r="L60" s="90" t="str">
        <f>'Déclarations AM'!M39</f>
        <v>MICRO SOC VENT ARTIS</v>
      </c>
      <c r="M60" s="56">
        <f>'Déclarations AM'!O39</f>
        <v>0.14099999999999999</v>
      </c>
      <c r="N60" s="55">
        <f>'Déclarations AM'!P39</f>
        <v>0</v>
      </c>
      <c r="O60" s="55">
        <f>IFERROR(N60*M60," ")</f>
        <v>0</v>
      </c>
      <c r="P60" s="55">
        <f>SUMIFS($I$11:$I$299,$C$11:$C$299,"=Septembre",$F$11:$F$299,"=ventes")</f>
        <v>0</v>
      </c>
      <c r="Q60" s="55">
        <f>IFERROR(P60*M60," ")</f>
        <v>0</v>
      </c>
      <c r="R60" s="55">
        <f>P60-N60</f>
        <v>0</v>
      </c>
      <c r="S60" s="55">
        <f>IFERROR(R60*M60," ")</f>
        <v>0</v>
      </c>
      <c r="U60" s="70" t="s">
        <v>88</v>
      </c>
    </row>
    <row r="61" spans="2:22">
      <c r="B61" s="48"/>
      <c r="C61" s="48"/>
      <c r="D61" s="49"/>
      <c r="E61" s="71"/>
      <c r="F61" s="71"/>
      <c r="G61" s="73"/>
      <c r="H61" s="51" t="str">
        <f t="shared" si="0"/>
        <v xml:space="preserve"> </v>
      </c>
      <c r="I61" s="52" t="str">
        <f t="shared" si="1"/>
        <v xml:space="preserve"> </v>
      </c>
      <c r="J61" s="48"/>
      <c r="L61" s="90" t="str">
        <f>'Déclarations AM'!M40</f>
        <v>MICRO SOCIAL PREST</v>
      </c>
      <c r="M61" s="56">
        <f>'Déclarations AM'!O40</f>
        <v>0.24600000000000002</v>
      </c>
      <c r="N61" s="55">
        <f>'Déclarations AM'!P40</f>
        <v>0</v>
      </c>
      <c r="O61" s="55">
        <f t="shared" ref="O61:O62" si="34">IFERROR(N61*M61," ")</f>
        <v>0</v>
      </c>
      <c r="P61" s="55">
        <f>V61+V62</f>
        <v>0</v>
      </c>
      <c r="Q61" s="55">
        <f t="shared" ref="Q61:Q62" si="35">IFERROR(P61*M61," ")</f>
        <v>0</v>
      </c>
      <c r="R61" s="55">
        <f>P61-N61</f>
        <v>0</v>
      </c>
      <c r="S61" s="55">
        <f t="shared" ref="S61:S62" si="36">IFERROR(R61*M61," ")</f>
        <v>0</v>
      </c>
      <c r="U61" s="69" t="s">
        <v>112</v>
      </c>
      <c r="V61" s="69">
        <f>SUMIFS($I$11:$I$299,$C$11:$C$299,"=Septembre",$F$11:$F$299,"=Prestations de services BIC")</f>
        <v>0</v>
      </c>
    </row>
    <row r="62" spans="2:22">
      <c r="B62" s="48"/>
      <c r="C62" s="48"/>
      <c r="D62" s="49"/>
      <c r="E62" s="71"/>
      <c r="F62" s="71"/>
      <c r="G62" s="73"/>
      <c r="H62" s="51" t="str">
        <f t="shared" si="0"/>
        <v xml:space="preserve"> </v>
      </c>
      <c r="I62" s="52" t="str">
        <f t="shared" si="1"/>
        <v xml:space="preserve"> </v>
      </c>
      <c r="J62" s="48"/>
      <c r="L62" s="90" t="str">
        <f>'Déclarations AM'!M41</f>
        <v>CFP ARTISAN</v>
      </c>
      <c r="M62" s="56">
        <f>'Déclarations AM'!O41</f>
        <v>3.0000000000000001E-3</v>
      </c>
      <c r="N62" s="55">
        <f>'Déclarations AM'!P41</f>
        <v>0</v>
      </c>
      <c r="O62" s="55">
        <f t="shared" si="34"/>
        <v>0</v>
      </c>
      <c r="P62" s="55">
        <f>P60+P61</f>
        <v>0</v>
      </c>
      <c r="Q62" s="55">
        <f t="shared" si="35"/>
        <v>0</v>
      </c>
      <c r="R62" s="55">
        <f t="shared" ref="R62" si="37">P62-N62</f>
        <v>0</v>
      </c>
      <c r="S62" s="55">
        <f t="shared" si="36"/>
        <v>0</v>
      </c>
      <c r="U62" s="69" t="s">
        <v>113</v>
      </c>
      <c r="V62" s="69">
        <f>SUMIFS($I$11:$I$299,$C$11:$C$299,"=Septembre",$F$11:$F$299,"=Prestations de services BNC")</f>
        <v>0</v>
      </c>
    </row>
    <row r="63" spans="2:22">
      <c r="B63" s="48"/>
      <c r="C63" s="48"/>
      <c r="D63" s="49"/>
      <c r="E63" s="71"/>
      <c r="F63" s="71"/>
      <c r="G63" s="73"/>
      <c r="H63" s="51" t="str">
        <f t="shared" si="0"/>
        <v xml:space="preserve"> </v>
      </c>
      <c r="I63" s="52" t="str">
        <f t="shared" si="1"/>
        <v xml:space="preserve"> </v>
      </c>
      <c r="J63" s="48"/>
      <c r="L63" s="61"/>
      <c r="M63" s="59"/>
      <c r="N63" s="60"/>
      <c r="O63" s="60"/>
      <c r="P63" s="60"/>
      <c r="Q63" s="60"/>
      <c r="R63" s="60"/>
      <c r="S63" s="60"/>
    </row>
    <row r="64" spans="2:22">
      <c r="B64" s="48"/>
      <c r="C64" s="48"/>
      <c r="D64" s="49"/>
      <c r="E64" s="71"/>
      <c r="F64" s="71"/>
      <c r="G64" s="73"/>
      <c r="H64" s="51" t="str">
        <f t="shared" si="0"/>
        <v xml:space="preserve"> </v>
      </c>
      <c r="I64" s="52" t="str">
        <f t="shared" si="1"/>
        <v xml:space="preserve"> </v>
      </c>
      <c r="J64" s="48"/>
      <c r="L64" s="61"/>
      <c r="M64" s="59"/>
      <c r="N64" s="207" t="s">
        <v>106</v>
      </c>
      <c r="O64" s="207"/>
      <c r="P64" s="207" t="s">
        <v>107</v>
      </c>
      <c r="Q64" s="207"/>
      <c r="R64" s="207" t="s">
        <v>108</v>
      </c>
      <c r="S64" s="207"/>
    </row>
    <row r="65" spans="2:22">
      <c r="B65" s="48"/>
      <c r="C65" s="48"/>
      <c r="D65" s="49"/>
      <c r="E65" s="71"/>
      <c r="F65" s="71"/>
      <c r="G65" s="73"/>
      <c r="H65" s="51" t="str">
        <f t="shared" si="0"/>
        <v xml:space="preserve"> </v>
      </c>
      <c r="I65" s="52" t="str">
        <f t="shared" si="1"/>
        <v xml:space="preserve"> </v>
      </c>
      <c r="J65" s="48"/>
      <c r="L65" s="93" t="s">
        <v>89</v>
      </c>
      <c r="M65" s="54" t="s">
        <v>55</v>
      </c>
      <c r="N65" s="55" t="s">
        <v>109</v>
      </c>
      <c r="O65" s="55" t="s">
        <v>105</v>
      </c>
      <c r="P65" s="55" t="s">
        <v>109</v>
      </c>
      <c r="Q65" s="55" t="s">
        <v>105</v>
      </c>
      <c r="R65" s="55" t="s">
        <v>109</v>
      </c>
      <c r="S65" s="55" t="s">
        <v>105</v>
      </c>
    </row>
    <row r="66" spans="2:22">
      <c r="B66" s="48"/>
      <c r="C66" s="48"/>
      <c r="D66" s="49"/>
      <c r="E66" s="71"/>
      <c r="F66" s="71"/>
      <c r="G66" s="73"/>
      <c r="H66" s="51" t="str">
        <f t="shared" si="0"/>
        <v xml:space="preserve"> </v>
      </c>
      <c r="I66" s="52" t="str">
        <f t="shared" si="1"/>
        <v xml:space="preserve"> </v>
      </c>
      <c r="J66" s="48"/>
      <c r="L66" s="94" t="str">
        <f>'Déclarations AM'!R27</f>
        <v>MICRO SOC VENT ARTIS</v>
      </c>
      <c r="M66" s="62">
        <f>'Déclarations AM'!T27</f>
        <v>0.14099999999999999</v>
      </c>
      <c r="N66" s="55">
        <f>'Déclarations AM'!U27</f>
        <v>0</v>
      </c>
      <c r="O66" s="55">
        <f>IFERROR(N66*M66," ")</f>
        <v>0</v>
      </c>
      <c r="P66" s="55">
        <f>SUMIFS($I$11:$I$299,$C$11:$C$299,"=Octobre",$F$11:$F$299,"=ventes")</f>
        <v>0</v>
      </c>
      <c r="Q66" s="55">
        <f>IFERROR(P66*M66," ")</f>
        <v>0</v>
      </c>
      <c r="R66" s="55">
        <f>P66-N66</f>
        <v>0</v>
      </c>
      <c r="S66" s="55">
        <f>IFERROR(R66*M66," ")</f>
        <v>0</v>
      </c>
      <c r="U66" s="70" t="s">
        <v>89</v>
      </c>
    </row>
    <row r="67" spans="2:22">
      <c r="B67" s="48"/>
      <c r="C67" s="48"/>
      <c r="D67" s="49"/>
      <c r="E67" s="71"/>
      <c r="F67" s="71"/>
      <c r="G67" s="73"/>
      <c r="H67" s="51" t="str">
        <f t="shared" si="0"/>
        <v xml:space="preserve"> </v>
      </c>
      <c r="I67" s="52" t="str">
        <f t="shared" si="1"/>
        <v xml:space="preserve"> </v>
      </c>
      <c r="J67" s="48"/>
      <c r="L67" s="94" t="str">
        <f>'Déclarations AM'!R28</f>
        <v>MICRO SOCIAL PREST</v>
      </c>
      <c r="M67" s="56">
        <f>'Déclarations AM'!T28</f>
        <v>0.24600000000000002</v>
      </c>
      <c r="N67" s="55">
        <f>'Déclarations AM'!U28</f>
        <v>0</v>
      </c>
      <c r="O67" s="55">
        <f t="shared" ref="O67:O68" si="38">IFERROR(N67*M67," ")</f>
        <v>0</v>
      </c>
      <c r="P67" s="55">
        <f>V67+V68</f>
        <v>0</v>
      </c>
      <c r="Q67" s="55">
        <f t="shared" ref="Q67:Q68" si="39">IFERROR(P67*M67," ")</f>
        <v>0</v>
      </c>
      <c r="R67" s="55">
        <f>P67-N67</f>
        <v>0</v>
      </c>
      <c r="S67" s="55">
        <f t="shared" ref="S67:S68" si="40">IFERROR(R67*M67," ")</f>
        <v>0</v>
      </c>
      <c r="U67" s="69" t="s">
        <v>112</v>
      </c>
      <c r="V67" s="69">
        <f>SUMIFS($I$11:$I$299,$C$11:$C$299,"=Octobre",$F$11:$F$299,"=Prestations de services BIC")</f>
        <v>0</v>
      </c>
    </row>
    <row r="68" spans="2:22">
      <c r="B68" s="48"/>
      <c r="C68" s="48"/>
      <c r="D68" s="49"/>
      <c r="E68" s="71"/>
      <c r="F68" s="71"/>
      <c r="G68" s="73"/>
      <c r="H68" s="51" t="str">
        <f t="shared" si="0"/>
        <v xml:space="preserve"> </v>
      </c>
      <c r="I68" s="52" t="str">
        <f t="shared" si="1"/>
        <v xml:space="preserve"> </v>
      </c>
      <c r="J68" s="48"/>
      <c r="L68" s="94" t="str">
        <f>'Déclarations AM'!R29</f>
        <v>CFP ARTISAN</v>
      </c>
      <c r="M68" s="56">
        <f>'Déclarations AM'!T29</f>
        <v>3.0000000000000001E-3</v>
      </c>
      <c r="N68" s="55">
        <f>'Déclarations AM'!U29</f>
        <v>0</v>
      </c>
      <c r="O68" s="55">
        <f t="shared" si="38"/>
        <v>0</v>
      </c>
      <c r="P68" s="55">
        <f>P66+P67</f>
        <v>0</v>
      </c>
      <c r="Q68" s="55">
        <f t="shared" si="39"/>
        <v>0</v>
      </c>
      <c r="R68" s="55">
        <f t="shared" ref="R68" si="41">P68-N68</f>
        <v>0</v>
      </c>
      <c r="S68" s="55">
        <f t="shared" si="40"/>
        <v>0</v>
      </c>
      <c r="U68" s="69" t="s">
        <v>113</v>
      </c>
      <c r="V68" s="69">
        <f>SUMIFS($I$11:$I$299,$C$11:$C$299,"=Octobre",$F$11:$F$299,"=Prestations de services BNC")</f>
        <v>0</v>
      </c>
    </row>
    <row r="69" spans="2:22">
      <c r="B69" s="48"/>
      <c r="C69" s="48"/>
      <c r="D69" s="49"/>
      <c r="E69" s="71"/>
      <c r="F69" s="71"/>
      <c r="G69" s="73"/>
      <c r="H69" s="51" t="str">
        <f t="shared" si="0"/>
        <v xml:space="preserve"> </v>
      </c>
      <c r="I69" s="52" t="str">
        <f t="shared" si="1"/>
        <v xml:space="preserve"> </v>
      </c>
      <c r="J69" s="48"/>
      <c r="L69" s="61"/>
      <c r="M69" s="59"/>
      <c r="N69" s="60"/>
      <c r="O69" s="60"/>
      <c r="P69" s="60"/>
      <c r="Q69" s="60"/>
      <c r="R69" s="60"/>
      <c r="S69" s="60"/>
    </row>
    <row r="70" spans="2:22">
      <c r="B70" s="48"/>
      <c r="C70" s="48"/>
      <c r="D70" s="49"/>
      <c r="E70" s="71"/>
      <c r="F70" s="71"/>
      <c r="G70" s="73"/>
      <c r="H70" s="51" t="str">
        <f t="shared" si="0"/>
        <v xml:space="preserve"> </v>
      </c>
      <c r="I70" s="52" t="str">
        <f t="shared" si="1"/>
        <v xml:space="preserve"> </v>
      </c>
      <c r="J70" s="48"/>
      <c r="L70" s="61"/>
      <c r="M70" s="59"/>
      <c r="N70" s="207" t="s">
        <v>106</v>
      </c>
      <c r="O70" s="207"/>
      <c r="P70" s="207" t="s">
        <v>107</v>
      </c>
      <c r="Q70" s="207"/>
      <c r="R70" s="207" t="s">
        <v>108</v>
      </c>
      <c r="S70" s="207"/>
    </row>
    <row r="71" spans="2:22">
      <c r="B71" s="48"/>
      <c r="C71" s="48"/>
      <c r="D71" s="49"/>
      <c r="E71" s="71"/>
      <c r="F71" s="71"/>
      <c r="G71" s="73"/>
      <c r="H71" s="51" t="str">
        <f t="shared" si="0"/>
        <v xml:space="preserve"> </v>
      </c>
      <c r="I71" s="52" t="str">
        <f t="shared" si="1"/>
        <v xml:space="preserve"> </v>
      </c>
      <c r="J71" s="48"/>
      <c r="L71" s="93" t="s">
        <v>90</v>
      </c>
      <c r="M71" s="54" t="s">
        <v>55</v>
      </c>
      <c r="N71" s="55" t="s">
        <v>109</v>
      </c>
      <c r="O71" s="55" t="s">
        <v>105</v>
      </c>
      <c r="P71" s="55" t="s">
        <v>109</v>
      </c>
      <c r="Q71" s="55" t="s">
        <v>105</v>
      </c>
      <c r="R71" s="55" t="s">
        <v>109</v>
      </c>
      <c r="S71" s="55" t="s">
        <v>105</v>
      </c>
    </row>
    <row r="72" spans="2:22">
      <c r="B72" s="48"/>
      <c r="C72" s="48"/>
      <c r="D72" s="49"/>
      <c r="E72" s="71"/>
      <c r="F72" s="71"/>
      <c r="G72" s="73"/>
      <c r="H72" s="51" t="str">
        <f t="shared" si="0"/>
        <v xml:space="preserve"> </v>
      </c>
      <c r="I72" s="52" t="str">
        <f t="shared" si="1"/>
        <v xml:space="preserve"> </v>
      </c>
      <c r="J72" s="48"/>
      <c r="L72" s="94" t="str">
        <f>'Déclarations AM'!R33</f>
        <v>MICRO SOC VENT ARTIS</v>
      </c>
      <c r="M72" s="62">
        <f>'Déclarations AM'!T33</f>
        <v>0.14099999999999999</v>
      </c>
      <c r="N72" s="55">
        <f>'Déclarations AM'!U33</f>
        <v>0</v>
      </c>
      <c r="O72" s="55">
        <f>IFERROR(N72*M72," ")</f>
        <v>0</v>
      </c>
      <c r="P72" s="55">
        <f>SUMIFS($I$11:$I$299,$C$11:$C$299,"=Novembre",$F$11:$F$299,"=ventes")</f>
        <v>0</v>
      </c>
      <c r="Q72" s="55">
        <f>IFERROR(P72*M72," ")</f>
        <v>0</v>
      </c>
      <c r="R72" s="55">
        <f>P72-N72</f>
        <v>0</v>
      </c>
      <c r="S72" s="55">
        <f>IFERROR(R72*M72," ")</f>
        <v>0</v>
      </c>
      <c r="U72" s="70" t="s">
        <v>90</v>
      </c>
    </row>
    <row r="73" spans="2:22">
      <c r="B73" s="48"/>
      <c r="C73" s="48"/>
      <c r="D73" s="49"/>
      <c r="E73" s="71"/>
      <c r="F73" s="71"/>
      <c r="G73" s="73"/>
      <c r="H73" s="51" t="str">
        <f t="shared" si="0"/>
        <v xml:space="preserve"> </v>
      </c>
      <c r="I73" s="52" t="str">
        <f t="shared" si="1"/>
        <v xml:space="preserve"> </v>
      </c>
      <c r="J73" s="48"/>
      <c r="L73" s="94" t="str">
        <f>'Déclarations AM'!R34</f>
        <v>MICRO SOCIAL PREST</v>
      </c>
      <c r="M73" s="56">
        <f>'Déclarations AM'!T34</f>
        <v>0.24600000000000002</v>
      </c>
      <c r="N73" s="55">
        <f>'Déclarations AM'!U34</f>
        <v>0</v>
      </c>
      <c r="O73" s="55">
        <f>IFERROR(N73*M73," ")</f>
        <v>0</v>
      </c>
      <c r="P73" s="55">
        <f>V73+V74</f>
        <v>0</v>
      </c>
      <c r="Q73" s="55">
        <f t="shared" ref="Q73:Q74" si="42">IFERROR(P73*M73," ")</f>
        <v>0</v>
      </c>
      <c r="R73" s="55">
        <f>P73-N73</f>
        <v>0</v>
      </c>
      <c r="S73" s="55">
        <f t="shared" ref="S73:S74" si="43">IFERROR(R73*M73," ")</f>
        <v>0</v>
      </c>
      <c r="U73" s="69" t="s">
        <v>112</v>
      </c>
      <c r="V73" s="69">
        <f>SUMIFS($I$11:$I$299,$C$11:$C$299,"=Novembre",$F$11:$F$299,"=Prestations de services BIC")</f>
        <v>0</v>
      </c>
    </row>
    <row r="74" spans="2:22">
      <c r="B74" s="48"/>
      <c r="C74" s="48"/>
      <c r="D74" s="49"/>
      <c r="E74" s="71"/>
      <c r="F74" s="71"/>
      <c r="G74" s="73"/>
      <c r="H74" s="51" t="str">
        <f t="shared" si="0"/>
        <v xml:space="preserve"> </v>
      </c>
      <c r="I74" s="52" t="str">
        <f t="shared" si="1"/>
        <v xml:space="preserve"> </v>
      </c>
      <c r="J74" s="48"/>
      <c r="L74" s="94" t="str">
        <f>'Déclarations AM'!R35</f>
        <v>CFP ARTISAN</v>
      </c>
      <c r="M74" s="56">
        <f>'Déclarations AM'!T35</f>
        <v>3.0000000000000001E-3</v>
      </c>
      <c r="N74" s="55">
        <f>'Déclarations AM'!U35</f>
        <v>0</v>
      </c>
      <c r="O74" s="55">
        <f>IFERROR(N74*M74," ")</f>
        <v>0</v>
      </c>
      <c r="P74" s="55">
        <f>P72+P73</f>
        <v>0</v>
      </c>
      <c r="Q74" s="55">
        <f t="shared" si="42"/>
        <v>0</v>
      </c>
      <c r="R74" s="55">
        <f t="shared" ref="R74" si="44">P74-N74</f>
        <v>0</v>
      </c>
      <c r="S74" s="55">
        <f t="shared" si="43"/>
        <v>0</v>
      </c>
      <c r="U74" s="69" t="s">
        <v>113</v>
      </c>
      <c r="V74" s="69">
        <f>SUMIFS($I$11:$I$299,$C$11:$C$299,"=Novembre",$F$11:$F$299,"=Prestations de services BNC")</f>
        <v>0</v>
      </c>
    </row>
    <row r="75" spans="2:22">
      <c r="B75" s="48"/>
      <c r="C75" s="48"/>
      <c r="D75" s="49"/>
      <c r="E75" s="71"/>
      <c r="F75" s="71"/>
      <c r="G75" s="73"/>
      <c r="H75" s="51" t="str">
        <f t="shared" si="0"/>
        <v xml:space="preserve"> </v>
      </c>
      <c r="I75" s="52" t="str">
        <f t="shared" si="1"/>
        <v xml:space="preserve"> </v>
      </c>
      <c r="J75" s="48"/>
      <c r="L75" s="61"/>
      <c r="M75" s="59"/>
      <c r="N75" s="60"/>
      <c r="O75" s="60"/>
      <c r="P75" s="60"/>
      <c r="Q75" s="60"/>
      <c r="R75" s="60"/>
      <c r="S75" s="60"/>
    </row>
    <row r="76" spans="2:22">
      <c r="B76" s="48"/>
      <c r="C76" s="48"/>
      <c r="D76" s="49"/>
      <c r="E76" s="71"/>
      <c r="F76" s="71"/>
      <c r="G76" s="73"/>
      <c r="H76" s="51" t="str">
        <f t="shared" ref="H76:H139" si="45">IF(G76="Non",D76," ")</f>
        <v xml:space="preserve"> </v>
      </c>
      <c r="I76" s="52" t="str">
        <f t="shared" ref="I76:I139" si="46">IF(G76="non",D76," ")</f>
        <v xml:space="preserve"> </v>
      </c>
      <c r="J76" s="48"/>
      <c r="L76" s="61"/>
      <c r="M76" s="59"/>
      <c r="N76" s="207" t="s">
        <v>106</v>
      </c>
      <c r="O76" s="207"/>
      <c r="P76" s="207" t="s">
        <v>107</v>
      </c>
      <c r="Q76" s="207"/>
      <c r="R76" s="207" t="s">
        <v>108</v>
      </c>
      <c r="S76" s="207"/>
    </row>
    <row r="77" spans="2:22">
      <c r="B77" s="48"/>
      <c r="C77" s="48"/>
      <c r="D77" s="49"/>
      <c r="E77" s="71"/>
      <c r="F77" s="71"/>
      <c r="G77" s="73"/>
      <c r="H77" s="51" t="str">
        <f t="shared" si="45"/>
        <v xml:space="preserve"> </v>
      </c>
      <c r="I77" s="52" t="str">
        <f t="shared" si="46"/>
        <v xml:space="preserve"> </v>
      </c>
      <c r="J77" s="48"/>
      <c r="L77" s="93" t="s">
        <v>91</v>
      </c>
      <c r="M77" s="54" t="s">
        <v>55</v>
      </c>
      <c r="N77" s="55" t="s">
        <v>109</v>
      </c>
      <c r="O77" s="55" t="s">
        <v>105</v>
      </c>
      <c r="P77" s="55" t="s">
        <v>109</v>
      </c>
      <c r="Q77" s="55" t="s">
        <v>105</v>
      </c>
      <c r="R77" s="55" t="s">
        <v>109</v>
      </c>
      <c r="S77" s="55" t="s">
        <v>105</v>
      </c>
    </row>
    <row r="78" spans="2:22">
      <c r="B78" s="48"/>
      <c r="C78" s="48"/>
      <c r="D78" s="49"/>
      <c r="E78" s="71"/>
      <c r="F78" s="71"/>
      <c r="G78" s="73"/>
      <c r="H78" s="51" t="str">
        <f t="shared" si="45"/>
        <v xml:space="preserve"> </v>
      </c>
      <c r="I78" s="52" t="str">
        <f t="shared" si="46"/>
        <v xml:space="preserve"> </v>
      </c>
      <c r="J78" s="48"/>
      <c r="L78" s="94" t="str">
        <f>'Déclarations AM'!R39</f>
        <v>MICRO SOC VENT ARTIS</v>
      </c>
      <c r="M78" s="62">
        <f>'Déclarations AM'!T39</f>
        <v>0.14099999999999999</v>
      </c>
      <c r="N78" s="55">
        <f>'Déclarations AM'!U39</f>
        <v>0</v>
      </c>
      <c r="O78" s="55">
        <f>IFERROR(N78*M78," ")</f>
        <v>0</v>
      </c>
      <c r="P78" s="55">
        <f>SUMIFS($I$11:$I$299,$C$11:$C$299,"=Décembre",$F$11:$F$299,"=ventes")</f>
        <v>0</v>
      </c>
      <c r="Q78" s="55">
        <f>IFERROR(P78*M78," ")</f>
        <v>0</v>
      </c>
      <c r="R78" s="55">
        <f>P78-N78</f>
        <v>0</v>
      </c>
      <c r="S78" s="55">
        <f>IFERROR(R78*M78," ")</f>
        <v>0</v>
      </c>
      <c r="U78" s="70" t="s">
        <v>91</v>
      </c>
    </row>
    <row r="79" spans="2:22">
      <c r="B79" s="48"/>
      <c r="C79" s="48"/>
      <c r="D79" s="49"/>
      <c r="E79" s="71"/>
      <c r="F79" s="71"/>
      <c r="G79" s="73"/>
      <c r="H79" s="51" t="str">
        <f t="shared" si="45"/>
        <v xml:space="preserve"> </v>
      </c>
      <c r="I79" s="52" t="str">
        <f t="shared" si="46"/>
        <v xml:space="preserve"> </v>
      </c>
      <c r="J79" s="48"/>
      <c r="L79" s="94" t="str">
        <f>'Déclarations AM'!R40</f>
        <v>MICRO SOCIAL PREST</v>
      </c>
      <c r="M79" s="56">
        <f>'Déclarations AM'!T40</f>
        <v>0.24600000000000002</v>
      </c>
      <c r="N79" s="55">
        <f>'Déclarations AM'!U40</f>
        <v>0</v>
      </c>
      <c r="O79" s="55">
        <f t="shared" ref="O79:O80" si="47">IFERROR(N79*M79," ")</f>
        <v>0</v>
      </c>
      <c r="P79" s="55">
        <f>V79+V80</f>
        <v>0</v>
      </c>
      <c r="Q79" s="55">
        <f t="shared" ref="Q79:Q80" si="48">IFERROR(P79*M79," ")</f>
        <v>0</v>
      </c>
      <c r="R79" s="55">
        <f>P79-N79</f>
        <v>0</v>
      </c>
      <c r="S79" s="55">
        <f t="shared" ref="S79:S80" si="49">IFERROR(R79*M79," ")</f>
        <v>0</v>
      </c>
      <c r="U79" s="69" t="s">
        <v>112</v>
      </c>
      <c r="V79" s="69">
        <f>SUMIFS($I$11:$I$299,$C$11:$C$299,"=Décembre",$F$11:$F$299,"=Prestations de services BIC")</f>
        <v>0</v>
      </c>
    </row>
    <row r="80" spans="2:22">
      <c r="B80" s="48"/>
      <c r="C80" s="48"/>
      <c r="D80" s="49"/>
      <c r="E80" s="71"/>
      <c r="F80" s="71"/>
      <c r="G80" s="73"/>
      <c r="H80" s="51" t="str">
        <f t="shared" si="45"/>
        <v xml:space="preserve"> </v>
      </c>
      <c r="I80" s="52" t="str">
        <f t="shared" si="46"/>
        <v xml:space="preserve"> </v>
      </c>
      <c r="J80" s="48"/>
      <c r="L80" s="94" t="str">
        <f>'Déclarations AM'!R41</f>
        <v>CFP ARTISAN</v>
      </c>
      <c r="M80" s="56">
        <f>'Déclarations AM'!T41</f>
        <v>3.0000000000000001E-3</v>
      </c>
      <c r="N80" s="55">
        <f>'Déclarations AM'!U41</f>
        <v>0</v>
      </c>
      <c r="O80" s="55">
        <f t="shared" si="47"/>
        <v>0</v>
      </c>
      <c r="P80" s="55">
        <f>P78+P79</f>
        <v>0</v>
      </c>
      <c r="Q80" s="55">
        <f t="shared" si="48"/>
        <v>0</v>
      </c>
      <c r="R80" s="55">
        <f t="shared" ref="R80" si="50">P80-N80</f>
        <v>0</v>
      </c>
      <c r="S80" s="55">
        <f t="shared" si="49"/>
        <v>0</v>
      </c>
      <c r="U80" s="69" t="s">
        <v>113</v>
      </c>
      <c r="V80" s="69">
        <f>SUMIFS($I$11:$I$299,$C$11:$C$299,"=Décembre",$F$11:$F$299,"=Prestations de services BNC")</f>
        <v>0</v>
      </c>
    </row>
    <row r="81" spans="2:19">
      <c r="B81" s="48"/>
      <c r="C81" s="48"/>
      <c r="D81" s="49"/>
      <c r="E81" s="71"/>
      <c r="F81" s="71"/>
      <c r="G81" s="73"/>
      <c r="H81" s="51" t="str">
        <f t="shared" si="45"/>
        <v xml:space="preserve"> </v>
      </c>
      <c r="I81" s="52" t="str">
        <f t="shared" si="46"/>
        <v xml:space="preserve"> </v>
      </c>
      <c r="J81" s="48"/>
      <c r="L81" s="63"/>
      <c r="M81" s="64"/>
      <c r="N81" s="60"/>
      <c r="O81" s="60"/>
      <c r="P81" s="60"/>
      <c r="Q81" s="60"/>
      <c r="R81" s="60"/>
      <c r="S81" s="60"/>
    </row>
    <row r="82" spans="2:19">
      <c r="B82" s="48"/>
      <c r="C82" s="48"/>
      <c r="D82" s="49"/>
      <c r="E82" s="71"/>
      <c r="F82" s="71"/>
      <c r="G82" s="73"/>
      <c r="H82" s="51" t="str">
        <f t="shared" si="45"/>
        <v xml:space="preserve"> </v>
      </c>
      <c r="I82" s="52" t="str">
        <f t="shared" si="46"/>
        <v xml:space="preserve"> </v>
      </c>
      <c r="J82" s="48"/>
      <c r="L82" s="61"/>
      <c r="M82" s="59"/>
      <c r="N82" s="60"/>
      <c r="O82" s="60"/>
      <c r="P82" s="60"/>
      <c r="Q82" s="60"/>
      <c r="R82" s="60"/>
      <c r="S82" s="60"/>
    </row>
    <row r="83" spans="2:19">
      <c r="B83" s="48"/>
      <c r="C83" s="48"/>
      <c r="D83" s="49"/>
      <c r="E83" s="71"/>
      <c r="F83" s="71"/>
      <c r="G83" s="73"/>
      <c r="H83" s="51" t="str">
        <f t="shared" si="45"/>
        <v xml:space="preserve"> </v>
      </c>
      <c r="I83" s="52" t="str">
        <f t="shared" si="46"/>
        <v xml:space="preserve"> </v>
      </c>
      <c r="J83" s="48"/>
      <c r="L83" s="61"/>
      <c r="M83" s="59"/>
      <c r="N83" s="60"/>
      <c r="O83" s="60"/>
      <c r="P83" s="60"/>
      <c r="Q83" s="60"/>
      <c r="R83" s="60"/>
      <c r="S83" s="60"/>
    </row>
    <row r="84" spans="2:19">
      <c r="B84" s="48"/>
      <c r="C84" s="48"/>
      <c r="D84" s="49"/>
      <c r="E84" s="71"/>
      <c r="F84" s="71"/>
      <c r="G84" s="73"/>
      <c r="H84" s="51" t="str">
        <f t="shared" si="45"/>
        <v xml:space="preserve"> </v>
      </c>
      <c r="I84" s="52" t="str">
        <f t="shared" si="46"/>
        <v xml:space="preserve"> </v>
      </c>
      <c r="J84" s="48"/>
      <c r="L84" s="61"/>
      <c r="M84" s="59"/>
      <c r="N84" s="60"/>
      <c r="O84" s="60"/>
      <c r="P84" s="60"/>
      <c r="Q84" s="60"/>
      <c r="R84" s="60"/>
      <c r="S84" s="60"/>
    </row>
    <row r="85" spans="2:19">
      <c r="B85" s="48"/>
      <c r="C85" s="48"/>
      <c r="D85" s="49"/>
      <c r="E85" s="71"/>
      <c r="F85" s="71"/>
      <c r="G85" s="73"/>
      <c r="H85" s="51" t="str">
        <f t="shared" si="45"/>
        <v xml:space="preserve"> </v>
      </c>
      <c r="I85" s="52" t="str">
        <f t="shared" si="46"/>
        <v xml:space="preserve"> </v>
      </c>
      <c r="J85" s="48"/>
      <c r="L85" s="61"/>
      <c r="M85" s="59"/>
      <c r="N85" s="60"/>
      <c r="O85" s="60"/>
      <c r="P85" s="60"/>
      <c r="Q85" s="60"/>
      <c r="R85" s="60"/>
      <c r="S85" s="60"/>
    </row>
    <row r="86" spans="2:19">
      <c r="B86" s="48"/>
      <c r="C86" s="48"/>
      <c r="D86" s="49"/>
      <c r="E86" s="71"/>
      <c r="F86" s="71"/>
      <c r="G86" s="73"/>
      <c r="H86" s="51" t="str">
        <f t="shared" si="45"/>
        <v xml:space="preserve"> </v>
      </c>
      <c r="I86" s="52" t="str">
        <f t="shared" si="46"/>
        <v xml:space="preserve"> </v>
      </c>
      <c r="J86" s="48"/>
      <c r="L86" s="65"/>
      <c r="M86" s="66"/>
      <c r="N86" s="68"/>
      <c r="O86" s="68"/>
      <c r="P86" s="68"/>
      <c r="Q86" s="68"/>
      <c r="R86" s="68"/>
      <c r="S86" s="68"/>
    </row>
    <row r="87" spans="2:19">
      <c r="B87" s="48"/>
      <c r="C87" s="48"/>
      <c r="D87" s="49"/>
      <c r="E87" s="71"/>
      <c r="F87" s="71"/>
      <c r="G87" s="73"/>
      <c r="H87" s="51" t="str">
        <f t="shared" si="45"/>
        <v xml:space="preserve"> </v>
      </c>
      <c r="I87" s="52" t="str">
        <f t="shared" si="46"/>
        <v xml:space="preserve"> </v>
      </c>
      <c r="J87" s="48"/>
      <c r="L87" s="65"/>
      <c r="M87" s="66"/>
      <c r="N87" s="67"/>
      <c r="O87" s="67"/>
      <c r="P87" s="67"/>
      <c r="Q87" s="67"/>
      <c r="R87" s="67"/>
      <c r="S87" s="67"/>
    </row>
    <row r="88" spans="2:19">
      <c r="B88" s="48"/>
      <c r="C88" s="48"/>
      <c r="D88" s="49"/>
      <c r="E88" s="71"/>
      <c r="F88" s="71"/>
      <c r="G88" s="73"/>
      <c r="H88" s="51" t="str">
        <f t="shared" si="45"/>
        <v xml:space="preserve"> </v>
      </c>
      <c r="I88" s="52" t="str">
        <f t="shared" si="46"/>
        <v xml:space="preserve"> </v>
      </c>
      <c r="J88" s="48"/>
      <c r="L88" s="63"/>
      <c r="M88" s="64"/>
      <c r="N88" s="60"/>
      <c r="O88" s="60"/>
      <c r="P88" s="60"/>
      <c r="Q88" s="60"/>
      <c r="R88" s="60"/>
      <c r="S88" s="60"/>
    </row>
    <row r="89" spans="2:19">
      <c r="B89" s="48"/>
      <c r="C89" s="48"/>
      <c r="D89" s="49"/>
      <c r="E89" s="71"/>
      <c r="F89" s="71"/>
      <c r="G89" s="73"/>
      <c r="H89" s="51" t="str">
        <f t="shared" si="45"/>
        <v xml:space="preserve"> </v>
      </c>
      <c r="I89" s="52" t="str">
        <f t="shared" si="46"/>
        <v xml:space="preserve"> </v>
      </c>
      <c r="J89" s="48"/>
      <c r="L89" s="61"/>
      <c r="M89" s="59"/>
      <c r="N89" s="60"/>
      <c r="O89" s="60"/>
      <c r="P89" s="60"/>
      <c r="Q89" s="60"/>
      <c r="R89" s="60"/>
      <c r="S89" s="60"/>
    </row>
    <row r="90" spans="2:19">
      <c r="B90" s="48"/>
      <c r="C90" s="48"/>
      <c r="D90" s="49"/>
      <c r="E90" s="71"/>
      <c r="F90" s="71"/>
      <c r="G90" s="73"/>
      <c r="H90" s="51" t="str">
        <f t="shared" si="45"/>
        <v xml:space="preserve"> </v>
      </c>
      <c r="I90" s="52" t="str">
        <f t="shared" si="46"/>
        <v xml:space="preserve"> </v>
      </c>
      <c r="J90" s="48"/>
      <c r="L90" s="61"/>
      <c r="M90" s="59"/>
      <c r="N90" s="60"/>
      <c r="O90" s="60"/>
      <c r="P90" s="60"/>
      <c r="Q90" s="60"/>
      <c r="R90" s="60"/>
      <c r="S90" s="60"/>
    </row>
    <row r="91" spans="2:19">
      <c r="B91" s="48"/>
      <c r="C91" s="48"/>
      <c r="D91" s="49"/>
      <c r="E91" s="71"/>
      <c r="F91" s="71"/>
      <c r="G91" s="73"/>
      <c r="H91" s="51" t="str">
        <f t="shared" si="45"/>
        <v xml:space="preserve"> </v>
      </c>
      <c r="I91" s="52" t="str">
        <f t="shared" si="46"/>
        <v xml:space="preserve"> </v>
      </c>
      <c r="J91" s="48"/>
      <c r="L91" s="61"/>
      <c r="M91" s="59"/>
      <c r="N91" s="60"/>
      <c r="O91" s="60"/>
      <c r="P91" s="60"/>
      <c r="Q91" s="60"/>
      <c r="R91" s="60"/>
      <c r="S91" s="60"/>
    </row>
    <row r="92" spans="2:19">
      <c r="B92" s="48"/>
      <c r="C92" s="48"/>
      <c r="D92" s="49"/>
      <c r="E92" s="71"/>
      <c r="F92" s="71"/>
      <c r="G92" s="73"/>
      <c r="H92" s="51" t="str">
        <f t="shared" si="45"/>
        <v xml:space="preserve"> </v>
      </c>
      <c r="I92" s="52" t="str">
        <f t="shared" si="46"/>
        <v xml:space="preserve"> </v>
      </c>
      <c r="J92" s="48"/>
      <c r="L92" s="61"/>
      <c r="M92" s="59"/>
      <c r="N92" s="60"/>
      <c r="O92" s="60"/>
      <c r="P92" s="60"/>
      <c r="Q92" s="60"/>
      <c r="R92" s="60"/>
      <c r="S92" s="60"/>
    </row>
    <row r="93" spans="2:19">
      <c r="B93" s="48"/>
      <c r="C93" s="48"/>
      <c r="D93" s="49"/>
      <c r="E93" s="71"/>
      <c r="F93" s="71"/>
      <c r="G93" s="73"/>
      <c r="H93" s="51" t="str">
        <f t="shared" si="45"/>
        <v xml:space="preserve"> </v>
      </c>
      <c r="I93" s="52" t="str">
        <f t="shared" si="46"/>
        <v xml:space="preserve"> </v>
      </c>
      <c r="J93" s="48"/>
      <c r="L93" s="65"/>
      <c r="M93" s="66"/>
      <c r="N93" s="68"/>
      <c r="O93" s="68"/>
      <c r="P93" s="68"/>
      <c r="Q93" s="68"/>
      <c r="R93" s="68"/>
      <c r="S93" s="68"/>
    </row>
    <row r="94" spans="2:19">
      <c r="B94" s="48"/>
      <c r="C94" s="48"/>
      <c r="D94" s="49"/>
      <c r="E94" s="71"/>
      <c r="F94" s="71"/>
      <c r="G94" s="73"/>
      <c r="H94" s="51" t="str">
        <f t="shared" si="45"/>
        <v xml:space="preserve"> </v>
      </c>
      <c r="I94" s="52" t="str">
        <f t="shared" si="46"/>
        <v xml:space="preserve"> </v>
      </c>
      <c r="J94" s="48"/>
      <c r="L94" s="65"/>
      <c r="M94" s="66"/>
      <c r="N94" s="68"/>
      <c r="O94" s="68"/>
      <c r="P94" s="68"/>
      <c r="Q94" s="68"/>
      <c r="R94" s="68"/>
      <c r="S94" s="68"/>
    </row>
    <row r="95" spans="2:19">
      <c r="B95" s="48"/>
      <c r="C95" s="48"/>
      <c r="D95" s="49"/>
      <c r="E95" s="71"/>
      <c r="F95" s="71"/>
      <c r="G95" s="73"/>
      <c r="H95" s="51" t="str">
        <f t="shared" si="45"/>
        <v xml:space="preserve"> </v>
      </c>
      <c r="I95" s="52" t="str">
        <f t="shared" si="46"/>
        <v xml:space="preserve"> </v>
      </c>
      <c r="J95" s="48"/>
      <c r="L95" s="65"/>
      <c r="M95" s="66"/>
      <c r="N95" s="68"/>
      <c r="O95" s="68"/>
      <c r="P95" s="68"/>
      <c r="Q95" s="68"/>
      <c r="R95" s="68"/>
      <c r="S95" s="68"/>
    </row>
    <row r="96" spans="2:19">
      <c r="B96" s="48"/>
      <c r="C96" s="48"/>
      <c r="D96" s="49"/>
      <c r="E96" s="71"/>
      <c r="F96" s="71"/>
      <c r="G96" s="73"/>
      <c r="H96" s="51" t="str">
        <f t="shared" si="45"/>
        <v xml:space="preserve"> </v>
      </c>
      <c r="I96" s="52" t="str">
        <f t="shared" si="46"/>
        <v xml:space="preserve"> </v>
      </c>
      <c r="J96" s="48"/>
      <c r="L96" s="65"/>
      <c r="M96" s="66"/>
      <c r="N96" s="68"/>
      <c r="O96" s="68"/>
      <c r="P96" s="68"/>
      <c r="Q96" s="68"/>
      <c r="R96" s="68"/>
      <c r="S96" s="68"/>
    </row>
    <row r="97" spans="2:19">
      <c r="B97" s="48"/>
      <c r="C97" s="48"/>
      <c r="D97" s="49"/>
      <c r="E97" s="71"/>
      <c r="F97" s="71"/>
      <c r="G97" s="73"/>
      <c r="H97" s="51" t="str">
        <f t="shared" si="45"/>
        <v xml:space="preserve"> </v>
      </c>
      <c r="I97" s="52" t="str">
        <f t="shared" si="46"/>
        <v xml:space="preserve"> </v>
      </c>
      <c r="J97" s="48"/>
      <c r="L97" s="65"/>
      <c r="M97" s="66"/>
      <c r="N97" s="68"/>
      <c r="O97" s="68"/>
      <c r="P97" s="68"/>
      <c r="Q97" s="68"/>
      <c r="R97" s="68"/>
      <c r="S97" s="68"/>
    </row>
    <row r="98" spans="2:19">
      <c r="B98" s="48"/>
      <c r="C98" s="48"/>
      <c r="D98" s="49"/>
      <c r="E98" s="71"/>
      <c r="F98" s="71"/>
      <c r="G98" s="73"/>
      <c r="H98" s="51" t="str">
        <f t="shared" si="45"/>
        <v xml:space="preserve"> </v>
      </c>
      <c r="I98" s="52" t="str">
        <f t="shared" si="46"/>
        <v xml:space="preserve"> </v>
      </c>
      <c r="J98" s="48"/>
      <c r="L98" s="65"/>
      <c r="M98" s="66"/>
      <c r="N98" s="68"/>
      <c r="O98" s="68"/>
      <c r="P98" s="68"/>
      <c r="Q98" s="68"/>
      <c r="R98" s="68"/>
      <c r="S98" s="68"/>
    </row>
    <row r="99" spans="2:19">
      <c r="B99" s="48"/>
      <c r="C99" s="48"/>
      <c r="D99" s="49"/>
      <c r="E99" s="71"/>
      <c r="F99" s="71"/>
      <c r="G99" s="73"/>
      <c r="H99" s="51" t="str">
        <f t="shared" si="45"/>
        <v xml:space="preserve"> </v>
      </c>
      <c r="I99" s="52" t="str">
        <f t="shared" si="46"/>
        <v xml:space="preserve"> </v>
      </c>
      <c r="J99" s="48"/>
      <c r="L99" s="65"/>
      <c r="M99" s="66"/>
      <c r="N99" s="68"/>
      <c r="O99" s="68"/>
      <c r="P99" s="68"/>
      <c r="Q99" s="68"/>
      <c r="R99" s="68"/>
      <c r="S99" s="68"/>
    </row>
    <row r="100" spans="2:19">
      <c r="B100" s="48"/>
      <c r="C100" s="48"/>
      <c r="D100" s="49"/>
      <c r="E100" s="71"/>
      <c r="F100" s="71"/>
      <c r="G100" s="73"/>
      <c r="H100" s="51" t="str">
        <f t="shared" si="45"/>
        <v xml:space="preserve"> </v>
      </c>
      <c r="I100" s="52" t="str">
        <f t="shared" si="46"/>
        <v xml:space="preserve"> </v>
      </c>
      <c r="J100" s="48"/>
      <c r="L100" s="65"/>
      <c r="M100" s="66"/>
      <c r="N100" s="68"/>
      <c r="O100" s="68"/>
      <c r="P100" s="68"/>
      <c r="Q100" s="68"/>
      <c r="R100" s="68"/>
      <c r="S100" s="68"/>
    </row>
    <row r="101" spans="2:19">
      <c r="B101" s="48"/>
      <c r="C101" s="48"/>
      <c r="D101" s="49"/>
      <c r="E101" s="71"/>
      <c r="F101" s="71"/>
      <c r="G101" s="73"/>
      <c r="H101" s="51" t="str">
        <f t="shared" si="45"/>
        <v xml:space="preserve"> </v>
      </c>
      <c r="I101" s="52" t="str">
        <f t="shared" si="46"/>
        <v xml:space="preserve"> </v>
      </c>
      <c r="J101" s="48"/>
      <c r="L101" s="65"/>
      <c r="M101" s="66"/>
      <c r="N101" s="68"/>
      <c r="O101" s="68"/>
      <c r="P101" s="68"/>
      <c r="Q101" s="68"/>
      <c r="R101" s="68"/>
      <c r="S101" s="68"/>
    </row>
    <row r="102" spans="2:19">
      <c r="B102" s="48"/>
      <c r="C102" s="48"/>
      <c r="D102" s="49"/>
      <c r="E102" s="71"/>
      <c r="F102" s="71"/>
      <c r="G102" s="73"/>
      <c r="H102" s="51" t="str">
        <f t="shared" si="45"/>
        <v xml:space="preserve"> </v>
      </c>
      <c r="I102" s="52" t="str">
        <f t="shared" si="46"/>
        <v xml:space="preserve"> </v>
      </c>
      <c r="J102" s="48"/>
      <c r="L102" s="65"/>
      <c r="M102" s="66"/>
      <c r="N102" s="68"/>
      <c r="O102" s="68"/>
      <c r="P102" s="68"/>
      <c r="Q102" s="68"/>
      <c r="R102" s="68"/>
      <c r="S102" s="68"/>
    </row>
    <row r="103" spans="2:19">
      <c r="B103" s="48"/>
      <c r="C103" s="48"/>
      <c r="D103" s="49"/>
      <c r="E103" s="71"/>
      <c r="F103" s="71"/>
      <c r="G103" s="73"/>
      <c r="H103" s="51" t="str">
        <f t="shared" si="45"/>
        <v xml:space="preserve"> </v>
      </c>
      <c r="I103" s="52" t="str">
        <f t="shared" si="46"/>
        <v xml:space="preserve"> </v>
      </c>
      <c r="J103" s="48"/>
      <c r="L103" s="65"/>
      <c r="M103" s="66"/>
      <c r="N103" s="68"/>
      <c r="O103" s="68"/>
      <c r="P103" s="68"/>
      <c r="Q103" s="68"/>
      <c r="R103" s="68"/>
      <c r="S103" s="68"/>
    </row>
    <row r="104" spans="2:19">
      <c r="B104" s="48"/>
      <c r="C104" s="48"/>
      <c r="D104" s="49"/>
      <c r="E104" s="71"/>
      <c r="F104" s="71"/>
      <c r="G104" s="73"/>
      <c r="H104" s="51" t="str">
        <f t="shared" si="45"/>
        <v xml:space="preserve"> </v>
      </c>
      <c r="I104" s="52" t="str">
        <f t="shared" si="46"/>
        <v xml:space="preserve"> </v>
      </c>
      <c r="J104" s="48"/>
      <c r="L104" s="65"/>
      <c r="M104" s="66"/>
      <c r="N104" s="68"/>
      <c r="O104" s="68"/>
      <c r="P104" s="68"/>
      <c r="Q104" s="68"/>
      <c r="R104" s="68"/>
      <c r="S104" s="68"/>
    </row>
    <row r="105" spans="2:19">
      <c r="B105" s="48"/>
      <c r="C105" s="48"/>
      <c r="D105" s="49"/>
      <c r="E105" s="71"/>
      <c r="F105" s="71"/>
      <c r="G105" s="73"/>
      <c r="H105" s="51" t="str">
        <f t="shared" si="45"/>
        <v xml:space="preserve"> </v>
      </c>
      <c r="I105" s="52" t="str">
        <f t="shared" si="46"/>
        <v xml:space="preserve"> </v>
      </c>
      <c r="J105" s="48"/>
      <c r="L105" s="65"/>
      <c r="M105" s="66"/>
      <c r="N105" s="68"/>
      <c r="O105" s="68"/>
      <c r="P105" s="68"/>
      <c r="Q105" s="68"/>
      <c r="R105" s="68"/>
      <c r="S105" s="68"/>
    </row>
    <row r="106" spans="2:19">
      <c r="B106" s="48"/>
      <c r="C106" s="48"/>
      <c r="D106" s="49"/>
      <c r="E106" s="71"/>
      <c r="F106" s="71"/>
      <c r="G106" s="73"/>
      <c r="H106" s="51" t="str">
        <f t="shared" si="45"/>
        <v xml:space="preserve"> </v>
      </c>
      <c r="I106" s="52" t="str">
        <f t="shared" si="46"/>
        <v xml:space="preserve"> </v>
      </c>
      <c r="J106" s="48"/>
      <c r="L106" s="65"/>
      <c r="M106" s="66"/>
      <c r="N106" s="68"/>
      <c r="O106" s="68"/>
      <c r="P106" s="68"/>
      <c r="Q106" s="68"/>
      <c r="R106" s="68"/>
      <c r="S106" s="68"/>
    </row>
    <row r="107" spans="2:19">
      <c r="B107" s="48"/>
      <c r="C107" s="48"/>
      <c r="D107" s="49"/>
      <c r="E107" s="71"/>
      <c r="F107" s="71"/>
      <c r="G107" s="73"/>
      <c r="H107" s="51" t="str">
        <f t="shared" si="45"/>
        <v xml:space="preserve"> </v>
      </c>
      <c r="I107" s="52" t="str">
        <f t="shared" si="46"/>
        <v xml:space="preserve"> </v>
      </c>
      <c r="J107" s="48"/>
      <c r="L107" s="65"/>
      <c r="M107" s="66"/>
      <c r="N107" s="68"/>
      <c r="O107" s="68"/>
      <c r="P107" s="68"/>
      <c r="Q107" s="68"/>
      <c r="R107" s="68"/>
      <c r="S107" s="68"/>
    </row>
    <row r="108" spans="2:19">
      <c r="B108" s="48"/>
      <c r="C108" s="48"/>
      <c r="D108" s="49"/>
      <c r="E108" s="71"/>
      <c r="F108" s="71"/>
      <c r="G108" s="73"/>
      <c r="H108" s="51" t="str">
        <f t="shared" si="45"/>
        <v xml:space="preserve"> </v>
      </c>
      <c r="I108" s="52" t="str">
        <f t="shared" si="46"/>
        <v xml:space="preserve"> </v>
      </c>
      <c r="J108" s="48"/>
      <c r="L108" s="65"/>
      <c r="M108" s="66"/>
      <c r="N108" s="68"/>
      <c r="O108" s="68"/>
      <c r="P108" s="68"/>
      <c r="Q108" s="68"/>
      <c r="R108" s="68"/>
      <c r="S108" s="68"/>
    </row>
    <row r="109" spans="2:19">
      <c r="B109" s="48"/>
      <c r="C109" s="48"/>
      <c r="D109" s="49"/>
      <c r="E109" s="71"/>
      <c r="F109" s="71"/>
      <c r="G109" s="73"/>
      <c r="H109" s="51" t="str">
        <f t="shared" si="45"/>
        <v xml:space="preserve"> </v>
      </c>
      <c r="I109" s="52" t="str">
        <f t="shared" si="46"/>
        <v xml:space="preserve"> </v>
      </c>
      <c r="J109" s="48"/>
      <c r="L109" s="65"/>
      <c r="M109" s="66"/>
      <c r="N109" s="68"/>
      <c r="O109" s="68"/>
      <c r="P109" s="68"/>
      <c r="Q109" s="68"/>
      <c r="R109" s="68"/>
      <c r="S109" s="68"/>
    </row>
    <row r="110" spans="2:19">
      <c r="B110" s="48"/>
      <c r="C110" s="48"/>
      <c r="D110" s="49"/>
      <c r="E110" s="71"/>
      <c r="F110" s="71"/>
      <c r="G110" s="73"/>
      <c r="H110" s="51" t="str">
        <f t="shared" si="45"/>
        <v xml:space="preserve"> </v>
      </c>
      <c r="I110" s="52" t="str">
        <f t="shared" si="46"/>
        <v xml:space="preserve"> </v>
      </c>
      <c r="J110" s="48"/>
      <c r="L110" s="65"/>
      <c r="M110" s="66"/>
      <c r="N110" s="68"/>
      <c r="O110" s="68"/>
      <c r="P110" s="68"/>
      <c r="Q110" s="68"/>
      <c r="R110" s="68"/>
      <c r="S110" s="68"/>
    </row>
    <row r="111" spans="2:19">
      <c r="B111" s="48"/>
      <c r="C111" s="48"/>
      <c r="D111" s="49"/>
      <c r="E111" s="71"/>
      <c r="F111" s="71"/>
      <c r="G111" s="73"/>
      <c r="H111" s="51" t="str">
        <f t="shared" si="45"/>
        <v xml:space="preserve"> </v>
      </c>
      <c r="I111" s="52" t="str">
        <f t="shared" si="46"/>
        <v xml:space="preserve"> </v>
      </c>
      <c r="J111" s="48"/>
      <c r="L111" s="65"/>
      <c r="M111" s="66"/>
      <c r="N111" s="68"/>
      <c r="O111" s="68"/>
      <c r="P111" s="68"/>
      <c r="Q111" s="68"/>
      <c r="R111" s="68"/>
      <c r="S111" s="68"/>
    </row>
    <row r="112" spans="2:19">
      <c r="B112" s="48"/>
      <c r="C112" s="48"/>
      <c r="D112" s="49"/>
      <c r="E112" s="71"/>
      <c r="F112" s="71"/>
      <c r="G112" s="73"/>
      <c r="H112" s="51" t="str">
        <f t="shared" si="45"/>
        <v xml:space="preserve"> </v>
      </c>
      <c r="I112" s="52" t="str">
        <f t="shared" si="46"/>
        <v xml:space="preserve"> </v>
      </c>
      <c r="J112" s="48"/>
      <c r="L112" s="65"/>
      <c r="M112" s="66"/>
      <c r="N112" s="68"/>
      <c r="O112" s="68"/>
      <c r="P112" s="68"/>
      <c r="Q112" s="68"/>
      <c r="R112" s="68"/>
      <c r="S112" s="68"/>
    </row>
    <row r="113" spans="2:19">
      <c r="B113" s="48"/>
      <c r="C113" s="48"/>
      <c r="D113" s="49"/>
      <c r="E113" s="71"/>
      <c r="F113" s="71"/>
      <c r="G113" s="73"/>
      <c r="H113" s="51" t="str">
        <f t="shared" si="45"/>
        <v xml:space="preserve"> </v>
      </c>
      <c r="I113" s="52" t="str">
        <f t="shared" si="46"/>
        <v xml:space="preserve"> </v>
      </c>
      <c r="J113" s="48"/>
      <c r="L113" s="65"/>
      <c r="M113" s="66"/>
      <c r="N113" s="68"/>
      <c r="O113" s="68"/>
      <c r="P113" s="68"/>
      <c r="Q113" s="68"/>
      <c r="R113" s="68"/>
      <c r="S113" s="68"/>
    </row>
    <row r="114" spans="2:19">
      <c r="B114" s="48"/>
      <c r="C114" s="48"/>
      <c r="D114" s="49"/>
      <c r="E114" s="71"/>
      <c r="F114" s="71"/>
      <c r="G114" s="73"/>
      <c r="H114" s="51" t="str">
        <f t="shared" si="45"/>
        <v xml:space="preserve"> </v>
      </c>
      <c r="I114" s="52" t="str">
        <f t="shared" si="46"/>
        <v xml:space="preserve"> </v>
      </c>
      <c r="J114" s="48"/>
      <c r="L114" s="65"/>
      <c r="M114" s="66"/>
      <c r="N114" s="68"/>
      <c r="O114" s="68"/>
      <c r="P114" s="68"/>
      <c r="Q114" s="68"/>
      <c r="R114" s="68"/>
      <c r="S114" s="68"/>
    </row>
    <row r="115" spans="2:19">
      <c r="B115" s="48"/>
      <c r="C115" s="48"/>
      <c r="D115" s="49"/>
      <c r="E115" s="71"/>
      <c r="F115" s="71"/>
      <c r="G115" s="73"/>
      <c r="H115" s="51" t="str">
        <f t="shared" si="45"/>
        <v xml:space="preserve"> </v>
      </c>
      <c r="I115" s="52" t="str">
        <f t="shared" si="46"/>
        <v xml:space="preserve"> </v>
      </c>
      <c r="J115" s="48"/>
      <c r="L115" s="65"/>
      <c r="M115" s="66"/>
      <c r="N115" s="68"/>
      <c r="O115" s="68"/>
      <c r="P115" s="68"/>
      <c r="Q115" s="68"/>
      <c r="R115" s="68"/>
      <c r="S115" s="68"/>
    </row>
    <row r="116" spans="2:19">
      <c r="B116" s="48"/>
      <c r="C116" s="48"/>
      <c r="D116" s="49"/>
      <c r="E116" s="71"/>
      <c r="F116" s="71"/>
      <c r="G116" s="73"/>
      <c r="H116" s="51" t="str">
        <f t="shared" si="45"/>
        <v xml:space="preserve"> </v>
      </c>
      <c r="I116" s="52" t="str">
        <f t="shared" si="46"/>
        <v xml:space="preserve"> </v>
      </c>
      <c r="J116" s="48"/>
      <c r="L116" s="65"/>
      <c r="M116" s="66"/>
      <c r="N116" s="68"/>
      <c r="O116" s="68"/>
      <c r="P116" s="68"/>
      <c r="Q116" s="68"/>
      <c r="R116" s="68"/>
      <c r="S116" s="68"/>
    </row>
    <row r="117" spans="2:19">
      <c r="B117" s="48"/>
      <c r="C117" s="48"/>
      <c r="D117" s="49"/>
      <c r="E117" s="71"/>
      <c r="F117" s="71"/>
      <c r="G117" s="73"/>
      <c r="H117" s="51" t="str">
        <f t="shared" si="45"/>
        <v xml:space="preserve"> </v>
      </c>
      <c r="I117" s="52" t="str">
        <f t="shared" si="46"/>
        <v xml:space="preserve"> </v>
      </c>
      <c r="J117" s="48"/>
      <c r="L117" s="65"/>
      <c r="M117" s="66"/>
      <c r="N117" s="68"/>
      <c r="O117" s="68"/>
      <c r="P117" s="68"/>
      <c r="Q117" s="68"/>
      <c r="R117" s="68"/>
      <c r="S117" s="68"/>
    </row>
    <row r="118" spans="2:19">
      <c r="B118" s="48"/>
      <c r="C118" s="48"/>
      <c r="D118" s="49"/>
      <c r="E118" s="71"/>
      <c r="F118" s="71"/>
      <c r="G118" s="73"/>
      <c r="H118" s="51" t="str">
        <f t="shared" si="45"/>
        <v xml:space="preserve"> </v>
      </c>
      <c r="I118" s="52" t="str">
        <f t="shared" si="46"/>
        <v xml:space="preserve"> </v>
      </c>
      <c r="J118" s="48"/>
      <c r="L118" s="65"/>
      <c r="M118" s="66"/>
      <c r="N118" s="68"/>
      <c r="O118" s="68"/>
      <c r="P118" s="68"/>
      <c r="Q118" s="68"/>
      <c r="R118" s="68"/>
      <c r="S118" s="68"/>
    </row>
    <row r="119" spans="2:19">
      <c r="B119" s="48"/>
      <c r="C119" s="48"/>
      <c r="D119" s="49"/>
      <c r="E119" s="71"/>
      <c r="F119" s="71"/>
      <c r="G119" s="73"/>
      <c r="H119" s="51" t="str">
        <f t="shared" si="45"/>
        <v xml:space="preserve"> </v>
      </c>
      <c r="I119" s="52" t="str">
        <f t="shared" si="46"/>
        <v xml:space="preserve"> </v>
      </c>
      <c r="J119" s="48"/>
      <c r="L119" s="65"/>
      <c r="M119" s="66"/>
      <c r="N119" s="68"/>
      <c r="O119" s="68"/>
      <c r="P119" s="68"/>
      <c r="Q119" s="68"/>
      <c r="R119" s="68"/>
      <c r="S119" s="68"/>
    </row>
    <row r="120" spans="2:19">
      <c r="B120" s="48"/>
      <c r="C120" s="48"/>
      <c r="D120" s="49"/>
      <c r="E120" s="71"/>
      <c r="F120" s="71"/>
      <c r="G120" s="73"/>
      <c r="H120" s="51" t="str">
        <f t="shared" si="45"/>
        <v xml:space="preserve"> </v>
      </c>
      <c r="I120" s="52" t="str">
        <f t="shared" si="46"/>
        <v xml:space="preserve"> </v>
      </c>
      <c r="J120" s="48"/>
      <c r="L120" s="65"/>
      <c r="M120" s="66"/>
      <c r="N120" s="68"/>
      <c r="O120" s="68"/>
      <c r="P120" s="68"/>
      <c r="Q120" s="68"/>
      <c r="R120" s="68"/>
      <c r="S120" s="68"/>
    </row>
    <row r="121" spans="2:19">
      <c r="B121" s="48"/>
      <c r="C121" s="48"/>
      <c r="D121" s="49"/>
      <c r="E121" s="71"/>
      <c r="F121" s="71"/>
      <c r="G121" s="73"/>
      <c r="H121" s="51" t="str">
        <f t="shared" si="45"/>
        <v xml:space="preserve"> </v>
      </c>
      <c r="I121" s="52" t="str">
        <f t="shared" si="46"/>
        <v xml:space="preserve"> </v>
      </c>
      <c r="J121" s="48"/>
      <c r="L121" s="65"/>
      <c r="M121" s="66"/>
      <c r="N121" s="68"/>
      <c r="O121" s="68"/>
      <c r="P121" s="68"/>
      <c r="Q121" s="68"/>
      <c r="R121" s="68"/>
      <c r="S121" s="68"/>
    </row>
    <row r="122" spans="2:19">
      <c r="B122" s="48"/>
      <c r="C122" s="48"/>
      <c r="D122" s="49"/>
      <c r="E122" s="71"/>
      <c r="F122" s="71"/>
      <c r="G122" s="73"/>
      <c r="H122" s="51" t="str">
        <f t="shared" si="45"/>
        <v xml:space="preserve"> </v>
      </c>
      <c r="I122" s="52" t="str">
        <f t="shared" si="46"/>
        <v xml:space="preserve"> </v>
      </c>
      <c r="J122" s="48"/>
      <c r="L122" s="65"/>
      <c r="M122" s="66"/>
      <c r="N122" s="68"/>
      <c r="O122" s="68"/>
      <c r="P122" s="68"/>
      <c r="Q122" s="68"/>
      <c r="R122" s="68"/>
      <c r="S122" s="68"/>
    </row>
    <row r="123" spans="2:19">
      <c r="B123" s="48"/>
      <c r="C123" s="48"/>
      <c r="D123" s="49"/>
      <c r="E123" s="71"/>
      <c r="F123" s="71"/>
      <c r="G123" s="73"/>
      <c r="H123" s="51" t="str">
        <f t="shared" si="45"/>
        <v xml:space="preserve"> </v>
      </c>
      <c r="I123" s="52" t="str">
        <f t="shared" si="46"/>
        <v xml:space="preserve"> </v>
      </c>
      <c r="J123" s="48"/>
      <c r="L123" s="65"/>
      <c r="M123" s="66"/>
      <c r="N123" s="68"/>
      <c r="O123" s="68"/>
      <c r="P123" s="68"/>
      <c r="Q123" s="68"/>
      <c r="R123" s="68"/>
      <c r="S123" s="68"/>
    </row>
    <row r="124" spans="2:19">
      <c r="B124" s="48"/>
      <c r="C124" s="48"/>
      <c r="D124" s="49"/>
      <c r="E124" s="71"/>
      <c r="F124" s="71"/>
      <c r="G124" s="73"/>
      <c r="H124" s="51" t="str">
        <f t="shared" si="45"/>
        <v xml:space="preserve"> </v>
      </c>
      <c r="I124" s="52" t="str">
        <f t="shared" si="46"/>
        <v xml:space="preserve"> </v>
      </c>
      <c r="J124" s="48"/>
      <c r="L124" s="65"/>
      <c r="M124" s="66"/>
      <c r="N124" s="68"/>
      <c r="O124" s="68"/>
      <c r="P124" s="68"/>
      <c r="Q124" s="68"/>
      <c r="R124" s="68"/>
      <c r="S124" s="68"/>
    </row>
    <row r="125" spans="2:19">
      <c r="B125" s="48"/>
      <c r="C125" s="48"/>
      <c r="D125" s="49"/>
      <c r="E125" s="71"/>
      <c r="F125" s="71"/>
      <c r="G125" s="73"/>
      <c r="H125" s="51" t="str">
        <f t="shared" si="45"/>
        <v xml:space="preserve"> </v>
      </c>
      <c r="I125" s="52" t="str">
        <f t="shared" si="46"/>
        <v xml:space="preserve"> </v>
      </c>
      <c r="J125" s="48"/>
      <c r="L125" s="65"/>
      <c r="M125" s="66"/>
      <c r="N125" s="68"/>
      <c r="O125" s="68"/>
      <c r="P125" s="68"/>
      <c r="Q125" s="68"/>
      <c r="R125" s="68"/>
      <c r="S125" s="68"/>
    </row>
    <row r="126" spans="2:19">
      <c r="B126" s="48"/>
      <c r="C126" s="48"/>
      <c r="D126" s="49"/>
      <c r="E126" s="71"/>
      <c r="F126" s="71"/>
      <c r="G126" s="73"/>
      <c r="H126" s="51" t="str">
        <f t="shared" si="45"/>
        <v xml:space="preserve"> </v>
      </c>
      <c r="I126" s="52" t="str">
        <f t="shared" si="46"/>
        <v xml:space="preserve"> </v>
      </c>
      <c r="J126" s="48"/>
      <c r="L126" s="65"/>
      <c r="M126" s="66"/>
      <c r="N126" s="68"/>
      <c r="O126" s="68"/>
      <c r="P126" s="68"/>
      <c r="Q126" s="68"/>
      <c r="R126" s="68"/>
      <c r="S126" s="68"/>
    </row>
    <row r="127" spans="2:19">
      <c r="B127" s="48"/>
      <c r="C127" s="48"/>
      <c r="D127" s="49"/>
      <c r="E127" s="71"/>
      <c r="F127" s="71"/>
      <c r="G127" s="73"/>
      <c r="H127" s="51" t="str">
        <f t="shared" si="45"/>
        <v xml:space="preserve"> </v>
      </c>
      <c r="I127" s="52" t="str">
        <f t="shared" si="46"/>
        <v xml:space="preserve"> </v>
      </c>
      <c r="J127" s="48"/>
      <c r="L127" s="65"/>
      <c r="M127" s="66"/>
      <c r="N127" s="68"/>
      <c r="O127" s="68"/>
      <c r="P127" s="68"/>
      <c r="Q127" s="68"/>
      <c r="R127" s="68"/>
      <c r="S127" s="68"/>
    </row>
    <row r="128" spans="2:19">
      <c r="B128" s="48"/>
      <c r="C128" s="48"/>
      <c r="D128" s="49"/>
      <c r="E128" s="71"/>
      <c r="F128" s="71"/>
      <c r="G128" s="73"/>
      <c r="H128" s="51" t="str">
        <f t="shared" si="45"/>
        <v xml:space="preserve"> </v>
      </c>
      <c r="I128" s="52" t="str">
        <f t="shared" si="46"/>
        <v xml:space="preserve"> </v>
      </c>
      <c r="J128" s="48"/>
      <c r="L128" s="65"/>
      <c r="M128" s="66"/>
      <c r="N128" s="68"/>
      <c r="O128" s="68"/>
      <c r="P128" s="68"/>
      <c r="Q128" s="68"/>
      <c r="R128" s="68"/>
      <c r="S128" s="68"/>
    </row>
    <row r="129" spans="2:19">
      <c r="B129" s="48"/>
      <c r="C129" s="48"/>
      <c r="D129" s="49"/>
      <c r="E129" s="71"/>
      <c r="F129" s="71"/>
      <c r="G129" s="73"/>
      <c r="H129" s="51" t="str">
        <f t="shared" si="45"/>
        <v xml:space="preserve"> </v>
      </c>
      <c r="I129" s="52" t="str">
        <f t="shared" si="46"/>
        <v xml:space="preserve"> </v>
      </c>
      <c r="J129" s="48"/>
      <c r="L129" s="65"/>
      <c r="M129" s="66"/>
      <c r="N129" s="68"/>
      <c r="O129" s="68"/>
      <c r="P129" s="68"/>
      <c r="Q129" s="68"/>
      <c r="R129" s="68"/>
      <c r="S129" s="68"/>
    </row>
    <row r="130" spans="2:19">
      <c r="B130" s="48"/>
      <c r="C130" s="48"/>
      <c r="D130" s="49"/>
      <c r="E130" s="71"/>
      <c r="F130" s="71"/>
      <c r="G130" s="73"/>
      <c r="H130" s="51" t="str">
        <f t="shared" si="45"/>
        <v xml:space="preserve"> </v>
      </c>
      <c r="I130" s="52" t="str">
        <f t="shared" si="46"/>
        <v xml:space="preserve"> </v>
      </c>
      <c r="J130" s="48"/>
      <c r="L130" s="65"/>
      <c r="M130" s="66"/>
      <c r="N130" s="68"/>
      <c r="O130" s="68"/>
      <c r="P130" s="68"/>
      <c r="Q130" s="68"/>
      <c r="R130" s="68"/>
      <c r="S130" s="68"/>
    </row>
    <row r="131" spans="2:19">
      <c r="B131" s="48"/>
      <c r="C131" s="48"/>
      <c r="D131" s="49"/>
      <c r="E131" s="71"/>
      <c r="F131" s="71"/>
      <c r="G131" s="73"/>
      <c r="H131" s="51" t="str">
        <f t="shared" si="45"/>
        <v xml:space="preserve"> </v>
      </c>
      <c r="I131" s="52" t="str">
        <f t="shared" si="46"/>
        <v xml:space="preserve"> </v>
      </c>
      <c r="J131" s="48"/>
      <c r="L131" s="65"/>
      <c r="M131" s="66"/>
      <c r="N131" s="68"/>
      <c r="O131" s="68"/>
      <c r="P131" s="68"/>
      <c r="Q131" s="68"/>
      <c r="R131" s="68"/>
      <c r="S131" s="68"/>
    </row>
    <row r="132" spans="2:19">
      <c r="B132" s="48"/>
      <c r="C132" s="48"/>
      <c r="D132" s="49"/>
      <c r="E132" s="71"/>
      <c r="F132" s="71"/>
      <c r="G132" s="73"/>
      <c r="H132" s="51" t="str">
        <f t="shared" si="45"/>
        <v xml:space="preserve"> </v>
      </c>
      <c r="I132" s="52" t="str">
        <f t="shared" si="46"/>
        <v xml:space="preserve"> </v>
      </c>
      <c r="J132" s="48"/>
      <c r="L132" s="65"/>
      <c r="M132" s="66"/>
      <c r="N132" s="68"/>
      <c r="O132" s="68"/>
      <c r="P132" s="68"/>
      <c r="Q132" s="68"/>
      <c r="R132" s="68"/>
      <c r="S132" s="68"/>
    </row>
    <row r="133" spans="2:19">
      <c r="B133" s="48"/>
      <c r="C133" s="48"/>
      <c r="D133" s="49"/>
      <c r="E133" s="71"/>
      <c r="F133" s="71"/>
      <c r="G133" s="73"/>
      <c r="H133" s="51" t="str">
        <f t="shared" si="45"/>
        <v xml:space="preserve"> </v>
      </c>
      <c r="I133" s="52" t="str">
        <f t="shared" si="46"/>
        <v xml:space="preserve"> </v>
      </c>
      <c r="J133" s="48"/>
      <c r="L133" s="65"/>
      <c r="M133" s="66"/>
      <c r="N133" s="68"/>
      <c r="O133" s="68"/>
      <c r="P133" s="68"/>
      <c r="Q133" s="68"/>
      <c r="R133" s="68"/>
      <c r="S133" s="68"/>
    </row>
    <row r="134" spans="2:19">
      <c r="B134" s="48"/>
      <c r="C134" s="48"/>
      <c r="D134" s="49"/>
      <c r="E134" s="71"/>
      <c r="F134" s="71"/>
      <c r="G134" s="73"/>
      <c r="H134" s="51" t="str">
        <f t="shared" si="45"/>
        <v xml:space="preserve"> </v>
      </c>
      <c r="I134" s="52" t="str">
        <f t="shared" si="46"/>
        <v xml:space="preserve"> </v>
      </c>
      <c r="J134" s="48"/>
      <c r="L134" s="65"/>
      <c r="M134" s="66"/>
      <c r="N134" s="68"/>
      <c r="O134" s="68"/>
      <c r="P134" s="68"/>
      <c r="Q134" s="68"/>
      <c r="R134" s="68"/>
      <c r="S134" s="68"/>
    </row>
    <row r="135" spans="2:19">
      <c r="B135" s="48"/>
      <c r="C135" s="48"/>
      <c r="D135" s="49"/>
      <c r="E135" s="71"/>
      <c r="F135" s="71"/>
      <c r="G135" s="73"/>
      <c r="H135" s="51" t="str">
        <f t="shared" si="45"/>
        <v xml:space="preserve"> </v>
      </c>
      <c r="I135" s="52" t="str">
        <f t="shared" si="46"/>
        <v xml:space="preserve"> </v>
      </c>
      <c r="J135" s="48"/>
      <c r="L135" s="65"/>
      <c r="M135" s="66"/>
      <c r="N135" s="68"/>
      <c r="O135" s="68"/>
      <c r="P135" s="68"/>
      <c r="Q135" s="68"/>
      <c r="R135" s="68"/>
      <c r="S135" s="68"/>
    </row>
    <row r="136" spans="2:19">
      <c r="B136" s="48"/>
      <c r="C136" s="48"/>
      <c r="D136" s="49"/>
      <c r="E136" s="71"/>
      <c r="F136" s="71"/>
      <c r="G136" s="73"/>
      <c r="H136" s="51" t="str">
        <f t="shared" si="45"/>
        <v xml:space="preserve"> </v>
      </c>
      <c r="I136" s="52" t="str">
        <f t="shared" si="46"/>
        <v xml:space="preserve"> </v>
      </c>
      <c r="J136" s="48"/>
      <c r="L136" s="65"/>
      <c r="M136" s="66"/>
      <c r="N136" s="68"/>
      <c r="O136" s="68"/>
      <c r="P136" s="68"/>
      <c r="Q136" s="68"/>
      <c r="R136" s="68"/>
      <c r="S136" s="68"/>
    </row>
    <row r="137" spans="2:19">
      <c r="B137" s="48"/>
      <c r="C137" s="48"/>
      <c r="D137" s="49"/>
      <c r="E137" s="71"/>
      <c r="F137" s="71"/>
      <c r="G137" s="73"/>
      <c r="H137" s="51" t="str">
        <f t="shared" si="45"/>
        <v xml:space="preserve"> </v>
      </c>
      <c r="I137" s="52" t="str">
        <f t="shared" si="46"/>
        <v xml:space="preserve"> </v>
      </c>
      <c r="J137" s="48"/>
      <c r="L137" s="65"/>
      <c r="M137" s="66"/>
      <c r="N137" s="68"/>
      <c r="O137" s="68"/>
      <c r="P137" s="68"/>
      <c r="Q137" s="68"/>
      <c r="R137" s="68"/>
      <c r="S137" s="68"/>
    </row>
    <row r="138" spans="2:19">
      <c r="B138" s="48"/>
      <c r="C138" s="48"/>
      <c r="D138" s="49"/>
      <c r="E138" s="71"/>
      <c r="F138" s="71"/>
      <c r="G138" s="73"/>
      <c r="H138" s="51" t="str">
        <f t="shared" si="45"/>
        <v xml:space="preserve"> </v>
      </c>
      <c r="I138" s="52" t="str">
        <f t="shared" si="46"/>
        <v xml:space="preserve"> </v>
      </c>
      <c r="J138" s="48"/>
      <c r="L138" s="65"/>
      <c r="M138" s="66"/>
      <c r="N138" s="68"/>
      <c r="O138" s="68"/>
      <c r="P138" s="68"/>
      <c r="Q138" s="68"/>
      <c r="R138" s="68"/>
      <c r="S138" s="68"/>
    </row>
    <row r="139" spans="2:19">
      <c r="B139" s="48"/>
      <c r="C139" s="48"/>
      <c r="D139" s="49"/>
      <c r="E139" s="71"/>
      <c r="F139" s="71"/>
      <c r="G139" s="73"/>
      <c r="H139" s="51" t="str">
        <f t="shared" si="45"/>
        <v xml:space="preserve"> </v>
      </c>
      <c r="I139" s="52" t="str">
        <f t="shared" si="46"/>
        <v xml:space="preserve"> </v>
      </c>
      <c r="J139" s="48"/>
      <c r="L139" s="65"/>
      <c r="M139" s="66"/>
      <c r="N139" s="68"/>
      <c r="O139" s="68"/>
      <c r="P139" s="68"/>
      <c r="Q139" s="68"/>
      <c r="R139" s="68"/>
      <c r="S139" s="68"/>
    </row>
    <row r="140" spans="2:19">
      <c r="B140" s="48"/>
      <c r="C140" s="48"/>
      <c r="D140" s="49"/>
      <c r="E140" s="71"/>
      <c r="F140" s="71"/>
      <c r="G140" s="73"/>
      <c r="H140" s="51" t="str">
        <f t="shared" ref="H140:H203" si="51">IF(G140="Non",D140," ")</f>
        <v xml:space="preserve"> </v>
      </c>
      <c r="I140" s="52" t="str">
        <f t="shared" ref="I140:I203" si="52">IF(G140="non",D140," ")</f>
        <v xml:space="preserve"> </v>
      </c>
      <c r="J140" s="48"/>
      <c r="L140" s="65"/>
      <c r="M140" s="66"/>
      <c r="N140" s="68"/>
      <c r="O140" s="68"/>
      <c r="P140" s="68"/>
      <c r="Q140" s="68"/>
      <c r="R140" s="68"/>
      <c r="S140" s="68"/>
    </row>
    <row r="141" spans="2:19">
      <c r="B141" s="48"/>
      <c r="C141" s="48"/>
      <c r="D141" s="49"/>
      <c r="E141" s="71"/>
      <c r="F141" s="71"/>
      <c r="G141" s="73"/>
      <c r="H141" s="51" t="str">
        <f t="shared" si="51"/>
        <v xml:space="preserve"> </v>
      </c>
      <c r="I141" s="52" t="str">
        <f t="shared" si="52"/>
        <v xml:space="preserve"> </v>
      </c>
      <c r="J141" s="48"/>
      <c r="L141" s="65"/>
      <c r="M141" s="66"/>
      <c r="N141" s="68"/>
      <c r="O141" s="68"/>
      <c r="P141" s="68"/>
      <c r="Q141" s="68"/>
      <c r="R141" s="68"/>
      <c r="S141" s="68"/>
    </row>
    <row r="142" spans="2:19">
      <c r="B142" s="48"/>
      <c r="C142" s="48"/>
      <c r="D142" s="49"/>
      <c r="E142" s="71"/>
      <c r="F142" s="71"/>
      <c r="G142" s="73"/>
      <c r="H142" s="51" t="str">
        <f t="shared" si="51"/>
        <v xml:space="preserve"> </v>
      </c>
      <c r="I142" s="52" t="str">
        <f t="shared" si="52"/>
        <v xml:space="preserve"> </v>
      </c>
      <c r="J142" s="48"/>
      <c r="L142" s="65"/>
      <c r="M142" s="66"/>
      <c r="N142" s="68"/>
      <c r="O142" s="68"/>
      <c r="P142" s="68"/>
      <c r="Q142" s="68"/>
      <c r="R142" s="68"/>
      <c r="S142" s="68"/>
    </row>
    <row r="143" spans="2:19">
      <c r="B143" s="48"/>
      <c r="C143" s="48"/>
      <c r="D143" s="49"/>
      <c r="E143" s="71"/>
      <c r="F143" s="71"/>
      <c r="G143" s="73"/>
      <c r="H143" s="51" t="str">
        <f t="shared" si="51"/>
        <v xml:space="preserve"> </v>
      </c>
      <c r="I143" s="52" t="str">
        <f t="shared" si="52"/>
        <v xml:space="preserve"> </v>
      </c>
      <c r="J143" s="48"/>
      <c r="L143" s="65"/>
      <c r="M143" s="66"/>
      <c r="N143" s="68"/>
      <c r="O143" s="68"/>
      <c r="P143" s="68"/>
      <c r="Q143" s="68"/>
      <c r="R143" s="68"/>
      <c r="S143" s="68"/>
    </row>
    <row r="144" spans="2:19">
      <c r="B144" s="48"/>
      <c r="C144" s="48"/>
      <c r="D144" s="49"/>
      <c r="E144" s="71"/>
      <c r="F144" s="71"/>
      <c r="G144" s="73"/>
      <c r="H144" s="51" t="str">
        <f t="shared" si="51"/>
        <v xml:space="preserve"> </v>
      </c>
      <c r="I144" s="52" t="str">
        <f t="shared" si="52"/>
        <v xml:space="preserve"> </v>
      </c>
      <c r="J144" s="48"/>
      <c r="L144" s="65"/>
      <c r="M144" s="66"/>
      <c r="N144" s="68"/>
      <c r="O144" s="68"/>
      <c r="P144" s="68"/>
      <c r="Q144" s="68"/>
      <c r="R144" s="68"/>
      <c r="S144" s="68"/>
    </row>
    <row r="145" spans="2:19">
      <c r="B145" s="48"/>
      <c r="C145" s="48"/>
      <c r="D145" s="49"/>
      <c r="E145" s="71"/>
      <c r="F145" s="71"/>
      <c r="G145" s="73"/>
      <c r="H145" s="51" t="str">
        <f t="shared" si="51"/>
        <v xml:space="preserve"> </v>
      </c>
      <c r="I145" s="52" t="str">
        <f t="shared" si="52"/>
        <v xml:space="preserve"> </v>
      </c>
      <c r="J145" s="48"/>
      <c r="L145" s="65"/>
      <c r="M145" s="66"/>
      <c r="N145" s="68"/>
      <c r="O145" s="68"/>
      <c r="P145" s="68"/>
      <c r="Q145" s="68"/>
      <c r="R145" s="68"/>
      <c r="S145" s="68"/>
    </row>
    <row r="146" spans="2:19">
      <c r="B146" s="48"/>
      <c r="C146" s="48"/>
      <c r="D146" s="49"/>
      <c r="E146" s="71"/>
      <c r="F146" s="71"/>
      <c r="G146" s="73"/>
      <c r="H146" s="51" t="str">
        <f t="shared" si="51"/>
        <v xml:space="preserve"> </v>
      </c>
      <c r="I146" s="52" t="str">
        <f t="shared" si="52"/>
        <v xml:space="preserve"> </v>
      </c>
      <c r="J146" s="48"/>
      <c r="L146" s="65"/>
      <c r="M146" s="66"/>
      <c r="N146" s="68"/>
      <c r="O146" s="68"/>
      <c r="P146" s="68"/>
      <c r="Q146" s="68"/>
      <c r="R146" s="68"/>
      <c r="S146" s="68"/>
    </row>
    <row r="147" spans="2:19">
      <c r="B147" s="48"/>
      <c r="C147" s="48"/>
      <c r="D147" s="49"/>
      <c r="E147" s="71"/>
      <c r="F147" s="71"/>
      <c r="G147" s="73"/>
      <c r="H147" s="51" t="str">
        <f t="shared" si="51"/>
        <v xml:space="preserve"> </v>
      </c>
      <c r="I147" s="52" t="str">
        <f t="shared" si="52"/>
        <v xml:space="preserve"> </v>
      </c>
      <c r="J147" s="48"/>
      <c r="L147" s="65"/>
      <c r="M147" s="66"/>
      <c r="N147" s="68"/>
      <c r="O147" s="68"/>
      <c r="P147" s="68"/>
      <c r="Q147" s="68"/>
      <c r="R147" s="68"/>
      <c r="S147" s="68"/>
    </row>
    <row r="148" spans="2:19">
      <c r="B148" s="48"/>
      <c r="C148" s="48"/>
      <c r="D148" s="49"/>
      <c r="E148" s="71"/>
      <c r="F148" s="71"/>
      <c r="G148" s="73"/>
      <c r="H148" s="51" t="str">
        <f t="shared" si="51"/>
        <v xml:space="preserve"> </v>
      </c>
      <c r="I148" s="52" t="str">
        <f t="shared" si="52"/>
        <v xml:space="preserve"> </v>
      </c>
      <c r="J148" s="48"/>
      <c r="L148" s="65"/>
      <c r="M148" s="66"/>
      <c r="N148" s="68"/>
      <c r="O148" s="68"/>
      <c r="P148" s="68"/>
      <c r="Q148" s="68"/>
      <c r="R148" s="68"/>
      <c r="S148" s="68"/>
    </row>
    <row r="149" spans="2:19">
      <c r="B149" s="48"/>
      <c r="C149" s="48"/>
      <c r="D149" s="49"/>
      <c r="E149" s="71"/>
      <c r="F149" s="71"/>
      <c r="G149" s="73"/>
      <c r="H149" s="51" t="str">
        <f t="shared" si="51"/>
        <v xml:space="preserve"> </v>
      </c>
      <c r="I149" s="52" t="str">
        <f t="shared" si="52"/>
        <v xml:space="preserve"> </v>
      </c>
      <c r="J149" s="48"/>
      <c r="L149" s="65"/>
      <c r="M149" s="66"/>
      <c r="N149" s="68"/>
      <c r="O149" s="68"/>
      <c r="P149" s="68"/>
      <c r="Q149" s="68"/>
      <c r="R149" s="68"/>
      <c r="S149" s="68"/>
    </row>
    <row r="150" spans="2:19">
      <c r="B150" s="48"/>
      <c r="C150" s="48"/>
      <c r="D150" s="49"/>
      <c r="E150" s="71"/>
      <c r="F150" s="71"/>
      <c r="G150" s="73"/>
      <c r="H150" s="51" t="str">
        <f t="shared" si="51"/>
        <v xml:space="preserve"> </v>
      </c>
      <c r="I150" s="52" t="str">
        <f t="shared" si="52"/>
        <v xml:space="preserve"> </v>
      </c>
      <c r="J150" s="48"/>
      <c r="L150" s="65"/>
      <c r="M150" s="66"/>
      <c r="N150" s="68"/>
      <c r="O150" s="68"/>
      <c r="P150" s="68"/>
      <c r="Q150" s="68"/>
      <c r="R150" s="68"/>
      <c r="S150" s="68"/>
    </row>
    <row r="151" spans="2:19">
      <c r="B151" s="48"/>
      <c r="C151" s="48"/>
      <c r="D151" s="49"/>
      <c r="E151" s="71"/>
      <c r="F151" s="71"/>
      <c r="G151" s="73"/>
      <c r="H151" s="51" t="str">
        <f t="shared" si="51"/>
        <v xml:space="preserve"> </v>
      </c>
      <c r="I151" s="52" t="str">
        <f t="shared" si="52"/>
        <v xml:space="preserve"> </v>
      </c>
      <c r="J151" s="48"/>
      <c r="L151" s="65"/>
      <c r="M151" s="66"/>
      <c r="N151" s="68"/>
      <c r="O151" s="68"/>
      <c r="P151" s="68"/>
      <c r="Q151" s="68"/>
      <c r="R151" s="68"/>
      <c r="S151" s="68"/>
    </row>
    <row r="152" spans="2:19">
      <c r="B152" s="48"/>
      <c r="C152" s="48"/>
      <c r="D152" s="49"/>
      <c r="E152" s="71"/>
      <c r="F152" s="71"/>
      <c r="G152" s="73"/>
      <c r="H152" s="51" t="str">
        <f t="shared" si="51"/>
        <v xml:space="preserve"> </v>
      </c>
      <c r="I152" s="52" t="str">
        <f t="shared" si="52"/>
        <v xml:space="preserve"> </v>
      </c>
      <c r="J152" s="48"/>
      <c r="L152" s="65"/>
      <c r="M152" s="66"/>
      <c r="N152" s="68"/>
      <c r="O152" s="68"/>
      <c r="P152" s="68"/>
      <c r="Q152" s="68"/>
      <c r="R152" s="68"/>
      <c r="S152" s="68"/>
    </row>
    <row r="153" spans="2:19">
      <c r="B153" s="48"/>
      <c r="C153" s="48"/>
      <c r="D153" s="49"/>
      <c r="E153" s="71"/>
      <c r="F153" s="71"/>
      <c r="G153" s="73"/>
      <c r="H153" s="51" t="str">
        <f t="shared" si="51"/>
        <v xml:space="preserve"> </v>
      </c>
      <c r="I153" s="52" t="str">
        <f t="shared" si="52"/>
        <v xml:space="preserve"> </v>
      </c>
      <c r="J153" s="48"/>
      <c r="L153" s="65"/>
      <c r="M153" s="66"/>
      <c r="N153" s="68"/>
      <c r="O153" s="68"/>
      <c r="P153" s="68"/>
      <c r="Q153" s="68"/>
      <c r="R153" s="68"/>
      <c r="S153" s="68"/>
    </row>
    <row r="154" spans="2:19">
      <c r="B154" s="48"/>
      <c r="C154" s="48"/>
      <c r="D154" s="49"/>
      <c r="E154" s="71"/>
      <c r="F154" s="71"/>
      <c r="G154" s="73"/>
      <c r="H154" s="51" t="str">
        <f t="shared" si="51"/>
        <v xml:space="preserve"> </v>
      </c>
      <c r="I154" s="52" t="str">
        <f t="shared" si="52"/>
        <v xml:space="preserve"> </v>
      </c>
      <c r="J154" s="48"/>
      <c r="L154" s="65"/>
      <c r="M154" s="66"/>
      <c r="N154" s="68"/>
      <c r="O154" s="68"/>
      <c r="P154" s="68"/>
      <c r="Q154" s="68"/>
      <c r="R154" s="68"/>
      <c r="S154" s="68"/>
    </row>
    <row r="155" spans="2:19">
      <c r="B155" s="48"/>
      <c r="C155" s="48"/>
      <c r="D155" s="49"/>
      <c r="E155" s="71"/>
      <c r="F155" s="71"/>
      <c r="G155" s="73"/>
      <c r="H155" s="51" t="str">
        <f t="shared" si="51"/>
        <v xml:space="preserve"> </v>
      </c>
      <c r="I155" s="52" t="str">
        <f t="shared" si="52"/>
        <v xml:space="preserve"> </v>
      </c>
      <c r="J155" s="48"/>
      <c r="L155" s="65"/>
      <c r="M155" s="66"/>
      <c r="N155" s="68"/>
      <c r="O155" s="68"/>
      <c r="P155" s="68"/>
      <c r="Q155" s="68"/>
      <c r="R155" s="68"/>
      <c r="S155" s="68"/>
    </row>
    <row r="156" spans="2:19">
      <c r="B156" s="48"/>
      <c r="C156" s="48"/>
      <c r="D156" s="49"/>
      <c r="E156" s="71"/>
      <c r="F156" s="71"/>
      <c r="G156" s="73"/>
      <c r="H156" s="51" t="str">
        <f t="shared" si="51"/>
        <v xml:space="preserve"> </v>
      </c>
      <c r="I156" s="52" t="str">
        <f t="shared" si="52"/>
        <v xml:space="preserve"> </v>
      </c>
      <c r="J156" s="48"/>
      <c r="L156" s="65"/>
      <c r="M156" s="66"/>
      <c r="N156" s="68"/>
      <c r="O156" s="68"/>
      <c r="P156" s="68"/>
      <c r="Q156" s="68"/>
      <c r="R156" s="68"/>
      <c r="S156" s="68"/>
    </row>
    <row r="157" spans="2:19">
      <c r="B157" s="48"/>
      <c r="C157" s="48"/>
      <c r="D157" s="49"/>
      <c r="E157" s="71"/>
      <c r="F157" s="71"/>
      <c r="G157" s="73"/>
      <c r="H157" s="51" t="str">
        <f t="shared" si="51"/>
        <v xml:space="preserve"> </v>
      </c>
      <c r="I157" s="52" t="str">
        <f t="shared" si="52"/>
        <v xml:space="preserve"> </v>
      </c>
      <c r="J157" s="48"/>
      <c r="L157" s="65"/>
      <c r="M157" s="66"/>
      <c r="N157" s="68"/>
      <c r="O157" s="68"/>
      <c r="P157" s="68"/>
      <c r="Q157" s="68"/>
      <c r="R157" s="68"/>
      <c r="S157" s="68"/>
    </row>
    <row r="158" spans="2:19">
      <c r="B158" s="48"/>
      <c r="C158" s="48"/>
      <c r="D158" s="49"/>
      <c r="E158" s="71"/>
      <c r="F158" s="71"/>
      <c r="G158" s="73"/>
      <c r="H158" s="51" t="str">
        <f t="shared" si="51"/>
        <v xml:space="preserve"> </v>
      </c>
      <c r="I158" s="52" t="str">
        <f t="shared" si="52"/>
        <v xml:space="preserve"> </v>
      </c>
      <c r="J158" s="48"/>
      <c r="L158" s="65"/>
      <c r="M158" s="66"/>
      <c r="N158" s="68"/>
      <c r="O158" s="68"/>
      <c r="P158" s="68"/>
      <c r="Q158" s="68"/>
      <c r="R158" s="68"/>
      <c r="S158" s="68"/>
    </row>
    <row r="159" spans="2:19">
      <c r="B159" s="48"/>
      <c r="C159" s="48"/>
      <c r="D159" s="49"/>
      <c r="E159" s="71"/>
      <c r="F159" s="71"/>
      <c r="G159" s="73"/>
      <c r="H159" s="51" t="str">
        <f t="shared" si="51"/>
        <v xml:space="preserve"> </v>
      </c>
      <c r="I159" s="52" t="str">
        <f t="shared" si="52"/>
        <v xml:space="preserve"> </v>
      </c>
      <c r="J159" s="48"/>
      <c r="L159" s="65"/>
      <c r="M159" s="66"/>
      <c r="N159" s="68"/>
      <c r="O159" s="68"/>
      <c r="P159" s="68"/>
      <c r="Q159" s="68"/>
      <c r="R159" s="68"/>
      <c r="S159" s="68"/>
    </row>
    <row r="160" spans="2:19">
      <c r="B160" s="48"/>
      <c r="C160" s="48"/>
      <c r="D160" s="49"/>
      <c r="E160" s="71"/>
      <c r="F160" s="71"/>
      <c r="G160" s="73"/>
      <c r="H160" s="51" t="str">
        <f t="shared" si="51"/>
        <v xml:space="preserve"> </v>
      </c>
      <c r="I160" s="52" t="str">
        <f t="shared" si="52"/>
        <v xml:space="preserve"> </v>
      </c>
      <c r="J160" s="48"/>
      <c r="L160" s="65"/>
      <c r="M160" s="66"/>
      <c r="N160" s="68"/>
      <c r="O160" s="68"/>
      <c r="P160" s="68"/>
      <c r="Q160" s="68"/>
      <c r="R160" s="68"/>
      <c r="S160" s="68"/>
    </row>
    <row r="161" spans="2:19">
      <c r="B161" s="48"/>
      <c r="C161" s="48"/>
      <c r="D161" s="49"/>
      <c r="E161" s="71"/>
      <c r="F161" s="71"/>
      <c r="G161" s="73"/>
      <c r="H161" s="51" t="str">
        <f t="shared" si="51"/>
        <v xml:space="preserve"> </v>
      </c>
      <c r="I161" s="52" t="str">
        <f t="shared" si="52"/>
        <v xml:space="preserve"> </v>
      </c>
      <c r="J161" s="48"/>
      <c r="L161" s="65"/>
      <c r="M161" s="66"/>
      <c r="N161" s="68"/>
      <c r="O161" s="68"/>
      <c r="P161" s="68"/>
      <c r="Q161" s="68"/>
      <c r="R161" s="68"/>
      <c r="S161" s="68"/>
    </row>
    <row r="162" spans="2:19">
      <c r="B162" s="48"/>
      <c r="C162" s="48"/>
      <c r="D162" s="49"/>
      <c r="E162" s="71"/>
      <c r="F162" s="71"/>
      <c r="G162" s="73"/>
      <c r="H162" s="51" t="str">
        <f t="shared" si="51"/>
        <v xml:space="preserve"> </v>
      </c>
      <c r="I162" s="52" t="str">
        <f t="shared" si="52"/>
        <v xml:space="preserve"> </v>
      </c>
      <c r="J162" s="48"/>
      <c r="L162" s="65"/>
      <c r="M162" s="66"/>
      <c r="N162" s="68"/>
      <c r="O162" s="68"/>
      <c r="P162" s="68"/>
      <c r="Q162" s="68"/>
      <c r="R162" s="68"/>
      <c r="S162" s="68"/>
    </row>
    <row r="163" spans="2:19">
      <c r="B163" s="48"/>
      <c r="C163" s="48"/>
      <c r="D163" s="49"/>
      <c r="E163" s="71"/>
      <c r="F163" s="71"/>
      <c r="G163" s="73"/>
      <c r="H163" s="51" t="str">
        <f t="shared" si="51"/>
        <v xml:space="preserve"> </v>
      </c>
      <c r="I163" s="52" t="str">
        <f t="shared" si="52"/>
        <v xml:space="preserve"> </v>
      </c>
      <c r="J163" s="48"/>
      <c r="L163" s="65"/>
      <c r="M163" s="66"/>
      <c r="N163" s="68"/>
      <c r="O163" s="68"/>
      <c r="P163" s="68"/>
      <c r="Q163" s="68"/>
      <c r="R163" s="68"/>
      <c r="S163" s="68"/>
    </row>
    <row r="164" spans="2:19">
      <c r="B164" s="48"/>
      <c r="C164" s="48"/>
      <c r="D164" s="49"/>
      <c r="E164" s="71"/>
      <c r="F164" s="71"/>
      <c r="G164" s="73"/>
      <c r="H164" s="51" t="str">
        <f t="shared" si="51"/>
        <v xml:space="preserve"> </v>
      </c>
      <c r="I164" s="52" t="str">
        <f t="shared" si="52"/>
        <v xml:space="preserve"> </v>
      </c>
      <c r="J164" s="48"/>
      <c r="L164" s="65"/>
      <c r="M164" s="66"/>
      <c r="N164" s="68"/>
      <c r="O164" s="68"/>
      <c r="P164" s="68"/>
      <c r="Q164" s="68"/>
      <c r="R164" s="68"/>
      <c r="S164" s="68"/>
    </row>
    <row r="165" spans="2:19">
      <c r="B165" s="48"/>
      <c r="C165" s="48"/>
      <c r="D165" s="49"/>
      <c r="E165" s="71"/>
      <c r="F165" s="71"/>
      <c r="G165" s="73"/>
      <c r="H165" s="51" t="str">
        <f t="shared" si="51"/>
        <v xml:space="preserve"> </v>
      </c>
      <c r="I165" s="52" t="str">
        <f t="shared" si="52"/>
        <v xml:space="preserve"> </v>
      </c>
      <c r="J165" s="48"/>
      <c r="L165" s="65"/>
      <c r="M165" s="66"/>
      <c r="N165" s="68"/>
      <c r="O165" s="68"/>
      <c r="P165" s="68"/>
      <c r="Q165" s="68"/>
      <c r="R165" s="68"/>
      <c r="S165" s="68"/>
    </row>
    <row r="166" spans="2:19">
      <c r="B166" s="48"/>
      <c r="C166" s="48"/>
      <c r="D166" s="49"/>
      <c r="E166" s="71"/>
      <c r="F166" s="71"/>
      <c r="G166" s="73"/>
      <c r="H166" s="51" t="str">
        <f t="shared" si="51"/>
        <v xml:space="preserve"> </v>
      </c>
      <c r="I166" s="52" t="str">
        <f t="shared" si="52"/>
        <v xml:space="preserve"> </v>
      </c>
      <c r="J166" s="48"/>
      <c r="L166" s="65"/>
      <c r="M166" s="66"/>
      <c r="N166" s="68"/>
      <c r="O166" s="68"/>
      <c r="P166" s="68"/>
      <c r="Q166" s="68"/>
      <c r="R166" s="68"/>
      <c r="S166" s="68"/>
    </row>
    <row r="167" spans="2:19">
      <c r="B167" s="48"/>
      <c r="C167" s="48"/>
      <c r="D167" s="49"/>
      <c r="E167" s="71"/>
      <c r="F167" s="71"/>
      <c r="G167" s="73"/>
      <c r="H167" s="51" t="str">
        <f t="shared" si="51"/>
        <v xml:space="preserve"> </v>
      </c>
      <c r="I167" s="52" t="str">
        <f t="shared" si="52"/>
        <v xml:space="preserve"> </v>
      </c>
      <c r="J167" s="48"/>
      <c r="L167" s="65"/>
      <c r="M167" s="66"/>
      <c r="N167" s="68"/>
      <c r="O167" s="68"/>
      <c r="P167" s="68"/>
      <c r="Q167" s="68"/>
      <c r="R167" s="68"/>
      <c r="S167" s="68"/>
    </row>
    <row r="168" spans="2:19">
      <c r="B168" s="48"/>
      <c r="C168" s="48"/>
      <c r="D168" s="49"/>
      <c r="E168" s="71"/>
      <c r="F168" s="71"/>
      <c r="G168" s="73"/>
      <c r="H168" s="51" t="str">
        <f t="shared" si="51"/>
        <v xml:space="preserve"> </v>
      </c>
      <c r="I168" s="52" t="str">
        <f t="shared" si="52"/>
        <v xml:space="preserve"> </v>
      </c>
      <c r="J168" s="48"/>
      <c r="L168" s="65"/>
      <c r="M168" s="66"/>
      <c r="N168" s="68"/>
      <c r="O168" s="68"/>
      <c r="P168" s="68"/>
      <c r="Q168" s="68"/>
      <c r="R168" s="68"/>
      <c r="S168" s="68"/>
    </row>
    <row r="169" spans="2:19">
      <c r="B169" s="48"/>
      <c r="C169" s="48"/>
      <c r="D169" s="49"/>
      <c r="E169" s="71"/>
      <c r="F169" s="71"/>
      <c r="G169" s="73"/>
      <c r="H169" s="51" t="str">
        <f t="shared" si="51"/>
        <v xml:space="preserve"> </v>
      </c>
      <c r="I169" s="52" t="str">
        <f t="shared" si="52"/>
        <v xml:space="preserve"> </v>
      </c>
      <c r="J169" s="48"/>
      <c r="L169" s="65"/>
      <c r="M169" s="66"/>
      <c r="N169" s="68"/>
      <c r="O169" s="68"/>
      <c r="P169" s="68"/>
      <c r="Q169" s="68"/>
      <c r="R169" s="68"/>
      <c r="S169" s="68"/>
    </row>
    <row r="170" spans="2:19">
      <c r="B170" s="48"/>
      <c r="C170" s="48"/>
      <c r="D170" s="49"/>
      <c r="E170" s="71"/>
      <c r="F170" s="71"/>
      <c r="G170" s="73"/>
      <c r="H170" s="51" t="str">
        <f t="shared" si="51"/>
        <v xml:space="preserve"> </v>
      </c>
      <c r="I170" s="52" t="str">
        <f t="shared" si="52"/>
        <v xml:space="preserve"> </v>
      </c>
      <c r="J170" s="48"/>
      <c r="L170" s="65"/>
      <c r="M170" s="66"/>
      <c r="N170" s="68"/>
      <c r="O170" s="68"/>
      <c r="P170" s="68"/>
      <c r="Q170" s="68"/>
      <c r="R170" s="68"/>
      <c r="S170" s="68"/>
    </row>
    <row r="171" spans="2:19">
      <c r="B171" s="48"/>
      <c r="C171" s="48"/>
      <c r="D171" s="49"/>
      <c r="E171" s="71"/>
      <c r="F171" s="71"/>
      <c r="G171" s="73"/>
      <c r="H171" s="51" t="str">
        <f t="shared" si="51"/>
        <v xml:space="preserve"> </v>
      </c>
      <c r="I171" s="52" t="str">
        <f t="shared" si="52"/>
        <v xml:space="preserve"> </v>
      </c>
      <c r="J171" s="48"/>
      <c r="L171" s="65"/>
      <c r="M171" s="66"/>
      <c r="N171" s="68"/>
      <c r="O171" s="68"/>
      <c r="P171" s="68"/>
      <c r="Q171" s="68"/>
      <c r="R171" s="68"/>
      <c r="S171" s="68"/>
    </row>
    <row r="172" spans="2:19">
      <c r="B172" s="48"/>
      <c r="C172" s="48"/>
      <c r="D172" s="49"/>
      <c r="E172" s="71"/>
      <c r="F172" s="71"/>
      <c r="G172" s="73"/>
      <c r="H172" s="51" t="str">
        <f t="shared" si="51"/>
        <v xml:space="preserve"> </v>
      </c>
      <c r="I172" s="52" t="str">
        <f t="shared" si="52"/>
        <v xml:space="preserve"> </v>
      </c>
      <c r="J172" s="48"/>
      <c r="L172" s="65"/>
      <c r="M172" s="66"/>
      <c r="N172" s="68"/>
      <c r="O172" s="68"/>
      <c r="P172" s="68"/>
      <c r="Q172" s="68"/>
      <c r="R172" s="68"/>
      <c r="S172" s="68"/>
    </row>
    <row r="173" spans="2:19">
      <c r="B173" s="48"/>
      <c r="C173" s="48"/>
      <c r="D173" s="49"/>
      <c r="E173" s="71"/>
      <c r="F173" s="71"/>
      <c r="G173" s="73"/>
      <c r="H173" s="51" t="str">
        <f t="shared" si="51"/>
        <v xml:space="preserve"> </v>
      </c>
      <c r="I173" s="52" t="str">
        <f t="shared" si="52"/>
        <v xml:space="preserve"> </v>
      </c>
      <c r="J173" s="48"/>
      <c r="L173" s="65"/>
      <c r="M173" s="66"/>
      <c r="N173" s="68"/>
      <c r="O173" s="68"/>
      <c r="P173" s="68"/>
      <c r="Q173" s="68"/>
      <c r="R173" s="68"/>
      <c r="S173" s="68"/>
    </row>
    <row r="174" spans="2:19">
      <c r="B174" s="48"/>
      <c r="C174" s="48"/>
      <c r="D174" s="49"/>
      <c r="E174" s="71"/>
      <c r="F174" s="71"/>
      <c r="G174" s="73"/>
      <c r="H174" s="51" t="str">
        <f t="shared" si="51"/>
        <v xml:space="preserve"> </v>
      </c>
      <c r="I174" s="52" t="str">
        <f t="shared" si="52"/>
        <v xml:space="preserve"> </v>
      </c>
      <c r="J174" s="48"/>
      <c r="L174" s="65"/>
      <c r="M174" s="66"/>
      <c r="N174" s="68"/>
      <c r="O174" s="68"/>
      <c r="P174" s="68"/>
      <c r="Q174" s="68"/>
      <c r="R174" s="68"/>
      <c r="S174" s="68"/>
    </row>
    <row r="175" spans="2:19">
      <c r="B175" s="48"/>
      <c r="C175" s="48"/>
      <c r="D175" s="49"/>
      <c r="E175" s="71"/>
      <c r="F175" s="71"/>
      <c r="G175" s="73"/>
      <c r="H175" s="51" t="str">
        <f t="shared" si="51"/>
        <v xml:space="preserve"> </v>
      </c>
      <c r="I175" s="52" t="str">
        <f t="shared" si="52"/>
        <v xml:space="preserve"> </v>
      </c>
      <c r="J175" s="48"/>
      <c r="L175" s="65"/>
      <c r="M175" s="66"/>
      <c r="N175" s="68"/>
      <c r="O175" s="68"/>
      <c r="P175" s="68"/>
      <c r="Q175" s="68"/>
      <c r="R175" s="68"/>
      <c r="S175" s="68"/>
    </row>
    <row r="176" spans="2:19">
      <c r="B176" s="48"/>
      <c r="C176" s="48"/>
      <c r="D176" s="49"/>
      <c r="E176" s="71"/>
      <c r="F176" s="71"/>
      <c r="G176" s="73"/>
      <c r="H176" s="51" t="str">
        <f t="shared" si="51"/>
        <v xml:space="preserve"> </v>
      </c>
      <c r="I176" s="52" t="str">
        <f t="shared" si="52"/>
        <v xml:space="preserve"> </v>
      </c>
      <c r="J176" s="48"/>
      <c r="L176" s="65"/>
      <c r="M176" s="66"/>
      <c r="N176" s="68"/>
      <c r="O176" s="68"/>
      <c r="P176" s="68"/>
      <c r="Q176" s="68"/>
      <c r="R176" s="68"/>
      <c r="S176" s="68"/>
    </row>
    <row r="177" spans="2:19">
      <c r="B177" s="48"/>
      <c r="C177" s="48"/>
      <c r="D177" s="49"/>
      <c r="E177" s="71"/>
      <c r="F177" s="71"/>
      <c r="G177" s="73"/>
      <c r="H177" s="51" t="str">
        <f t="shared" si="51"/>
        <v xml:space="preserve"> </v>
      </c>
      <c r="I177" s="52" t="str">
        <f t="shared" si="52"/>
        <v xml:space="preserve"> </v>
      </c>
      <c r="J177" s="48"/>
      <c r="L177" s="65"/>
      <c r="M177" s="66"/>
      <c r="N177" s="68"/>
      <c r="O177" s="68"/>
      <c r="P177" s="68"/>
      <c r="Q177" s="68"/>
      <c r="R177" s="68"/>
      <c r="S177" s="68"/>
    </row>
    <row r="178" spans="2:19">
      <c r="B178" s="48"/>
      <c r="C178" s="48"/>
      <c r="D178" s="49"/>
      <c r="E178" s="71"/>
      <c r="F178" s="71"/>
      <c r="G178" s="73"/>
      <c r="H178" s="51" t="str">
        <f t="shared" si="51"/>
        <v xml:space="preserve"> </v>
      </c>
      <c r="I178" s="52" t="str">
        <f t="shared" si="52"/>
        <v xml:space="preserve"> </v>
      </c>
      <c r="J178" s="48"/>
      <c r="L178" s="65"/>
      <c r="M178" s="66"/>
      <c r="N178" s="68"/>
      <c r="O178" s="68"/>
      <c r="P178" s="68"/>
      <c r="Q178" s="68"/>
      <c r="R178" s="68"/>
      <c r="S178" s="68"/>
    </row>
    <row r="179" spans="2:19">
      <c r="B179" s="48"/>
      <c r="C179" s="48"/>
      <c r="D179" s="49"/>
      <c r="E179" s="71"/>
      <c r="F179" s="71"/>
      <c r="G179" s="73"/>
      <c r="H179" s="51" t="str">
        <f t="shared" si="51"/>
        <v xml:space="preserve"> </v>
      </c>
      <c r="I179" s="52" t="str">
        <f t="shared" si="52"/>
        <v xml:space="preserve"> </v>
      </c>
      <c r="J179" s="48"/>
      <c r="L179" s="65"/>
      <c r="M179" s="66"/>
      <c r="N179" s="68"/>
      <c r="O179" s="68"/>
      <c r="P179" s="68"/>
      <c r="Q179" s="68"/>
      <c r="R179" s="68"/>
      <c r="S179" s="68"/>
    </row>
    <row r="180" spans="2:19">
      <c r="B180" s="48"/>
      <c r="C180" s="48"/>
      <c r="D180" s="49"/>
      <c r="E180" s="71"/>
      <c r="F180" s="71"/>
      <c r="G180" s="73"/>
      <c r="H180" s="51" t="str">
        <f t="shared" si="51"/>
        <v xml:space="preserve"> </v>
      </c>
      <c r="I180" s="52" t="str">
        <f t="shared" si="52"/>
        <v xml:space="preserve"> </v>
      </c>
      <c r="J180" s="48"/>
      <c r="L180" s="65"/>
      <c r="M180" s="66"/>
      <c r="N180" s="68"/>
      <c r="O180" s="68"/>
      <c r="P180" s="68"/>
      <c r="Q180" s="68"/>
      <c r="R180" s="68"/>
      <c r="S180" s="68"/>
    </row>
    <row r="181" spans="2:19">
      <c r="B181" s="48"/>
      <c r="C181" s="48"/>
      <c r="D181" s="49"/>
      <c r="E181" s="71"/>
      <c r="F181" s="71"/>
      <c r="G181" s="73"/>
      <c r="H181" s="51" t="str">
        <f t="shared" si="51"/>
        <v xml:space="preserve"> </v>
      </c>
      <c r="I181" s="52" t="str">
        <f t="shared" si="52"/>
        <v xml:space="preserve"> </v>
      </c>
      <c r="J181" s="48"/>
      <c r="L181" s="65"/>
      <c r="M181" s="66"/>
      <c r="N181" s="68"/>
      <c r="O181" s="68"/>
      <c r="P181" s="68"/>
      <c r="Q181" s="68"/>
      <c r="R181" s="68"/>
      <c r="S181" s="68"/>
    </row>
    <row r="182" spans="2:19">
      <c r="B182" s="48"/>
      <c r="C182" s="48"/>
      <c r="D182" s="49"/>
      <c r="E182" s="71"/>
      <c r="F182" s="71"/>
      <c r="G182" s="73"/>
      <c r="H182" s="51" t="str">
        <f t="shared" si="51"/>
        <v xml:space="preserve"> </v>
      </c>
      <c r="I182" s="52" t="str">
        <f t="shared" si="52"/>
        <v xml:space="preserve"> </v>
      </c>
      <c r="J182" s="48"/>
      <c r="L182" s="65"/>
      <c r="M182" s="66"/>
      <c r="N182" s="68"/>
      <c r="O182" s="68"/>
      <c r="P182" s="68"/>
      <c r="Q182" s="68"/>
      <c r="R182" s="68"/>
      <c r="S182" s="68"/>
    </row>
    <row r="183" spans="2:19">
      <c r="B183" s="48"/>
      <c r="C183" s="48"/>
      <c r="D183" s="49"/>
      <c r="E183" s="71"/>
      <c r="F183" s="71"/>
      <c r="G183" s="73"/>
      <c r="H183" s="51" t="str">
        <f t="shared" si="51"/>
        <v xml:space="preserve"> </v>
      </c>
      <c r="I183" s="52" t="str">
        <f t="shared" si="52"/>
        <v xml:space="preserve"> </v>
      </c>
      <c r="J183" s="48"/>
      <c r="L183" s="65"/>
      <c r="M183" s="66"/>
      <c r="N183" s="68"/>
      <c r="O183" s="68"/>
      <c r="P183" s="68"/>
      <c r="Q183" s="68"/>
      <c r="R183" s="68"/>
      <c r="S183" s="68"/>
    </row>
    <row r="184" spans="2:19">
      <c r="B184" s="48"/>
      <c r="C184" s="48"/>
      <c r="D184" s="49"/>
      <c r="E184" s="71"/>
      <c r="F184" s="71"/>
      <c r="G184" s="73"/>
      <c r="H184" s="51" t="str">
        <f t="shared" si="51"/>
        <v xml:space="preserve"> </v>
      </c>
      <c r="I184" s="52" t="str">
        <f t="shared" si="52"/>
        <v xml:space="preserve"> </v>
      </c>
      <c r="J184" s="48"/>
      <c r="L184" s="65"/>
      <c r="M184" s="66"/>
      <c r="N184" s="68"/>
      <c r="O184" s="68"/>
      <c r="P184" s="68"/>
      <c r="Q184" s="68"/>
      <c r="R184" s="68"/>
      <c r="S184" s="68"/>
    </row>
    <row r="185" spans="2:19">
      <c r="B185" s="48"/>
      <c r="C185" s="48"/>
      <c r="D185" s="49"/>
      <c r="E185" s="71"/>
      <c r="F185" s="71"/>
      <c r="G185" s="73"/>
      <c r="H185" s="51" t="str">
        <f t="shared" si="51"/>
        <v xml:space="preserve"> </v>
      </c>
      <c r="I185" s="52" t="str">
        <f t="shared" si="52"/>
        <v xml:space="preserve"> </v>
      </c>
      <c r="J185" s="48"/>
      <c r="L185" s="65"/>
      <c r="M185" s="66"/>
      <c r="N185" s="68"/>
      <c r="O185" s="68"/>
      <c r="P185" s="68"/>
      <c r="Q185" s="68"/>
      <c r="R185" s="68"/>
      <c r="S185" s="68"/>
    </row>
    <row r="186" spans="2:19">
      <c r="B186" s="48"/>
      <c r="C186" s="48"/>
      <c r="D186" s="49"/>
      <c r="E186" s="71"/>
      <c r="F186" s="71"/>
      <c r="G186" s="73"/>
      <c r="H186" s="51" t="str">
        <f t="shared" si="51"/>
        <v xml:space="preserve"> </v>
      </c>
      <c r="I186" s="52" t="str">
        <f t="shared" si="52"/>
        <v xml:space="preserve"> </v>
      </c>
      <c r="J186" s="48"/>
      <c r="L186" s="65"/>
      <c r="M186" s="66"/>
      <c r="N186" s="68"/>
      <c r="O186" s="68"/>
      <c r="P186" s="68"/>
      <c r="Q186" s="68"/>
      <c r="R186" s="68"/>
      <c r="S186" s="68"/>
    </row>
    <row r="187" spans="2:19">
      <c r="B187" s="48"/>
      <c r="C187" s="48"/>
      <c r="D187" s="49"/>
      <c r="E187" s="71"/>
      <c r="F187" s="71"/>
      <c r="G187" s="73"/>
      <c r="H187" s="51" t="str">
        <f t="shared" si="51"/>
        <v xml:space="preserve"> </v>
      </c>
      <c r="I187" s="52" t="str">
        <f t="shared" si="52"/>
        <v xml:space="preserve"> </v>
      </c>
      <c r="J187" s="48"/>
      <c r="L187" s="65"/>
      <c r="M187" s="66"/>
      <c r="N187" s="68"/>
      <c r="O187" s="68"/>
      <c r="P187" s="68"/>
      <c r="Q187" s="68"/>
      <c r="R187" s="68"/>
      <c r="S187" s="68"/>
    </row>
    <row r="188" spans="2:19">
      <c r="B188" s="48"/>
      <c r="C188" s="48"/>
      <c r="D188" s="49"/>
      <c r="E188" s="71"/>
      <c r="F188" s="71"/>
      <c r="G188" s="73"/>
      <c r="H188" s="51" t="str">
        <f t="shared" si="51"/>
        <v xml:space="preserve"> </v>
      </c>
      <c r="I188" s="52" t="str">
        <f t="shared" si="52"/>
        <v xml:space="preserve"> </v>
      </c>
      <c r="J188" s="48"/>
      <c r="L188" s="65"/>
      <c r="M188" s="66"/>
      <c r="N188" s="68"/>
      <c r="O188" s="68"/>
      <c r="P188" s="68"/>
      <c r="Q188" s="68"/>
      <c r="R188" s="68"/>
      <c r="S188" s="68"/>
    </row>
    <row r="189" spans="2:19">
      <c r="B189" s="48"/>
      <c r="C189" s="48"/>
      <c r="D189" s="49"/>
      <c r="E189" s="71"/>
      <c r="F189" s="71"/>
      <c r="G189" s="73"/>
      <c r="H189" s="51" t="str">
        <f t="shared" si="51"/>
        <v xml:space="preserve"> </v>
      </c>
      <c r="I189" s="52" t="str">
        <f t="shared" si="52"/>
        <v xml:space="preserve"> </v>
      </c>
      <c r="J189" s="48"/>
      <c r="L189" s="65"/>
      <c r="M189" s="66"/>
      <c r="N189" s="68"/>
      <c r="O189" s="68"/>
      <c r="P189" s="68"/>
      <c r="Q189" s="68"/>
      <c r="R189" s="68"/>
      <c r="S189" s="68"/>
    </row>
    <row r="190" spans="2:19">
      <c r="B190" s="48"/>
      <c r="C190" s="48"/>
      <c r="D190" s="49"/>
      <c r="E190" s="71"/>
      <c r="F190" s="71"/>
      <c r="G190" s="73"/>
      <c r="H190" s="51" t="str">
        <f t="shared" si="51"/>
        <v xml:space="preserve"> </v>
      </c>
      <c r="I190" s="52" t="str">
        <f t="shared" si="52"/>
        <v xml:space="preserve"> </v>
      </c>
      <c r="J190" s="48"/>
      <c r="L190" s="65"/>
      <c r="M190" s="66"/>
      <c r="N190" s="68"/>
      <c r="O190" s="68"/>
      <c r="P190" s="68"/>
      <c r="Q190" s="68"/>
      <c r="R190" s="68"/>
      <c r="S190" s="68"/>
    </row>
    <row r="191" spans="2:19">
      <c r="B191" s="48"/>
      <c r="C191" s="48"/>
      <c r="D191" s="49"/>
      <c r="E191" s="71"/>
      <c r="F191" s="71"/>
      <c r="G191" s="73"/>
      <c r="H191" s="51" t="str">
        <f t="shared" si="51"/>
        <v xml:space="preserve"> </v>
      </c>
      <c r="I191" s="52" t="str">
        <f t="shared" si="52"/>
        <v xml:space="preserve"> </v>
      </c>
      <c r="J191" s="48"/>
      <c r="L191" s="65"/>
      <c r="M191" s="66"/>
      <c r="N191" s="68"/>
      <c r="O191" s="68"/>
      <c r="P191" s="68"/>
      <c r="Q191" s="68"/>
      <c r="R191" s="68"/>
      <c r="S191" s="68"/>
    </row>
    <row r="192" spans="2:19">
      <c r="B192" s="48"/>
      <c r="C192" s="48"/>
      <c r="D192" s="49"/>
      <c r="E192" s="71"/>
      <c r="F192" s="71"/>
      <c r="G192" s="73"/>
      <c r="H192" s="51" t="str">
        <f t="shared" si="51"/>
        <v xml:space="preserve"> </v>
      </c>
      <c r="I192" s="52" t="str">
        <f t="shared" si="52"/>
        <v xml:space="preserve"> </v>
      </c>
      <c r="J192" s="48"/>
      <c r="L192" s="65"/>
      <c r="M192" s="66"/>
      <c r="N192" s="68"/>
      <c r="O192" s="68"/>
      <c r="P192" s="68"/>
      <c r="Q192" s="68"/>
      <c r="R192" s="68"/>
      <c r="S192" s="68"/>
    </row>
    <row r="193" spans="2:19">
      <c r="B193" s="48"/>
      <c r="C193" s="48"/>
      <c r="D193" s="49"/>
      <c r="E193" s="71"/>
      <c r="F193" s="71"/>
      <c r="G193" s="73"/>
      <c r="H193" s="51" t="str">
        <f t="shared" si="51"/>
        <v xml:space="preserve"> </v>
      </c>
      <c r="I193" s="52" t="str">
        <f t="shared" si="52"/>
        <v xml:space="preserve"> </v>
      </c>
      <c r="J193" s="48"/>
      <c r="L193" s="65"/>
      <c r="M193" s="66"/>
      <c r="N193" s="68"/>
      <c r="O193" s="68"/>
      <c r="P193" s="68"/>
      <c r="Q193" s="68"/>
      <c r="R193" s="68"/>
      <c r="S193" s="68"/>
    </row>
    <row r="194" spans="2:19">
      <c r="B194" s="48"/>
      <c r="C194" s="48"/>
      <c r="D194" s="49"/>
      <c r="E194" s="71"/>
      <c r="F194" s="71"/>
      <c r="G194" s="73"/>
      <c r="H194" s="51" t="str">
        <f t="shared" si="51"/>
        <v xml:space="preserve"> </v>
      </c>
      <c r="I194" s="52" t="str">
        <f t="shared" si="52"/>
        <v xml:space="preserve"> </v>
      </c>
      <c r="J194" s="48"/>
      <c r="L194" s="65"/>
      <c r="M194" s="66"/>
      <c r="N194" s="68"/>
      <c r="O194" s="68"/>
      <c r="P194" s="68"/>
      <c r="Q194" s="68"/>
      <c r="R194" s="68"/>
      <c r="S194" s="68"/>
    </row>
    <row r="195" spans="2:19">
      <c r="B195" s="48"/>
      <c r="C195" s="48"/>
      <c r="D195" s="49"/>
      <c r="E195" s="71"/>
      <c r="F195" s="71"/>
      <c r="G195" s="73"/>
      <c r="H195" s="51" t="str">
        <f t="shared" si="51"/>
        <v xml:space="preserve"> </v>
      </c>
      <c r="I195" s="52" t="str">
        <f t="shared" si="52"/>
        <v xml:space="preserve"> </v>
      </c>
      <c r="J195" s="48"/>
      <c r="L195" s="65"/>
      <c r="M195" s="66"/>
      <c r="N195" s="68"/>
      <c r="O195" s="68"/>
      <c r="P195" s="68"/>
      <c r="Q195" s="68"/>
      <c r="R195" s="68"/>
      <c r="S195" s="68"/>
    </row>
    <row r="196" spans="2:19">
      <c r="B196" s="48"/>
      <c r="C196" s="48"/>
      <c r="D196" s="49"/>
      <c r="E196" s="71"/>
      <c r="F196" s="71"/>
      <c r="G196" s="73"/>
      <c r="H196" s="51" t="str">
        <f t="shared" si="51"/>
        <v xml:space="preserve"> </v>
      </c>
      <c r="I196" s="52" t="str">
        <f t="shared" si="52"/>
        <v xml:space="preserve"> </v>
      </c>
      <c r="J196" s="48"/>
      <c r="L196" s="65"/>
      <c r="M196" s="66"/>
      <c r="N196" s="68"/>
      <c r="O196" s="68"/>
      <c r="P196" s="68"/>
      <c r="Q196" s="68"/>
      <c r="R196" s="68"/>
      <c r="S196" s="68"/>
    </row>
    <row r="197" spans="2:19">
      <c r="B197" s="48"/>
      <c r="C197" s="48"/>
      <c r="D197" s="49"/>
      <c r="E197" s="71"/>
      <c r="F197" s="71"/>
      <c r="G197" s="73"/>
      <c r="H197" s="51" t="str">
        <f t="shared" si="51"/>
        <v xml:space="preserve"> </v>
      </c>
      <c r="I197" s="52" t="str">
        <f t="shared" si="52"/>
        <v xml:space="preserve"> </v>
      </c>
      <c r="J197" s="48"/>
      <c r="L197" s="65"/>
      <c r="M197" s="66"/>
      <c r="N197" s="68"/>
      <c r="O197" s="68"/>
      <c r="P197" s="68"/>
      <c r="Q197" s="68"/>
      <c r="R197" s="68"/>
      <c r="S197" s="68"/>
    </row>
    <row r="198" spans="2:19">
      <c r="B198" s="48"/>
      <c r="C198" s="48"/>
      <c r="D198" s="49"/>
      <c r="E198" s="71"/>
      <c r="F198" s="71"/>
      <c r="G198" s="73"/>
      <c r="H198" s="51" t="str">
        <f t="shared" si="51"/>
        <v xml:space="preserve"> </v>
      </c>
      <c r="I198" s="52" t="str">
        <f t="shared" si="52"/>
        <v xml:space="preserve"> </v>
      </c>
      <c r="J198" s="48"/>
      <c r="L198" s="65"/>
      <c r="M198" s="66"/>
      <c r="N198" s="68"/>
      <c r="O198" s="68"/>
      <c r="P198" s="68"/>
      <c r="Q198" s="68"/>
      <c r="R198" s="68"/>
      <c r="S198" s="68"/>
    </row>
    <row r="199" spans="2:19">
      <c r="B199" s="48"/>
      <c r="C199" s="48"/>
      <c r="D199" s="49"/>
      <c r="E199" s="71"/>
      <c r="F199" s="71"/>
      <c r="G199" s="73"/>
      <c r="H199" s="51" t="str">
        <f t="shared" si="51"/>
        <v xml:space="preserve"> </v>
      </c>
      <c r="I199" s="52" t="str">
        <f t="shared" si="52"/>
        <v xml:space="preserve"> </v>
      </c>
      <c r="J199" s="48"/>
      <c r="L199" s="65"/>
      <c r="M199" s="66"/>
      <c r="N199" s="68"/>
      <c r="O199" s="68"/>
      <c r="P199" s="68"/>
      <c r="Q199" s="68"/>
      <c r="R199" s="68"/>
      <c r="S199" s="68"/>
    </row>
    <row r="200" spans="2:19">
      <c r="B200" s="48"/>
      <c r="C200" s="48"/>
      <c r="D200" s="49"/>
      <c r="E200" s="71"/>
      <c r="F200" s="71"/>
      <c r="G200" s="73"/>
      <c r="H200" s="51" t="str">
        <f t="shared" si="51"/>
        <v xml:space="preserve"> </v>
      </c>
      <c r="I200" s="52" t="str">
        <f t="shared" si="52"/>
        <v xml:space="preserve"> </v>
      </c>
      <c r="J200" s="48"/>
      <c r="L200" s="65"/>
      <c r="M200" s="66"/>
      <c r="N200" s="68"/>
      <c r="O200" s="68"/>
      <c r="P200" s="68"/>
      <c r="Q200" s="68"/>
      <c r="R200" s="68"/>
      <c r="S200" s="68"/>
    </row>
    <row r="201" spans="2:19">
      <c r="B201" s="48"/>
      <c r="C201" s="48"/>
      <c r="D201" s="49"/>
      <c r="E201" s="71"/>
      <c r="F201" s="71"/>
      <c r="G201" s="73"/>
      <c r="H201" s="51" t="str">
        <f t="shared" si="51"/>
        <v xml:space="preserve"> </v>
      </c>
      <c r="I201" s="52" t="str">
        <f t="shared" si="52"/>
        <v xml:space="preserve"> </v>
      </c>
      <c r="J201" s="48"/>
      <c r="L201" s="65"/>
      <c r="M201" s="66"/>
      <c r="N201" s="68"/>
      <c r="O201" s="68"/>
      <c r="P201" s="68"/>
      <c r="Q201" s="68"/>
      <c r="R201" s="68"/>
      <c r="S201" s="68"/>
    </row>
    <row r="202" spans="2:19">
      <c r="B202" s="48"/>
      <c r="C202" s="48"/>
      <c r="D202" s="49"/>
      <c r="E202" s="71"/>
      <c r="F202" s="71"/>
      <c r="G202" s="73"/>
      <c r="H202" s="51" t="str">
        <f t="shared" si="51"/>
        <v xml:space="preserve"> </v>
      </c>
      <c r="I202" s="52" t="str">
        <f t="shared" si="52"/>
        <v xml:space="preserve"> </v>
      </c>
      <c r="J202" s="48"/>
      <c r="L202" s="65"/>
      <c r="M202" s="66"/>
      <c r="N202" s="68"/>
      <c r="O202" s="68"/>
      <c r="P202" s="68"/>
      <c r="Q202" s="68"/>
      <c r="R202" s="68"/>
      <c r="S202" s="68"/>
    </row>
    <row r="203" spans="2:19">
      <c r="B203" s="48"/>
      <c r="C203" s="48"/>
      <c r="D203" s="49"/>
      <c r="E203" s="71"/>
      <c r="F203" s="71"/>
      <c r="G203" s="73"/>
      <c r="H203" s="51" t="str">
        <f t="shared" si="51"/>
        <v xml:space="preserve"> </v>
      </c>
      <c r="I203" s="52" t="str">
        <f t="shared" si="52"/>
        <v xml:space="preserve"> </v>
      </c>
      <c r="J203" s="48"/>
      <c r="L203" s="65"/>
      <c r="M203" s="66"/>
      <c r="N203" s="68"/>
      <c r="O203" s="68"/>
      <c r="P203" s="68"/>
      <c r="Q203" s="68"/>
      <c r="R203" s="68"/>
      <c r="S203" s="68"/>
    </row>
    <row r="204" spans="2:19">
      <c r="B204" s="48"/>
      <c r="C204" s="48"/>
      <c r="D204" s="49"/>
      <c r="E204" s="71"/>
      <c r="F204" s="71"/>
      <c r="G204" s="73"/>
      <c r="H204" s="51" t="str">
        <f t="shared" ref="H204:H267" si="53">IF(G204="Non",D204," ")</f>
        <v xml:space="preserve"> </v>
      </c>
      <c r="I204" s="52" t="str">
        <f t="shared" ref="I204:I267" si="54">IF(G204="non",D204," ")</f>
        <v xml:space="preserve"> </v>
      </c>
      <c r="J204" s="48"/>
      <c r="L204" s="65"/>
      <c r="M204" s="66"/>
      <c r="N204" s="68"/>
      <c r="O204" s="68"/>
      <c r="P204" s="68"/>
      <c r="Q204" s="68"/>
      <c r="R204" s="68"/>
      <c r="S204" s="68"/>
    </row>
    <row r="205" spans="2:19">
      <c r="B205" s="48"/>
      <c r="C205" s="48"/>
      <c r="D205" s="49"/>
      <c r="E205" s="71"/>
      <c r="F205" s="71"/>
      <c r="G205" s="73"/>
      <c r="H205" s="51" t="str">
        <f t="shared" si="53"/>
        <v xml:space="preserve"> </v>
      </c>
      <c r="I205" s="52" t="str">
        <f t="shared" si="54"/>
        <v xml:space="preserve"> </v>
      </c>
      <c r="J205" s="48"/>
      <c r="L205" s="65"/>
      <c r="M205" s="66"/>
      <c r="N205" s="68"/>
      <c r="O205" s="68"/>
      <c r="P205" s="68"/>
      <c r="Q205" s="68"/>
      <c r="R205" s="68"/>
      <c r="S205" s="68"/>
    </row>
    <row r="206" spans="2:19">
      <c r="B206" s="48"/>
      <c r="C206" s="48"/>
      <c r="D206" s="49"/>
      <c r="E206" s="71"/>
      <c r="F206" s="71"/>
      <c r="G206" s="73"/>
      <c r="H206" s="51" t="str">
        <f t="shared" si="53"/>
        <v xml:space="preserve"> </v>
      </c>
      <c r="I206" s="52" t="str">
        <f t="shared" si="54"/>
        <v xml:space="preserve"> </v>
      </c>
      <c r="J206" s="48"/>
      <c r="L206" s="65"/>
      <c r="M206" s="66"/>
      <c r="N206" s="68"/>
      <c r="O206" s="68"/>
      <c r="P206" s="68"/>
      <c r="Q206" s="68"/>
      <c r="R206" s="68"/>
      <c r="S206" s="68"/>
    </row>
    <row r="207" spans="2:19">
      <c r="B207" s="48"/>
      <c r="C207" s="48"/>
      <c r="D207" s="49"/>
      <c r="E207" s="71"/>
      <c r="F207" s="71"/>
      <c r="G207" s="73"/>
      <c r="H207" s="51" t="str">
        <f t="shared" si="53"/>
        <v xml:space="preserve"> </v>
      </c>
      <c r="I207" s="52" t="str">
        <f t="shared" si="54"/>
        <v xml:space="preserve"> </v>
      </c>
      <c r="J207" s="48"/>
      <c r="L207" s="65"/>
      <c r="M207" s="66"/>
      <c r="N207" s="68"/>
      <c r="O207" s="68"/>
      <c r="P207" s="68"/>
      <c r="Q207" s="68"/>
      <c r="R207" s="68"/>
      <c r="S207" s="68"/>
    </row>
    <row r="208" spans="2:19">
      <c r="B208" s="48"/>
      <c r="C208" s="48"/>
      <c r="D208" s="49"/>
      <c r="E208" s="71"/>
      <c r="F208" s="71"/>
      <c r="G208" s="73"/>
      <c r="H208" s="51" t="str">
        <f t="shared" si="53"/>
        <v xml:space="preserve"> </v>
      </c>
      <c r="I208" s="52" t="str">
        <f t="shared" si="54"/>
        <v xml:space="preserve"> </v>
      </c>
      <c r="J208" s="48"/>
      <c r="L208" s="65"/>
      <c r="M208" s="66"/>
      <c r="N208" s="68"/>
      <c r="O208" s="68"/>
      <c r="P208" s="68"/>
      <c r="Q208" s="68"/>
      <c r="R208" s="68"/>
      <c r="S208" s="68"/>
    </row>
    <row r="209" spans="2:19">
      <c r="B209" s="48"/>
      <c r="C209" s="48"/>
      <c r="D209" s="49"/>
      <c r="E209" s="71"/>
      <c r="F209" s="71"/>
      <c r="G209" s="73"/>
      <c r="H209" s="51" t="str">
        <f t="shared" si="53"/>
        <v xml:space="preserve"> </v>
      </c>
      <c r="I209" s="52" t="str">
        <f t="shared" si="54"/>
        <v xml:space="preserve"> </v>
      </c>
      <c r="J209" s="48"/>
      <c r="L209" s="65"/>
      <c r="M209" s="66"/>
      <c r="N209" s="68"/>
      <c r="O209" s="68"/>
      <c r="P209" s="68"/>
      <c r="Q209" s="68"/>
      <c r="R209" s="68"/>
      <c r="S209" s="68"/>
    </row>
    <row r="210" spans="2:19">
      <c r="B210" s="48"/>
      <c r="C210" s="48"/>
      <c r="D210" s="49"/>
      <c r="E210" s="71"/>
      <c r="F210" s="71"/>
      <c r="G210" s="73"/>
      <c r="H210" s="51" t="str">
        <f t="shared" si="53"/>
        <v xml:space="preserve"> </v>
      </c>
      <c r="I210" s="52" t="str">
        <f t="shared" si="54"/>
        <v xml:space="preserve"> </v>
      </c>
      <c r="J210" s="48"/>
      <c r="L210" s="65"/>
      <c r="M210" s="66"/>
      <c r="N210" s="68"/>
      <c r="O210" s="68"/>
      <c r="P210" s="68"/>
      <c r="Q210" s="68"/>
      <c r="R210" s="68"/>
      <c r="S210" s="68"/>
    </row>
    <row r="211" spans="2:19">
      <c r="B211" s="48"/>
      <c r="C211" s="48"/>
      <c r="D211" s="49"/>
      <c r="E211" s="71"/>
      <c r="F211" s="71"/>
      <c r="G211" s="73"/>
      <c r="H211" s="51" t="str">
        <f t="shared" si="53"/>
        <v xml:space="preserve"> </v>
      </c>
      <c r="I211" s="52" t="str">
        <f t="shared" si="54"/>
        <v xml:space="preserve"> </v>
      </c>
      <c r="J211" s="48"/>
      <c r="L211" s="65"/>
      <c r="M211" s="66"/>
      <c r="N211" s="68"/>
      <c r="O211" s="68"/>
      <c r="P211" s="68"/>
      <c r="Q211" s="68"/>
      <c r="R211" s="68"/>
      <c r="S211" s="68"/>
    </row>
    <row r="212" spans="2:19">
      <c r="B212" s="48"/>
      <c r="C212" s="48"/>
      <c r="D212" s="49"/>
      <c r="E212" s="71"/>
      <c r="F212" s="71"/>
      <c r="G212" s="73"/>
      <c r="H212" s="51" t="str">
        <f t="shared" si="53"/>
        <v xml:space="preserve"> </v>
      </c>
      <c r="I212" s="52" t="str">
        <f t="shared" si="54"/>
        <v xml:space="preserve"> </v>
      </c>
      <c r="J212" s="48"/>
      <c r="L212" s="65"/>
      <c r="M212" s="66"/>
      <c r="N212" s="68"/>
      <c r="O212" s="68"/>
      <c r="P212" s="68"/>
      <c r="Q212" s="68"/>
      <c r="R212" s="68"/>
      <c r="S212" s="68"/>
    </row>
    <row r="213" spans="2:19">
      <c r="B213" s="48"/>
      <c r="C213" s="48"/>
      <c r="D213" s="49"/>
      <c r="E213" s="71"/>
      <c r="F213" s="71"/>
      <c r="G213" s="73"/>
      <c r="H213" s="51" t="str">
        <f t="shared" si="53"/>
        <v xml:space="preserve"> </v>
      </c>
      <c r="I213" s="52" t="str">
        <f t="shared" si="54"/>
        <v xml:space="preserve"> </v>
      </c>
      <c r="J213" s="48"/>
      <c r="L213" s="65"/>
      <c r="M213" s="66"/>
      <c r="N213" s="68"/>
      <c r="O213" s="68"/>
      <c r="P213" s="68"/>
      <c r="Q213" s="68"/>
      <c r="R213" s="68"/>
      <c r="S213" s="68"/>
    </row>
    <row r="214" spans="2:19">
      <c r="B214" s="48"/>
      <c r="C214" s="48"/>
      <c r="D214" s="49"/>
      <c r="E214" s="71"/>
      <c r="F214" s="71"/>
      <c r="G214" s="73"/>
      <c r="H214" s="51" t="str">
        <f t="shared" si="53"/>
        <v xml:space="preserve"> </v>
      </c>
      <c r="I214" s="52" t="str">
        <f t="shared" si="54"/>
        <v xml:space="preserve"> </v>
      </c>
      <c r="J214" s="48"/>
      <c r="L214" s="65"/>
      <c r="M214" s="66"/>
      <c r="N214" s="68"/>
      <c r="O214" s="68"/>
      <c r="P214" s="68"/>
      <c r="Q214" s="68"/>
      <c r="R214" s="68"/>
      <c r="S214" s="68"/>
    </row>
    <row r="215" spans="2:19">
      <c r="B215" s="48"/>
      <c r="C215" s="48"/>
      <c r="D215" s="49"/>
      <c r="E215" s="71"/>
      <c r="F215" s="71"/>
      <c r="G215" s="73"/>
      <c r="H215" s="51" t="str">
        <f t="shared" si="53"/>
        <v xml:space="preserve"> </v>
      </c>
      <c r="I215" s="52" t="str">
        <f t="shared" si="54"/>
        <v xml:space="preserve"> </v>
      </c>
      <c r="J215" s="48"/>
      <c r="L215" s="65"/>
      <c r="M215" s="66"/>
      <c r="N215" s="68"/>
      <c r="O215" s="68"/>
      <c r="P215" s="68"/>
      <c r="Q215" s="68"/>
      <c r="R215" s="68"/>
      <c r="S215" s="68"/>
    </row>
    <row r="216" spans="2:19">
      <c r="B216" s="48"/>
      <c r="C216" s="48"/>
      <c r="D216" s="49"/>
      <c r="E216" s="71"/>
      <c r="F216" s="71"/>
      <c r="G216" s="73"/>
      <c r="H216" s="51" t="str">
        <f t="shared" si="53"/>
        <v xml:space="preserve"> </v>
      </c>
      <c r="I216" s="52" t="str">
        <f t="shared" si="54"/>
        <v xml:space="preserve"> </v>
      </c>
      <c r="J216" s="48"/>
      <c r="L216" s="65"/>
      <c r="M216" s="66"/>
      <c r="N216" s="68"/>
      <c r="O216" s="68"/>
      <c r="P216" s="68"/>
      <c r="Q216" s="68"/>
      <c r="R216" s="68"/>
      <c r="S216" s="68"/>
    </row>
    <row r="217" spans="2:19">
      <c r="B217" s="48"/>
      <c r="C217" s="48"/>
      <c r="D217" s="49"/>
      <c r="E217" s="71"/>
      <c r="F217" s="71"/>
      <c r="G217" s="73"/>
      <c r="H217" s="51" t="str">
        <f t="shared" si="53"/>
        <v xml:space="preserve"> </v>
      </c>
      <c r="I217" s="52" t="str">
        <f t="shared" si="54"/>
        <v xml:space="preserve"> </v>
      </c>
      <c r="J217" s="48"/>
      <c r="L217" s="65"/>
      <c r="M217" s="66"/>
      <c r="N217" s="68"/>
      <c r="O217" s="68"/>
      <c r="P217" s="68"/>
      <c r="Q217" s="68"/>
      <c r="R217" s="68"/>
      <c r="S217" s="68"/>
    </row>
    <row r="218" spans="2:19">
      <c r="B218" s="48"/>
      <c r="C218" s="48"/>
      <c r="D218" s="49"/>
      <c r="E218" s="71"/>
      <c r="F218" s="71"/>
      <c r="G218" s="73"/>
      <c r="H218" s="51" t="str">
        <f t="shared" si="53"/>
        <v xml:space="preserve"> </v>
      </c>
      <c r="I218" s="52" t="str">
        <f t="shared" si="54"/>
        <v xml:space="preserve"> </v>
      </c>
      <c r="J218" s="48"/>
      <c r="L218" s="65"/>
      <c r="M218" s="66"/>
      <c r="N218" s="68"/>
      <c r="O218" s="68"/>
      <c r="P218" s="68"/>
      <c r="Q218" s="68"/>
      <c r="R218" s="68"/>
      <c r="S218" s="68"/>
    </row>
    <row r="219" spans="2:19">
      <c r="B219" s="48"/>
      <c r="C219" s="48"/>
      <c r="D219" s="49"/>
      <c r="E219" s="71"/>
      <c r="F219" s="71"/>
      <c r="G219" s="73"/>
      <c r="H219" s="51" t="str">
        <f t="shared" si="53"/>
        <v xml:space="preserve"> </v>
      </c>
      <c r="I219" s="52" t="str">
        <f t="shared" si="54"/>
        <v xml:space="preserve"> </v>
      </c>
      <c r="J219" s="48"/>
      <c r="L219" s="65"/>
      <c r="M219" s="66"/>
      <c r="N219" s="68"/>
      <c r="O219" s="68"/>
      <c r="P219" s="68"/>
      <c r="Q219" s="68"/>
      <c r="R219" s="68"/>
      <c r="S219" s="68"/>
    </row>
    <row r="220" spans="2:19">
      <c r="B220" s="48"/>
      <c r="C220" s="48"/>
      <c r="D220" s="49"/>
      <c r="E220" s="71"/>
      <c r="F220" s="71"/>
      <c r="G220" s="73"/>
      <c r="H220" s="51" t="str">
        <f t="shared" si="53"/>
        <v xml:space="preserve"> </v>
      </c>
      <c r="I220" s="52" t="str">
        <f t="shared" si="54"/>
        <v xml:space="preserve"> </v>
      </c>
      <c r="J220" s="48"/>
      <c r="L220" s="65"/>
      <c r="M220" s="66"/>
      <c r="N220" s="68"/>
      <c r="O220" s="68"/>
      <c r="P220" s="68"/>
      <c r="Q220" s="68"/>
      <c r="R220" s="68"/>
      <c r="S220" s="68"/>
    </row>
    <row r="221" spans="2:19">
      <c r="B221" s="48"/>
      <c r="C221" s="48"/>
      <c r="D221" s="49"/>
      <c r="E221" s="71"/>
      <c r="F221" s="71"/>
      <c r="G221" s="73"/>
      <c r="H221" s="51" t="str">
        <f t="shared" si="53"/>
        <v xml:space="preserve"> </v>
      </c>
      <c r="I221" s="52" t="str">
        <f t="shared" si="54"/>
        <v xml:space="preserve"> </v>
      </c>
      <c r="J221" s="48"/>
      <c r="L221" s="65"/>
      <c r="M221" s="66"/>
      <c r="N221" s="68"/>
      <c r="O221" s="68"/>
      <c r="P221" s="68"/>
      <c r="Q221" s="68"/>
      <c r="R221" s="68"/>
      <c r="S221" s="68"/>
    </row>
    <row r="222" spans="2:19">
      <c r="B222" s="48"/>
      <c r="C222" s="48"/>
      <c r="D222" s="49"/>
      <c r="E222" s="71"/>
      <c r="F222" s="71"/>
      <c r="G222" s="73"/>
      <c r="H222" s="51" t="str">
        <f t="shared" si="53"/>
        <v xml:space="preserve"> </v>
      </c>
      <c r="I222" s="52" t="str">
        <f t="shared" si="54"/>
        <v xml:space="preserve"> </v>
      </c>
      <c r="J222" s="48"/>
      <c r="L222" s="65"/>
      <c r="M222" s="66"/>
      <c r="N222" s="68"/>
      <c r="O222" s="68"/>
      <c r="P222" s="68"/>
      <c r="Q222" s="68"/>
      <c r="R222" s="68"/>
      <c r="S222" s="68"/>
    </row>
    <row r="223" spans="2:19">
      <c r="B223" s="48"/>
      <c r="C223" s="48"/>
      <c r="D223" s="49"/>
      <c r="E223" s="71"/>
      <c r="F223" s="71"/>
      <c r="G223" s="73"/>
      <c r="H223" s="51" t="str">
        <f t="shared" si="53"/>
        <v xml:space="preserve"> </v>
      </c>
      <c r="I223" s="52" t="str">
        <f t="shared" si="54"/>
        <v xml:space="preserve"> </v>
      </c>
      <c r="J223" s="48"/>
      <c r="L223" s="65"/>
      <c r="M223" s="66"/>
      <c r="N223" s="68"/>
      <c r="O223" s="68"/>
      <c r="P223" s="68"/>
      <c r="Q223" s="68"/>
      <c r="R223" s="68"/>
      <c r="S223" s="68"/>
    </row>
    <row r="224" spans="2:19">
      <c r="B224" s="48"/>
      <c r="C224" s="48"/>
      <c r="D224" s="49"/>
      <c r="E224" s="71"/>
      <c r="F224" s="71"/>
      <c r="G224" s="73"/>
      <c r="H224" s="51" t="str">
        <f t="shared" si="53"/>
        <v xml:space="preserve"> </v>
      </c>
      <c r="I224" s="52" t="str">
        <f t="shared" si="54"/>
        <v xml:space="preserve"> </v>
      </c>
      <c r="J224" s="48"/>
      <c r="L224" s="65"/>
      <c r="M224" s="66"/>
      <c r="N224" s="68"/>
      <c r="O224" s="68"/>
      <c r="P224" s="68"/>
      <c r="Q224" s="68"/>
      <c r="R224" s="68"/>
      <c r="S224" s="68"/>
    </row>
    <row r="225" spans="2:19">
      <c r="B225" s="48"/>
      <c r="C225" s="48"/>
      <c r="D225" s="49"/>
      <c r="E225" s="71"/>
      <c r="F225" s="71"/>
      <c r="G225" s="73"/>
      <c r="H225" s="51" t="str">
        <f t="shared" si="53"/>
        <v xml:space="preserve"> </v>
      </c>
      <c r="I225" s="52" t="str">
        <f t="shared" si="54"/>
        <v xml:space="preserve"> </v>
      </c>
      <c r="J225" s="48"/>
      <c r="L225" s="65"/>
      <c r="M225" s="66"/>
      <c r="N225" s="68"/>
      <c r="O225" s="68"/>
      <c r="P225" s="68"/>
      <c r="Q225" s="68"/>
      <c r="R225" s="68"/>
      <c r="S225" s="68"/>
    </row>
    <row r="226" spans="2:19">
      <c r="B226" s="48"/>
      <c r="C226" s="48"/>
      <c r="D226" s="49"/>
      <c r="E226" s="71"/>
      <c r="F226" s="71"/>
      <c r="G226" s="73"/>
      <c r="H226" s="51" t="str">
        <f t="shared" si="53"/>
        <v xml:space="preserve"> </v>
      </c>
      <c r="I226" s="52" t="str">
        <f t="shared" si="54"/>
        <v xml:space="preserve"> </v>
      </c>
      <c r="J226" s="48"/>
      <c r="L226" s="65"/>
      <c r="M226" s="66"/>
      <c r="N226" s="68"/>
      <c r="O226" s="68"/>
      <c r="P226" s="68"/>
      <c r="Q226" s="68"/>
      <c r="R226" s="68"/>
      <c r="S226" s="68"/>
    </row>
    <row r="227" spans="2:19">
      <c r="B227" s="48"/>
      <c r="C227" s="48"/>
      <c r="D227" s="49"/>
      <c r="E227" s="71"/>
      <c r="F227" s="71"/>
      <c r="G227" s="73"/>
      <c r="H227" s="51" t="str">
        <f t="shared" si="53"/>
        <v xml:space="preserve"> </v>
      </c>
      <c r="I227" s="52" t="str">
        <f t="shared" si="54"/>
        <v xml:space="preserve"> </v>
      </c>
      <c r="J227" s="48"/>
      <c r="L227" s="65"/>
      <c r="M227" s="66"/>
      <c r="N227" s="68"/>
      <c r="O227" s="68"/>
      <c r="P227" s="68"/>
      <c r="Q227" s="68"/>
      <c r="R227" s="68"/>
      <c r="S227" s="68"/>
    </row>
    <row r="228" spans="2:19">
      <c r="B228" s="48"/>
      <c r="C228" s="48"/>
      <c r="D228" s="49"/>
      <c r="E228" s="71"/>
      <c r="F228" s="71"/>
      <c r="G228" s="73"/>
      <c r="H228" s="51" t="str">
        <f t="shared" si="53"/>
        <v xml:space="preserve"> </v>
      </c>
      <c r="I228" s="52" t="str">
        <f t="shared" si="54"/>
        <v xml:space="preserve"> </v>
      </c>
      <c r="J228" s="48"/>
      <c r="L228" s="65"/>
      <c r="M228" s="66"/>
      <c r="N228" s="68"/>
      <c r="O228" s="68"/>
      <c r="P228" s="68"/>
      <c r="Q228" s="68"/>
      <c r="R228" s="68"/>
      <c r="S228" s="68"/>
    </row>
    <row r="229" spans="2:19">
      <c r="B229" s="48"/>
      <c r="C229" s="48"/>
      <c r="D229" s="49"/>
      <c r="E229" s="71"/>
      <c r="F229" s="71"/>
      <c r="G229" s="73"/>
      <c r="H229" s="51" t="str">
        <f t="shared" si="53"/>
        <v xml:space="preserve"> </v>
      </c>
      <c r="I229" s="52" t="str">
        <f t="shared" si="54"/>
        <v xml:space="preserve"> </v>
      </c>
      <c r="J229" s="48"/>
      <c r="L229" s="65"/>
      <c r="M229" s="66"/>
      <c r="N229" s="68"/>
      <c r="O229" s="68"/>
      <c r="P229" s="68"/>
      <c r="Q229" s="68"/>
      <c r="R229" s="68"/>
      <c r="S229" s="68"/>
    </row>
    <row r="230" spans="2:19">
      <c r="B230" s="48"/>
      <c r="C230" s="48"/>
      <c r="D230" s="49"/>
      <c r="E230" s="71"/>
      <c r="F230" s="71"/>
      <c r="G230" s="73"/>
      <c r="H230" s="51" t="str">
        <f t="shared" si="53"/>
        <v xml:space="preserve"> </v>
      </c>
      <c r="I230" s="52" t="str">
        <f t="shared" si="54"/>
        <v xml:space="preserve"> </v>
      </c>
      <c r="J230" s="48"/>
      <c r="L230" s="65"/>
      <c r="M230" s="66"/>
      <c r="N230" s="68"/>
      <c r="O230" s="68"/>
      <c r="P230" s="68"/>
      <c r="Q230" s="68"/>
      <c r="R230" s="68"/>
      <c r="S230" s="68"/>
    </row>
    <row r="231" spans="2:19">
      <c r="B231" s="48"/>
      <c r="C231" s="48"/>
      <c r="D231" s="49"/>
      <c r="E231" s="71"/>
      <c r="F231" s="71"/>
      <c r="G231" s="73"/>
      <c r="H231" s="51" t="str">
        <f t="shared" si="53"/>
        <v xml:space="preserve"> </v>
      </c>
      <c r="I231" s="52" t="str">
        <f t="shared" si="54"/>
        <v xml:space="preserve"> </v>
      </c>
      <c r="J231" s="48"/>
      <c r="L231" s="65"/>
      <c r="M231" s="66"/>
      <c r="N231" s="68"/>
      <c r="O231" s="68"/>
      <c r="P231" s="68"/>
      <c r="Q231" s="68"/>
      <c r="R231" s="68"/>
      <c r="S231" s="68"/>
    </row>
    <row r="232" spans="2:19">
      <c r="B232" s="48"/>
      <c r="C232" s="48"/>
      <c r="D232" s="49"/>
      <c r="E232" s="71"/>
      <c r="F232" s="71"/>
      <c r="G232" s="73"/>
      <c r="H232" s="51" t="str">
        <f t="shared" si="53"/>
        <v xml:space="preserve"> </v>
      </c>
      <c r="I232" s="52" t="str">
        <f t="shared" si="54"/>
        <v xml:space="preserve"> </v>
      </c>
      <c r="J232" s="48"/>
      <c r="L232" s="65"/>
      <c r="M232" s="66"/>
      <c r="N232" s="68"/>
      <c r="O232" s="68"/>
      <c r="P232" s="68"/>
      <c r="Q232" s="68"/>
      <c r="R232" s="68"/>
      <c r="S232" s="68"/>
    </row>
    <row r="233" spans="2:19">
      <c r="B233" s="48"/>
      <c r="C233" s="48"/>
      <c r="D233" s="49"/>
      <c r="E233" s="71"/>
      <c r="F233" s="71"/>
      <c r="G233" s="73"/>
      <c r="H233" s="51" t="str">
        <f t="shared" si="53"/>
        <v xml:space="preserve"> </v>
      </c>
      <c r="I233" s="52" t="str">
        <f t="shared" si="54"/>
        <v xml:space="preserve"> </v>
      </c>
      <c r="J233" s="48"/>
      <c r="L233" s="65"/>
      <c r="M233" s="66"/>
      <c r="N233" s="68"/>
      <c r="O233" s="68"/>
      <c r="P233" s="68"/>
      <c r="Q233" s="68"/>
      <c r="R233" s="68"/>
      <c r="S233" s="68"/>
    </row>
    <row r="234" spans="2:19">
      <c r="B234" s="48"/>
      <c r="C234" s="48"/>
      <c r="D234" s="49"/>
      <c r="E234" s="71"/>
      <c r="F234" s="71"/>
      <c r="G234" s="73"/>
      <c r="H234" s="51" t="str">
        <f t="shared" si="53"/>
        <v xml:space="preserve"> </v>
      </c>
      <c r="I234" s="52" t="str">
        <f t="shared" si="54"/>
        <v xml:space="preserve"> </v>
      </c>
      <c r="J234" s="48"/>
      <c r="L234" s="65"/>
      <c r="M234" s="66"/>
      <c r="N234" s="68"/>
      <c r="O234" s="68"/>
      <c r="P234" s="68"/>
      <c r="Q234" s="68"/>
      <c r="R234" s="68"/>
      <c r="S234" s="68"/>
    </row>
    <row r="235" spans="2:19">
      <c r="B235" s="48"/>
      <c r="C235" s="48"/>
      <c r="D235" s="49"/>
      <c r="E235" s="71"/>
      <c r="F235" s="71"/>
      <c r="G235" s="73"/>
      <c r="H235" s="51" t="str">
        <f t="shared" si="53"/>
        <v xml:space="preserve"> </v>
      </c>
      <c r="I235" s="52" t="str">
        <f t="shared" si="54"/>
        <v xml:space="preserve"> </v>
      </c>
      <c r="J235" s="48"/>
      <c r="L235" s="65"/>
      <c r="M235" s="66"/>
      <c r="N235" s="68"/>
      <c r="O235" s="68"/>
      <c r="P235" s="68"/>
      <c r="Q235" s="68"/>
      <c r="R235" s="68"/>
      <c r="S235" s="68"/>
    </row>
    <row r="236" spans="2:19">
      <c r="B236" s="48"/>
      <c r="C236" s="48"/>
      <c r="D236" s="49"/>
      <c r="E236" s="71"/>
      <c r="F236" s="71"/>
      <c r="G236" s="73"/>
      <c r="H236" s="51" t="str">
        <f t="shared" si="53"/>
        <v xml:space="preserve"> </v>
      </c>
      <c r="I236" s="52" t="str">
        <f t="shared" si="54"/>
        <v xml:space="preserve"> </v>
      </c>
      <c r="J236" s="48"/>
      <c r="L236" s="65"/>
      <c r="M236" s="66"/>
      <c r="N236" s="68"/>
      <c r="O236" s="68"/>
      <c r="P236" s="68"/>
      <c r="Q236" s="68"/>
      <c r="R236" s="68"/>
      <c r="S236" s="68"/>
    </row>
    <row r="237" spans="2:19">
      <c r="B237" s="48"/>
      <c r="C237" s="48"/>
      <c r="D237" s="49"/>
      <c r="E237" s="71"/>
      <c r="F237" s="71"/>
      <c r="G237" s="73"/>
      <c r="H237" s="51" t="str">
        <f t="shared" si="53"/>
        <v xml:space="preserve"> </v>
      </c>
      <c r="I237" s="52" t="str">
        <f t="shared" si="54"/>
        <v xml:space="preserve"> </v>
      </c>
      <c r="J237" s="48"/>
      <c r="L237" s="65"/>
      <c r="M237" s="66"/>
      <c r="N237" s="68"/>
      <c r="O237" s="68"/>
      <c r="P237" s="68"/>
      <c r="Q237" s="68"/>
      <c r="R237" s="68"/>
      <c r="S237" s="68"/>
    </row>
    <row r="238" spans="2:19">
      <c r="B238" s="48"/>
      <c r="C238" s="48"/>
      <c r="D238" s="49"/>
      <c r="E238" s="71"/>
      <c r="F238" s="71"/>
      <c r="G238" s="73"/>
      <c r="H238" s="51" t="str">
        <f t="shared" si="53"/>
        <v xml:space="preserve"> </v>
      </c>
      <c r="I238" s="52" t="str">
        <f t="shared" si="54"/>
        <v xml:space="preserve"> </v>
      </c>
      <c r="J238" s="48"/>
      <c r="L238" s="65"/>
      <c r="M238" s="66"/>
      <c r="N238" s="68"/>
      <c r="O238" s="68"/>
      <c r="P238" s="68"/>
      <c r="Q238" s="68"/>
      <c r="R238" s="68"/>
      <c r="S238" s="68"/>
    </row>
    <row r="239" spans="2:19">
      <c r="B239" s="48"/>
      <c r="C239" s="48"/>
      <c r="D239" s="49"/>
      <c r="E239" s="71"/>
      <c r="F239" s="71"/>
      <c r="G239" s="73"/>
      <c r="H239" s="51" t="str">
        <f t="shared" si="53"/>
        <v xml:space="preserve"> </v>
      </c>
      <c r="I239" s="52" t="str">
        <f t="shared" si="54"/>
        <v xml:space="preserve"> </v>
      </c>
      <c r="J239" s="48"/>
      <c r="L239" s="65"/>
      <c r="M239" s="66"/>
      <c r="N239" s="68"/>
      <c r="O239" s="68"/>
      <c r="P239" s="68"/>
      <c r="Q239" s="68"/>
      <c r="R239" s="68"/>
      <c r="S239" s="68"/>
    </row>
    <row r="240" spans="2:19">
      <c r="B240" s="48"/>
      <c r="C240" s="48"/>
      <c r="D240" s="49"/>
      <c r="E240" s="71"/>
      <c r="F240" s="71"/>
      <c r="G240" s="73"/>
      <c r="H240" s="51" t="str">
        <f t="shared" si="53"/>
        <v xml:space="preserve"> </v>
      </c>
      <c r="I240" s="52" t="str">
        <f t="shared" si="54"/>
        <v xml:space="preserve"> </v>
      </c>
      <c r="J240" s="48"/>
      <c r="L240" s="65"/>
      <c r="M240" s="66"/>
      <c r="N240" s="68"/>
      <c r="O240" s="68"/>
      <c r="P240" s="68"/>
      <c r="Q240" s="68"/>
      <c r="R240" s="68"/>
      <c r="S240" s="68"/>
    </row>
    <row r="241" spans="2:19">
      <c r="B241" s="48"/>
      <c r="C241" s="48"/>
      <c r="D241" s="49"/>
      <c r="E241" s="71"/>
      <c r="F241" s="71"/>
      <c r="G241" s="73"/>
      <c r="H241" s="51" t="str">
        <f t="shared" si="53"/>
        <v xml:space="preserve"> </v>
      </c>
      <c r="I241" s="52" t="str">
        <f t="shared" si="54"/>
        <v xml:space="preserve"> </v>
      </c>
      <c r="J241" s="48"/>
      <c r="L241" s="65"/>
      <c r="M241" s="66"/>
      <c r="N241" s="68"/>
      <c r="O241" s="68"/>
      <c r="P241" s="68"/>
      <c r="Q241" s="68"/>
      <c r="R241" s="68"/>
      <c r="S241" s="68"/>
    </row>
    <row r="242" spans="2:19">
      <c r="B242" s="48"/>
      <c r="C242" s="48"/>
      <c r="D242" s="49"/>
      <c r="E242" s="71"/>
      <c r="F242" s="71"/>
      <c r="G242" s="73"/>
      <c r="H242" s="51" t="str">
        <f t="shared" si="53"/>
        <v xml:space="preserve"> </v>
      </c>
      <c r="I242" s="52" t="str">
        <f t="shared" si="54"/>
        <v xml:space="preserve"> </v>
      </c>
      <c r="J242" s="48"/>
      <c r="L242" s="65"/>
      <c r="M242" s="66"/>
      <c r="N242" s="68"/>
      <c r="O242" s="68"/>
      <c r="P242" s="68"/>
      <c r="Q242" s="68"/>
      <c r="R242" s="68"/>
      <c r="S242" s="68"/>
    </row>
    <row r="243" spans="2:19">
      <c r="B243" s="48"/>
      <c r="C243" s="48"/>
      <c r="D243" s="49"/>
      <c r="E243" s="71"/>
      <c r="F243" s="71"/>
      <c r="G243" s="73"/>
      <c r="H243" s="51" t="str">
        <f t="shared" si="53"/>
        <v xml:space="preserve"> </v>
      </c>
      <c r="I243" s="52" t="str">
        <f t="shared" si="54"/>
        <v xml:space="preserve"> </v>
      </c>
      <c r="J243" s="48"/>
      <c r="L243" s="65"/>
      <c r="M243" s="66"/>
      <c r="N243" s="68"/>
      <c r="O243" s="68"/>
      <c r="P243" s="68"/>
      <c r="Q243" s="68"/>
      <c r="R243" s="68"/>
      <c r="S243" s="68"/>
    </row>
    <row r="244" spans="2:19">
      <c r="B244" s="48"/>
      <c r="C244" s="48"/>
      <c r="D244" s="49"/>
      <c r="E244" s="71"/>
      <c r="F244" s="71"/>
      <c r="G244" s="73"/>
      <c r="H244" s="51" t="str">
        <f t="shared" si="53"/>
        <v xml:space="preserve"> </v>
      </c>
      <c r="I244" s="52" t="str">
        <f t="shared" si="54"/>
        <v xml:space="preserve"> </v>
      </c>
      <c r="J244" s="48"/>
      <c r="L244" s="65"/>
      <c r="M244" s="66"/>
      <c r="N244" s="68"/>
      <c r="O244" s="68"/>
      <c r="P244" s="68"/>
      <c r="Q244" s="68"/>
      <c r="R244" s="68"/>
      <c r="S244" s="68"/>
    </row>
    <row r="245" spans="2:19">
      <c r="B245" s="48"/>
      <c r="C245" s="48"/>
      <c r="D245" s="49"/>
      <c r="E245" s="71"/>
      <c r="F245" s="71"/>
      <c r="G245" s="73"/>
      <c r="H245" s="51" t="str">
        <f t="shared" si="53"/>
        <v xml:space="preserve"> </v>
      </c>
      <c r="I245" s="52" t="str">
        <f t="shared" si="54"/>
        <v xml:space="preserve"> </v>
      </c>
      <c r="J245" s="48"/>
      <c r="L245" s="65"/>
      <c r="M245" s="66"/>
      <c r="N245" s="68"/>
      <c r="O245" s="68"/>
      <c r="P245" s="68"/>
      <c r="Q245" s="68"/>
      <c r="R245" s="68"/>
      <c r="S245" s="68"/>
    </row>
    <row r="246" spans="2:19">
      <c r="B246" s="48"/>
      <c r="C246" s="48"/>
      <c r="D246" s="49"/>
      <c r="E246" s="71"/>
      <c r="F246" s="71"/>
      <c r="G246" s="73"/>
      <c r="H246" s="51" t="str">
        <f t="shared" si="53"/>
        <v xml:space="preserve"> </v>
      </c>
      <c r="I246" s="52" t="str">
        <f t="shared" si="54"/>
        <v xml:space="preserve"> </v>
      </c>
      <c r="J246" s="48"/>
      <c r="L246" s="65"/>
      <c r="M246" s="66"/>
      <c r="N246" s="68"/>
      <c r="O246" s="68"/>
      <c r="P246" s="68"/>
      <c r="Q246" s="68"/>
      <c r="R246" s="68"/>
      <c r="S246" s="68"/>
    </row>
    <row r="247" spans="2:19">
      <c r="B247" s="48"/>
      <c r="C247" s="48"/>
      <c r="D247" s="49"/>
      <c r="E247" s="71"/>
      <c r="F247" s="71"/>
      <c r="G247" s="73"/>
      <c r="H247" s="51" t="str">
        <f t="shared" si="53"/>
        <v xml:space="preserve"> </v>
      </c>
      <c r="I247" s="52" t="str">
        <f t="shared" si="54"/>
        <v xml:space="preserve"> </v>
      </c>
      <c r="J247" s="48"/>
      <c r="L247" s="65"/>
      <c r="M247" s="66"/>
      <c r="N247" s="68"/>
      <c r="O247" s="68"/>
      <c r="P247" s="68"/>
      <c r="Q247" s="68"/>
      <c r="R247" s="68"/>
      <c r="S247" s="68"/>
    </row>
    <row r="248" spans="2:19">
      <c r="B248" s="48"/>
      <c r="C248" s="48"/>
      <c r="D248" s="49"/>
      <c r="E248" s="71"/>
      <c r="F248" s="71"/>
      <c r="G248" s="73"/>
      <c r="H248" s="51" t="str">
        <f t="shared" si="53"/>
        <v xml:space="preserve"> </v>
      </c>
      <c r="I248" s="52" t="str">
        <f t="shared" si="54"/>
        <v xml:space="preserve"> </v>
      </c>
      <c r="J248" s="48"/>
      <c r="L248" s="65"/>
      <c r="M248" s="66"/>
      <c r="N248" s="68"/>
      <c r="O248" s="68"/>
      <c r="P248" s="68"/>
      <c r="Q248" s="68"/>
      <c r="R248" s="68"/>
      <c r="S248" s="68"/>
    </row>
    <row r="249" spans="2:19">
      <c r="B249" s="48"/>
      <c r="C249" s="48"/>
      <c r="D249" s="49"/>
      <c r="E249" s="71"/>
      <c r="F249" s="71"/>
      <c r="G249" s="73"/>
      <c r="H249" s="51" t="str">
        <f t="shared" si="53"/>
        <v xml:space="preserve"> </v>
      </c>
      <c r="I249" s="52" t="str">
        <f t="shared" si="54"/>
        <v xml:space="preserve"> </v>
      </c>
      <c r="J249" s="48"/>
      <c r="L249" s="65"/>
      <c r="M249" s="66"/>
      <c r="N249" s="68"/>
      <c r="O249" s="68"/>
      <c r="P249" s="68"/>
      <c r="Q249" s="68"/>
      <c r="R249" s="68"/>
      <c r="S249" s="68"/>
    </row>
    <row r="250" spans="2:19">
      <c r="B250" s="48"/>
      <c r="C250" s="48"/>
      <c r="D250" s="49"/>
      <c r="E250" s="71"/>
      <c r="F250" s="71"/>
      <c r="G250" s="73"/>
      <c r="H250" s="51" t="str">
        <f t="shared" si="53"/>
        <v xml:space="preserve"> </v>
      </c>
      <c r="I250" s="52" t="str">
        <f t="shared" si="54"/>
        <v xml:space="preserve"> </v>
      </c>
      <c r="J250" s="48"/>
      <c r="L250" s="65"/>
      <c r="M250" s="66"/>
      <c r="N250" s="68"/>
      <c r="O250" s="68"/>
      <c r="P250" s="68"/>
      <c r="Q250" s="68"/>
      <c r="R250" s="68"/>
      <c r="S250" s="68"/>
    </row>
    <row r="251" spans="2:19">
      <c r="B251" s="48"/>
      <c r="C251" s="48"/>
      <c r="D251" s="49"/>
      <c r="E251" s="71"/>
      <c r="F251" s="71"/>
      <c r="G251" s="73"/>
      <c r="H251" s="51" t="str">
        <f t="shared" si="53"/>
        <v xml:space="preserve"> </v>
      </c>
      <c r="I251" s="52" t="str">
        <f t="shared" si="54"/>
        <v xml:space="preserve"> </v>
      </c>
      <c r="J251" s="48"/>
      <c r="L251" s="65"/>
      <c r="M251" s="66"/>
      <c r="N251" s="68"/>
      <c r="O251" s="68"/>
      <c r="P251" s="68"/>
      <c r="Q251" s="68"/>
      <c r="R251" s="68"/>
      <c r="S251" s="68"/>
    </row>
    <row r="252" spans="2:19">
      <c r="B252" s="48"/>
      <c r="C252" s="48"/>
      <c r="D252" s="49"/>
      <c r="E252" s="71"/>
      <c r="F252" s="71"/>
      <c r="G252" s="73"/>
      <c r="H252" s="51" t="str">
        <f t="shared" si="53"/>
        <v xml:space="preserve"> </v>
      </c>
      <c r="I252" s="52" t="str">
        <f t="shared" si="54"/>
        <v xml:space="preserve"> </v>
      </c>
      <c r="J252" s="48"/>
      <c r="L252" s="65"/>
      <c r="M252" s="66"/>
      <c r="N252" s="68"/>
      <c r="O252" s="68"/>
      <c r="P252" s="68"/>
      <c r="Q252" s="68"/>
      <c r="R252" s="68"/>
      <c r="S252" s="68"/>
    </row>
    <row r="253" spans="2:19">
      <c r="B253" s="48"/>
      <c r="C253" s="48"/>
      <c r="D253" s="49"/>
      <c r="E253" s="71"/>
      <c r="F253" s="71"/>
      <c r="G253" s="73"/>
      <c r="H253" s="51" t="str">
        <f t="shared" si="53"/>
        <v xml:space="preserve"> </v>
      </c>
      <c r="I253" s="52" t="str">
        <f t="shared" si="54"/>
        <v xml:space="preserve"> </v>
      </c>
      <c r="J253" s="48"/>
      <c r="L253" s="65"/>
      <c r="M253" s="66"/>
      <c r="N253" s="68"/>
      <c r="O253" s="68"/>
      <c r="P253" s="68"/>
      <c r="Q253" s="68"/>
      <c r="R253" s="68"/>
      <c r="S253" s="68"/>
    </row>
    <row r="254" spans="2:19">
      <c r="B254" s="48"/>
      <c r="C254" s="48"/>
      <c r="D254" s="49"/>
      <c r="E254" s="71"/>
      <c r="F254" s="71"/>
      <c r="G254" s="73"/>
      <c r="H254" s="51" t="str">
        <f t="shared" si="53"/>
        <v xml:space="preserve"> </v>
      </c>
      <c r="I254" s="52" t="str">
        <f t="shared" si="54"/>
        <v xml:space="preserve"> </v>
      </c>
      <c r="J254" s="48"/>
      <c r="L254" s="65"/>
      <c r="M254" s="66"/>
      <c r="N254" s="68"/>
      <c r="O254" s="68"/>
      <c r="P254" s="68"/>
      <c r="Q254" s="68"/>
      <c r="R254" s="68"/>
      <c r="S254" s="68"/>
    </row>
    <row r="255" spans="2:19">
      <c r="B255" s="48"/>
      <c r="C255" s="48"/>
      <c r="D255" s="49"/>
      <c r="E255" s="71"/>
      <c r="F255" s="71"/>
      <c r="G255" s="73"/>
      <c r="H255" s="51" t="str">
        <f t="shared" si="53"/>
        <v xml:space="preserve"> </v>
      </c>
      <c r="I255" s="52" t="str">
        <f t="shared" si="54"/>
        <v xml:space="preserve"> </v>
      </c>
      <c r="J255" s="48"/>
      <c r="L255" s="65"/>
      <c r="M255" s="66"/>
      <c r="N255" s="68"/>
      <c r="O255" s="68"/>
      <c r="P255" s="68"/>
      <c r="Q255" s="68"/>
      <c r="R255" s="68"/>
      <c r="S255" s="68"/>
    </row>
    <row r="256" spans="2:19">
      <c r="B256" s="48"/>
      <c r="C256" s="48"/>
      <c r="D256" s="49"/>
      <c r="E256" s="71"/>
      <c r="F256" s="71"/>
      <c r="G256" s="73"/>
      <c r="H256" s="51" t="str">
        <f t="shared" si="53"/>
        <v xml:space="preserve"> </v>
      </c>
      <c r="I256" s="52" t="str">
        <f t="shared" si="54"/>
        <v xml:space="preserve"> </v>
      </c>
      <c r="J256" s="48"/>
      <c r="L256" s="65"/>
      <c r="M256" s="66"/>
      <c r="N256" s="68"/>
      <c r="O256" s="68"/>
      <c r="P256" s="68"/>
      <c r="Q256" s="68"/>
      <c r="R256" s="68"/>
      <c r="S256" s="68"/>
    </row>
    <row r="257" spans="2:19">
      <c r="B257" s="48"/>
      <c r="C257" s="48"/>
      <c r="D257" s="49"/>
      <c r="E257" s="71"/>
      <c r="F257" s="71"/>
      <c r="G257" s="73"/>
      <c r="H257" s="51" t="str">
        <f t="shared" si="53"/>
        <v xml:space="preserve"> </v>
      </c>
      <c r="I257" s="52" t="str">
        <f t="shared" si="54"/>
        <v xml:space="preserve"> </v>
      </c>
      <c r="J257" s="48"/>
      <c r="L257" s="65"/>
      <c r="M257" s="66"/>
      <c r="N257" s="68"/>
      <c r="O257" s="68"/>
      <c r="P257" s="68"/>
      <c r="Q257" s="68"/>
      <c r="R257" s="68"/>
      <c r="S257" s="68"/>
    </row>
    <row r="258" spans="2:19">
      <c r="B258" s="48"/>
      <c r="C258" s="48"/>
      <c r="D258" s="49"/>
      <c r="E258" s="71"/>
      <c r="F258" s="71"/>
      <c r="G258" s="73"/>
      <c r="H258" s="51" t="str">
        <f t="shared" si="53"/>
        <v xml:space="preserve"> </v>
      </c>
      <c r="I258" s="52" t="str">
        <f t="shared" si="54"/>
        <v xml:space="preserve"> </v>
      </c>
      <c r="J258" s="48"/>
      <c r="L258" s="65"/>
      <c r="M258" s="66"/>
      <c r="N258" s="68"/>
      <c r="O258" s="68"/>
      <c r="P258" s="68"/>
      <c r="Q258" s="68"/>
      <c r="R258" s="68"/>
      <c r="S258" s="68"/>
    </row>
    <row r="259" spans="2:19">
      <c r="B259" s="48"/>
      <c r="C259" s="48"/>
      <c r="D259" s="49"/>
      <c r="E259" s="71"/>
      <c r="F259" s="71"/>
      <c r="G259" s="73"/>
      <c r="H259" s="51" t="str">
        <f t="shared" si="53"/>
        <v xml:space="preserve"> </v>
      </c>
      <c r="I259" s="52" t="str">
        <f t="shared" si="54"/>
        <v xml:space="preserve"> </v>
      </c>
      <c r="J259" s="48"/>
      <c r="L259" s="65"/>
      <c r="M259" s="66"/>
      <c r="N259" s="68"/>
      <c r="O259" s="68"/>
      <c r="P259" s="68"/>
      <c r="Q259" s="68"/>
      <c r="R259" s="68"/>
      <c r="S259" s="68"/>
    </row>
    <row r="260" spans="2:19">
      <c r="B260" s="48"/>
      <c r="C260" s="48"/>
      <c r="D260" s="49"/>
      <c r="E260" s="71"/>
      <c r="F260" s="71"/>
      <c r="G260" s="73"/>
      <c r="H260" s="51" t="str">
        <f t="shared" si="53"/>
        <v xml:space="preserve"> </v>
      </c>
      <c r="I260" s="52" t="str">
        <f t="shared" si="54"/>
        <v xml:space="preserve"> </v>
      </c>
      <c r="J260" s="48"/>
      <c r="L260" s="65"/>
      <c r="M260" s="66"/>
      <c r="N260" s="68"/>
      <c r="O260" s="68"/>
      <c r="P260" s="68"/>
      <c r="Q260" s="68"/>
      <c r="R260" s="68"/>
      <c r="S260" s="68"/>
    </row>
    <row r="261" spans="2:19">
      <c r="B261" s="48"/>
      <c r="C261" s="48"/>
      <c r="D261" s="49"/>
      <c r="E261" s="71"/>
      <c r="F261" s="71"/>
      <c r="G261" s="73"/>
      <c r="H261" s="51" t="str">
        <f t="shared" si="53"/>
        <v xml:space="preserve"> </v>
      </c>
      <c r="I261" s="52" t="str">
        <f t="shared" si="54"/>
        <v xml:space="preserve"> </v>
      </c>
      <c r="J261" s="48"/>
      <c r="L261" s="65"/>
      <c r="M261" s="66"/>
      <c r="N261" s="68"/>
      <c r="O261" s="68"/>
      <c r="P261" s="68"/>
      <c r="Q261" s="68"/>
      <c r="R261" s="68"/>
      <c r="S261" s="68"/>
    </row>
    <row r="262" spans="2:19">
      <c r="B262" s="48"/>
      <c r="C262" s="48"/>
      <c r="D262" s="49"/>
      <c r="E262" s="71"/>
      <c r="F262" s="71"/>
      <c r="G262" s="73"/>
      <c r="H262" s="51" t="str">
        <f t="shared" si="53"/>
        <v xml:space="preserve"> </v>
      </c>
      <c r="I262" s="52" t="str">
        <f t="shared" si="54"/>
        <v xml:space="preserve"> </v>
      </c>
      <c r="J262" s="48"/>
      <c r="L262" s="65"/>
      <c r="M262" s="66"/>
      <c r="N262" s="68"/>
      <c r="O262" s="68"/>
      <c r="P262" s="68"/>
      <c r="Q262" s="68"/>
      <c r="R262" s="68"/>
      <c r="S262" s="68"/>
    </row>
    <row r="263" spans="2:19">
      <c r="B263" s="48"/>
      <c r="C263" s="48"/>
      <c r="D263" s="49"/>
      <c r="E263" s="71"/>
      <c r="F263" s="71"/>
      <c r="G263" s="73"/>
      <c r="H263" s="51" t="str">
        <f t="shared" si="53"/>
        <v xml:space="preserve"> </v>
      </c>
      <c r="I263" s="52" t="str">
        <f t="shared" si="54"/>
        <v xml:space="preserve"> </v>
      </c>
      <c r="J263" s="48"/>
      <c r="L263" s="65"/>
      <c r="M263" s="66"/>
      <c r="N263" s="68"/>
      <c r="O263" s="68"/>
      <c r="P263" s="68"/>
      <c r="Q263" s="68"/>
      <c r="R263" s="68"/>
      <c r="S263" s="68"/>
    </row>
    <row r="264" spans="2:19">
      <c r="B264" s="48"/>
      <c r="C264" s="48"/>
      <c r="D264" s="49"/>
      <c r="E264" s="71"/>
      <c r="F264" s="71"/>
      <c r="G264" s="73"/>
      <c r="H264" s="51" t="str">
        <f t="shared" si="53"/>
        <v xml:space="preserve"> </v>
      </c>
      <c r="I264" s="52" t="str">
        <f t="shared" si="54"/>
        <v xml:space="preserve"> </v>
      </c>
      <c r="J264" s="48"/>
      <c r="L264" s="65"/>
      <c r="M264" s="66"/>
      <c r="N264" s="68"/>
      <c r="O264" s="68"/>
      <c r="P264" s="68"/>
      <c r="Q264" s="68"/>
      <c r="R264" s="68"/>
      <c r="S264" s="68"/>
    </row>
    <row r="265" spans="2:19">
      <c r="B265" s="48"/>
      <c r="C265" s="48"/>
      <c r="D265" s="49"/>
      <c r="E265" s="71"/>
      <c r="F265" s="71"/>
      <c r="G265" s="73"/>
      <c r="H265" s="51" t="str">
        <f t="shared" si="53"/>
        <v xml:space="preserve"> </v>
      </c>
      <c r="I265" s="52" t="str">
        <f t="shared" si="54"/>
        <v xml:space="preserve"> </v>
      </c>
      <c r="J265" s="48"/>
      <c r="L265" s="65"/>
      <c r="M265" s="66"/>
      <c r="N265" s="68"/>
      <c r="O265" s="68"/>
      <c r="P265" s="68"/>
      <c r="Q265" s="68"/>
      <c r="R265" s="68"/>
      <c r="S265" s="68"/>
    </row>
    <row r="266" spans="2:19">
      <c r="B266" s="48"/>
      <c r="C266" s="48"/>
      <c r="D266" s="49"/>
      <c r="E266" s="71"/>
      <c r="F266" s="71"/>
      <c r="G266" s="73"/>
      <c r="H266" s="51" t="str">
        <f t="shared" si="53"/>
        <v xml:space="preserve"> </v>
      </c>
      <c r="I266" s="52" t="str">
        <f t="shared" si="54"/>
        <v xml:space="preserve"> </v>
      </c>
      <c r="J266" s="48"/>
      <c r="L266" s="65"/>
      <c r="M266" s="66"/>
      <c r="N266" s="68"/>
      <c r="O266" s="68"/>
      <c r="P266" s="68"/>
      <c r="Q266" s="68"/>
      <c r="R266" s="68"/>
      <c r="S266" s="68"/>
    </row>
    <row r="267" spans="2:19">
      <c r="B267" s="48"/>
      <c r="C267" s="48"/>
      <c r="D267" s="49"/>
      <c r="E267" s="71"/>
      <c r="F267" s="71"/>
      <c r="G267" s="73"/>
      <c r="H267" s="51" t="str">
        <f t="shared" si="53"/>
        <v xml:space="preserve"> </v>
      </c>
      <c r="I267" s="52" t="str">
        <f t="shared" si="54"/>
        <v xml:space="preserve"> </v>
      </c>
      <c r="J267" s="48"/>
      <c r="L267" s="65"/>
      <c r="M267" s="66"/>
      <c r="N267" s="68"/>
      <c r="O267" s="68"/>
      <c r="P267" s="68"/>
      <c r="Q267" s="68"/>
      <c r="R267" s="68"/>
      <c r="S267" s="68"/>
    </row>
    <row r="268" spans="2:19">
      <c r="B268" s="48"/>
      <c r="C268" s="48"/>
      <c r="D268" s="49"/>
      <c r="E268" s="71"/>
      <c r="F268" s="71"/>
      <c r="G268" s="73"/>
      <c r="H268" s="51" t="str">
        <f t="shared" ref="H268:H299" si="55">IF(G268="Non",D268," ")</f>
        <v xml:space="preserve"> </v>
      </c>
      <c r="I268" s="52" t="str">
        <f t="shared" ref="I268:I299" si="56">IF(G268="non",D268," ")</f>
        <v xml:space="preserve"> </v>
      </c>
      <c r="J268" s="48"/>
      <c r="L268" s="65"/>
      <c r="M268" s="66"/>
      <c r="N268" s="68"/>
      <c r="O268" s="68"/>
      <c r="P268" s="68"/>
      <c r="Q268" s="68"/>
      <c r="R268" s="68"/>
      <c r="S268" s="68"/>
    </row>
    <row r="269" spans="2:19">
      <c r="B269" s="48"/>
      <c r="C269" s="48"/>
      <c r="D269" s="49"/>
      <c r="E269" s="71"/>
      <c r="F269" s="71"/>
      <c r="G269" s="73"/>
      <c r="H269" s="51" t="str">
        <f t="shared" si="55"/>
        <v xml:space="preserve"> </v>
      </c>
      <c r="I269" s="52" t="str">
        <f t="shared" si="56"/>
        <v xml:space="preserve"> </v>
      </c>
      <c r="J269" s="48"/>
      <c r="L269" s="65"/>
      <c r="M269" s="66"/>
      <c r="N269" s="68"/>
      <c r="O269" s="68"/>
      <c r="P269" s="68"/>
      <c r="Q269" s="68"/>
      <c r="R269" s="68"/>
      <c r="S269" s="68"/>
    </row>
    <row r="270" spans="2:19">
      <c r="B270" s="48"/>
      <c r="C270" s="48"/>
      <c r="D270" s="49"/>
      <c r="E270" s="71"/>
      <c r="F270" s="71"/>
      <c r="G270" s="73"/>
      <c r="H270" s="51" t="str">
        <f t="shared" si="55"/>
        <v xml:space="preserve"> </v>
      </c>
      <c r="I270" s="52" t="str">
        <f t="shared" si="56"/>
        <v xml:space="preserve"> </v>
      </c>
      <c r="J270" s="48"/>
      <c r="L270" s="65"/>
      <c r="M270" s="66"/>
      <c r="N270" s="68"/>
      <c r="O270" s="68"/>
      <c r="P270" s="68"/>
      <c r="Q270" s="68"/>
      <c r="R270" s="68"/>
      <c r="S270" s="68"/>
    </row>
    <row r="271" spans="2:19">
      <c r="B271" s="48"/>
      <c r="C271" s="48"/>
      <c r="D271" s="49"/>
      <c r="E271" s="71"/>
      <c r="F271" s="71"/>
      <c r="G271" s="73"/>
      <c r="H271" s="51" t="str">
        <f t="shared" si="55"/>
        <v xml:space="preserve"> </v>
      </c>
      <c r="I271" s="52" t="str">
        <f t="shared" si="56"/>
        <v xml:space="preserve"> </v>
      </c>
      <c r="J271" s="48"/>
      <c r="L271" s="65"/>
      <c r="M271" s="66"/>
      <c r="N271" s="68"/>
      <c r="O271" s="68"/>
      <c r="P271" s="68"/>
      <c r="Q271" s="68"/>
      <c r="R271" s="68"/>
      <c r="S271" s="68"/>
    </row>
    <row r="272" spans="2:19">
      <c r="B272" s="48"/>
      <c r="C272" s="48"/>
      <c r="D272" s="49"/>
      <c r="E272" s="71"/>
      <c r="F272" s="71"/>
      <c r="G272" s="73"/>
      <c r="H272" s="51" t="str">
        <f t="shared" si="55"/>
        <v xml:space="preserve"> </v>
      </c>
      <c r="I272" s="52" t="str">
        <f t="shared" si="56"/>
        <v xml:space="preserve"> </v>
      </c>
      <c r="J272" s="48"/>
      <c r="L272" s="65"/>
      <c r="M272" s="66"/>
      <c r="N272" s="68"/>
      <c r="O272" s="68"/>
      <c r="P272" s="68"/>
      <c r="Q272" s="68"/>
      <c r="R272" s="68"/>
      <c r="S272" s="68"/>
    </row>
    <row r="273" spans="2:19">
      <c r="B273" s="48"/>
      <c r="C273" s="48"/>
      <c r="D273" s="49"/>
      <c r="E273" s="71"/>
      <c r="F273" s="71"/>
      <c r="G273" s="73"/>
      <c r="H273" s="51" t="str">
        <f t="shared" si="55"/>
        <v xml:space="preserve"> </v>
      </c>
      <c r="I273" s="52" t="str">
        <f t="shared" si="56"/>
        <v xml:space="preserve"> </v>
      </c>
      <c r="J273" s="48"/>
      <c r="L273" s="65"/>
      <c r="M273" s="66"/>
      <c r="N273" s="68"/>
      <c r="O273" s="68"/>
      <c r="P273" s="68"/>
      <c r="Q273" s="68"/>
      <c r="R273" s="68"/>
      <c r="S273" s="68"/>
    </row>
    <row r="274" spans="2:19">
      <c r="B274" s="48"/>
      <c r="C274" s="48"/>
      <c r="D274" s="49"/>
      <c r="E274" s="71"/>
      <c r="F274" s="71"/>
      <c r="G274" s="73"/>
      <c r="H274" s="51" t="str">
        <f t="shared" si="55"/>
        <v xml:space="preserve"> </v>
      </c>
      <c r="I274" s="52" t="str">
        <f t="shared" si="56"/>
        <v xml:space="preserve"> </v>
      </c>
      <c r="J274" s="48"/>
      <c r="L274" s="65"/>
      <c r="M274" s="66"/>
      <c r="N274" s="68"/>
      <c r="O274" s="68"/>
      <c r="P274" s="68"/>
      <c r="Q274" s="68"/>
      <c r="R274" s="68"/>
      <c r="S274" s="68"/>
    </row>
    <row r="275" spans="2:19">
      <c r="B275" s="48"/>
      <c r="C275" s="48"/>
      <c r="D275" s="49"/>
      <c r="E275" s="71"/>
      <c r="F275" s="71"/>
      <c r="G275" s="73"/>
      <c r="H275" s="51" t="str">
        <f t="shared" si="55"/>
        <v xml:space="preserve"> </v>
      </c>
      <c r="I275" s="52" t="str">
        <f t="shared" si="56"/>
        <v xml:space="preserve"> </v>
      </c>
      <c r="J275" s="48"/>
      <c r="L275" s="65"/>
      <c r="M275" s="66"/>
      <c r="N275" s="68"/>
      <c r="O275" s="68"/>
      <c r="P275" s="68"/>
      <c r="Q275" s="68"/>
      <c r="R275" s="68"/>
      <c r="S275" s="68"/>
    </row>
    <row r="276" spans="2:19">
      <c r="B276" s="48"/>
      <c r="C276" s="48"/>
      <c r="D276" s="49"/>
      <c r="E276" s="71"/>
      <c r="F276" s="71"/>
      <c r="G276" s="73"/>
      <c r="H276" s="51" t="str">
        <f t="shared" si="55"/>
        <v xml:space="preserve"> </v>
      </c>
      <c r="I276" s="52" t="str">
        <f t="shared" si="56"/>
        <v xml:space="preserve"> </v>
      </c>
      <c r="J276" s="48"/>
      <c r="L276" s="65"/>
      <c r="M276" s="66"/>
      <c r="N276" s="68"/>
      <c r="O276" s="68"/>
      <c r="P276" s="68"/>
      <c r="Q276" s="68"/>
      <c r="R276" s="68"/>
      <c r="S276" s="68"/>
    </row>
    <row r="277" spans="2:19">
      <c r="B277" s="48"/>
      <c r="C277" s="48"/>
      <c r="D277" s="49"/>
      <c r="E277" s="71"/>
      <c r="F277" s="71"/>
      <c r="G277" s="73"/>
      <c r="H277" s="51" t="str">
        <f t="shared" si="55"/>
        <v xml:space="preserve"> </v>
      </c>
      <c r="I277" s="52" t="str">
        <f t="shared" si="56"/>
        <v xml:space="preserve"> </v>
      </c>
      <c r="J277" s="48"/>
      <c r="L277" s="65"/>
      <c r="M277" s="66"/>
      <c r="N277" s="68"/>
      <c r="O277" s="68"/>
      <c r="P277" s="68"/>
      <c r="Q277" s="68"/>
      <c r="R277" s="68"/>
      <c r="S277" s="68"/>
    </row>
    <row r="278" spans="2:19">
      <c r="B278" s="48"/>
      <c r="C278" s="48"/>
      <c r="D278" s="49"/>
      <c r="E278" s="71"/>
      <c r="F278" s="71"/>
      <c r="G278" s="73"/>
      <c r="H278" s="51" t="str">
        <f t="shared" si="55"/>
        <v xml:space="preserve"> </v>
      </c>
      <c r="I278" s="52" t="str">
        <f t="shared" si="56"/>
        <v xml:space="preserve"> </v>
      </c>
      <c r="J278" s="48"/>
      <c r="L278" s="65"/>
      <c r="M278" s="66"/>
      <c r="N278" s="68"/>
      <c r="O278" s="68"/>
      <c r="P278" s="68"/>
      <c r="Q278" s="68"/>
      <c r="R278" s="68"/>
      <c r="S278" s="68"/>
    </row>
    <row r="279" spans="2:19">
      <c r="B279" s="48"/>
      <c r="C279" s="48"/>
      <c r="D279" s="49"/>
      <c r="E279" s="71"/>
      <c r="F279" s="71"/>
      <c r="G279" s="73"/>
      <c r="H279" s="51" t="str">
        <f t="shared" si="55"/>
        <v xml:space="preserve"> </v>
      </c>
      <c r="I279" s="52" t="str">
        <f t="shared" si="56"/>
        <v xml:space="preserve"> </v>
      </c>
      <c r="J279" s="48"/>
      <c r="L279" s="65"/>
      <c r="M279" s="66"/>
      <c r="N279" s="68"/>
      <c r="O279" s="68"/>
      <c r="P279" s="68"/>
      <c r="Q279" s="68"/>
      <c r="R279" s="68"/>
      <c r="S279" s="68"/>
    </row>
    <row r="280" spans="2:19">
      <c r="B280" s="48"/>
      <c r="C280" s="48"/>
      <c r="D280" s="49"/>
      <c r="E280" s="71"/>
      <c r="F280" s="71"/>
      <c r="G280" s="73"/>
      <c r="H280" s="51" t="str">
        <f t="shared" si="55"/>
        <v xml:space="preserve"> </v>
      </c>
      <c r="I280" s="52" t="str">
        <f t="shared" si="56"/>
        <v xml:space="preserve"> </v>
      </c>
      <c r="J280" s="48"/>
      <c r="L280" s="65"/>
      <c r="M280" s="66"/>
      <c r="N280" s="68"/>
      <c r="O280" s="68"/>
      <c r="P280" s="68"/>
      <c r="Q280" s="68"/>
      <c r="R280" s="68"/>
      <c r="S280" s="68"/>
    </row>
    <row r="281" spans="2:19">
      <c r="B281" s="48"/>
      <c r="C281" s="48"/>
      <c r="D281" s="49"/>
      <c r="E281" s="71"/>
      <c r="F281" s="71"/>
      <c r="G281" s="73"/>
      <c r="H281" s="51" t="str">
        <f t="shared" si="55"/>
        <v xml:space="preserve"> </v>
      </c>
      <c r="I281" s="52" t="str">
        <f t="shared" si="56"/>
        <v xml:space="preserve"> </v>
      </c>
      <c r="J281" s="48"/>
      <c r="L281" s="65"/>
      <c r="M281" s="66"/>
      <c r="N281" s="68"/>
      <c r="O281" s="68"/>
      <c r="P281" s="68"/>
      <c r="Q281" s="68"/>
      <c r="R281" s="68"/>
      <c r="S281" s="68"/>
    </row>
    <row r="282" spans="2:19">
      <c r="B282" s="48"/>
      <c r="C282" s="48"/>
      <c r="D282" s="49"/>
      <c r="E282" s="71"/>
      <c r="F282" s="71"/>
      <c r="G282" s="73"/>
      <c r="H282" s="51" t="str">
        <f t="shared" si="55"/>
        <v xml:space="preserve"> </v>
      </c>
      <c r="I282" s="52" t="str">
        <f t="shared" si="56"/>
        <v xml:space="preserve"> </v>
      </c>
      <c r="J282" s="48"/>
      <c r="L282" s="65"/>
      <c r="M282" s="66"/>
      <c r="N282" s="68"/>
      <c r="O282" s="68"/>
      <c r="P282" s="68"/>
      <c r="Q282" s="68"/>
      <c r="R282" s="68"/>
      <c r="S282" s="68"/>
    </row>
    <row r="283" spans="2:19">
      <c r="B283" s="48"/>
      <c r="C283" s="48"/>
      <c r="D283" s="49"/>
      <c r="E283" s="71"/>
      <c r="F283" s="71"/>
      <c r="G283" s="73"/>
      <c r="H283" s="51" t="str">
        <f t="shared" si="55"/>
        <v xml:space="preserve"> </v>
      </c>
      <c r="I283" s="52" t="str">
        <f t="shared" si="56"/>
        <v xml:space="preserve"> </v>
      </c>
      <c r="J283" s="48"/>
      <c r="L283" s="65"/>
      <c r="M283" s="66"/>
      <c r="N283" s="68"/>
      <c r="O283" s="68"/>
      <c r="P283" s="68"/>
      <c r="Q283" s="68"/>
      <c r="R283" s="68"/>
      <c r="S283" s="68"/>
    </row>
    <row r="284" spans="2:19">
      <c r="B284" s="48"/>
      <c r="C284" s="48"/>
      <c r="D284" s="49"/>
      <c r="E284" s="71"/>
      <c r="F284" s="71"/>
      <c r="G284" s="73"/>
      <c r="H284" s="51" t="str">
        <f t="shared" si="55"/>
        <v xml:space="preserve"> </v>
      </c>
      <c r="I284" s="52" t="str">
        <f t="shared" si="56"/>
        <v xml:space="preserve"> </v>
      </c>
      <c r="J284" s="48"/>
      <c r="L284" s="65"/>
      <c r="M284" s="66"/>
      <c r="N284" s="68"/>
      <c r="O284" s="68"/>
      <c r="P284" s="68"/>
      <c r="Q284" s="68"/>
      <c r="R284" s="68"/>
      <c r="S284" s="68"/>
    </row>
    <row r="285" spans="2:19">
      <c r="B285" s="48"/>
      <c r="C285" s="48"/>
      <c r="D285" s="49"/>
      <c r="E285" s="71"/>
      <c r="F285" s="71"/>
      <c r="G285" s="73"/>
      <c r="H285" s="51" t="str">
        <f t="shared" si="55"/>
        <v xml:space="preserve"> </v>
      </c>
      <c r="I285" s="52" t="str">
        <f t="shared" si="56"/>
        <v xml:space="preserve"> </v>
      </c>
      <c r="J285" s="48"/>
      <c r="L285" s="65"/>
      <c r="M285" s="66"/>
      <c r="N285" s="68"/>
      <c r="O285" s="68"/>
      <c r="P285" s="68"/>
      <c r="Q285" s="68"/>
      <c r="R285" s="68"/>
      <c r="S285" s="68"/>
    </row>
    <row r="286" spans="2:19">
      <c r="B286" s="48"/>
      <c r="C286" s="48"/>
      <c r="D286" s="49"/>
      <c r="E286" s="71"/>
      <c r="F286" s="71"/>
      <c r="G286" s="73"/>
      <c r="H286" s="51" t="str">
        <f t="shared" si="55"/>
        <v xml:space="preserve"> </v>
      </c>
      <c r="I286" s="52" t="str">
        <f t="shared" si="56"/>
        <v xml:space="preserve"> </v>
      </c>
      <c r="J286" s="48"/>
      <c r="L286" s="65"/>
      <c r="M286" s="66"/>
      <c r="N286" s="68"/>
      <c r="O286" s="68"/>
      <c r="P286" s="68"/>
      <c r="Q286" s="68"/>
      <c r="R286" s="68"/>
      <c r="S286" s="68"/>
    </row>
    <row r="287" spans="2:19">
      <c r="B287" s="48"/>
      <c r="C287" s="48"/>
      <c r="D287" s="49"/>
      <c r="E287" s="71"/>
      <c r="F287" s="71"/>
      <c r="G287" s="73"/>
      <c r="H287" s="51" t="str">
        <f t="shared" si="55"/>
        <v xml:space="preserve"> </v>
      </c>
      <c r="I287" s="52" t="str">
        <f t="shared" si="56"/>
        <v xml:space="preserve"> </v>
      </c>
      <c r="J287" s="48"/>
      <c r="L287" s="65"/>
      <c r="M287" s="66"/>
      <c r="N287" s="68"/>
      <c r="O287" s="68"/>
      <c r="P287" s="68"/>
      <c r="Q287" s="68"/>
      <c r="R287" s="68"/>
      <c r="S287" s="68"/>
    </row>
    <row r="288" spans="2:19">
      <c r="B288" s="48"/>
      <c r="C288" s="48"/>
      <c r="D288" s="49"/>
      <c r="E288" s="71"/>
      <c r="F288" s="71"/>
      <c r="G288" s="73"/>
      <c r="H288" s="51" t="str">
        <f t="shared" si="55"/>
        <v xml:space="preserve"> </v>
      </c>
      <c r="I288" s="52" t="str">
        <f t="shared" si="56"/>
        <v xml:space="preserve"> </v>
      </c>
      <c r="J288" s="48"/>
      <c r="L288" s="65"/>
      <c r="M288" s="66"/>
      <c r="N288" s="68"/>
      <c r="O288" s="68"/>
      <c r="P288" s="68"/>
      <c r="Q288" s="68"/>
      <c r="R288" s="68"/>
      <c r="S288" s="68"/>
    </row>
    <row r="289" spans="2:19">
      <c r="B289" s="48"/>
      <c r="C289" s="48"/>
      <c r="D289" s="49"/>
      <c r="E289" s="71"/>
      <c r="F289" s="71"/>
      <c r="G289" s="73"/>
      <c r="H289" s="51" t="str">
        <f t="shared" si="55"/>
        <v xml:space="preserve"> </v>
      </c>
      <c r="I289" s="52" t="str">
        <f t="shared" si="56"/>
        <v xml:space="preserve"> </v>
      </c>
      <c r="J289" s="48"/>
      <c r="L289" s="65"/>
      <c r="M289" s="66"/>
      <c r="N289" s="68"/>
      <c r="O289" s="68"/>
      <c r="P289" s="68"/>
      <c r="Q289" s="68"/>
      <c r="R289" s="68"/>
      <c r="S289" s="68"/>
    </row>
    <row r="290" spans="2:19">
      <c r="B290" s="48"/>
      <c r="C290" s="48"/>
      <c r="D290" s="49"/>
      <c r="E290" s="71"/>
      <c r="F290" s="71"/>
      <c r="G290" s="73"/>
      <c r="H290" s="51" t="str">
        <f t="shared" si="55"/>
        <v xml:space="preserve"> </v>
      </c>
      <c r="I290" s="52" t="str">
        <f t="shared" si="56"/>
        <v xml:space="preserve"> </v>
      </c>
      <c r="J290" s="48"/>
      <c r="L290" s="65"/>
      <c r="M290" s="66"/>
      <c r="N290" s="68"/>
      <c r="O290" s="68"/>
      <c r="P290" s="68"/>
      <c r="Q290" s="68"/>
      <c r="R290" s="68"/>
      <c r="S290" s="68"/>
    </row>
    <row r="291" spans="2:19">
      <c r="B291" s="48"/>
      <c r="C291" s="48"/>
      <c r="D291" s="49"/>
      <c r="E291" s="71"/>
      <c r="F291" s="71"/>
      <c r="G291" s="73"/>
      <c r="H291" s="51" t="str">
        <f t="shared" si="55"/>
        <v xml:space="preserve"> </v>
      </c>
      <c r="I291" s="52" t="str">
        <f t="shared" si="56"/>
        <v xml:space="preserve"> </v>
      </c>
      <c r="J291" s="48"/>
      <c r="L291" s="65"/>
      <c r="M291" s="66"/>
      <c r="N291" s="68"/>
      <c r="O291" s="68"/>
      <c r="P291" s="68"/>
      <c r="Q291" s="68"/>
      <c r="R291" s="68"/>
      <c r="S291" s="68"/>
    </row>
    <row r="292" spans="2:19">
      <c r="B292" s="48"/>
      <c r="C292" s="48"/>
      <c r="D292" s="49"/>
      <c r="E292" s="71"/>
      <c r="F292" s="71"/>
      <c r="G292" s="73"/>
      <c r="H292" s="51" t="str">
        <f t="shared" si="55"/>
        <v xml:space="preserve"> </v>
      </c>
      <c r="I292" s="52" t="str">
        <f t="shared" si="56"/>
        <v xml:space="preserve"> </v>
      </c>
      <c r="J292" s="48"/>
    </row>
    <row r="293" spans="2:19">
      <c r="B293" s="48"/>
      <c r="C293" s="48"/>
      <c r="D293" s="49"/>
      <c r="E293" s="71"/>
      <c r="F293" s="71"/>
      <c r="G293" s="73"/>
      <c r="H293" s="51" t="str">
        <f t="shared" si="55"/>
        <v xml:space="preserve"> </v>
      </c>
      <c r="I293" s="52" t="str">
        <f t="shared" si="56"/>
        <v xml:space="preserve"> </v>
      </c>
      <c r="J293" s="48"/>
    </row>
    <row r="294" spans="2:19">
      <c r="B294" s="48"/>
      <c r="C294" s="48"/>
      <c r="D294" s="49"/>
      <c r="E294" s="71"/>
      <c r="F294" s="71"/>
      <c r="G294" s="73"/>
      <c r="H294" s="51" t="str">
        <f t="shared" si="55"/>
        <v xml:space="preserve"> </v>
      </c>
      <c r="I294" s="52" t="str">
        <f t="shared" si="56"/>
        <v xml:space="preserve"> </v>
      </c>
      <c r="J294" s="48"/>
    </row>
    <row r="295" spans="2:19">
      <c r="B295" s="48"/>
      <c r="C295" s="48"/>
      <c r="D295" s="49"/>
      <c r="E295" s="71"/>
      <c r="F295" s="71"/>
      <c r="G295" s="73"/>
      <c r="H295" s="51" t="str">
        <f t="shared" si="55"/>
        <v xml:space="preserve"> </v>
      </c>
      <c r="I295" s="52" t="str">
        <f t="shared" si="56"/>
        <v xml:space="preserve"> </v>
      </c>
      <c r="J295" s="48"/>
    </row>
    <row r="296" spans="2:19">
      <c r="B296" s="48"/>
      <c r="C296" s="48"/>
      <c r="D296" s="49"/>
      <c r="E296" s="71"/>
      <c r="F296" s="71"/>
      <c r="G296" s="73"/>
      <c r="H296" s="51" t="str">
        <f t="shared" si="55"/>
        <v xml:space="preserve"> </v>
      </c>
      <c r="I296" s="52" t="str">
        <f t="shared" si="56"/>
        <v xml:space="preserve"> </v>
      </c>
      <c r="J296" s="48"/>
    </row>
    <row r="297" spans="2:19">
      <c r="B297" s="48"/>
      <c r="C297" s="48"/>
      <c r="D297" s="49"/>
      <c r="E297" s="71"/>
      <c r="F297" s="71"/>
      <c r="G297" s="73"/>
      <c r="H297" s="51" t="str">
        <f t="shared" si="55"/>
        <v xml:space="preserve"> </v>
      </c>
      <c r="I297" s="52" t="str">
        <f t="shared" si="56"/>
        <v xml:space="preserve"> </v>
      </c>
      <c r="J297" s="48"/>
    </row>
    <row r="298" spans="2:19">
      <c r="B298" s="48"/>
      <c r="C298" s="48"/>
      <c r="D298" s="49"/>
      <c r="E298" s="71"/>
      <c r="F298" s="71"/>
      <c r="G298" s="73"/>
      <c r="H298" s="51" t="str">
        <f t="shared" si="55"/>
        <v xml:space="preserve"> </v>
      </c>
      <c r="I298" s="52" t="str">
        <f t="shared" si="56"/>
        <v xml:space="preserve"> </v>
      </c>
      <c r="J298" s="48"/>
    </row>
    <row r="299" spans="2:19">
      <c r="B299" s="48"/>
      <c r="C299" s="48"/>
      <c r="D299" s="49"/>
      <c r="E299" s="71"/>
      <c r="F299" s="71"/>
      <c r="G299" s="73"/>
      <c r="H299" s="51" t="str">
        <f t="shared" si="55"/>
        <v xml:space="preserve"> </v>
      </c>
      <c r="I299" s="52" t="str">
        <f t="shared" si="56"/>
        <v xml:space="preserve"> </v>
      </c>
      <c r="J299" s="48"/>
    </row>
  </sheetData>
  <sheetProtection password="CC3D" sheet="1" objects="1" scenarios="1" selectLockedCells="1"/>
  <mergeCells count="48">
    <mergeCell ref="P2:R2"/>
    <mergeCell ref="R76:S76"/>
    <mergeCell ref="N70:O70"/>
    <mergeCell ref="P70:Q70"/>
    <mergeCell ref="R70:S70"/>
    <mergeCell ref="N64:O64"/>
    <mergeCell ref="P64:Q64"/>
    <mergeCell ref="R64:S64"/>
    <mergeCell ref="P76:Q76"/>
    <mergeCell ref="N76:O76"/>
    <mergeCell ref="N58:O58"/>
    <mergeCell ref="P58:Q58"/>
    <mergeCell ref="R58:S58"/>
    <mergeCell ref="N52:O52"/>
    <mergeCell ref="P52:Q52"/>
    <mergeCell ref="R52:S52"/>
    <mergeCell ref="N46:O46"/>
    <mergeCell ref="P46:Q46"/>
    <mergeCell ref="R46:S46"/>
    <mergeCell ref="N40:O40"/>
    <mergeCell ref="P40:Q40"/>
    <mergeCell ref="R40:S40"/>
    <mergeCell ref="N34:O34"/>
    <mergeCell ref="P34:Q34"/>
    <mergeCell ref="R34:S34"/>
    <mergeCell ref="N28:O28"/>
    <mergeCell ref="P28:Q28"/>
    <mergeCell ref="R28:S28"/>
    <mergeCell ref="P10:Q10"/>
    <mergeCell ref="R10:S10"/>
    <mergeCell ref="R22:S22"/>
    <mergeCell ref="N16:O16"/>
    <mergeCell ref="P16:Q16"/>
    <mergeCell ref="R16:S16"/>
    <mergeCell ref="N22:O22"/>
    <mergeCell ref="P22:Q22"/>
    <mergeCell ref="M2:O2"/>
    <mergeCell ref="C2:E2"/>
    <mergeCell ref="B7:J8"/>
    <mergeCell ref="B9:B10"/>
    <mergeCell ref="C9:C10"/>
    <mergeCell ref="D9:D10"/>
    <mergeCell ref="E9:E10"/>
    <mergeCell ref="F9:F10"/>
    <mergeCell ref="G9:G10"/>
    <mergeCell ref="H9:I10"/>
    <mergeCell ref="J9:J10"/>
    <mergeCell ref="N10:O10"/>
  </mergeCells>
  <conditionalFormatting sqref="H11:I299">
    <cfRule type="expression" dxfId="24" priority="14">
      <formula>AND($G11="Non")</formula>
    </cfRule>
  </conditionalFormatting>
  <conditionalFormatting sqref="H11:H299">
    <cfRule type="iconSet" priority="13">
      <iconSet iconSet="3Symbols2" showValue="0" reverse="1">
        <cfvo type="percent" val="0"/>
        <cfvo type="num" val="0"/>
        <cfvo type="formula" val="$G$8=&quot;Non&quot;"/>
      </iconSet>
    </cfRule>
  </conditionalFormatting>
  <conditionalFormatting sqref="L12:S14">
    <cfRule type="expression" dxfId="23" priority="29">
      <formula>$P$2&gt;41670</formula>
    </cfRule>
  </conditionalFormatting>
  <conditionalFormatting sqref="L18:S20">
    <cfRule type="expression" dxfId="22" priority="31">
      <formula>$P$2&gt;41698</formula>
    </cfRule>
  </conditionalFormatting>
  <conditionalFormatting sqref="L24:S26">
    <cfRule type="expression" dxfId="21" priority="33">
      <formula>$P$2&gt;41729</formula>
    </cfRule>
  </conditionalFormatting>
  <conditionalFormatting sqref="L30:S32">
    <cfRule type="expression" dxfId="20" priority="35">
      <formula>$P$2&gt;41759</formula>
    </cfRule>
  </conditionalFormatting>
  <conditionalFormatting sqref="L36:S38">
    <cfRule type="expression" dxfId="19" priority="37">
      <formula>$P$2&gt;41790</formula>
    </cfRule>
  </conditionalFormatting>
  <conditionalFormatting sqref="L42:S44">
    <cfRule type="expression" dxfId="18" priority="39">
      <formula>$P$2&gt;41820</formula>
    </cfRule>
  </conditionalFormatting>
  <conditionalFormatting sqref="L48:S50">
    <cfRule type="expression" dxfId="17" priority="41">
      <formula>$P$2&gt;41851</formula>
    </cfRule>
  </conditionalFormatting>
  <conditionalFormatting sqref="L54:S56">
    <cfRule type="expression" dxfId="16" priority="43">
      <formula>$P$2&gt;41882</formula>
    </cfRule>
  </conditionalFormatting>
  <conditionalFormatting sqref="L60:S62">
    <cfRule type="expression" dxfId="15" priority="45">
      <formula>$P$2&gt;41912</formula>
    </cfRule>
  </conditionalFormatting>
  <conditionalFormatting sqref="L66:S68">
    <cfRule type="expression" dxfId="14" priority="47">
      <formula>$P$2&gt;41943</formula>
    </cfRule>
  </conditionalFormatting>
  <conditionalFormatting sqref="L72:S74">
    <cfRule type="expression" dxfId="13" priority="49">
      <formula>$P$2&gt;41973</formula>
    </cfRule>
  </conditionalFormatting>
  <conditionalFormatting sqref="L78:S80">
    <cfRule type="expression" dxfId="12" priority="51">
      <formula>$P$2&gt;42004</formula>
    </cfRule>
  </conditionalFormatting>
  <dataValidations count="6">
    <dataValidation type="list" allowBlank="1" showInputMessage="1" showErrorMessage="1" sqref="B12:B299">
      <formula1>Liste10</formula1>
    </dataValidation>
    <dataValidation type="list" allowBlank="1" showInputMessage="1" showErrorMessage="1" sqref="C11:C299">
      <formula1>Liste13</formula1>
    </dataValidation>
    <dataValidation type="list" allowBlank="1" showInputMessage="1" showErrorMessage="1" sqref="E11:E299">
      <formula1>"Banque (commpte pro),Banque (compte perso),Facture fournisseur,Facture client,Livre recettes, "</formula1>
    </dataValidation>
    <dataValidation type="list" allowBlank="1" showInputMessage="1" showErrorMessage="1" sqref="G11:G299">
      <formula1>"Oui,Non, "</formula1>
    </dataValidation>
    <dataValidation type="list" allowBlank="1" showInputMessage="1" showErrorMessage="1" sqref="F11:F299">
      <formula1>"Ventes,Prestations de services BIC,Prestations de services BNC"</formula1>
    </dataValidation>
    <dataValidation type="list" allowBlank="1" showInputMessage="1" showErrorMessage="1" sqref="B11">
      <formula1>"1,2,3,4,5,6,7,8,9,10,11,12,13,14,15,16,17,18,19,20,21,22,23,24,25,26,27,28,29,30,31,  "</formula1>
    </dataValidation>
  </dataValidations>
  <pageMargins left="0.7" right="0.7" top="0.75" bottom="0.75" header="0.3" footer="0.3"/>
  <pageSetup paperSize="9" orientation="portrait" horizontalDpi="4294967294" verticalDpi="4294967294" r:id="rId1"/>
  <drawing r:id="rId2"/>
  <legacyDrawing r:id="rId3"/>
  <controls>
    <control shapeId="48134" r:id="rId4" name="CommandButton4"/>
    <control shapeId="48131" r:id="rId5" name="CommandButton3"/>
    <control shapeId="48130" r:id="rId6" name="CommandButton2"/>
    <control shapeId="48129" r:id="rId7" name="CommandButton1"/>
    <control shapeId="48136" r:id="rId8" name="CommandButton5"/>
  </control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3"/>
  <dimension ref="A1:G1494"/>
  <sheetViews>
    <sheetView showZeros="0" zoomScaleNormal="100" zoomScaleSheetLayoutView="70" workbookViewId="0">
      <selection activeCell="K15" sqref="K15"/>
    </sheetView>
  </sheetViews>
  <sheetFormatPr baseColWidth="10" defaultRowHeight="18.75"/>
  <cols>
    <col min="1" max="1" width="13.140625" style="78" customWidth="1"/>
    <col min="2" max="2" width="4.7109375" style="43" customWidth="1"/>
    <col min="3" max="3" width="9.7109375" style="43" customWidth="1"/>
    <col min="4" max="4" width="10" style="44" customWidth="1"/>
    <col min="5" max="5" width="22.7109375" style="43" customWidth="1"/>
    <col min="6" max="6" width="24.85546875" style="43" customWidth="1"/>
    <col min="7" max="7" width="38.5703125" style="43" customWidth="1"/>
    <col min="8" max="11" width="13.85546875" customWidth="1"/>
  </cols>
  <sheetData>
    <row r="1" spans="1:7" ht="12.95" customHeight="1">
      <c r="A1" s="77"/>
    </row>
    <row r="2" spans="1:7" ht="12.95" customHeight="1">
      <c r="A2" s="77"/>
      <c r="B2" s="47"/>
      <c r="C2"/>
      <c r="D2" s="47"/>
      <c r="E2"/>
    </row>
    <row r="3" spans="1:7" ht="12.95" customHeight="1">
      <c r="A3" s="77"/>
    </row>
    <row r="4" spans="1:7" ht="12.95" customHeight="1">
      <c r="A4" s="77"/>
    </row>
    <row r="5" spans="1:7" ht="12.95" customHeight="1">
      <c r="A5" s="96"/>
    </row>
    <row r="6" spans="1:7" ht="12.95" customHeight="1">
      <c r="A6" s="96"/>
    </row>
    <row r="7" spans="1:7" ht="12.95" customHeight="1">
      <c r="A7" s="77"/>
      <c r="B7"/>
      <c r="C7"/>
      <c r="D7"/>
      <c r="E7"/>
      <c r="F7"/>
      <c r="G7"/>
    </row>
    <row r="8" spans="1:7" ht="12.95" customHeight="1">
      <c r="A8" s="77"/>
      <c r="B8"/>
      <c r="C8"/>
      <c r="D8"/>
      <c r="E8"/>
      <c r="F8"/>
      <c r="G8"/>
    </row>
    <row r="9" spans="1:7" ht="12.95" customHeight="1">
      <c r="A9" s="77"/>
      <c r="B9" s="215" t="s">
        <v>73</v>
      </c>
      <c r="C9" s="217" t="s">
        <v>74</v>
      </c>
      <c r="D9" s="219" t="s">
        <v>75</v>
      </c>
      <c r="E9" s="215" t="s">
        <v>76</v>
      </c>
      <c r="F9" s="221" t="s">
        <v>34</v>
      </c>
      <c r="G9" s="222" t="s">
        <v>78</v>
      </c>
    </row>
    <row r="10" spans="1:7" ht="12.95" customHeight="1">
      <c r="A10" s="77"/>
      <c r="B10" s="216"/>
      <c r="C10" s="218"/>
      <c r="D10" s="220"/>
      <c r="E10" s="216"/>
      <c r="F10" s="216"/>
      <c r="G10" s="223"/>
    </row>
    <row r="11" spans="1:7" ht="12.95" customHeight="1">
      <c r="A11" s="77"/>
      <c r="B11" s="71">
        <v>24</v>
      </c>
      <c r="C11" s="48" t="s">
        <v>80</v>
      </c>
      <c r="D11" s="72">
        <v>258</v>
      </c>
      <c r="E11" s="71" t="s">
        <v>116</v>
      </c>
      <c r="F11" s="71" t="s">
        <v>35</v>
      </c>
      <c r="G11" s="74" t="s">
        <v>118</v>
      </c>
    </row>
    <row r="12" spans="1:7" ht="12.95" customHeight="1">
      <c r="A12" s="77"/>
      <c r="B12" s="48">
        <v>3</v>
      </c>
      <c r="C12" s="48" t="s">
        <v>80</v>
      </c>
      <c r="D12" s="49">
        <v>25</v>
      </c>
      <c r="E12" s="71" t="s">
        <v>116</v>
      </c>
      <c r="F12" s="71" t="s">
        <v>28</v>
      </c>
      <c r="G12" s="48"/>
    </row>
    <row r="13" spans="1:7" ht="12.95" customHeight="1">
      <c r="A13" s="77"/>
      <c r="B13" s="48">
        <v>5</v>
      </c>
      <c r="C13" s="48" t="s">
        <v>80</v>
      </c>
      <c r="D13" s="49">
        <v>58</v>
      </c>
      <c r="E13" s="71" t="s">
        <v>116</v>
      </c>
      <c r="F13" s="71" t="s">
        <v>28</v>
      </c>
      <c r="G13" s="48" t="s">
        <v>119</v>
      </c>
    </row>
    <row r="14" spans="1:7" ht="12.95" customHeight="1">
      <c r="A14" s="77"/>
      <c r="B14" s="48">
        <v>8</v>
      </c>
      <c r="C14" s="48" t="s">
        <v>80</v>
      </c>
      <c r="D14" s="49">
        <v>98</v>
      </c>
      <c r="E14" s="71" t="s">
        <v>116</v>
      </c>
      <c r="F14" s="71" t="s">
        <v>28</v>
      </c>
      <c r="G14" s="48" t="s">
        <v>120</v>
      </c>
    </row>
    <row r="15" spans="1:7" ht="12.95" customHeight="1">
      <c r="A15" s="77"/>
      <c r="B15" s="48">
        <v>2</v>
      </c>
      <c r="C15" s="48" t="s">
        <v>80</v>
      </c>
      <c r="D15" s="49">
        <v>589</v>
      </c>
      <c r="E15" s="71" t="s">
        <v>116</v>
      </c>
      <c r="F15" s="71" t="s">
        <v>28</v>
      </c>
      <c r="G15" s="48"/>
    </row>
    <row r="16" spans="1:7" ht="12.95" customHeight="1">
      <c r="A16" s="77"/>
      <c r="B16" s="48"/>
      <c r="C16" s="48"/>
      <c r="D16" s="49"/>
      <c r="E16" s="71"/>
      <c r="F16" s="71"/>
      <c r="G16" s="48"/>
    </row>
    <row r="17" spans="1:7" ht="12.95" customHeight="1">
      <c r="A17" s="77"/>
      <c r="B17" s="48"/>
      <c r="C17" s="48"/>
      <c r="D17" s="49"/>
      <c r="E17" s="71"/>
      <c r="F17" s="71"/>
      <c r="G17" s="48"/>
    </row>
    <row r="18" spans="1:7" ht="12.95" customHeight="1">
      <c r="A18" s="77"/>
      <c r="B18" s="48"/>
      <c r="C18" s="48"/>
      <c r="D18" s="49"/>
      <c r="E18" s="71"/>
      <c r="F18" s="71"/>
      <c r="G18" s="48"/>
    </row>
    <row r="19" spans="1:7" ht="12.95" customHeight="1">
      <c r="A19" s="77"/>
      <c r="B19" s="48"/>
      <c r="C19" s="48"/>
      <c r="D19" s="49"/>
      <c r="E19" s="71"/>
      <c r="F19" s="71"/>
      <c r="G19" s="48"/>
    </row>
    <row r="20" spans="1:7" ht="12.95" customHeight="1">
      <c r="A20" s="77"/>
      <c r="B20" s="48"/>
      <c r="C20" s="48"/>
      <c r="D20" s="49"/>
      <c r="E20" s="71"/>
      <c r="F20" s="71"/>
      <c r="G20" s="48"/>
    </row>
    <row r="21" spans="1:7" ht="12.95" customHeight="1">
      <c r="A21" s="77"/>
      <c r="B21" s="48"/>
      <c r="C21" s="48"/>
      <c r="D21" s="49"/>
      <c r="E21" s="71"/>
      <c r="F21" s="71"/>
      <c r="G21" s="48"/>
    </row>
    <row r="22" spans="1:7" ht="12.95" customHeight="1">
      <c r="A22" s="77"/>
      <c r="B22" s="48"/>
      <c r="C22" s="48"/>
      <c r="D22" s="49"/>
      <c r="E22" s="71"/>
      <c r="F22" s="71"/>
      <c r="G22" s="48"/>
    </row>
    <row r="23" spans="1:7" ht="12.95" customHeight="1">
      <c r="A23" s="77"/>
      <c r="B23" s="48"/>
      <c r="C23" s="48"/>
      <c r="D23" s="49"/>
      <c r="E23" s="71"/>
      <c r="F23" s="71"/>
      <c r="G23" s="48"/>
    </row>
    <row r="24" spans="1:7" ht="12.95" customHeight="1">
      <c r="A24" s="77"/>
      <c r="B24" s="48"/>
      <c r="C24" s="48"/>
      <c r="D24" s="49"/>
      <c r="E24" s="71"/>
      <c r="F24" s="71"/>
      <c r="G24" s="48"/>
    </row>
    <row r="25" spans="1:7" ht="12.95" customHeight="1">
      <c r="A25" s="77"/>
      <c r="B25" s="48"/>
      <c r="C25" s="48"/>
      <c r="D25" s="49"/>
      <c r="E25" s="71"/>
      <c r="F25" s="71"/>
      <c r="G25" s="48"/>
    </row>
    <row r="26" spans="1:7" ht="12.95" customHeight="1">
      <c r="A26" s="77"/>
      <c r="B26" s="48"/>
      <c r="C26" s="48"/>
      <c r="D26" s="49"/>
      <c r="E26" s="71"/>
      <c r="F26" s="71"/>
      <c r="G26" s="48"/>
    </row>
    <row r="27" spans="1:7" ht="12.95" customHeight="1">
      <c r="A27" s="77"/>
      <c r="B27" s="48"/>
      <c r="C27" s="48"/>
      <c r="D27" s="49"/>
      <c r="E27" s="71"/>
      <c r="F27" s="71"/>
      <c r="G27" s="48"/>
    </row>
    <row r="28" spans="1:7" ht="12.95" customHeight="1">
      <c r="A28" s="77"/>
      <c r="B28" s="48"/>
      <c r="C28" s="48"/>
      <c r="D28" s="49"/>
      <c r="E28" s="71"/>
      <c r="F28" s="71"/>
      <c r="G28" s="48"/>
    </row>
    <row r="29" spans="1:7" ht="12.95" customHeight="1">
      <c r="A29" s="77"/>
      <c r="B29" s="48"/>
      <c r="C29" s="48"/>
      <c r="D29" s="49"/>
      <c r="E29" s="71"/>
      <c r="F29" s="71"/>
      <c r="G29" s="48"/>
    </row>
    <row r="30" spans="1:7" ht="12.95" customHeight="1">
      <c r="A30" s="77"/>
      <c r="B30" s="48"/>
      <c r="C30" s="48"/>
      <c r="D30" s="49"/>
      <c r="E30" s="71"/>
      <c r="F30" s="71"/>
      <c r="G30" s="48"/>
    </row>
    <row r="31" spans="1:7" ht="12.95" customHeight="1">
      <c r="A31" s="77"/>
      <c r="B31" s="48"/>
      <c r="C31" s="48"/>
      <c r="D31" s="49"/>
      <c r="E31" s="71"/>
      <c r="F31" s="71"/>
      <c r="G31" s="48"/>
    </row>
    <row r="32" spans="1:7" ht="12.95" customHeight="1">
      <c r="A32" s="77"/>
      <c r="B32" s="48"/>
      <c r="C32" s="48"/>
      <c r="D32" s="49"/>
      <c r="E32" s="71"/>
      <c r="F32" s="71"/>
      <c r="G32" s="48"/>
    </row>
    <row r="33" spans="1:7" ht="12.95" customHeight="1">
      <c r="A33" s="77"/>
      <c r="B33" s="48"/>
      <c r="C33" s="48"/>
      <c r="D33" s="49"/>
      <c r="E33" s="71"/>
      <c r="F33" s="71"/>
      <c r="G33" s="48"/>
    </row>
    <row r="34" spans="1:7" ht="12.95" customHeight="1">
      <c r="A34" s="77"/>
      <c r="B34" s="48"/>
      <c r="C34" s="48"/>
      <c r="D34" s="49"/>
      <c r="E34" s="71"/>
      <c r="F34" s="71"/>
      <c r="G34" s="48"/>
    </row>
    <row r="35" spans="1:7" ht="12.95" customHeight="1">
      <c r="A35" s="77"/>
      <c r="B35" s="48"/>
      <c r="C35" s="48"/>
      <c r="D35" s="49"/>
      <c r="E35" s="71"/>
      <c r="F35" s="71"/>
      <c r="G35" s="48"/>
    </row>
    <row r="36" spans="1:7" ht="12.95" customHeight="1">
      <c r="A36" s="77"/>
      <c r="B36" s="48"/>
      <c r="C36" s="48"/>
      <c r="D36" s="49"/>
      <c r="E36" s="71"/>
      <c r="F36" s="71"/>
      <c r="G36" s="48"/>
    </row>
    <row r="37" spans="1:7" ht="12.95" customHeight="1">
      <c r="A37" s="77"/>
      <c r="B37" s="48"/>
      <c r="C37" s="48"/>
      <c r="D37" s="49"/>
      <c r="E37" s="71"/>
      <c r="F37" s="71"/>
      <c r="G37" s="48"/>
    </row>
    <row r="38" spans="1:7" ht="12.95" customHeight="1">
      <c r="A38" s="77"/>
      <c r="B38" s="48"/>
      <c r="C38" s="48"/>
      <c r="D38" s="49"/>
      <c r="E38" s="71"/>
      <c r="F38" s="71"/>
      <c r="G38" s="48"/>
    </row>
    <row r="39" spans="1:7" ht="12.95" customHeight="1">
      <c r="A39" s="77"/>
      <c r="B39" s="48"/>
      <c r="C39" s="48"/>
      <c r="D39" s="49"/>
      <c r="E39" s="71"/>
      <c r="F39" s="71"/>
      <c r="G39" s="48"/>
    </row>
    <row r="40" spans="1:7" ht="12.95" customHeight="1">
      <c r="A40" s="77"/>
      <c r="B40" s="48"/>
      <c r="C40" s="48"/>
      <c r="D40" s="49"/>
      <c r="E40" s="71"/>
      <c r="F40" s="71"/>
      <c r="G40" s="48"/>
    </row>
    <row r="41" spans="1:7" ht="12.95" customHeight="1">
      <c r="A41" s="77"/>
      <c r="B41" s="48"/>
      <c r="C41" s="48"/>
      <c r="D41" s="49"/>
      <c r="E41" s="71"/>
      <c r="F41" s="71"/>
      <c r="G41" s="48"/>
    </row>
    <row r="42" spans="1:7" ht="12.95" customHeight="1">
      <c r="A42" s="77"/>
      <c r="B42" s="48"/>
      <c r="C42" s="48"/>
      <c r="D42" s="49"/>
      <c r="E42" s="71"/>
      <c r="F42" s="71"/>
      <c r="G42" s="48"/>
    </row>
    <row r="43" spans="1:7" ht="12.95" customHeight="1">
      <c r="A43" s="77"/>
      <c r="B43" s="48"/>
      <c r="C43" s="48"/>
      <c r="D43" s="49"/>
      <c r="E43" s="71"/>
      <c r="F43" s="71"/>
      <c r="G43" s="48"/>
    </row>
    <row r="44" spans="1:7" ht="12.95" customHeight="1">
      <c r="A44" s="77"/>
      <c r="B44" s="48"/>
      <c r="C44" s="48"/>
      <c r="D44" s="49"/>
      <c r="E44" s="71"/>
      <c r="F44" s="71"/>
      <c r="G44" s="48"/>
    </row>
    <row r="45" spans="1:7" ht="12.95" customHeight="1">
      <c r="A45" s="77"/>
      <c r="B45" s="48"/>
      <c r="C45" s="48"/>
      <c r="D45" s="49"/>
      <c r="E45" s="71"/>
      <c r="F45" s="71"/>
      <c r="G45" s="48"/>
    </row>
    <row r="46" spans="1:7" ht="12.95" customHeight="1">
      <c r="A46" s="77"/>
      <c r="B46" s="48"/>
      <c r="C46" s="48"/>
      <c r="D46" s="49"/>
      <c r="E46" s="71"/>
      <c r="F46" s="71"/>
      <c r="G46" s="48"/>
    </row>
    <row r="47" spans="1:7" ht="12.95" customHeight="1">
      <c r="A47" s="77"/>
      <c r="B47" s="48"/>
      <c r="C47" s="48"/>
      <c r="D47" s="49"/>
      <c r="E47" s="71"/>
      <c r="F47" s="71"/>
      <c r="G47" s="48"/>
    </row>
    <row r="48" spans="1:7" ht="12.95" customHeight="1">
      <c r="A48" s="77"/>
      <c r="B48" s="48"/>
      <c r="C48" s="48"/>
      <c r="D48" s="49"/>
      <c r="E48" s="71"/>
      <c r="F48" s="71"/>
      <c r="G48" s="48"/>
    </row>
    <row r="49" spans="1:7" ht="12.95" customHeight="1">
      <c r="A49" s="77"/>
      <c r="B49" s="48"/>
      <c r="C49" s="48"/>
      <c r="D49" s="49"/>
      <c r="E49" s="71"/>
      <c r="F49" s="71"/>
      <c r="G49" s="48"/>
    </row>
    <row r="50" spans="1:7" ht="12.95" customHeight="1">
      <c r="A50" s="77"/>
      <c r="B50" s="48"/>
      <c r="C50" s="48"/>
      <c r="D50" s="49"/>
      <c r="E50" s="71"/>
      <c r="F50" s="71"/>
      <c r="G50" s="48"/>
    </row>
    <row r="51" spans="1:7" ht="12.95" customHeight="1">
      <c r="A51" s="77"/>
      <c r="B51" s="48"/>
      <c r="C51" s="48"/>
      <c r="D51" s="49"/>
      <c r="E51" s="71"/>
      <c r="F51" s="71"/>
      <c r="G51" s="48"/>
    </row>
    <row r="52" spans="1:7" ht="12.95" customHeight="1">
      <c r="A52" s="77"/>
      <c r="B52" s="48"/>
      <c r="C52" s="48"/>
      <c r="D52" s="49"/>
      <c r="E52" s="71"/>
      <c r="F52" s="71"/>
      <c r="G52" s="48"/>
    </row>
    <row r="53" spans="1:7" ht="12.95" customHeight="1">
      <c r="A53" s="77"/>
      <c r="B53" s="48"/>
      <c r="C53" s="48"/>
      <c r="D53" s="49"/>
      <c r="E53" s="71"/>
      <c r="F53" s="71"/>
      <c r="G53" s="48"/>
    </row>
    <row r="54" spans="1:7" ht="12.95" customHeight="1">
      <c r="A54" s="77"/>
      <c r="B54" s="48"/>
      <c r="C54" s="48"/>
      <c r="D54" s="49"/>
      <c r="E54" s="71"/>
      <c r="F54" s="71"/>
      <c r="G54" s="48"/>
    </row>
    <row r="55" spans="1:7" ht="12.95" customHeight="1">
      <c r="A55" s="77"/>
      <c r="B55" s="48"/>
      <c r="C55" s="48"/>
      <c r="D55" s="49"/>
      <c r="E55" s="71"/>
      <c r="F55" s="71"/>
      <c r="G55" s="48"/>
    </row>
    <row r="56" spans="1:7" ht="12.95" customHeight="1">
      <c r="A56" s="77"/>
      <c r="B56" s="48"/>
      <c r="C56" s="48"/>
      <c r="D56" s="49"/>
      <c r="E56" s="71"/>
      <c r="F56" s="71"/>
      <c r="G56" s="48"/>
    </row>
    <row r="57" spans="1:7" ht="12.95" customHeight="1">
      <c r="A57" s="77"/>
      <c r="B57" s="48"/>
      <c r="C57" s="48"/>
      <c r="D57" s="49"/>
      <c r="E57" s="71"/>
      <c r="F57" s="71"/>
      <c r="G57" s="48"/>
    </row>
    <row r="58" spans="1:7" ht="12.95" customHeight="1">
      <c r="A58" s="77"/>
      <c r="B58" s="48"/>
      <c r="C58" s="48"/>
      <c r="D58" s="49"/>
      <c r="E58" s="71"/>
      <c r="F58" s="71"/>
      <c r="G58" s="48"/>
    </row>
    <row r="59" spans="1:7" ht="12.95" customHeight="1">
      <c r="A59" s="77"/>
      <c r="B59" s="48"/>
      <c r="C59" s="48"/>
      <c r="D59" s="49"/>
      <c r="E59" s="71"/>
      <c r="F59" s="71"/>
      <c r="G59" s="48"/>
    </row>
    <row r="60" spans="1:7" ht="12.95" customHeight="1">
      <c r="A60" s="77"/>
      <c r="B60" s="48"/>
      <c r="C60" s="48"/>
      <c r="D60" s="49"/>
      <c r="E60" s="71"/>
      <c r="F60" s="71"/>
      <c r="G60" s="48"/>
    </row>
    <row r="61" spans="1:7" ht="12.95" customHeight="1">
      <c r="A61" s="77"/>
      <c r="B61" s="48"/>
      <c r="C61" s="48"/>
      <c r="D61" s="49"/>
      <c r="E61" s="71"/>
      <c r="F61" s="71"/>
      <c r="G61" s="48"/>
    </row>
    <row r="62" spans="1:7" ht="12.95" customHeight="1">
      <c r="A62" s="77"/>
      <c r="B62" s="48"/>
      <c r="C62" s="48"/>
      <c r="D62" s="49"/>
      <c r="E62" s="71"/>
      <c r="F62" s="71"/>
      <c r="G62" s="48"/>
    </row>
    <row r="63" spans="1:7" ht="12.95" customHeight="1">
      <c r="A63" s="77"/>
      <c r="B63" s="48"/>
      <c r="C63" s="48"/>
      <c r="D63" s="49"/>
      <c r="E63" s="71"/>
      <c r="F63" s="71"/>
      <c r="G63" s="48"/>
    </row>
    <row r="64" spans="1:7" ht="12.95" customHeight="1">
      <c r="A64" s="77"/>
      <c r="B64" s="48"/>
      <c r="C64" s="48"/>
      <c r="D64" s="49"/>
      <c r="E64" s="71"/>
      <c r="F64" s="71"/>
      <c r="G64" s="48"/>
    </row>
    <row r="65" spans="1:7" ht="12.95" customHeight="1">
      <c r="A65" s="77"/>
      <c r="B65" s="48"/>
      <c r="C65" s="48"/>
      <c r="D65" s="49"/>
      <c r="E65" s="71"/>
      <c r="F65" s="71"/>
      <c r="G65" s="48"/>
    </row>
    <row r="66" spans="1:7" ht="12.95" customHeight="1">
      <c r="A66" s="77"/>
      <c r="B66" s="48"/>
      <c r="C66" s="48"/>
      <c r="D66" s="49"/>
      <c r="E66" s="71"/>
      <c r="F66" s="71"/>
      <c r="G66" s="48"/>
    </row>
    <row r="67" spans="1:7" ht="12.95" customHeight="1">
      <c r="A67" s="77"/>
      <c r="B67" s="48"/>
      <c r="C67" s="48"/>
      <c r="D67" s="49"/>
      <c r="E67" s="71"/>
      <c r="F67" s="71"/>
      <c r="G67" s="48"/>
    </row>
    <row r="68" spans="1:7" ht="12.95" customHeight="1">
      <c r="A68" s="77"/>
      <c r="B68" s="48"/>
      <c r="C68" s="48"/>
      <c r="D68" s="49"/>
      <c r="E68" s="71"/>
      <c r="F68" s="71"/>
      <c r="G68" s="48"/>
    </row>
    <row r="69" spans="1:7" ht="12.95" customHeight="1">
      <c r="A69" s="77"/>
      <c r="B69" s="48"/>
      <c r="C69" s="48"/>
      <c r="D69" s="49"/>
      <c r="E69" s="71"/>
      <c r="F69" s="71"/>
      <c r="G69" s="48"/>
    </row>
    <row r="70" spans="1:7" ht="12.95" customHeight="1">
      <c r="A70" s="77"/>
      <c r="B70" s="48"/>
      <c r="C70" s="48"/>
      <c r="D70" s="49"/>
      <c r="E70" s="71"/>
      <c r="F70" s="71"/>
      <c r="G70" s="48"/>
    </row>
    <row r="71" spans="1:7" ht="12.95" customHeight="1">
      <c r="A71" s="77"/>
      <c r="B71" s="48"/>
      <c r="C71" s="48"/>
      <c r="D71" s="49"/>
      <c r="E71" s="71"/>
      <c r="F71" s="71"/>
      <c r="G71" s="48"/>
    </row>
    <row r="72" spans="1:7" ht="12.95" customHeight="1">
      <c r="A72" s="77"/>
      <c r="B72" s="48"/>
      <c r="C72" s="48"/>
      <c r="D72" s="49"/>
      <c r="E72" s="71"/>
      <c r="F72" s="71"/>
      <c r="G72" s="48"/>
    </row>
    <row r="73" spans="1:7" ht="12.95" customHeight="1">
      <c r="A73" s="77"/>
      <c r="B73" s="48"/>
      <c r="C73" s="48"/>
      <c r="D73" s="49"/>
      <c r="E73" s="71"/>
      <c r="F73" s="71"/>
      <c r="G73" s="48"/>
    </row>
    <row r="74" spans="1:7" ht="12.95" customHeight="1">
      <c r="A74" s="77"/>
      <c r="B74" s="48"/>
      <c r="C74" s="48"/>
      <c r="D74" s="49"/>
      <c r="E74" s="71"/>
      <c r="F74" s="71"/>
      <c r="G74" s="48"/>
    </row>
    <row r="75" spans="1:7" ht="12.95" customHeight="1">
      <c r="A75" s="77"/>
      <c r="B75" s="48"/>
      <c r="C75" s="48"/>
      <c r="D75" s="49"/>
      <c r="E75" s="71"/>
      <c r="F75" s="71"/>
      <c r="G75" s="48"/>
    </row>
    <row r="76" spans="1:7" ht="12.95" customHeight="1">
      <c r="A76" s="77"/>
      <c r="B76" s="48"/>
      <c r="C76" s="48"/>
      <c r="D76" s="49"/>
      <c r="E76" s="71"/>
      <c r="F76" s="71"/>
      <c r="G76" s="48"/>
    </row>
    <row r="77" spans="1:7" ht="12.95" customHeight="1">
      <c r="A77" s="77"/>
      <c r="B77" s="48"/>
      <c r="C77" s="48"/>
      <c r="D77" s="49"/>
      <c r="E77" s="71"/>
      <c r="F77" s="71"/>
      <c r="G77" s="48"/>
    </row>
    <row r="78" spans="1:7" ht="12.95" customHeight="1">
      <c r="A78" s="77"/>
      <c r="B78" s="48"/>
      <c r="C78" s="48"/>
      <c r="D78" s="49"/>
      <c r="E78" s="71"/>
      <c r="F78" s="71"/>
      <c r="G78" s="48"/>
    </row>
    <row r="79" spans="1:7" ht="12.95" customHeight="1">
      <c r="A79" s="77"/>
      <c r="B79" s="48"/>
      <c r="C79" s="48"/>
      <c r="D79" s="49"/>
      <c r="E79" s="71"/>
      <c r="F79" s="71"/>
      <c r="G79" s="48"/>
    </row>
    <row r="80" spans="1:7" ht="12.95" customHeight="1">
      <c r="A80" s="77"/>
      <c r="B80" s="48"/>
      <c r="C80" s="48"/>
      <c r="D80" s="49"/>
      <c r="E80" s="71"/>
      <c r="F80" s="71"/>
      <c r="G80" s="48"/>
    </row>
    <row r="81" spans="1:7" ht="12.95" customHeight="1">
      <c r="A81" s="77"/>
      <c r="B81" s="48"/>
      <c r="C81" s="48"/>
      <c r="D81" s="49"/>
      <c r="E81" s="71"/>
      <c r="F81" s="71"/>
      <c r="G81" s="48"/>
    </row>
    <row r="82" spans="1:7" ht="12.95" customHeight="1">
      <c r="A82" s="77"/>
      <c r="B82" s="48"/>
      <c r="C82" s="48"/>
      <c r="D82" s="49"/>
      <c r="E82" s="71"/>
      <c r="F82" s="71"/>
      <c r="G82" s="48"/>
    </row>
    <row r="83" spans="1:7" ht="12.95" customHeight="1">
      <c r="A83" s="77"/>
      <c r="B83" s="48"/>
      <c r="C83" s="48"/>
      <c r="D83" s="49"/>
      <c r="E83" s="71"/>
      <c r="F83" s="71"/>
      <c r="G83" s="48"/>
    </row>
    <row r="84" spans="1:7" ht="12.95" customHeight="1">
      <c r="A84" s="77"/>
      <c r="B84" s="48"/>
      <c r="C84" s="48"/>
      <c r="D84" s="49"/>
      <c r="E84" s="71"/>
      <c r="F84" s="71"/>
      <c r="G84" s="48"/>
    </row>
    <row r="85" spans="1:7" ht="12.95" customHeight="1">
      <c r="A85" s="77"/>
      <c r="B85" s="48"/>
      <c r="C85" s="48"/>
      <c r="D85" s="49"/>
      <c r="E85" s="71"/>
      <c r="F85" s="71"/>
      <c r="G85" s="48"/>
    </row>
    <row r="86" spans="1:7" ht="12.95" customHeight="1">
      <c r="A86" s="77"/>
      <c r="B86" s="48"/>
      <c r="C86" s="48"/>
      <c r="D86" s="49"/>
      <c r="E86" s="71"/>
      <c r="F86" s="71"/>
      <c r="G86" s="48"/>
    </row>
    <row r="87" spans="1:7" ht="12.95" customHeight="1">
      <c r="A87" s="77"/>
      <c r="B87" s="48"/>
      <c r="C87" s="48"/>
      <c r="D87" s="49"/>
      <c r="E87" s="71"/>
      <c r="F87" s="71"/>
      <c r="G87" s="48"/>
    </row>
    <row r="88" spans="1:7" ht="12.95" customHeight="1">
      <c r="A88" s="77"/>
      <c r="B88" s="48"/>
      <c r="C88" s="48"/>
      <c r="D88" s="49"/>
      <c r="E88" s="71"/>
      <c r="F88" s="71"/>
      <c r="G88" s="48"/>
    </row>
    <row r="89" spans="1:7" ht="12.95" customHeight="1">
      <c r="A89" s="77"/>
      <c r="B89" s="48"/>
      <c r="C89" s="48"/>
      <c r="D89" s="49"/>
      <c r="E89" s="71"/>
      <c r="F89" s="71"/>
      <c r="G89" s="48"/>
    </row>
    <row r="90" spans="1:7" ht="12.95" customHeight="1">
      <c r="A90" s="77"/>
      <c r="B90" s="48"/>
      <c r="C90" s="48"/>
      <c r="D90" s="49"/>
      <c r="E90" s="71"/>
      <c r="F90" s="71"/>
      <c r="G90" s="48"/>
    </row>
    <row r="91" spans="1:7" ht="12.95" customHeight="1">
      <c r="A91" s="77"/>
      <c r="B91" s="48"/>
      <c r="C91" s="48"/>
      <c r="D91" s="49"/>
      <c r="E91" s="71"/>
      <c r="F91" s="71"/>
      <c r="G91" s="48"/>
    </row>
    <row r="92" spans="1:7" ht="12.95" customHeight="1">
      <c r="A92" s="77"/>
      <c r="B92" s="48"/>
      <c r="C92" s="48"/>
      <c r="D92" s="49"/>
      <c r="E92" s="71"/>
      <c r="F92" s="71"/>
      <c r="G92" s="48"/>
    </row>
    <row r="93" spans="1:7" ht="12.95" customHeight="1">
      <c r="A93" s="77"/>
      <c r="B93" s="48"/>
      <c r="C93" s="48"/>
      <c r="D93" s="49"/>
      <c r="E93" s="71"/>
      <c r="F93" s="71"/>
      <c r="G93" s="48"/>
    </row>
    <row r="94" spans="1:7" ht="12.95" customHeight="1">
      <c r="A94" s="77"/>
      <c r="B94" s="48"/>
      <c r="C94" s="48"/>
      <c r="D94" s="49"/>
      <c r="E94" s="71"/>
      <c r="F94" s="71"/>
      <c r="G94" s="48"/>
    </row>
    <row r="95" spans="1:7" ht="12.95" customHeight="1">
      <c r="A95" s="77"/>
      <c r="B95" s="48"/>
      <c r="C95" s="48"/>
      <c r="D95" s="49"/>
      <c r="E95" s="71"/>
      <c r="F95" s="71"/>
      <c r="G95" s="48"/>
    </row>
    <row r="96" spans="1:7" ht="12.95" customHeight="1">
      <c r="A96" s="77"/>
      <c r="B96" s="48"/>
      <c r="C96" s="48"/>
      <c r="D96" s="49"/>
      <c r="E96" s="71"/>
      <c r="F96" s="71"/>
      <c r="G96" s="48"/>
    </row>
    <row r="97" spans="1:7" s="88" customFormat="1" ht="12.95" customHeight="1">
      <c r="A97" s="77"/>
      <c r="B97" s="48"/>
      <c r="C97" s="48"/>
      <c r="D97" s="49"/>
      <c r="E97" s="71"/>
      <c r="F97" s="71"/>
      <c r="G97" s="48"/>
    </row>
    <row r="98" spans="1:7" s="88" customFormat="1" ht="12.95" customHeight="1">
      <c r="A98" s="77"/>
      <c r="B98" s="48"/>
      <c r="C98" s="48"/>
      <c r="D98" s="49"/>
      <c r="E98" s="71"/>
      <c r="F98" s="71"/>
      <c r="G98" s="48"/>
    </row>
    <row r="99" spans="1:7" s="88" customFormat="1" ht="12.95" customHeight="1">
      <c r="A99" s="77"/>
      <c r="B99" s="48"/>
      <c r="C99" s="48"/>
      <c r="D99" s="49"/>
      <c r="E99" s="71"/>
      <c r="F99" s="71"/>
      <c r="G99" s="48"/>
    </row>
    <row r="100" spans="1:7" s="88" customFormat="1" ht="12.95" customHeight="1">
      <c r="A100" s="77"/>
      <c r="B100" s="48"/>
      <c r="C100" s="48"/>
      <c r="D100" s="49"/>
      <c r="E100" s="71"/>
      <c r="F100" s="71"/>
      <c r="G100" s="48"/>
    </row>
    <row r="101" spans="1:7" s="88" customFormat="1" ht="12.95" customHeight="1">
      <c r="A101" s="77"/>
      <c r="B101" s="48"/>
      <c r="C101" s="48"/>
      <c r="D101" s="49"/>
      <c r="E101" s="71"/>
      <c r="F101" s="71"/>
      <c r="G101" s="48"/>
    </row>
    <row r="102" spans="1:7" s="88" customFormat="1" ht="12.95" customHeight="1">
      <c r="A102" s="77"/>
      <c r="B102" s="48"/>
      <c r="C102" s="48"/>
      <c r="D102" s="49"/>
      <c r="E102" s="71"/>
      <c r="F102" s="71"/>
      <c r="G102" s="48"/>
    </row>
    <row r="103" spans="1:7" s="88" customFormat="1" ht="12.95" customHeight="1">
      <c r="A103" s="77"/>
      <c r="B103" s="48"/>
      <c r="C103" s="48"/>
      <c r="D103" s="49"/>
      <c r="E103" s="71"/>
      <c r="F103" s="71"/>
      <c r="G103" s="48"/>
    </row>
    <row r="104" spans="1:7" s="88" customFormat="1" ht="12.95" customHeight="1">
      <c r="A104" s="77"/>
      <c r="B104" s="48"/>
      <c r="C104" s="48"/>
      <c r="D104" s="49"/>
      <c r="E104" s="71"/>
      <c r="F104" s="71"/>
      <c r="G104" s="48"/>
    </row>
    <row r="105" spans="1:7" s="88" customFormat="1" ht="12.95" customHeight="1">
      <c r="A105" s="77"/>
      <c r="B105" s="48"/>
      <c r="C105" s="48"/>
      <c r="D105" s="49"/>
      <c r="E105" s="71"/>
      <c r="F105" s="71"/>
      <c r="G105" s="48"/>
    </row>
    <row r="106" spans="1:7" s="88" customFormat="1" ht="12.95" customHeight="1">
      <c r="A106" s="77"/>
      <c r="B106" s="48"/>
      <c r="C106" s="48"/>
      <c r="D106" s="49"/>
      <c r="E106" s="71"/>
      <c r="F106" s="71"/>
      <c r="G106" s="48"/>
    </row>
    <row r="107" spans="1:7" s="88" customFormat="1" ht="12.95" customHeight="1">
      <c r="A107" s="77"/>
      <c r="B107" s="48"/>
      <c r="C107" s="48"/>
      <c r="D107" s="49"/>
      <c r="E107" s="71"/>
      <c r="F107" s="71"/>
      <c r="G107" s="48"/>
    </row>
    <row r="108" spans="1:7" s="88" customFormat="1" ht="12.95" customHeight="1">
      <c r="A108" s="77"/>
      <c r="B108" s="48"/>
      <c r="C108" s="48"/>
      <c r="D108" s="49"/>
      <c r="E108" s="71"/>
      <c r="F108" s="71"/>
      <c r="G108" s="48"/>
    </row>
    <row r="109" spans="1:7" s="88" customFormat="1" ht="12.95" customHeight="1">
      <c r="A109" s="77"/>
      <c r="B109" s="48"/>
      <c r="C109" s="48"/>
      <c r="D109" s="49"/>
      <c r="E109" s="71"/>
      <c r="F109" s="71"/>
      <c r="G109" s="48"/>
    </row>
    <row r="110" spans="1:7" s="88" customFormat="1" ht="12.95" customHeight="1">
      <c r="A110" s="77"/>
      <c r="B110" s="48"/>
      <c r="C110" s="48"/>
      <c r="D110" s="49"/>
      <c r="E110" s="71"/>
      <c r="F110" s="71"/>
      <c r="G110" s="48"/>
    </row>
    <row r="111" spans="1:7" s="88" customFormat="1" ht="12.95" customHeight="1">
      <c r="A111" s="77"/>
      <c r="B111" s="48"/>
      <c r="C111" s="48"/>
      <c r="D111" s="49"/>
      <c r="E111" s="71"/>
      <c r="F111" s="71"/>
      <c r="G111" s="48"/>
    </row>
    <row r="112" spans="1:7" s="88" customFormat="1" ht="12.95" customHeight="1">
      <c r="A112" s="77"/>
      <c r="B112" s="48"/>
      <c r="C112" s="48"/>
      <c r="D112" s="49"/>
      <c r="E112" s="71"/>
      <c r="F112" s="71"/>
      <c r="G112" s="48"/>
    </row>
    <row r="113" spans="1:7" s="88" customFormat="1" ht="12.95" customHeight="1">
      <c r="A113" s="77"/>
      <c r="B113" s="48"/>
      <c r="C113" s="48"/>
      <c r="D113" s="49"/>
      <c r="E113" s="71"/>
      <c r="F113" s="71"/>
      <c r="G113" s="48"/>
    </row>
    <row r="114" spans="1:7" s="88" customFormat="1" ht="12.95" customHeight="1">
      <c r="A114" s="77"/>
      <c r="B114" s="48"/>
      <c r="C114" s="48"/>
      <c r="D114" s="49"/>
      <c r="E114" s="71"/>
      <c r="F114" s="71"/>
      <c r="G114" s="48"/>
    </row>
    <row r="115" spans="1:7" s="88" customFormat="1" ht="12.95" customHeight="1">
      <c r="A115" s="77"/>
      <c r="B115" s="48"/>
      <c r="C115" s="48"/>
      <c r="D115" s="49"/>
      <c r="E115" s="71"/>
      <c r="F115" s="71"/>
      <c r="G115" s="48"/>
    </row>
    <row r="116" spans="1:7" s="88" customFormat="1" ht="12.95" customHeight="1">
      <c r="A116" s="77"/>
      <c r="B116" s="48"/>
      <c r="C116" s="48"/>
      <c r="D116" s="49"/>
      <c r="E116" s="71"/>
      <c r="F116" s="71"/>
      <c r="G116" s="48"/>
    </row>
    <row r="117" spans="1:7" s="88" customFormat="1" ht="12.95" customHeight="1">
      <c r="A117" s="77"/>
      <c r="B117" s="48"/>
      <c r="C117" s="48"/>
      <c r="D117" s="49"/>
      <c r="E117" s="71"/>
      <c r="F117" s="71"/>
      <c r="G117" s="48"/>
    </row>
    <row r="118" spans="1:7" s="88" customFormat="1" ht="12.95" customHeight="1">
      <c r="A118" s="77"/>
      <c r="B118" s="48"/>
      <c r="C118" s="48"/>
      <c r="D118" s="49"/>
      <c r="E118" s="71"/>
      <c r="F118" s="71"/>
      <c r="G118" s="48"/>
    </row>
    <row r="119" spans="1:7" s="88" customFormat="1" ht="12.95" customHeight="1">
      <c r="A119" s="77"/>
      <c r="B119" s="48"/>
      <c r="C119" s="48"/>
      <c r="D119" s="49"/>
      <c r="E119" s="71"/>
      <c r="F119" s="71"/>
      <c r="G119" s="48"/>
    </row>
    <row r="120" spans="1:7" s="88" customFormat="1" ht="12.95" customHeight="1">
      <c r="A120" s="77"/>
      <c r="B120" s="48"/>
      <c r="C120" s="48"/>
      <c r="D120" s="49"/>
      <c r="E120" s="71"/>
      <c r="F120" s="71"/>
      <c r="G120" s="48"/>
    </row>
    <row r="121" spans="1:7" s="88" customFormat="1" ht="12.95" customHeight="1">
      <c r="A121" s="77"/>
      <c r="B121" s="48"/>
      <c r="C121" s="48"/>
      <c r="D121" s="49"/>
      <c r="E121" s="71"/>
      <c r="F121" s="71"/>
      <c r="G121" s="48"/>
    </row>
    <row r="122" spans="1:7" s="88" customFormat="1" ht="12.95" customHeight="1">
      <c r="A122" s="77"/>
      <c r="B122" s="48"/>
      <c r="C122" s="48"/>
      <c r="D122" s="49"/>
      <c r="E122" s="71"/>
      <c r="F122" s="71"/>
      <c r="G122" s="48"/>
    </row>
    <row r="123" spans="1:7" s="88" customFormat="1" ht="12.95" customHeight="1">
      <c r="A123" s="77"/>
      <c r="B123" s="48"/>
      <c r="C123" s="48"/>
      <c r="D123" s="49"/>
      <c r="E123" s="71"/>
      <c r="F123" s="71"/>
      <c r="G123" s="48"/>
    </row>
    <row r="124" spans="1:7" s="88" customFormat="1" ht="12.95" customHeight="1">
      <c r="A124" s="77"/>
      <c r="B124" s="48"/>
      <c r="C124" s="48"/>
      <c r="D124" s="49"/>
      <c r="E124" s="71"/>
      <c r="F124" s="71"/>
      <c r="G124" s="48"/>
    </row>
    <row r="125" spans="1:7" s="88" customFormat="1" ht="12.95" customHeight="1">
      <c r="A125" s="77"/>
      <c r="B125" s="48"/>
      <c r="C125" s="48"/>
      <c r="D125" s="49"/>
      <c r="E125" s="71"/>
      <c r="F125" s="71"/>
      <c r="G125" s="48"/>
    </row>
    <row r="126" spans="1:7" s="88" customFormat="1" ht="12.95" customHeight="1">
      <c r="A126" s="77"/>
      <c r="B126" s="48"/>
      <c r="C126" s="48"/>
      <c r="D126" s="49"/>
      <c r="E126" s="71"/>
      <c r="F126" s="71"/>
      <c r="G126" s="48"/>
    </row>
    <row r="127" spans="1:7" s="88" customFormat="1" ht="12.95" customHeight="1">
      <c r="A127" s="77"/>
      <c r="B127" s="48"/>
      <c r="C127" s="48"/>
      <c r="D127" s="49"/>
      <c r="E127" s="71"/>
      <c r="F127" s="71"/>
      <c r="G127" s="48"/>
    </row>
    <row r="128" spans="1:7" s="88" customFormat="1" ht="12.95" customHeight="1">
      <c r="A128" s="77"/>
      <c r="B128" s="48"/>
      <c r="C128" s="48"/>
      <c r="D128" s="49"/>
      <c r="E128" s="71"/>
      <c r="F128" s="71"/>
      <c r="G128" s="48"/>
    </row>
    <row r="129" spans="1:7" s="88" customFormat="1" ht="12.95" customHeight="1">
      <c r="A129" s="77"/>
      <c r="B129" s="48"/>
      <c r="C129" s="48"/>
      <c r="D129" s="49"/>
      <c r="E129" s="71"/>
      <c r="F129" s="71"/>
      <c r="G129" s="48"/>
    </row>
    <row r="130" spans="1:7" s="88" customFormat="1" ht="12.95" customHeight="1">
      <c r="A130" s="77"/>
      <c r="B130" s="48"/>
      <c r="C130" s="48"/>
      <c r="D130" s="49"/>
      <c r="E130" s="71"/>
      <c r="F130" s="71"/>
      <c r="G130" s="48"/>
    </row>
    <row r="131" spans="1:7" s="88" customFormat="1" ht="12.95" customHeight="1">
      <c r="A131" s="77"/>
      <c r="B131" s="48"/>
      <c r="C131" s="48"/>
      <c r="D131" s="49"/>
      <c r="E131" s="71"/>
      <c r="F131" s="71"/>
      <c r="G131" s="48"/>
    </row>
    <row r="132" spans="1:7" s="88" customFormat="1" ht="12.95" customHeight="1">
      <c r="A132" s="77"/>
      <c r="B132" s="48"/>
      <c r="C132" s="48"/>
      <c r="D132" s="49"/>
      <c r="E132" s="71"/>
      <c r="F132" s="71"/>
      <c r="G132" s="48"/>
    </row>
    <row r="133" spans="1:7" s="88" customFormat="1" ht="12.95" customHeight="1">
      <c r="A133" s="77"/>
      <c r="B133" s="48"/>
      <c r="C133" s="48"/>
      <c r="D133" s="49"/>
      <c r="E133" s="71"/>
      <c r="F133" s="71"/>
      <c r="G133" s="48"/>
    </row>
    <row r="134" spans="1:7" s="88" customFormat="1" ht="12.95" customHeight="1">
      <c r="A134" s="77"/>
      <c r="B134" s="48"/>
      <c r="C134" s="48"/>
      <c r="D134" s="49"/>
      <c r="E134" s="71"/>
      <c r="F134" s="71"/>
      <c r="G134" s="48"/>
    </row>
    <row r="135" spans="1:7" s="88" customFormat="1" ht="12.95" customHeight="1">
      <c r="A135" s="77"/>
      <c r="B135" s="48"/>
      <c r="C135" s="48"/>
      <c r="D135" s="49"/>
      <c r="E135" s="71"/>
      <c r="F135" s="71"/>
      <c r="G135" s="48"/>
    </row>
    <row r="136" spans="1:7" s="88" customFormat="1" ht="12.95" customHeight="1">
      <c r="A136" s="77"/>
      <c r="B136" s="48"/>
      <c r="C136" s="48"/>
      <c r="D136" s="49"/>
      <c r="E136" s="71"/>
      <c r="F136" s="71"/>
      <c r="G136" s="48"/>
    </row>
    <row r="137" spans="1:7" s="88" customFormat="1" ht="12.95" customHeight="1">
      <c r="A137" s="77"/>
      <c r="B137" s="48"/>
      <c r="C137" s="48"/>
      <c r="D137" s="49"/>
      <c r="E137" s="71"/>
      <c r="F137" s="71"/>
      <c r="G137" s="48"/>
    </row>
    <row r="138" spans="1:7" s="88" customFormat="1" ht="12.95" customHeight="1">
      <c r="A138" s="77"/>
      <c r="B138" s="48"/>
      <c r="C138" s="48"/>
      <c r="D138" s="49"/>
      <c r="E138" s="71"/>
      <c r="F138" s="71"/>
      <c r="G138" s="48"/>
    </row>
    <row r="139" spans="1:7" s="88" customFormat="1" ht="12.95" customHeight="1">
      <c r="A139" s="77"/>
      <c r="B139" s="48"/>
      <c r="C139" s="48"/>
      <c r="D139" s="49"/>
      <c r="E139" s="71"/>
      <c r="F139" s="71"/>
      <c r="G139" s="48"/>
    </row>
    <row r="140" spans="1:7" s="88" customFormat="1" ht="12.95" customHeight="1">
      <c r="A140" s="77"/>
      <c r="B140" s="48"/>
      <c r="C140" s="48"/>
      <c r="D140" s="49"/>
      <c r="E140" s="71"/>
      <c r="F140" s="71"/>
      <c r="G140" s="48"/>
    </row>
    <row r="141" spans="1:7" s="88" customFormat="1" ht="12.95" customHeight="1">
      <c r="A141" s="77"/>
      <c r="B141" s="48"/>
      <c r="C141" s="48"/>
      <c r="D141" s="49"/>
      <c r="E141" s="71"/>
      <c r="F141" s="71"/>
      <c r="G141" s="48"/>
    </row>
    <row r="142" spans="1:7" s="88" customFormat="1" ht="12.95" customHeight="1">
      <c r="A142" s="77"/>
      <c r="B142" s="48"/>
      <c r="C142" s="48"/>
      <c r="D142" s="49"/>
      <c r="E142" s="71"/>
      <c r="F142" s="71"/>
      <c r="G142" s="48"/>
    </row>
    <row r="143" spans="1:7" s="88" customFormat="1" ht="12.95" customHeight="1">
      <c r="A143" s="77"/>
      <c r="B143" s="48"/>
      <c r="C143" s="48"/>
      <c r="D143" s="49"/>
      <c r="E143" s="71"/>
      <c r="F143" s="71"/>
      <c r="G143" s="48"/>
    </row>
    <row r="144" spans="1:7" s="88" customFormat="1" ht="12.95" customHeight="1">
      <c r="A144" s="77"/>
      <c r="B144" s="48"/>
      <c r="C144" s="48"/>
      <c r="D144" s="49"/>
      <c r="E144" s="71"/>
      <c r="F144" s="71"/>
      <c r="G144" s="48"/>
    </row>
    <row r="145" spans="1:7" s="88" customFormat="1" ht="12.95" customHeight="1">
      <c r="A145" s="77"/>
      <c r="B145" s="48"/>
      <c r="C145" s="48"/>
      <c r="D145" s="49"/>
      <c r="E145" s="71"/>
      <c r="F145" s="71"/>
      <c r="G145" s="48"/>
    </row>
    <row r="146" spans="1:7" s="88" customFormat="1" ht="12.95" customHeight="1">
      <c r="A146" s="77"/>
      <c r="B146" s="48"/>
      <c r="C146" s="48"/>
      <c r="D146" s="49"/>
      <c r="E146" s="71"/>
      <c r="F146" s="71"/>
      <c r="G146" s="48"/>
    </row>
    <row r="147" spans="1:7" s="88" customFormat="1" ht="12.95" customHeight="1">
      <c r="A147" s="77"/>
      <c r="B147" s="48"/>
      <c r="C147" s="48"/>
      <c r="D147" s="49"/>
      <c r="E147" s="71"/>
      <c r="F147" s="71"/>
      <c r="G147" s="48"/>
    </row>
    <row r="148" spans="1:7" s="88" customFormat="1" ht="12.95" customHeight="1">
      <c r="A148" s="77"/>
      <c r="B148" s="48"/>
      <c r="C148" s="48"/>
      <c r="D148" s="49"/>
      <c r="E148" s="71"/>
      <c r="F148" s="71"/>
      <c r="G148" s="48"/>
    </row>
    <row r="149" spans="1:7" s="88" customFormat="1" ht="12.95" customHeight="1">
      <c r="A149" s="77"/>
      <c r="B149" s="48"/>
      <c r="C149" s="48"/>
      <c r="D149" s="49"/>
      <c r="E149" s="71"/>
      <c r="F149" s="71"/>
      <c r="G149" s="48"/>
    </row>
    <row r="150" spans="1:7" s="88" customFormat="1" ht="12.95" customHeight="1">
      <c r="A150" s="77"/>
      <c r="B150" s="48"/>
      <c r="C150" s="48"/>
      <c r="D150" s="49"/>
      <c r="E150" s="71"/>
      <c r="F150" s="71"/>
      <c r="G150" s="48"/>
    </row>
    <row r="151" spans="1:7" s="88" customFormat="1" ht="12.95" customHeight="1">
      <c r="A151" s="77"/>
      <c r="B151" s="48"/>
      <c r="C151" s="48"/>
      <c r="D151" s="49"/>
      <c r="E151" s="71"/>
      <c r="F151" s="71"/>
      <c r="G151" s="48"/>
    </row>
    <row r="152" spans="1:7" s="88" customFormat="1" ht="12.95" customHeight="1">
      <c r="A152" s="77"/>
      <c r="B152" s="48"/>
      <c r="C152" s="48"/>
      <c r="D152" s="49"/>
      <c r="E152" s="71"/>
      <c r="F152" s="71"/>
      <c r="G152" s="48"/>
    </row>
    <row r="153" spans="1:7" s="88" customFormat="1" ht="12.95" customHeight="1">
      <c r="A153" s="77"/>
      <c r="B153" s="48"/>
      <c r="C153" s="48"/>
      <c r="D153" s="49"/>
      <c r="E153" s="71"/>
      <c r="F153" s="71"/>
      <c r="G153" s="48"/>
    </row>
    <row r="154" spans="1:7" s="88" customFormat="1" ht="12.95" customHeight="1">
      <c r="A154" s="77"/>
      <c r="B154" s="48"/>
      <c r="C154" s="48"/>
      <c r="D154" s="49"/>
      <c r="E154" s="71"/>
      <c r="F154" s="71"/>
      <c r="G154" s="48"/>
    </row>
    <row r="155" spans="1:7" s="88" customFormat="1" ht="12.95" customHeight="1">
      <c r="A155" s="77"/>
      <c r="B155" s="48"/>
      <c r="C155" s="48"/>
      <c r="D155" s="49"/>
      <c r="E155" s="71"/>
      <c r="F155" s="71"/>
      <c r="G155" s="48"/>
    </row>
    <row r="156" spans="1:7" s="88" customFormat="1" ht="12.95" customHeight="1">
      <c r="A156" s="77"/>
      <c r="B156" s="48"/>
      <c r="C156" s="48"/>
      <c r="D156" s="49"/>
      <c r="E156" s="71"/>
      <c r="F156" s="71"/>
      <c r="G156" s="48"/>
    </row>
    <row r="157" spans="1:7" s="88" customFormat="1" ht="12.95" customHeight="1">
      <c r="A157" s="77"/>
      <c r="B157" s="48"/>
      <c r="C157" s="48"/>
      <c r="D157" s="49"/>
      <c r="E157" s="71"/>
      <c r="F157" s="71"/>
      <c r="G157" s="48"/>
    </row>
    <row r="158" spans="1:7" s="88" customFormat="1" ht="12.95" customHeight="1">
      <c r="A158" s="77"/>
      <c r="B158" s="48"/>
      <c r="C158" s="48"/>
      <c r="D158" s="49"/>
      <c r="E158" s="71"/>
      <c r="F158" s="71"/>
      <c r="G158" s="48"/>
    </row>
    <row r="159" spans="1:7" s="88" customFormat="1" ht="12.95" customHeight="1">
      <c r="A159" s="77"/>
      <c r="B159" s="48"/>
      <c r="C159" s="48"/>
      <c r="D159" s="49"/>
      <c r="E159" s="71"/>
      <c r="F159" s="71"/>
      <c r="G159" s="48"/>
    </row>
    <row r="160" spans="1:7" s="88" customFormat="1" ht="12.95" customHeight="1">
      <c r="A160" s="77"/>
      <c r="B160" s="48"/>
      <c r="C160" s="48"/>
      <c r="D160" s="49"/>
      <c r="E160" s="71"/>
      <c r="F160" s="71"/>
      <c r="G160" s="48"/>
    </row>
    <row r="161" spans="1:7" s="88" customFormat="1" ht="12.95" customHeight="1">
      <c r="A161" s="77"/>
      <c r="B161" s="48"/>
      <c r="C161" s="48"/>
      <c r="D161" s="49"/>
      <c r="E161" s="71"/>
      <c r="F161" s="71"/>
      <c r="G161" s="48"/>
    </row>
    <row r="162" spans="1:7" s="88" customFormat="1" ht="12.95" customHeight="1">
      <c r="A162" s="77"/>
      <c r="B162" s="48"/>
      <c r="C162" s="48"/>
      <c r="D162" s="49"/>
      <c r="E162" s="71"/>
      <c r="F162" s="71"/>
      <c r="G162" s="48"/>
    </row>
    <row r="163" spans="1:7" s="88" customFormat="1" ht="12.95" customHeight="1">
      <c r="A163" s="77"/>
      <c r="B163" s="48"/>
      <c r="C163" s="48"/>
      <c r="D163" s="49"/>
      <c r="E163" s="71"/>
      <c r="F163" s="71"/>
      <c r="G163" s="48"/>
    </row>
    <row r="164" spans="1:7" s="88" customFormat="1" ht="12.95" customHeight="1">
      <c r="A164" s="77"/>
      <c r="B164" s="48"/>
      <c r="C164" s="48"/>
      <c r="D164" s="49"/>
      <c r="E164" s="71"/>
      <c r="F164" s="71"/>
      <c r="G164" s="48"/>
    </row>
    <row r="165" spans="1:7" s="88" customFormat="1" ht="12.95" customHeight="1">
      <c r="A165" s="77"/>
      <c r="B165" s="48"/>
      <c r="C165" s="48"/>
      <c r="D165" s="49"/>
      <c r="E165" s="71"/>
      <c r="F165" s="71"/>
      <c r="G165" s="48"/>
    </row>
    <row r="166" spans="1:7" s="88" customFormat="1" ht="12.95" customHeight="1">
      <c r="A166" s="77"/>
      <c r="B166" s="48"/>
      <c r="C166" s="48"/>
      <c r="D166" s="49"/>
      <c r="E166" s="71"/>
      <c r="F166" s="71"/>
      <c r="G166" s="48"/>
    </row>
    <row r="167" spans="1:7" s="88" customFormat="1" ht="12.95" customHeight="1">
      <c r="A167" s="77"/>
      <c r="B167" s="48"/>
      <c r="C167" s="48"/>
      <c r="D167" s="49"/>
      <c r="E167" s="71"/>
      <c r="F167" s="71"/>
      <c r="G167" s="48"/>
    </row>
    <row r="168" spans="1:7" s="88" customFormat="1" ht="12.95" customHeight="1">
      <c r="A168" s="77"/>
      <c r="B168" s="48"/>
      <c r="C168" s="48"/>
      <c r="D168" s="49"/>
      <c r="E168" s="71"/>
      <c r="F168" s="71"/>
      <c r="G168" s="48"/>
    </row>
    <row r="169" spans="1:7" s="88" customFormat="1" ht="12.95" customHeight="1">
      <c r="A169" s="77"/>
      <c r="B169" s="48"/>
      <c r="C169" s="48"/>
      <c r="D169" s="49"/>
      <c r="E169" s="71"/>
      <c r="F169" s="71"/>
      <c r="G169" s="48"/>
    </row>
    <row r="170" spans="1:7" s="88" customFormat="1" ht="12.95" customHeight="1">
      <c r="A170" s="77"/>
      <c r="B170" s="48"/>
      <c r="C170" s="48"/>
      <c r="D170" s="49"/>
      <c r="E170" s="71"/>
      <c r="F170" s="71"/>
      <c r="G170" s="48"/>
    </row>
    <row r="171" spans="1:7" s="88" customFormat="1" ht="12.95" customHeight="1">
      <c r="A171" s="77"/>
      <c r="B171" s="48"/>
      <c r="C171" s="48"/>
      <c r="D171" s="49"/>
      <c r="E171" s="71"/>
      <c r="F171" s="71"/>
      <c r="G171" s="48"/>
    </row>
    <row r="172" spans="1:7" s="88" customFormat="1" ht="12.95" customHeight="1">
      <c r="A172" s="77"/>
      <c r="B172" s="48"/>
      <c r="C172" s="48"/>
      <c r="D172" s="49"/>
      <c r="E172" s="71"/>
      <c r="F172" s="71"/>
      <c r="G172" s="48"/>
    </row>
    <row r="173" spans="1:7" s="88" customFormat="1" ht="12.95" customHeight="1">
      <c r="A173" s="77"/>
      <c r="B173" s="48"/>
      <c r="C173" s="48"/>
      <c r="D173" s="49"/>
      <c r="E173" s="71"/>
      <c r="F173" s="71"/>
      <c r="G173" s="48"/>
    </row>
    <row r="174" spans="1:7" s="88" customFormat="1" ht="12.95" customHeight="1">
      <c r="A174" s="77"/>
      <c r="B174" s="48"/>
      <c r="C174" s="48"/>
      <c r="D174" s="49"/>
      <c r="E174" s="71"/>
      <c r="F174" s="71"/>
      <c r="G174" s="48"/>
    </row>
    <row r="175" spans="1:7" s="88" customFormat="1" ht="12.95" customHeight="1">
      <c r="A175" s="77"/>
      <c r="B175" s="48"/>
      <c r="C175" s="48"/>
      <c r="D175" s="49"/>
      <c r="E175" s="71"/>
      <c r="F175" s="71"/>
      <c r="G175" s="48"/>
    </row>
    <row r="176" spans="1:7" s="88" customFormat="1" ht="12.95" customHeight="1">
      <c r="A176" s="77"/>
      <c r="B176" s="48"/>
      <c r="C176" s="48"/>
      <c r="D176" s="49"/>
      <c r="E176" s="71"/>
      <c r="F176" s="71"/>
      <c r="G176" s="48"/>
    </row>
    <row r="177" spans="1:7" s="88" customFormat="1" ht="12.95" customHeight="1">
      <c r="A177" s="77"/>
      <c r="B177" s="48"/>
      <c r="C177" s="48"/>
      <c r="D177" s="49"/>
      <c r="E177" s="71"/>
      <c r="F177" s="71"/>
      <c r="G177" s="48"/>
    </row>
    <row r="178" spans="1:7" s="88" customFormat="1" ht="12.95" customHeight="1">
      <c r="A178" s="77"/>
      <c r="B178" s="48"/>
      <c r="C178" s="48"/>
      <c r="D178" s="49"/>
      <c r="E178" s="71"/>
      <c r="F178" s="71"/>
      <c r="G178" s="48"/>
    </row>
    <row r="179" spans="1:7" s="88" customFormat="1" ht="12.95" customHeight="1">
      <c r="A179" s="77"/>
      <c r="B179" s="48"/>
      <c r="C179" s="48"/>
      <c r="D179" s="49"/>
      <c r="E179" s="71"/>
      <c r="F179" s="71"/>
      <c r="G179" s="48"/>
    </row>
    <row r="180" spans="1:7" s="88" customFormat="1" ht="12.95" customHeight="1">
      <c r="A180" s="77"/>
      <c r="B180" s="48"/>
      <c r="C180" s="48"/>
      <c r="D180" s="49"/>
      <c r="E180" s="71"/>
      <c r="F180" s="71"/>
      <c r="G180" s="48"/>
    </row>
    <row r="181" spans="1:7" s="88" customFormat="1" ht="12.95" customHeight="1">
      <c r="A181" s="77"/>
      <c r="B181" s="48"/>
      <c r="C181" s="48"/>
      <c r="D181" s="49"/>
      <c r="E181" s="71"/>
      <c r="F181" s="71"/>
      <c r="G181" s="48"/>
    </row>
    <row r="182" spans="1:7" s="88" customFormat="1" ht="12.95" customHeight="1">
      <c r="A182" s="77"/>
      <c r="B182" s="48"/>
      <c r="C182" s="48"/>
      <c r="D182" s="49"/>
      <c r="E182" s="71"/>
      <c r="F182" s="71"/>
      <c r="G182" s="48"/>
    </row>
    <row r="183" spans="1:7" s="88" customFormat="1" ht="12.95" customHeight="1">
      <c r="A183" s="77"/>
      <c r="B183" s="48"/>
      <c r="C183" s="48"/>
      <c r="D183" s="49"/>
      <c r="E183" s="71"/>
      <c r="F183" s="71"/>
      <c r="G183" s="48"/>
    </row>
    <row r="184" spans="1:7" s="88" customFormat="1" ht="12.95" customHeight="1">
      <c r="A184" s="77"/>
      <c r="B184" s="48"/>
      <c r="C184" s="48"/>
      <c r="D184" s="49"/>
      <c r="E184" s="71"/>
      <c r="F184" s="71"/>
      <c r="G184" s="48"/>
    </row>
    <row r="185" spans="1:7" s="88" customFormat="1" ht="12.95" customHeight="1">
      <c r="A185" s="77"/>
      <c r="B185" s="48"/>
      <c r="C185" s="48"/>
      <c r="D185" s="49"/>
      <c r="E185" s="71"/>
      <c r="F185" s="71"/>
      <c r="G185" s="48"/>
    </row>
    <row r="186" spans="1:7" s="88" customFormat="1" ht="12.95" customHeight="1">
      <c r="A186" s="77"/>
      <c r="B186" s="48"/>
      <c r="C186" s="48"/>
      <c r="D186" s="49"/>
      <c r="E186" s="71"/>
      <c r="F186" s="71"/>
      <c r="G186" s="48"/>
    </row>
    <row r="187" spans="1:7" s="88" customFormat="1" ht="12.95" customHeight="1">
      <c r="A187" s="77"/>
      <c r="B187" s="48"/>
      <c r="C187" s="48"/>
      <c r="D187" s="49"/>
      <c r="E187" s="71"/>
      <c r="F187" s="71"/>
      <c r="G187" s="48"/>
    </row>
    <row r="188" spans="1:7" s="88" customFormat="1" ht="12.95" customHeight="1">
      <c r="A188" s="77"/>
      <c r="B188" s="48"/>
      <c r="C188" s="48"/>
      <c r="D188" s="49"/>
      <c r="E188" s="71"/>
      <c r="F188" s="71"/>
      <c r="G188" s="48"/>
    </row>
    <row r="189" spans="1:7" s="88" customFormat="1" ht="12.95" customHeight="1">
      <c r="A189" s="77"/>
      <c r="B189" s="48"/>
      <c r="C189" s="48"/>
      <c r="D189" s="49"/>
      <c r="E189" s="71"/>
      <c r="F189" s="71"/>
      <c r="G189" s="48"/>
    </row>
    <row r="190" spans="1:7" s="88" customFormat="1" ht="12.95" customHeight="1">
      <c r="A190" s="77"/>
      <c r="B190" s="48"/>
      <c r="C190" s="48"/>
      <c r="D190" s="49"/>
      <c r="E190" s="71"/>
      <c r="F190" s="71"/>
      <c r="G190" s="48"/>
    </row>
    <row r="191" spans="1:7" s="88" customFormat="1" ht="12.95" customHeight="1">
      <c r="A191" s="77"/>
      <c r="B191" s="48"/>
      <c r="C191" s="48"/>
      <c r="D191" s="49"/>
      <c r="E191" s="71"/>
      <c r="F191" s="71"/>
      <c r="G191" s="48"/>
    </row>
    <row r="192" spans="1:7" s="88" customFormat="1" ht="12.95" customHeight="1">
      <c r="A192" s="77"/>
      <c r="B192" s="48"/>
      <c r="C192" s="48"/>
      <c r="D192" s="49"/>
      <c r="E192" s="71"/>
      <c r="F192" s="71"/>
      <c r="G192" s="48"/>
    </row>
    <row r="193" spans="1:7" s="88" customFormat="1" ht="12.95" customHeight="1">
      <c r="A193" s="77"/>
      <c r="B193" s="48"/>
      <c r="C193" s="48"/>
      <c r="D193" s="49"/>
      <c r="E193" s="71"/>
      <c r="F193" s="71"/>
      <c r="G193" s="48"/>
    </row>
    <row r="194" spans="1:7" s="88" customFormat="1" ht="12.95" customHeight="1">
      <c r="A194" s="77"/>
      <c r="B194" s="48"/>
      <c r="C194" s="48"/>
      <c r="D194" s="49"/>
      <c r="E194" s="71"/>
      <c r="F194" s="71"/>
      <c r="G194" s="48"/>
    </row>
    <row r="195" spans="1:7" s="88" customFormat="1" ht="12.95" customHeight="1">
      <c r="A195" s="77"/>
      <c r="B195" s="48"/>
      <c r="C195" s="48"/>
      <c r="D195" s="49"/>
      <c r="E195" s="71"/>
      <c r="F195" s="71"/>
      <c r="G195" s="48"/>
    </row>
    <row r="196" spans="1:7" s="88" customFormat="1" ht="12.95" customHeight="1">
      <c r="A196" s="77"/>
      <c r="B196" s="48"/>
      <c r="C196" s="48"/>
      <c r="D196" s="49"/>
      <c r="E196" s="71"/>
      <c r="F196" s="71"/>
      <c r="G196" s="48"/>
    </row>
    <row r="197" spans="1:7" s="88" customFormat="1" ht="12.95" customHeight="1">
      <c r="A197" s="77"/>
      <c r="B197" s="48"/>
      <c r="C197" s="48"/>
      <c r="D197" s="49"/>
      <c r="E197" s="71"/>
      <c r="F197" s="71"/>
      <c r="G197" s="48"/>
    </row>
    <row r="198" spans="1:7" s="88" customFormat="1" ht="12.95" customHeight="1">
      <c r="A198" s="77"/>
      <c r="B198" s="48"/>
      <c r="C198" s="48"/>
      <c r="D198" s="49"/>
      <c r="E198" s="71"/>
      <c r="F198" s="71"/>
      <c r="G198" s="48"/>
    </row>
    <row r="199" spans="1:7" s="88" customFormat="1" ht="12.95" customHeight="1">
      <c r="A199" s="77"/>
      <c r="B199" s="48"/>
      <c r="C199" s="48"/>
      <c r="D199" s="49"/>
      <c r="E199" s="71"/>
      <c r="F199" s="71"/>
      <c r="G199" s="48"/>
    </row>
    <row r="200" spans="1:7" s="88" customFormat="1" ht="12.95" customHeight="1">
      <c r="A200" s="77"/>
      <c r="B200" s="48"/>
      <c r="C200" s="48"/>
      <c r="D200" s="49"/>
      <c r="E200" s="71"/>
      <c r="F200" s="71"/>
      <c r="G200" s="48"/>
    </row>
    <row r="201" spans="1:7" s="88" customFormat="1" ht="12.95" customHeight="1">
      <c r="A201" s="77"/>
      <c r="B201" s="48"/>
      <c r="C201" s="48"/>
      <c r="D201" s="49"/>
      <c r="E201" s="71"/>
      <c r="F201" s="71"/>
      <c r="G201" s="48"/>
    </row>
    <row r="202" spans="1:7" s="88" customFormat="1" ht="12.95" customHeight="1">
      <c r="A202" s="77"/>
      <c r="B202" s="48"/>
      <c r="C202" s="48"/>
      <c r="D202" s="49"/>
      <c r="E202" s="71"/>
      <c r="F202" s="71"/>
      <c r="G202" s="48"/>
    </row>
    <row r="203" spans="1:7" s="88" customFormat="1" ht="12.95" customHeight="1">
      <c r="A203" s="77"/>
      <c r="B203" s="48"/>
      <c r="C203" s="48"/>
      <c r="D203" s="49"/>
      <c r="E203" s="71"/>
      <c r="F203" s="71"/>
      <c r="G203" s="48"/>
    </row>
    <row r="204" spans="1:7" s="88" customFormat="1" ht="12.95" customHeight="1">
      <c r="A204" s="77"/>
      <c r="B204" s="48"/>
      <c r="C204" s="48"/>
      <c r="D204" s="49"/>
      <c r="E204" s="71"/>
      <c r="F204" s="71"/>
      <c r="G204" s="48"/>
    </row>
    <row r="205" spans="1:7" s="88" customFormat="1" ht="12.95" customHeight="1">
      <c r="A205" s="77"/>
      <c r="B205" s="48"/>
      <c r="C205" s="48"/>
      <c r="D205" s="49"/>
      <c r="E205" s="71"/>
      <c r="F205" s="71"/>
      <c r="G205" s="48"/>
    </row>
    <row r="206" spans="1:7" s="88" customFormat="1" ht="12.95" customHeight="1">
      <c r="A206" s="77"/>
      <c r="B206" s="48"/>
      <c r="C206" s="48"/>
      <c r="D206" s="49"/>
      <c r="E206" s="71"/>
      <c r="F206" s="71"/>
      <c r="G206" s="48"/>
    </row>
    <row r="207" spans="1:7" s="88" customFormat="1" ht="12.95" customHeight="1">
      <c r="A207" s="77"/>
      <c r="B207" s="48"/>
      <c r="C207" s="48"/>
      <c r="D207" s="49"/>
      <c r="E207" s="71"/>
      <c r="F207" s="71"/>
      <c r="G207" s="48"/>
    </row>
    <row r="208" spans="1:7" s="88" customFormat="1" ht="12.95" customHeight="1">
      <c r="A208" s="77"/>
      <c r="B208" s="48"/>
      <c r="C208" s="48"/>
      <c r="D208" s="49"/>
      <c r="E208" s="71"/>
      <c r="F208" s="71"/>
      <c r="G208" s="48"/>
    </row>
    <row r="209" spans="1:7" s="88" customFormat="1" ht="12.95" customHeight="1">
      <c r="A209" s="77"/>
      <c r="B209" s="48"/>
      <c r="C209" s="48"/>
      <c r="D209" s="49"/>
      <c r="E209" s="71"/>
      <c r="F209" s="71"/>
      <c r="G209" s="48"/>
    </row>
    <row r="210" spans="1:7" s="88" customFormat="1" ht="12.95" customHeight="1">
      <c r="A210" s="77"/>
      <c r="B210" s="48"/>
      <c r="C210" s="48"/>
      <c r="D210" s="49"/>
      <c r="E210" s="71"/>
      <c r="F210" s="71"/>
      <c r="G210" s="48"/>
    </row>
    <row r="211" spans="1:7" s="88" customFormat="1" ht="12.95" customHeight="1">
      <c r="A211" s="77"/>
      <c r="B211" s="48"/>
      <c r="C211" s="48"/>
      <c r="D211" s="49"/>
      <c r="E211" s="71"/>
      <c r="F211" s="71"/>
      <c r="G211" s="48"/>
    </row>
    <row r="212" spans="1:7" s="88" customFormat="1" ht="12.95" customHeight="1">
      <c r="A212" s="77"/>
      <c r="B212" s="48"/>
      <c r="C212" s="48"/>
      <c r="D212" s="49"/>
      <c r="E212" s="71"/>
      <c r="F212" s="71"/>
      <c r="G212" s="48"/>
    </row>
    <row r="213" spans="1:7" s="88" customFormat="1" ht="12.95" customHeight="1">
      <c r="A213" s="77"/>
      <c r="B213" s="48"/>
      <c r="C213" s="48"/>
      <c r="D213" s="49"/>
      <c r="E213" s="71"/>
      <c r="F213" s="71"/>
      <c r="G213" s="48"/>
    </row>
    <row r="214" spans="1:7" s="88" customFormat="1" ht="12.95" customHeight="1">
      <c r="A214" s="77"/>
      <c r="B214" s="48"/>
      <c r="C214" s="48"/>
      <c r="D214" s="49"/>
      <c r="E214" s="71"/>
      <c r="F214" s="71"/>
      <c r="G214" s="48"/>
    </row>
    <row r="215" spans="1:7" s="88" customFormat="1" ht="12.95" customHeight="1">
      <c r="A215" s="77"/>
      <c r="B215" s="48"/>
      <c r="C215" s="48"/>
      <c r="D215" s="49"/>
      <c r="E215" s="71"/>
      <c r="F215" s="71"/>
      <c r="G215" s="48"/>
    </row>
    <row r="216" spans="1:7" s="88" customFormat="1" ht="12.95" customHeight="1">
      <c r="A216" s="77"/>
      <c r="B216" s="48"/>
      <c r="C216" s="48"/>
      <c r="D216" s="49"/>
      <c r="E216" s="71"/>
      <c r="F216" s="71"/>
      <c r="G216" s="48"/>
    </row>
    <row r="217" spans="1:7" s="88" customFormat="1" ht="12.95" customHeight="1">
      <c r="A217" s="77"/>
      <c r="B217" s="48"/>
      <c r="C217" s="48"/>
      <c r="D217" s="49"/>
      <c r="E217" s="71"/>
      <c r="F217" s="71"/>
      <c r="G217" s="48"/>
    </row>
    <row r="218" spans="1:7" s="88" customFormat="1" ht="12.95" customHeight="1">
      <c r="A218" s="77"/>
      <c r="B218" s="48"/>
      <c r="C218" s="48"/>
      <c r="D218" s="49"/>
      <c r="E218" s="71"/>
      <c r="F218" s="71"/>
      <c r="G218" s="48"/>
    </row>
    <row r="219" spans="1:7" s="88" customFormat="1" ht="12.95" customHeight="1">
      <c r="A219" s="77"/>
      <c r="B219" s="48"/>
      <c r="C219" s="48"/>
      <c r="D219" s="49"/>
      <c r="E219" s="71"/>
      <c r="F219" s="71"/>
      <c r="G219" s="48"/>
    </row>
    <row r="220" spans="1:7" s="88" customFormat="1" ht="12.95" customHeight="1">
      <c r="A220" s="77"/>
      <c r="B220" s="48"/>
      <c r="C220" s="48"/>
      <c r="D220" s="49"/>
      <c r="E220" s="71"/>
      <c r="F220" s="71"/>
      <c r="G220" s="48"/>
    </row>
    <row r="221" spans="1:7" s="88" customFormat="1" ht="12.95" customHeight="1">
      <c r="A221" s="77"/>
      <c r="B221" s="48"/>
      <c r="C221" s="48"/>
      <c r="D221" s="49"/>
      <c r="E221" s="71"/>
      <c r="F221" s="71"/>
      <c r="G221" s="48"/>
    </row>
    <row r="222" spans="1:7" s="88" customFormat="1" ht="12.95" customHeight="1">
      <c r="A222" s="77"/>
      <c r="B222" s="48"/>
      <c r="C222" s="48"/>
      <c r="D222" s="49"/>
      <c r="E222" s="71"/>
      <c r="F222" s="71"/>
      <c r="G222" s="48"/>
    </row>
    <row r="223" spans="1:7" s="88" customFormat="1" ht="12.95" customHeight="1">
      <c r="A223" s="77"/>
      <c r="B223" s="48"/>
      <c r="C223" s="48"/>
      <c r="D223" s="49"/>
      <c r="E223" s="71"/>
      <c r="F223" s="71"/>
      <c r="G223" s="48"/>
    </row>
    <row r="224" spans="1:7" s="88" customFormat="1" ht="12.95" customHeight="1">
      <c r="A224" s="77"/>
      <c r="B224" s="48"/>
      <c r="C224" s="48"/>
      <c r="D224" s="49"/>
      <c r="E224" s="71"/>
      <c r="F224" s="71"/>
      <c r="G224" s="48"/>
    </row>
    <row r="225" spans="1:7" s="88" customFormat="1" ht="12.95" customHeight="1">
      <c r="A225" s="77"/>
      <c r="B225" s="48"/>
      <c r="C225" s="48"/>
      <c r="D225" s="49"/>
      <c r="E225" s="71"/>
      <c r="F225" s="71"/>
      <c r="G225" s="48"/>
    </row>
    <row r="226" spans="1:7" s="88" customFormat="1" ht="12.95" customHeight="1">
      <c r="A226" s="77"/>
      <c r="B226" s="48"/>
      <c r="C226" s="48"/>
      <c r="D226" s="49"/>
      <c r="E226" s="71"/>
      <c r="F226" s="71"/>
      <c r="G226" s="48"/>
    </row>
    <row r="227" spans="1:7" s="88" customFormat="1" ht="12.95" customHeight="1">
      <c r="A227" s="77"/>
      <c r="B227" s="48"/>
      <c r="C227" s="48"/>
      <c r="D227" s="49"/>
      <c r="E227" s="71"/>
      <c r="F227" s="71"/>
      <c r="G227" s="48"/>
    </row>
    <row r="228" spans="1:7" s="88" customFormat="1" ht="12.95" customHeight="1">
      <c r="A228" s="77"/>
      <c r="B228" s="48"/>
      <c r="C228" s="48"/>
      <c r="D228" s="49"/>
      <c r="E228" s="71"/>
      <c r="F228" s="71"/>
      <c r="G228" s="48"/>
    </row>
    <row r="229" spans="1:7" s="88" customFormat="1" ht="12.95" customHeight="1">
      <c r="A229" s="77"/>
      <c r="B229" s="48"/>
      <c r="C229" s="48"/>
      <c r="D229" s="49"/>
      <c r="E229" s="71"/>
      <c r="F229" s="71"/>
      <c r="G229" s="48"/>
    </row>
    <row r="230" spans="1:7" s="88" customFormat="1" ht="12.95" customHeight="1">
      <c r="A230" s="77"/>
      <c r="B230" s="48"/>
      <c r="C230" s="48"/>
      <c r="D230" s="49"/>
      <c r="E230" s="71"/>
      <c r="F230" s="71"/>
      <c r="G230" s="48"/>
    </row>
    <row r="231" spans="1:7" s="88" customFormat="1" ht="12.95" customHeight="1">
      <c r="A231" s="77"/>
      <c r="B231" s="48"/>
      <c r="C231" s="48"/>
      <c r="D231" s="49"/>
      <c r="E231" s="71"/>
      <c r="F231" s="71"/>
      <c r="G231" s="48"/>
    </row>
    <row r="232" spans="1:7" s="88" customFormat="1" ht="12.95" customHeight="1">
      <c r="A232" s="77"/>
      <c r="B232" s="48"/>
      <c r="C232" s="48"/>
      <c r="D232" s="49"/>
      <c r="E232" s="71"/>
      <c r="F232" s="71"/>
      <c r="G232" s="48"/>
    </row>
    <row r="233" spans="1:7" s="88" customFormat="1" ht="12.95" customHeight="1">
      <c r="A233" s="77"/>
      <c r="B233" s="48"/>
      <c r="C233" s="48"/>
      <c r="D233" s="49"/>
      <c r="E233" s="71"/>
      <c r="F233" s="71"/>
      <c r="G233" s="48"/>
    </row>
    <row r="234" spans="1:7" s="88" customFormat="1" ht="12.95" customHeight="1">
      <c r="A234" s="77"/>
      <c r="B234" s="48"/>
      <c r="C234" s="48"/>
      <c r="D234" s="49"/>
      <c r="E234" s="71"/>
      <c r="F234" s="71"/>
      <c r="G234" s="48"/>
    </row>
    <row r="235" spans="1:7" s="88" customFormat="1" ht="12.95" customHeight="1">
      <c r="A235" s="77"/>
      <c r="B235" s="48"/>
      <c r="C235" s="48"/>
      <c r="D235" s="49"/>
      <c r="E235" s="71"/>
      <c r="F235" s="71"/>
      <c r="G235" s="48"/>
    </row>
    <row r="236" spans="1:7" s="88" customFormat="1" ht="12.95" customHeight="1">
      <c r="A236" s="77"/>
      <c r="B236" s="48"/>
      <c r="C236" s="48"/>
      <c r="D236" s="49"/>
      <c r="E236" s="71"/>
      <c r="F236" s="71"/>
      <c r="G236" s="48"/>
    </row>
    <row r="237" spans="1:7" s="88" customFormat="1" ht="12.95" customHeight="1">
      <c r="A237" s="77"/>
      <c r="B237" s="48"/>
      <c r="C237" s="48"/>
      <c r="D237" s="49"/>
      <c r="E237" s="71"/>
      <c r="F237" s="71"/>
      <c r="G237" s="48"/>
    </row>
    <row r="238" spans="1:7" s="88" customFormat="1" ht="12.95" customHeight="1">
      <c r="A238" s="77"/>
      <c r="B238" s="48"/>
      <c r="C238" s="48"/>
      <c r="D238" s="49"/>
      <c r="E238" s="71"/>
      <c r="F238" s="71"/>
      <c r="G238" s="48"/>
    </row>
    <row r="239" spans="1:7" s="88" customFormat="1" ht="12.95" customHeight="1">
      <c r="A239" s="77"/>
      <c r="B239" s="48"/>
      <c r="C239" s="48"/>
      <c r="D239" s="49"/>
      <c r="E239" s="71"/>
      <c r="F239" s="71"/>
      <c r="G239" s="48"/>
    </row>
    <row r="240" spans="1:7" s="88" customFormat="1" ht="12.95" customHeight="1">
      <c r="A240" s="77"/>
      <c r="B240" s="48"/>
      <c r="C240" s="48"/>
      <c r="D240" s="49"/>
      <c r="E240" s="71"/>
      <c r="F240" s="71"/>
      <c r="G240" s="48"/>
    </row>
    <row r="241" spans="1:7" s="88" customFormat="1" ht="12.95" customHeight="1">
      <c r="A241" s="77"/>
      <c r="B241" s="48"/>
      <c r="C241" s="48"/>
      <c r="D241" s="49"/>
      <c r="E241" s="71"/>
      <c r="F241" s="71"/>
      <c r="G241" s="48"/>
    </row>
    <row r="242" spans="1:7" s="88" customFormat="1" ht="12.95" customHeight="1">
      <c r="A242" s="77"/>
      <c r="B242" s="48"/>
      <c r="C242" s="48"/>
      <c r="D242" s="49"/>
      <c r="E242" s="71"/>
      <c r="F242" s="71"/>
      <c r="G242" s="48"/>
    </row>
    <row r="243" spans="1:7" s="88" customFormat="1" ht="12.95" customHeight="1">
      <c r="A243" s="77"/>
      <c r="B243" s="48"/>
      <c r="C243" s="48"/>
      <c r="D243" s="49"/>
      <c r="E243" s="71"/>
      <c r="F243" s="71"/>
      <c r="G243" s="48"/>
    </row>
    <row r="244" spans="1:7" s="88" customFormat="1" ht="12.95" customHeight="1">
      <c r="A244" s="77"/>
      <c r="B244" s="48"/>
      <c r="C244" s="48"/>
      <c r="D244" s="49"/>
      <c r="E244" s="71"/>
      <c r="F244" s="71"/>
      <c r="G244" s="48"/>
    </row>
    <row r="245" spans="1:7" s="88" customFormat="1" ht="12.95" customHeight="1">
      <c r="A245" s="77"/>
      <c r="B245" s="48"/>
      <c r="C245" s="48"/>
      <c r="D245" s="49"/>
      <c r="E245" s="71"/>
      <c r="F245" s="71"/>
      <c r="G245" s="48"/>
    </row>
    <row r="246" spans="1:7" s="88" customFormat="1" ht="12.95" customHeight="1">
      <c r="A246" s="77"/>
      <c r="B246" s="48"/>
      <c r="C246" s="48"/>
      <c r="D246" s="49"/>
      <c r="E246" s="71"/>
      <c r="F246" s="71"/>
      <c r="G246" s="48"/>
    </row>
    <row r="247" spans="1:7" s="88" customFormat="1" ht="12.95" customHeight="1">
      <c r="A247" s="77"/>
      <c r="B247" s="48"/>
      <c r="C247" s="48"/>
      <c r="D247" s="49"/>
      <c r="E247" s="71"/>
      <c r="F247" s="71"/>
      <c r="G247" s="48"/>
    </row>
    <row r="248" spans="1:7" s="88" customFormat="1" ht="12.95" customHeight="1">
      <c r="A248" s="77"/>
      <c r="B248" s="48"/>
      <c r="C248" s="48"/>
      <c r="D248" s="49"/>
      <c r="E248" s="71"/>
      <c r="F248" s="71"/>
      <c r="G248" s="48"/>
    </row>
    <row r="249" spans="1:7" s="88" customFormat="1" ht="12.95" customHeight="1">
      <c r="A249" s="77"/>
      <c r="B249" s="48"/>
      <c r="C249" s="48"/>
      <c r="D249" s="49"/>
      <c r="E249" s="71"/>
      <c r="F249" s="71"/>
      <c r="G249" s="48"/>
    </row>
    <row r="250" spans="1:7" s="88" customFormat="1" ht="12.95" customHeight="1">
      <c r="A250" s="77"/>
      <c r="B250" s="48"/>
      <c r="C250" s="48"/>
      <c r="D250" s="49"/>
      <c r="E250" s="71"/>
      <c r="F250" s="71"/>
      <c r="G250" s="48"/>
    </row>
    <row r="251" spans="1:7" s="88" customFormat="1" ht="12.95" customHeight="1">
      <c r="A251" s="77"/>
      <c r="B251" s="48"/>
      <c r="C251" s="48"/>
      <c r="D251" s="49"/>
      <c r="E251" s="71"/>
      <c r="F251" s="71"/>
      <c r="G251" s="48"/>
    </row>
    <row r="252" spans="1:7" s="88" customFormat="1" ht="12.95" customHeight="1">
      <c r="A252" s="77"/>
      <c r="B252" s="48"/>
      <c r="C252" s="48"/>
      <c r="D252" s="49"/>
      <c r="E252" s="71"/>
      <c r="F252" s="71"/>
      <c r="G252" s="48"/>
    </row>
    <row r="253" spans="1:7" s="88" customFormat="1" ht="12.95" customHeight="1">
      <c r="A253" s="77"/>
      <c r="B253" s="48"/>
      <c r="C253" s="48"/>
      <c r="D253" s="49"/>
      <c r="E253" s="71"/>
      <c r="F253" s="71"/>
      <c r="G253" s="48"/>
    </row>
    <row r="254" spans="1:7" s="88" customFormat="1" ht="12.95" customHeight="1">
      <c r="A254" s="77"/>
      <c r="B254" s="48"/>
      <c r="C254" s="48"/>
      <c r="D254" s="49"/>
      <c r="E254" s="71"/>
      <c r="F254" s="71"/>
      <c r="G254" s="48"/>
    </row>
    <row r="255" spans="1:7" s="88" customFormat="1" ht="12.95" customHeight="1">
      <c r="A255" s="77"/>
      <c r="B255" s="48"/>
      <c r="C255" s="48"/>
      <c r="D255" s="49"/>
      <c r="E255" s="71"/>
      <c r="F255" s="71"/>
      <c r="G255" s="48"/>
    </row>
    <row r="256" spans="1:7" s="88" customFormat="1" ht="12.95" customHeight="1">
      <c r="A256" s="77"/>
      <c r="B256" s="48"/>
      <c r="C256" s="48"/>
      <c r="D256" s="49"/>
      <c r="E256" s="71"/>
      <c r="F256" s="71"/>
      <c r="G256" s="48"/>
    </row>
    <row r="257" spans="1:7" s="88" customFormat="1" ht="12.95" customHeight="1">
      <c r="A257" s="77"/>
      <c r="B257" s="48"/>
      <c r="C257" s="48"/>
      <c r="D257" s="49"/>
      <c r="E257" s="71"/>
      <c r="F257" s="71"/>
      <c r="G257" s="48"/>
    </row>
    <row r="258" spans="1:7" s="88" customFormat="1" ht="12.95" customHeight="1">
      <c r="A258" s="77"/>
      <c r="B258" s="48"/>
      <c r="C258" s="48"/>
      <c r="D258" s="49"/>
      <c r="E258" s="71"/>
      <c r="F258" s="71"/>
      <c r="G258" s="48"/>
    </row>
    <row r="259" spans="1:7" s="88" customFormat="1" ht="12.95" customHeight="1">
      <c r="A259" s="77"/>
      <c r="B259" s="48"/>
      <c r="C259" s="48"/>
      <c r="D259" s="49"/>
      <c r="E259" s="71"/>
      <c r="F259" s="71"/>
      <c r="G259" s="48"/>
    </row>
    <row r="260" spans="1:7" s="88" customFormat="1" ht="12.95" customHeight="1">
      <c r="A260" s="77"/>
      <c r="B260" s="48"/>
      <c r="C260" s="48"/>
      <c r="D260" s="49"/>
      <c r="E260" s="71"/>
      <c r="F260" s="71"/>
      <c r="G260" s="48"/>
    </row>
    <row r="261" spans="1:7" s="88" customFormat="1" ht="12.95" customHeight="1">
      <c r="A261" s="77"/>
      <c r="B261" s="48"/>
      <c r="C261" s="48"/>
      <c r="D261" s="49"/>
      <c r="E261" s="71"/>
      <c r="F261" s="71"/>
      <c r="G261" s="48"/>
    </row>
    <row r="262" spans="1:7" s="88" customFormat="1" ht="12.95" customHeight="1">
      <c r="A262" s="77"/>
      <c r="B262" s="48"/>
      <c r="C262" s="48"/>
      <c r="D262" s="49"/>
      <c r="E262" s="71"/>
      <c r="F262" s="71"/>
      <c r="G262" s="48"/>
    </row>
    <row r="263" spans="1:7" s="88" customFormat="1" ht="12.95" customHeight="1">
      <c r="A263" s="77"/>
      <c r="B263" s="48"/>
      <c r="C263" s="48"/>
      <c r="D263" s="49"/>
      <c r="E263" s="71"/>
      <c r="F263" s="71"/>
      <c r="G263" s="48"/>
    </row>
    <row r="264" spans="1:7" s="88" customFormat="1" ht="12.95" customHeight="1">
      <c r="A264" s="77"/>
      <c r="B264" s="48"/>
      <c r="C264" s="48"/>
      <c r="D264" s="49"/>
      <c r="E264" s="71"/>
      <c r="F264" s="71"/>
      <c r="G264" s="48"/>
    </row>
    <row r="265" spans="1:7" s="88" customFormat="1" ht="12.95" customHeight="1">
      <c r="A265" s="77"/>
      <c r="B265" s="48"/>
      <c r="C265" s="48"/>
      <c r="D265" s="49"/>
      <c r="E265" s="71"/>
      <c r="F265" s="71"/>
      <c r="G265" s="48"/>
    </row>
    <row r="266" spans="1:7" s="88" customFormat="1" ht="12.95" customHeight="1">
      <c r="A266" s="77"/>
      <c r="B266" s="48"/>
      <c r="C266" s="48"/>
      <c r="D266" s="49"/>
      <c r="E266" s="71"/>
      <c r="F266" s="71"/>
      <c r="G266" s="48"/>
    </row>
    <row r="267" spans="1:7" s="88" customFormat="1" ht="12.95" customHeight="1">
      <c r="A267" s="77"/>
      <c r="B267" s="48"/>
      <c r="C267" s="48"/>
      <c r="D267" s="49"/>
      <c r="E267" s="71"/>
      <c r="F267" s="71"/>
      <c r="G267" s="48"/>
    </row>
    <row r="268" spans="1:7" s="88" customFormat="1" ht="12.95" customHeight="1">
      <c r="A268" s="77"/>
      <c r="B268" s="48"/>
      <c r="C268" s="48"/>
      <c r="D268" s="49"/>
      <c r="E268" s="71"/>
      <c r="F268" s="71"/>
      <c r="G268" s="48"/>
    </row>
    <row r="269" spans="1:7" s="88" customFormat="1" ht="12.95" customHeight="1">
      <c r="A269" s="77"/>
      <c r="B269" s="48"/>
      <c r="C269" s="48"/>
      <c r="D269" s="49"/>
      <c r="E269" s="71"/>
      <c r="F269" s="71"/>
      <c r="G269" s="48"/>
    </row>
    <row r="270" spans="1:7" s="88" customFormat="1" ht="12.95" customHeight="1">
      <c r="A270" s="77"/>
      <c r="B270" s="48"/>
      <c r="C270" s="48"/>
      <c r="D270" s="49"/>
      <c r="E270" s="71"/>
      <c r="F270" s="71"/>
      <c r="G270" s="48"/>
    </row>
    <row r="271" spans="1:7" s="88" customFormat="1" ht="12.95" customHeight="1">
      <c r="A271" s="77"/>
      <c r="B271" s="48"/>
      <c r="C271" s="48"/>
      <c r="D271" s="49"/>
      <c r="E271" s="71"/>
      <c r="F271" s="71"/>
      <c r="G271" s="48"/>
    </row>
    <row r="272" spans="1:7" s="88" customFormat="1" ht="12.95" customHeight="1">
      <c r="A272" s="77"/>
      <c r="B272" s="48"/>
      <c r="C272" s="48"/>
      <c r="D272" s="49"/>
      <c r="E272" s="71"/>
      <c r="F272" s="71"/>
      <c r="G272" s="48"/>
    </row>
    <row r="273" spans="1:7" s="88" customFormat="1" ht="12.95" customHeight="1">
      <c r="A273" s="77"/>
      <c r="B273" s="48"/>
      <c r="C273" s="48"/>
      <c r="D273" s="49"/>
      <c r="E273" s="71"/>
      <c r="F273" s="71"/>
      <c r="G273" s="48"/>
    </row>
    <row r="274" spans="1:7" s="88" customFormat="1" ht="12.95" customHeight="1">
      <c r="A274" s="77"/>
      <c r="B274" s="48"/>
      <c r="C274" s="48"/>
      <c r="D274" s="49"/>
      <c r="E274" s="71"/>
      <c r="F274" s="71"/>
      <c r="G274" s="48"/>
    </row>
    <row r="275" spans="1:7" s="88" customFormat="1" ht="12.95" customHeight="1">
      <c r="A275" s="77"/>
      <c r="B275" s="48"/>
      <c r="C275" s="48"/>
      <c r="D275" s="49"/>
      <c r="E275" s="71"/>
      <c r="F275" s="71"/>
      <c r="G275" s="48"/>
    </row>
    <row r="276" spans="1:7" s="88" customFormat="1" ht="12.95" customHeight="1">
      <c r="A276" s="77"/>
      <c r="B276" s="48"/>
      <c r="C276" s="48"/>
      <c r="D276" s="49"/>
      <c r="E276" s="71"/>
      <c r="F276" s="71"/>
      <c r="G276" s="48"/>
    </row>
    <row r="277" spans="1:7" s="88" customFormat="1" ht="12.95" customHeight="1">
      <c r="A277" s="77"/>
      <c r="B277" s="48"/>
      <c r="C277" s="48"/>
      <c r="D277" s="49"/>
      <c r="E277" s="71"/>
      <c r="F277" s="71"/>
      <c r="G277" s="48"/>
    </row>
    <row r="278" spans="1:7" s="88" customFormat="1" ht="12.95" customHeight="1">
      <c r="A278" s="77"/>
      <c r="B278" s="48"/>
      <c r="C278" s="48"/>
      <c r="D278" s="49"/>
      <c r="E278" s="71"/>
      <c r="F278" s="71"/>
      <c r="G278" s="48"/>
    </row>
    <row r="279" spans="1:7" s="88" customFormat="1" ht="12.95" customHeight="1">
      <c r="A279" s="77"/>
      <c r="B279" s="48"/>
      <c r="C279" s="48"/>
      <c r="D279" s="49"/>
      <c r="E279" s="71"/>
      <c r="F279" s="71"/>
      <c r="G279" s="48"/>
    </row>
    <row r="280" spans="1:7" s="88" customFormat="1" ht="12.95" customHeight="1">
      <c r="A280" s="77"/>
      <c r="B280" s="48"/>
      <c r="C280" s="48"/>
      <c r="D280" s="49"/>
      <c r="E280" s="71"/>
      <c r="F280" s="71"/>
      <c r="G280" s="48"/>
    </row>
    <row r="281" spans="1:7" s="88" customFormat="1" ht="12.95" customHeight="1">
      <c r="A281" s="77"/>
      <c r="B281" s="48"/>
      <c r="C281" s="48"/>
      <c r="D281" s="49"/>
      <c r="E281" s="71"/>
      <c r="F281" s="71"/>
      <c r="G281" s="48"/>
    </row>
    <row r="282" spans="1:7" s="88" customFormat="1" ht="12.95" customHeight="1">
      <c r="A282" s="77"/>
      <c r="B282" s="48"/>
      <c r="C282" s="48"/>
      <c r="D282" s="49"/>
      <c r="E282" s="71"/>
      <c r="F282" s="71"/>
      <c r="G282" s="48"/>
    </row>
    <row r="283" spans="1:7" s="88" customFormat="1" ht="12.95" customHeight="1">
      <c r="A283" s="77"/>
      <c r="B283" s="48"/>
      <c r="C283" s="48"/>
      <c r="D283" s="49"/>
      <c r="E283" s="71"/>
      <c r="F283" s="71"/>
      <c r="G283" s="48"/>
    </row>
    <row r="284" spans="1:7" s="88" customFormat="1" ht="12.95" customHeight="1">
      <c r="A284" s="77"/>
      <c r="B284" s="48"/>
      <c r="C284" s="48"/>
      <c r="D284" s="49"/>
      <c r="E284" s="71"/>
      <c r="F284" s="71"/>
      <c r="G284" s="48"/>
    </row>
    <row r="285" spans="1:7" s="88" customFormat="1" ht="12.95" customHeight="1">
      <c r="A285" s="77"/>
      <c r="B285" s="48"/>
      <c r="C285" s="48"/>
      <c r="D285" s="49"/>
      <c r="E285" s="71"/>
      <c r="F285" s="71"/>
      <c r="G285" s="48"/>
    </row>
    <row r="286" spans="1:7" s="88" customFormat="1" ht="12.95" customHeight="1">
      <c r="A286" s="77"/>
      <c r="B286" s="48"/>
      <c r="C286" s="48"/>
      <c r="D286" s="49"/>
      <c r="E286" s="71"/>
      <c r="F286" s="71"/>
      <c r="G286" s="48"/>
    </row>
    <row r="287" spans="1:7" s="88" customFormat="1" ht="12.95" customHeight="1">
      <c r="A287" s="77"/>
      <c r="B287" s="48"/>
      <c r="C287" s="48"/>
      <c r="D287" s="49"/>
      <c r="E287" s="71"/>
      <c r="F287" s="71"/>
      <c r="G287" s="48"/>
    </row>
    <row r="288" spans="1:7" s="88" customFormat="1" ht="12.95" customHeight="1">
      <c r="A288" s="77"/>
      <c r="B288" s="48"/>
      <c r="C288" s="48"/>
      <c r="D288" s="49"/>
      <c r="E288" s="71"/>
      <c r="F288" s="71"/>
      <c r="G288" s="48"/>
    </row>
    <row r="289" spans="1:7" s="88" customFormat="1" ht="12.95" customHeight="1">
      <c r="A289" s="77"/>
      <c r="B289" s="48"/>
      <c r="C289" s="48"/>
      <c r="D289" s="49"/>
      <c r="E289" s="71"/>
      <c r="F289" s="71"/>
      <c r="G289" s="48"/>
    </row>
    <row r="290" spans="1:7" s="88" customFormat="1" ht="12.95" customHeight="1">
      <c r="A290" s="77"/>
      <c r="B290" s="48"/>
      <c r="C290" s="48"/>
      <c r="D290" s="49"/>
      <c r="E290" s="71"/>
      <c r="F290" s="71"/>
      <c r="G290" s="48"/>
    </row>
    <row r="291" spans="1:7" s="88" customFormat="1" ht="12.95" customHeight="1">
      <c r="A291" s="77"/>
      <c r="B291" s="48"/>
      <c r="C291" s="48"/>
      <c r="D291" s="49"/>
      <c r="E291" s="71"/>
      <c r="F291" s="71"/>
      <c r="G291" s="48"/>
    </row>
    <row r="292" spans="1:7" s="88" customFormat="1" ht="12.95" customHeight="1">
      <c r="A292" s="77"/>
      <c r="B292" s="48"/>
      <c r="C292" s="48"/>
      <c r="D292" s="49"/>
      <c r="E292" s="71"/>
      <c r="F292" s="71"/>
      <c r="G292" s="48"/>
    </row>
    <row r="293" spans="1:7" s="88" customFormat="1" ht="12.95" customHeight="1">
      <c r="A293" s="77"/>
      <c r="B293" s="48"/>
      <c r="C293" s="48"/>
      <c r="D293" s="49"/>
      <c r="E293" s="71"/>
      <c r="F293" s="71"/>
      <c r="G293" s="48"/>
    </row>
    <row r="294" spans="1:7" s="88" customFormat="1" ht="12.95" customHeight="1">
      <c r="A294" s="77"/>
      <c r="B294" s="48"/>
      <c r="C294" s="48"/>
      <c r="D294" s="49"/>
      <c r="E294" s="71"/>
      <c r="F294" s="71"/>
      <c r="G294" s="48"/>
    </row>
    <row r="295" spans="1:7" s="88" customFormat="1" ht="12.95" customHeight="1">
      <c r="A295" s="77"/>
      <c r="B295" s="48"/>
      <c r="C295" s="48"/>
      <c r="D295" s="49"/>
      <c r="E295" s="71"/>
      <c r="F295" s="71"/>
      <c r="G295" s="48"/>
    </row>
    <row r="296" spans="1:7" s="88" customFormat="1" ht="12.95" customHeight="1">
      <c r="A296" s="77"/>
      <c r="B296" s="48"/>
      <c r="C296" s="48"/>
      <c r="D296" s="49"/>
      <c r="E296" s="71"/>
      <c r="F296" s="71"/>
      <c r="G296" s="48"/>
    </row>
    <row r="297" spans="1:7" s="88" customFormat="1" ht="12.95" customHeight="1">
      <c r="A297" s="77"/>
      <c r="B297" s="48"/>
      <c r="C297" s="48"/>
      <c r="D297" s="49"/>
      <c r="E297" s="71"/>
      <c r="F297" s="71"/>
      <c r="G297" s="48"/>
    </row>
    <row r="298" spans="1:7" s="88" customFormat="1" ht="12.95" customHeight="1">
      <c r="A298" s="77"/>
      <c r="B298" s="48"/>
      <c r="C298" s="48"/>
      <c r="D298" s="49"/>
      <c r="E298" s="71"/>
      <c r="F298" s="71"/>
      <c r="G298" s="48"/>
    </row>
    <row r="299" spans="1:7" s="88" customFormat="1" ht="12.95" customHeight="1">
      <c r="A299" s="77"/>
      <c r="B299" s="48"/>
      <c r="C299" s="48"/>
      <c r="D299" s="49"/>
      <c r="E299" s="71"/>
      <c r="F299" s="71"/>
      <c r="G299" s="48"/>
    </row>
    <row r="300" spans="1:7" s="88" customFormat="1" ht="12.95" customHeight="1">
      <c r="A300" s="77"/>
      <c r="B300" s="43"/>
      <c r="C300" s="43"/>
      <c r="D300" s="44"/>
      <c r="E300" s="43"/>
      <c r="F300" s="43"/>
      <c r="G300" s="43"/>
    </row>
    <row r="301" spans="1:7" s="88" customFormat="1" ht="12.95" customHeight="1">
      <c r="A301" s="77"/>
      <c r="B301" s="43"/>
      <c r="C301" s="43"/>
      <c r="D301" s="44"/>
      <c r="E301" s="43"/>
      <c r="F301" s="43"/>
      <c r="G301" s="43"/>
    </row>
    <row r="302" spans="1:7" s="88" customFormat="1" ht="12.95" customHeight="1">
      <c r="A302" s="77"/>
      <c r="B302" s="43"/>
      <c r="C302" s="43"/>
      <c r="D302" s="44"/>
      <c r="E302" s="43"/>
      <c r="F302" s="43"/>
      <c r="G302" s="43"/>
    </row>
    <row r="303" spans="1:7" s="88" customFormat="1" ht="12.95" customHeight="1">
      <c r="A303" s="77"/>
      <c r="B303" s="43"/>
      <c r="C303" s="43"/>
      <c r="D303" s="44"/>
      <c r="E303" s="43"/>
      <c r="F303" s="43"/>
      <c r="G303" s="43"/>
    </row>
    <row r="304" spans="1:7" s="88" customFormat="1" ht="12.95" customHeight="1">
      <c r="A304" s="77"/>
      <c r="B304" s="43"/>
      <c r="C304" s="43"/>
      <c r="D304" s="44"/>
      <c r="E304" s="43"/>
      <c r="F304" s="43"/>
      <c r="G304" s="43"/>
    </row>
    <row r="305" spans="1:7" s="88" customFormat="1" ht="12.95" customHeight="1">
      <c r="A305" s="77"/>
      <c r="B305" s="43"/>
      <c r="C305" s="43"/>
      <c r="D305" s="44"/>
      <c r="E305" s="43"/>
      <c r="F305" s="43"/>
      <c r="G305" s="43"/>
    </row>
    <row r="306" spans="1:7" s="88" customFormat="1" ht="12.95" customHeight="1">
      <c r="A306" s="77"/>
      <c r="B306" s="43"/>
      <c r="C306" s="43"/>
      <c r="D306" s="44"/>
      <c r="E306" s="43"/>
      <c r="F306" s="43"/>
      <c r="G306" s="43"/>
    </row>
    <row r="307" spans="1:7" s="88" customFormat="1" ht="12.95" customHeight="1">
      <c r="A307" s="77"/>
      <c r="B307" s="43"/>
      <c r="C307" s="43"/>
      <c r="D307" s="44"/>
      <c r="E307" s="43"/>
      <c r="F307" s="43"/>
      <c r="G307" s="43"/>
    </row>
    <row r="308" spans="1:7" s="88" customFormat="1" ht="12.95" customHeight="1">
      <c r="A308" s="77"/>
      <c r="B308" s="43"/>
      <c r="C308" s="43"/>
      <c r="D308" s="44"/>
      <c r="E308" s="43"/>
      <c r="F308" s="43"/>
      <c r="G308" s="43"/>
    </row>
    <row r="309" spans="1:7" s="88" customFormat="1" ht="12.95" customHeight="1">
      <c r="A309" s="77"/>
      <c r="B309" s="43"/>
      <c r="C309" s="43"/>
      <c r="D309" s="44"/>
      <c r="E309" s="43"/>
      <c r="F309" s="43"/>
      <c r="G309" s="43"/>
    </row>
    <row r="310" spans="1:7" s="88" customFormat="1" ht="12.95" customHeight="1">
      <c r="A310" s="77"/>
      <c r="B310" s="43"/>
      <c r="C310" s="43"/>
      <c r="D310" s="44"/>
      <c r="E310" s="43"/>
      <c r="F310" s="43"/>
      <c r="G310" s="43"/>
    </row>
    <row r="311" spans="1:7" s="88" customFormat="1" ht="12.95" customHeight="1">
      <c r="A311" s="77"/>
      <c r="B311" s="43"/>
      <c r="C311" s="43"/>
      <c r="D311" s="44"/>
      <c r="E311" s="43"/>
      <c r="F311" s="43"/>
      <c r="G311" s="43"/>
    </row>
    <row r="312" spans="1:7" s="88" customFormat="1" ht="12.95" customHeight="1">
      <c r="A312" s="77"/>
      <c r="B312" s="43"/>
      <c r="C312" s="43"/>
      <c r="D312" s="44"/>
      <c r="E312" s="43"/>
      <c r="F312" s="43"/>
      <c r="G312" s="43"/>
    </row>
    <row r="313" spans="1:7" s="88" customFormat="1" ht="12.95" customHeight="1">
      <c r="A313" s="77"/>
      <c r="B313" s="43"/>
      <c r="C313" s="43"/>
      <c r="D313" s="44"/>
      <c r="E313" s="43"/>
      <c r="F313" s="43"/>
      <c r="G313" s="43"/>
    </row>
    <row r="314" spans="1:7" s="88" customFormat="1" ht="12.95" customHeight="1">
      <c r="A314" s="77"/>
      <c r="B314" s="43"/>
      <c r="C314" s="43"/>
      <c r="D314" s="44"/>
      <c r="E314" s="43"/>
      <c r="F314" s="43"/>
      <c r="G314" s="43"/>
    </row>
    <row r="315" spans="1:7" s="88" customFormat="1" ht="12.95" customHeight="1">
      <c r="A315" s="77"/>
      <c r="B315" s="43"/>
      <c r="C315" s="43"/>
      <c r="D315" s="44"/>
      <c r="E315" s="43"/>
      <c r="F315" s="43"/>
      <c r="G315" s="43"/>
    </row>
    <row r="316" spans="1:7" s="88" customFormat="1" ht="12.95" customHeight="1">
      <c r="A316" s="77"/>
      <c r="B316" s="43"/>
      <c r="C316" s="43"/>
      <c r="D316" s="44"/>
      <c r="E316" s="43"/>
      <c r="F316" s="43"/>
      <c r="G316" s="43"/>
    </row>
    <row r="317" spans="1:7" s="88" customFormat="1" ht="12.95" customHeight="1">
      <c r="A317" s="77"/>
      <c r="B317" s="43"/>
      <c r="C317" s="43"/>
      <c r="D317" s="44"/>
      <c r="E317" s="43"/>
      <c r="F317" s="43"/>
      <c r="G317" s="43"/>
    </row>
    <row r="318" spans="1:7" s="88" customFormat="1" ht="12.95" customHeight="1">
      <c r="A318" s="77"/>
      <c r="B318" s="43"/>
      <c r="C318" s="43"/>
      <c r="D318" s="44"/>
      <c r="E318" s="43"/>
      <c r="F318" s="43"/>
      <c r="G318" s="43"/>
    </row>
    <row r="319" spans="1:7" s="88" customFormat="1" ht="12.95" customHeight="1">
      <c r="A319" s="77"/>
      <c r="B319" s="43"/>
      <c r="C319" s="43"/>
      <c r="D319" s="44"/>
      <c r="E319" s="43"/>
      <c r="F319" s="43"/>
      <c r="G319" s="43"/>
    </row>
    <row r="320" spans="1:7" s="88" customFormat="1" ht="12.95" customHeight="1">
      <c r="A320" s="77"/>
      <c r="B320" s="43"/>
      <c r="C320" s="43"/>
      <c r="D320" s="44"/>
      <c r="E320" s="43"/>
      <c r="F320" s="43"/>
      <c r="G320" s="43"/>
    </row>
    <row r="321" spans="1:7" s="88" customFormat="1" ht="12.95" customHeight="1">
      <c r="A321" s="77"/>
      <c r="B321" s="43"/>
      <c r="C321" s="43"/>
      <c r="D321" s="44"/>
      <c r="E321" s="43"/>
      <c r="F321" s="43"/>
      <c r="G321" s="43"/>
    </row>
    <row r="322" spans="1:7" s="88" customFormat="1" ht="12.95" customHeight="1">
      <c r="A322" s="77"/>
      <c r="B322" s="43"/>
      <c r="C322" s="43"/>
      <c r="D322" s="44"/>
      <c r="E322" s="43"/>
      <c r="F322" s="43"/>
      <c r="G322" s="43"/>
    </row>
    <row r="323" spans="1:7" s="88" customFormat="1" ht="12.95" customHeight="1">
      <c r="A323" s="77"/>
      <c r="B323" s="43"/>
      <c r="C323" s="43"/>
      <c r="D323" s="44"/>
      <c r="E323" s="43"/>
      <c r="F323" s="43"/>
      <c r="G323" s="43"/>
    </row>
    <row r="324" spans="1:7" s="88" customFormat="1" ht="12.95" customHeight="1">
      <c r="A324" s="77"/>
      <c r="B324" s="43"/>
      <c r="C324" s="43"/>
      <c r="D324" s="44"/>
      <c r="E324" s="43"/>
      <c r="F324" s="43"/>
      <c r="G324" s="43"/>
    </row>
    <row r="325" spans="1:7" s="88" customFormat="1" ht="12.95" customHeight="1">
      <c r="A325" s="77"/>
      <c r="B325" s="43"/>
      <c r="C325" s="43"/>
      <c r="D325" s="44"/>
      <c r="E325" s="43"/>
      <c r="F325" s="43"/>
      <c r="G325" s="43"/>
    </row>
    <row r="326" spans="1:7" s="88" customFormat="1" ht="12.95" customHeight="1">
      <c r="A326" s="77"/>
      <c r="B326" s="43"/>
      <c r="C326" s="43"/>
      <c r="D326" s="44"/>
      <c r="E326" s="43"/>
      <c r="F326" s="43"/>
      <c r="G326" s="43"/>
    </row>
    <row r="327" spans="1:7" s="88" customFormat="1" ht="12.95" customHeight="1">
      <c r="A327" s="77"/>
      <c r="B327" s="43"/>
      <c r="C327" s="43"/>
      <c r="D327" s="44"/>
      <c r="E327" s="43"/>
      <c r="F327" s="43"/>
      <c r="G327" s="43"/>
    </row>
    <row r="328" spans="1:7" s="88" customFormat="1" ht="12.95" customHeight="1">
      <c r="A328" s="77"/>
      <c r="B328" s="43"/>
      <c r="C328" s="43"/>
      <c r="D328" s="44"/>
      <c r="E328" s="43"/>
      <c r="F328" s="43"/>
      <c r="G328" s="43"/>
    </row>
    <row r="329" spans="1:7" s="88" customFormat="1" ht="12.95" customHeight="1">
      <c r="A329" s="77"/>
      <c r="B329" s="43"/>
      <c r="C329" s="43"/>
      <c r="D329" s="44"/>
      <c r="E329" s="43"/>
      <c r="F329" s="43"/>
      <c r="G329" s="43"/>
    </row>
    <row r="330" spans="1:7" s="88" customFormat="1" ht="12.95" customHeight="1">
      <c r="A330" s="77"/>
      <c r="B330" s="43"/>
      <c r="C330" s="43"/>
      <c r="D330" s="44"/>
      <c r="E330" s="43"/>
      <c r="F330" s="43"/>
      <c r="G330" s="43"/>
    </row>
    <row r="331" spans="1:7" s="88" customFormat="1" ht="12.95" customHeight="1">
      <c r="A331" s="77"/>
      <c r="B331" s="43"/>
      <c r="C331" s="43"/>
      <c r="D331" s="44"/>
      <c r="E331" s="43"/>
      <c r="F331" s="43"/>
      <c r="G331" s="43"/>
    </row>
    <row r="332" spans="1:7" s="88" customFormat="1" ht="12.95" customHeight="1">
      <c r="A332" s="77"/>
      <c r="B332" s="43"/>
      <c r="C332" s="43"/>
      <c r="D332" s="44"/>
      <c r="E332" s="43"/>
      <c r="F332" s="43"/>
      <c r="G332" s="43"/>
    </row>
    <row r="333" spans="1:7" s="88" customFormat="1" ht="12.95" customHeight="1">
      <c r="A333" s="77"/>
      <c r="B333" s="43"/>
      <c r="C333" s="43"/>
      <c r="D333" s="44"/>
      <c r="E333" s="43"/>
      <c r="F333" s="43"/>
      <c r="G333" s="43"/>
    </row>
    <row r="334" spans="1:7" s="88" customFormat="1" ht="12.95" customHeight="1">
      <c r="A334" s="77"/>
      <c r="B334" s="43"/>
      <c r="C334" s="43"/>
      <c r="D334" s="44"/>
      <c r="E334" s="43"/>
      <c r="F334" s="43"/>
      <c r="G334" s="43"/>
    </row>
    <row r="335" spans="1:7" s="88" customFormat="1" ht="12.95" customHeight="1">
      <c r="A335" s="77"/>
      <c r="B335" s="43"/>
      <c r="C335" s="43"/>
      <c r="D335" s="44"/>
      <c r="E335" s="43"/>
      <c r="F335" s="43"/>
      <c r="G335" s="43"/>
    </row>
    <row r="336" spans="1:7" s="88" customFormat="1" ht="12.95" customHeight="1">
      <c r="A336" s="77"/>
      <c r="B336" s="43"/>
      <c r="C336" s="43"/>
      <c r="D336" s="44"/>
      <c r="E336" s="43"/>
      <c r="F336" s="43"/>
      <c r="G336" s="43"/>
    </row>
    <row r="337" spans="1:7" s="88" customFormat="1" ht="12.95" customHeight="1">
      <c r="A337" s="77"/>
      <c r="B337" s="43"/>
      <c r="C337" s="43"/>
      <c r="D337" s="44"/>
      <c r="E337" s="43"/>
      <c r="F337" s="43"/>
      <c r="G337" s="43"/>
    </row>
    <row r="338" spans="1:7" s="88" customFormat="1" ht="12.95" customHeight="1">
      <c r="A338" s="77"/>
      <c r="B338" s="43"/>
      <c r="C338" s="43"/>
      <c r="D338" s="44"/>
      <c r="E338" s="43"/>
      <c r="F338" s="43"/>
      <c r="G338" s="43"/>
    </row>
    <row r="339" spans="1:7" s="88" customFormat="1" ht="12.95" customHeight="1">
      <c r="A339" s="77"/>
      <c r="B339" s="43"/>
      <c r="C339" s="43"/>
      <c r="D339" s="44"/>
      <c r="E339" s="43"/>
      <c r="F339" s="43"/>
      <c r="G339" s="43"/>
    </row>
    <row r="340" spans="1:7" s="88" customFormat="1" ht="12.95" customHeight="1">
      <c r="A340" s="77"/>
      <c r="B340" s="43"/>
      <c r="C340" s="43"/>
      <c r="D340" s="44"/>
      <c r="E340" s="43"/>
      <c r="F340" s="43"/>
      <c r="G340" s="43"/>
    </row>
    <row r="341" spans="1:7" s="88" customFormat="1" ht="12.95" customHeight="1">
      <c r="A341" s="77"/>
      <c r="B341" s="43"/>
      <c r="C341" s="43"/>
      <c r="D341" s="44"/>
      <c r="E341" s="43"/>
      <c r="F341" s="43"/>
      <c r="G341" s="43"/>
    </row>
    <row r="342" spans="1:7" s="88" customFormat="1" ht="12.95" customHeight="1">
      <c r="A342" s="77"/>
      <c r="B342" s="43"/>
      <c r="C342" s="43"/>
      <c r="D342" s="44"/>
      <c r="E342" s="43"/>
      <c r="F342" s="43"/>
      <c r="G342" s="43"/>
    </row>
    <row r="343" spans="1:7" s="88" customFormat="1" ht="12.95" customHeight="1">
      <c r="A343" s="77"/>
      <c r="B343" s="43"/>
      <c r="C343" s="43"/>
      <c r="D343" s="44"/>
      <c r="E343" s="43"/>
      <c r="F343" s="43"/>
      <c r="G343" s="43"/>
    </row>
    <row r="344" spans="1:7" s="88" customFormat="1" ht="12.95" customHeight="1">
      <c r="A344" s="77"/>
      <c r="B344" s="43"/>
      <c r="C344" s="43"/>
      <c r="D344" s="44"/>
      <c r="E344" s="43"/>
      <c r="F344" s="43"/>
      <c r="G344" s="43"/>
    </row>
    <row r="345" spans="1:7" s="88" customFormat="1" ht="12.95" customHeight="1">
      <c r="A345" s="77"/>
      <c r="B345" s="43"/>
      <c r="C345" s="43"/>
      <c r="D345" s="44"/>
      <c r="E345" s="43"/>
      <c r="F345" s="43"/>
      <c r="G345" s="43"/>
    </row>
    <row r="346" spans="1:7" s="88" customFormat="1" ht="12.95" customHeight="1">
      <c r="A346" s="77"/>
      <c r="B346" s="43"/>
      <c r="C346" s="43"/>
      <c r="D346" s="44"/>
      <c r="E346" s="43"/>
      <c r="F346" s="43"/>
      <c r="G346" s="43"/>
    </row>
    <row r="347" spans="1:7" s="88" customFormat="1" ht="12.95" customHeight="1">
      <c r="A347" s="77"/>
      <c r="B347" s="43"/>
      <c r="C347" s="43"/>
      <c r="D347" s="44"/>
      <c r="E347" s="43"/>
      <c r="F347" s="43"/>
      <c r="G347" s="43"/>
    </row>
    <row r="348" spans="1:7" s="88" customFormat="1" ht="12.95" customHeight="1">
      <c r="A348" s="77"/>
      <c r="B348" s="43"/>
      <c r="C348" s="43"/>
      <c r="D348" s="44"/>
      <c r="E348" s="43"/>
      <c r="F348" s="43"/>
      <c r="G348" s="43"/>
    </row>
    <row r="349" spans="1:7" s="88" customFormat="1" ht="12.95" customHeight="1">
      <c r="A349" s="77"/>
      <c r="B349" s="43"/>
      <c r="C349" s="43"/>
      <c r="D349" s="44"/>
      <c r="E349" s="43"/>
      <c r="F349" s="43"/>
      <c r="G349" s="43"/>
    </row>
    <row r="350" spans="1:7" s="88" customFormat="1" ht="12.95" customHeight="1">
      <c r="A350" s="77"/>
      <c r="B350" s="43"/>
      <c r="C350" s="43"/>
      <c r="D350" s="44"/>
      <c r="E350" s="43"/>
      <c r="F350" s="43"/>
      <c r="G350" s="43"/>
    </row>
    <row r="351" spans="1:7" s="88" customFormat="1" ht="12.95" customHeight="1">
      <c r="A351" s="77"/>
      <c r="B351" s="43"/>
      <c r="C351" s="43"/>
      <c r="D351" s="44"/>
      <c r="E351" s="43"/>
      <c r="F351" s="43"/>
      <c r="G351" s="43"/>
    </row>
    <row r="352" spans="1:7" s="88" customFormat="1" ht="12.95" customHeight="1">
      <c r="A352" s="77"/>
      <c r="B352" s="43"/>
      <c r="C352" s="43"/>
      <c r="D352" s="44"/>
      <c r="E352" s="43"/>
      <c r="F352" s="43"/>
      <c r="G352" s="43"/>
    </row>
    <row r="353" spans="1:7" s="88" customFormat="1" ht="12.95" customHeight="1">
      <c r="A353" s="77"/>
      <c r="B353" s="43"/>
      <c r="C353" s="43"/>
      <c r="D353" s="44"/>
      <c r="E353" s="43"/>
      <c r="F353" s="43"/>
      <c r="G353" s="43"/>
    </row>
    <row r="354" spans="1:7" s="88" customFormat="1" ht="12.95" customHeight="1">
      <c r="A354" s="77"/>
      <c r="B354" s="43"/>
      <c r="C354" s="43"/>
      <c r="D354" s="44"/>
      <c r="E354" s="43"/>
      <c r="F354" s="43"/>
      <c r="G354" s="43"/>
    </row>
    <row r="355" spans="1:7" s="88" customFormat="1" ht="12.95" customHeight="1">
      <c r="A355" s="77"/>
      <c r="B355" s="43"/>
      <c r="C355" s="43"/>
      <c r="D355" s="44"/>
      <c r="E355" s="43"/>
      <c r="F355" s="43"/>
      <c r="G355" s="43"/>
    </row>
    <row r="356" spans="1:7" s="88" customFormat="1" ht="12.95" customHeight="1">
      <c r="A356" s="77"/>
      <c r="B356" s="43"/>
      <c r="C356" s="43"/>
      <c r="D356" s="44"/>
      <c r="E356" s="43"/>
      <c r="F356" s="43"/>
      <c r="G356" s="43"/>
    </row>
    <row r="357" spans="1:7" s="88" customFormat="1" ht="12.95" customHeight="1">
      <c r="A357" s="77"/>
      <c r="B357" s="43"/>
      <c r="C357" s="43"/>
      <c r="D357" s="44"/>
      <c r="E357" s="43"/>
      <c r="F357" s="43"/>
      <c r="G357" s="43"/>
    </row>
    <row r="358" spans="1:7" s="88" customFormat="1" ht="12.95" customHeight="1">
      <c r="A358" s="77"/>
      <c r="B358" s="43"/>
      <c r="C358" s="43"/>
      <c r="D358" s="44"/>
      <c r="E358" s="43"/>
      <c r="F358" s="43"/>
      <c r="G358" s="43"/>
    </row>
    <row r="359" spans="1:7" s="88" customFormat="1" ht="12.95" customHeight="1">
      <c r="A359" s="77"/>
      <c r="B359" s="43"/>
      <c r="C359" s="43"/>
      <c r="D359" s="44"/>
      <c r="E359" s="43"/>
      <c r="F359" s="43"/>
      <c r="G359" s="43"/>
    </row>
    <row r="360" spans="1:7" s="88" customFormat="1" ht="12.95" customHeight="1">
      <c r="A360" s="77"/>
      <c r="B360" s="43"/>
      <c r="C360" s="43"/>
      <c r="D360" s="44"/>
      <c r="E360" s="43"/>
      <c r="F360" s="43"/>
      <c r="G360" s="43"/>
    </row>
    <row r="361" spans="1:7" s="88" customFormat="1" ht="12.95" customHeight="1">
      <c r="A361" s="77"/>
      <c r="B361" s="43"/>
      <c r="C361" s="43"/>
      <c r="D361" s="44"/>
      <c r="E361" s="43"/>
      <c r="F361" s="43"/>
      <c r="G361" s="43"/>
    </row>
    <row r="362" spans="1:7" s="88" customFormat="1" ht="12.95" customHeight="1">
      <c r="A362" s="77"/>
      <c r="B362" s="43"/>
      <c r="C362" s="43"/>
      <c r="D362" s="44"/>
      <c r="E362" s="43"/>
      <c r="F362" s="43"/>
      <c r="G362" s="43"/>
    </row>
    <row r="363" spans="1:7" s="88" customFormat="1" ht="12.95" customHeight="1">
      <c r="A363" s="77"/>
      <c r="B363" s="43"/>
      <c r="C363" s="43"/>
      <c r="D363" s="44"/>
      <c r="E363" s="43"/>
      <c r="F363" s="43"/>
      <c r="G363" s="43"/>
    </row>
    <row r="364" spans="1:7" s="88" customFormat="1" ht="12.95" customHeight="1">
      <c r="A364" s="77"/>
      <c r="B364" s="43"/>
      <c r="C364" s="43"/>
      <c r="D364" s="44"/>
      <c r="E364" s="43"/>
      <c r="F364" s="43"/>
      <c r="G364" s="43"/>
    </row>
    <row r="365" spans="1:7" s="88" customFormat="1" ht="12.95" customHeight="1">
      <c r="A365" s="77"/>
      <c r="B365" s="43"/>
      <c r="C365" s="43"/>
      <c r="D365" s="44"/>
      <c r="E365" s="43"/>
      <c r="F365" s="43"/>
      <c r="G365" s="43"/>
    </row>
    <row r="366" spans="1:7" s="88" customFormat="1" ht="12.95" customHeight="1">
      <c r="A366" s="77"/>
      <c r="B366" s="43"/>
      <c r="C366" s="43"/>
      <c r="D366" s="44"/>
      <c r="E366" s="43"/>
      <c r="F366" s="43"/>
      <c r="G366" s="43"/>
    </row>
    <row r="367" spans="1:7" s="88" customFormat="1" ht="12.95" customHeight="1">
      <c r="A367" s="77"/>
      <c r="B367" s="43"/>
      <c r="C367" s="43"/>
      <c r="D367" s="44"/>
      <c r="E367" s="43"/>
      <c r="F367" s="43"/>
      <c r="G367" s="43"/>
    </row>
    <row r="368" spans="1:7" s="88" customFormat="1" ht="12.95" customHeight="1">
      <c r="A368" s="77"/>
      <c r="B368" s="43"/>
      <c r="C368" s="43"/>
      <c r="D368" s="44"/>
      <c r="E368" s="43"/>
      <c r="F368" s="43"/>
      <c r="G368" s="43"/>
    </row>
    <row r="369" spans="1:7" s="88" customFormat="1" ht="12.95" customHeight="1">
      <c r="A369" s="77"/>
      <c r="B369" s="43"/>
      <c r="C369" s="43"/>
      <c r="D369" s="44"/>
      <c r="E369" s="43"/>
      <c r="F369" s="43"/>
      <c r="G369" s="43"/>
    </row>
    <row r="370" spans="1:7" s="88" customFormat="1" ht="12.95" customHeight="1">
      <c r="A370" s="77"/>
      <c r="B370" s="43"/>
      <c r="C370" s="43"/>
      <c r="D370" s="44"/>
      <c r="E370" s="43"/>
      <c r="F370" s="43"/>
      <c r="G370" s="43"/>
    </row>
    <row r="371" spans="1:7" s="88" customFormat="1" ht="12.95" customHeight="1">
      <c r="A371" s="77"/>
      <c r="B371" s="43"/>
      <c r="C371" s="43"/>
      <c r="D371" s="44"/>
      <c r="E371" s="43"/>
      <c r="F371" s="43"/>
      <c r="G371" s="43"/>
    </row>
    <row r="372" spans="1:7" s="88" customFormat="1" ht="12.95" customHeight="1">
      <c r="A372" s="77"/>
      <c r="B372" s="43"/>
      <c r="C372" s="43"/>
      <c r="D372" s="44"/>
      <c r="E372" s="43"/>
      <c r="F372" s="43"/>
      <c r="G372" s="43"/>
    </row>
    <row r="373" spans="1:7" s="88" customFormat="1" ht="12.95" customHeight="1">
      <c r="A373" s="77"/>
      <c r="B373" s="43"/>
      <c r="C373" s="43"/>
      <c r="D373" s="44"/>
      <c r="E373" s="43"/>
      <c r="F373" s="43"/>
      <c r="G373" s="43"/>
    </row>
    <row r="374" spans="1:7" s="88" customFormat="1" ht="12.95" customHeight="1">
      <c r="A374" s="77"/>
      <c r="B374" s="43"/>
      <c r="C374" s="43"/>
      <c r="D374" s="44"/>
      <c r="E374" s="43"/>
      <c r="F374" s="43"/>
      <c r="G374" s="43"/>
    </row>
    <row r="375" spans="1:7" s="88" customFormat="1" ht="12.95" customHeight="1">
      <c r="A375" s="77"/>
      <c r="B375" s="43"/>
      <c r="C375" s="43"/>
      <c r="D375" s="44"/>
      <c r="E375" s="43"/>
      <c r="F375" s="43"/>
      <c r="G375" s="43"/>
    </row>
    <row r="376" spans="1:7" s="88" customFormat="1" ht="12.95" customHeight="1">
      <c r="A376" s="77"/>
      <c r="B376" s="43"/>
      <c r="C376" s="43"/>
      <c r="D376" s="44"/>
      <c r="E376" s="43"/>
      <c r="F376" s="43"/>
      <c r="G376" s="43"/>
    </row>
    <row r="377" spans="1:7" s="88" customFormat="1" ht="12.95" customHeight="1">
      <c r="A377" s="77"/>
      <c r="B377" s="43"/>
      <c r="C377" s="43"/>
      <c r="D377" s="44"/>
      <c r="E377" s="43"/>
      <c r="F377" s="43"/>
      <c r="G377" s="43"/>
    </row>
    <row r="378" spans="1:7" s="88" customFormat="1" ht="12.95" customHeight="1">
      <c r="A378" s="77"/>
      <c r="B378" s="43"/>
      <c r="C378" s="43"/>
      <c r="D378" s="44"/>
      <c r="E378" s="43"/>
      <c r="F378" s="43"/>
      <c r="G378" s="43"/>
    </row>
    <row r="379" spans="1:7" s="88" customFormat="1" ht="12.95" customHeight="1">
      <c r="A379" s="77"/>
      <c r="B379" s="43"/>
      <c r="C379" s="43"/>
      <c r="D379" s="44"/>
      <c r="E379" s="43"/>
      <c r="F379" s="43"/>
      <c r="G379" s="43"/>
    </row>
    <row r="380" spans="1:7" s="88" customFormat="1" ht="12.95" customHeight="1">
      <c r="A380" s="77"/>
      <c r="B380" s="43"/>
      <c r="C380" s="43"/>
      <c r="D380" s="44"/>
      <c r="E380" s="43"/>
      <c r="F380" s="43"/>
      <c r="G380" s="43"/>
    </row>
    <row r="381" spans="1:7" s="88" customFormat="1" ht="12.95" customHeight="1">
      <c r="A381" s="77"/>
      <c r="B381" s="43"/>
      <c r="C381" s="43"/>
      <c r="D381" s="44"/>
      <c r="E381" s="43"/>
      <c r="F381" s="43"/>
      <c r="G381" s="43"/>
    </row>
    <row r="382" spans="1:7" s="88" customFormat="1" ht="12.95" customHeight="1">
      <c r="A382" s="77"/>
      <c r="B382" s="43"/>
      <c r="C382" s="43"/>
      <c r="D382" s="44"/>
      <c r="E382" s="43"/>
      <c r="F382" s="43"/>
      <c r="G382" s="43"/>
    </row>
    <row r="383" spans="1:7" s="88" customFormat="1" ht="12.95" customHeight="1">
      <c r="A383" s="77"/>
      <c r="B383" s="43"/>
      <c r="C383" s="43"/>
      <c r="D383" s="44"/>
      <c r="E383" s="43"/>
      <c r="F383" s="43"/>
      <c r="G383" s="43"/>
    </row>
    <row r="384" spans="1:7" s="88" customFormat="1" ht="12.95" customHeight="1">
      <c r="A384" s="77"/>
      <c r="B384" s="43"/>
      <c r="C384" s="43"/>
      <c r="D384" s="44"/>
      <c r="E384" s="43"/>
      <c r="F384" s="43"/>
      <c r="G384" s="43"/>
    </row>
    <row r="385" spans="1:7" s="88" customFormat="1" ht="12.95" customHeight="1">
      <c r="A385" s="77"/>
      <c r="B385" s="43"/>
      <c r="C385" s="43"/>
      <c r="D385" s="44"/>
      <c r="E385" s="43"/>
      <c r="F385" s="43"/>
      <c r="G385" s="43"/>
    </row>
    <row r="386" spans="1:7" s="88" customFormat="1" ht="12.95" customHeight="1">
      <c r="A386" s="77"/>
      <c r="B386" s="43"/>
      <c r="C386" s="43"/>
      <c r="D386" s="44"/>
      <c r="E386" s="43"/>
      <c r="F386" s="43"/>
      <c r="G386" s="43"/>
    </row>
    <row r="387" spans="1:7" s="88" customFormat="1" ht="12.95" customHeight="1">
      <c r="A387" s="77"/>
      <c r="B387" s="43"/>
      <c r="C387" s="43"/>
      <c r="D387" s="44"/>
      <c r="E387" s="43"/>
      <c r="F387" s="43"/>
      <c r="G387" s="43"/>
    </row>
    <row r="388" spans="1:7" s="88" customFormat="1" ht="12.95" customHeight="1">
      <c r="A388" s="77"/>
      <c r="B388" s="43"/>
      <c r="C388" s="43"/>
      <c r="D388" s="44"/>
      <c r="E388" s="43"/>
      <c r="F388" s="43"/>
      <c r="G388" s="43"/>
    </row>
    <row r="389" spans="1:7" s="88" customFormat="1" ht="12.95" customHeight="1">
      <c r="A389" s="77"/>
      <c r="B389" s="43"/>
      <c r="C389" s="43"/>
      <c r="D389" s="44"/>
      <c r="E389" s="43"/>
      <c r="F389" s="43"/>
      <c r="G389" s="43"/>
    </row>
    <row r="390" spans="1:7" s="88" customFormat="1" ht="12.95" customHeight="1">
      <c r="A390" s="77"/>
      <c r="B390" s="43"/>
      <c r="C390" s="43"/>
      <c r="D390" s="44"/>
      <c r="E390" s="43"/>
      <c r="F390" s="43"/>
      <c r="G390" s="43"/>
    </row>
    <row r="391" spans="1:7" s="88" customFormat="1" ht="12.95" customHeight="1">
      <c r="A391" s="77"/>
      <c r="B391" s="43"/>
      <c r="C391" s="43"/>
      <c r="D391" s="44"/>
      <c r="E391" s="43"/>
      <c r="F391" s="43"/>
      <c r="G391" s="43"/>
    </row>
    <row r="392" spans="1:7" s="88" customFormat="1" ht="12.95" customHeight="1">
      <c r="A392" s="77"/>
      <c r="B392" s="43"/>
      <c r="C392" s="43"/>
      <c r="D392" s="44"/>
      <c r="E392" s="43"/>
      <c r="F392" s="43"/>
      <c r="G392" s="43"/>
    </row>
    <row r="393" spans="1:7" s="88" customFormat="1" ht="12.95" customHeight="1">
      <c r="A393" s="77"/>
      <c r="B393" s="43"/>
      <c r="C393" s="43"/>
      <c r="D393" s="44"/>
      <c r="E393" s="43"/>
      <c r="F393" s="43"/>
      <c r="G393" s="43"/>
    </row>
    <row r="394" spans="1:7" s="88" customFormat="1" ht="12.95" customHeight="1">
      <c r="A394" s="77"/>
      <c r="B394" s="43"/>
      <c r="C394" s="43"/>
      <c r="D394" s="44"/>
      <c r="E394" s="43"/>
      <c r="F394" s="43"/>
      <c r="G394" s="43"/>
    </row>
    <row r="395" spans="1:7" s="88" customFormat="1" ht="12.95" customHeight="1">
      <c r="A395" s="77"/>
      <c r="B395" s="43"/>
      <c r="C395" s="43"/>
      <c r="D395" s="44"/>
      <c r="E395" s="43"/>
      <c r="F395" s="43"/>
      <c r="G395" s="43"/>
    </row>
    <row r="396" spans="1:7" s="88" customFormat="1" ht="12.95" customHeight="1">
      <c r="A396" s="77"/>
      <c r="B396" s="43"/>
      <c r="C396" s="43"/>
      <c r="D396" s="44"/>
      <c r="E396" s="43"/>
      <c r="F396" s="43"/>
      <c r="G396" s="43"/>
    </row>
    <row r="397" spans="1:7" s="88" customFormat="1" ht="12.95" customHeight="1">
      <c r="A397" s="77"/>
      <c r="B397" s="43"/>
      <c r="C397" s="43"/>
      <c r="D397" s="44"/>
      <c r="E397" s="43"/>
      <c r="F397" s="43"/>
      <c r="G397" s="43"/>
    </row>
    <row r="398" spans="1:7" s="88" customFormat="1" ht="12.95" customHeight="1">
      <c r="A398" s="77"/>
      <c r="B398" s="43"/>
      <c r="C398" s="43"/>
      <c r="D398" s="44"/>
      <c r="E398" s="43"/>
      <c r="F398" s="43"/>
      <c r="G398" s="43"/>
    </row>
    <row r="399" spans="1:7" s="88" customFormat="1" ht="12.95" customHeight="1">
      <c r="A399" s="77"/>
      <c r="B399" s="43"/>
      <c r="C399" s="43"/>
      <c r="D399" s="44"/>
      <c r="E399" s="43"/>
      <c r="F399" s="43"/>
      <c r="G399" s="43"/>
    </row>
    <row r="400" spans="1:7" s="88" customFormat="1" ht="12.95" customHeight="1">
      <c r="A400" s="77"/>
      <c r="B400" s="43"/>
      <c r="C400" s="43"/>
      <c r="D400" s="44"/>
      <c r="E400" s="43"/>
      <c r="F400" s="43"/>
      <c r="G400" s="43"/>
    </row>
    <row r="401" spans="1:7" s="88" customFormat="1" ht="12.95" customHeight="1">
      <c r="A401" s="77"/>
      <c r="B401" s="43"/>
      <c r="C401" s="43"/>
      <c r="D401" s="44"/>
      <c r="E401" s="43"/>
      <c r="F401" s="43"/>
      <c r="G401" s="43"/>
    </row>
    <row r="402" spans="1:7" s="88" customFormat="1" ht="12.95" customHeight="1">
      <c r="A402" s="77"/>
      <c r="B402" s="43"/>
      <c r="C402" s="43"/>
      <c r="D402" s="44"/>
      <c r="E402" s="43"/>
      <c r="F402" s="43"/>
      <c r="G402" s="43"/>
    </row>
    <row r="403" spans="1:7" s="88" customFormat="1" ht="12.95" customHeight="1">
      <c r="A403" s="77"/>
      <c r="B403" s="43"/>
      <c r="C403" s="43"/>
      <c r="D403" s="44"/>
      <c r="E403" s="43"/>
      <c r="F403" s="43"/>
      <c r="G403" s="43"/>
    </row>
    <row r="404" spans="1:7" s="88" customFormat="1" ht="12.95" customHeight="1">
      <c r="A404" s="77"/>
      <c r="B404" s="43"/>
      <c r="C404" s="43"/>
      <c r="D404" s="44"/>
      <c r="E404" s="43"/>
      <c r="F404" s="43"/>
      <c r="G404" s="43"/>
    </row>
    <row r="405" spans="1:7" s="88" customFormat="1" ht="12.95" customHeight="1">
      <c r="A405" s="77"/>
      <c r="B405" s="43"/>
      <c r="C405" s="43"/>
      <c r="D405" s="44"/>
      <c r="E405" s="43"/>
      <c r="F405" s="43"/>
      <c r="G405" s="43"/>
    </row>
    <row r="406" spans="1:7" s="88" customFormat="1" ht="12.95" customHeight="1">
      <c r="A406" s="77"/>
      <c r="B406" s="43"/>
      <c r="C406" s="43"/>
      <c r="D406" s="44"/>
      <c r="E406" s="43"/>
      <c r="F406" s="43"/>
      <c r="G406" s="43"/>
    </row>
    <row r="407" spans="1:7" s="88" customFormat="1" ht="12.95" customHeight="1">
      <c r="A407" s="77"/>
      <c r="B407" s="43"/>
      <c r="C407" s="43"/>
      <c r="D407" s="44"/>
      <c r="E407" s="43"/>
      <c r="F407" s="43"/>
      <c r="G407" s="43"/>
    </row>
    <row r="408" spans="1:7" s="88" customFormat="1" ht="12.95" customHeight="1">
      <c r="A408" s="77"/>
      <c r="B408" s="43"/>
      <c r="C408" s="43"/>
      <c r="D408" s="44"/>
      <c r="E408" s="43"/>
      <c r="F408" s="43"/>
      <c r="G408" s="43"/>
    </row>
    <row r="409" spans="1:7" s="88" customFormat="1" ht="12.95" customHeight="1">
      <c r="A409" s="77"/>
      <c r="B409" s="43"/>
      <c r="C409" s="43"/>
      <c r="D409" s="44"/>
      <c r="E409" s="43"/>
      <c r="F409" s="43"/>
      <c r="G409" s="43"/>
    </row>
    <row r="410" spans="1:7" s="88" customFormat="1" ht="12.95" customHeight="1">
      <c r="A410" s="77"/>
      <c r="B410" s="43"/>
      <c r="C410" s="43"/>
      <c r="D410" s="44"/>
      <c r="E410" s="43"/>
      <c r="F410" s="43"/>
      <c r="G410" s="43"/>
    </row>
    <row r="411" spans="1:7" s="88" customFormat="1" ht="12.95" customHeight="1">
      <c r="A411" s="77"/>
      <c r="B411" s="43"/>
      <c r="C411" s="43"/>
      <c r="D411" s="44"/>
      <c r="E411" s="43"/>
      <c r="F411" s="43"/>
      <c r="G411" s="43"/>
    </row>
    <row r="412" spans="1:7" s="88" customFormat="1" ht="12.95" customHeight="1">
      <c r="A412" s="77"/>
      <c r="B412" s="43"/>
      <c r="C412" s="43"/>
      <c r="D412" s="44"/>
      <c r="E412" s="43"/>
      <c r="F412" s="43"/>
      <c r="G412" s="43"/>
    </row>
    <row r="413" spans="1:7" s="88" customFormat="1" ht="12.95" customHeight="1">
      <c r="A413" s="77"/>
      <c r="B413" s="43"/>
      <c r="C413" s="43"/>
      <c r="D413" s="44"/>
      <c r="E413" s="43"/>
      <c r="F413" s="43"/>
      <c r="G413" s="43"/>
    </row>
    <row r="414" spans="1:7" s="88" customFormat="1" ht="12.95" customHeight="1">
      <c r="A414" s="77"/>
      <c r="B414" s="43"/>
      <c r="C414" s="43"/>
      <c r="D414" s="44"/>
      <c r="E414" s="43"/>
      <c r="F414" s="43"/>
      <c r="G414" s="43"/>
    </row>
    <row r="415" spans="1:7" s="88" customFormat="1" ht="12.95" customHeight="1">
      <c r="A415" s="77"/>
      <c r="B415" s="43"/>
      <c r="C415" s="43"/>
      <c r="D415" s="44"/>
      <c r="E415" s="43"/>
      <c r="F415" s="43"/>
      <c r="G415" s="43"/>
    </row>
    <row r="416" spans="1:7" s="88" customFormat="1" ht="12.95" customHeight="1">
      <c r="A416" s="77"/>
      <c r="B416" s="43"/>
      <c r="C416" s="43"/>
      <c r="D416" s="44"/>
      <c r="E416" s="43"/>
      <c r="F416" s="43"/>
      <c r="G416" s="43"/>
    </row>
    <row r="417" spans="1:7" s="88" customFormat="1" ht="12.95" customHeight="1">
      <c r="A417" s="77"/>
      <c r="B417" s="43"/>
      <c r="C417" s="43"/>
      <c r="D417" s="44"/>
      <c r="E417" s="43"/>
      <c r="F417" s="43"/>
      <c r="G417" s="43"/>
    </row>
    <row r="418" spans="1:7" s="88" customFormat="1" ht="12.95" customHeight="1">
      <c r="A418" s="77"/>
      <c r="B418" s="43"/>
      <c r="C418" s="43"/>
      <c r="D418" s="44"/>
      <c r="E418" s="43"/>
      <c r="F418" s="43"/>
      <c r="G418" s="43"/>
    </row>
    <row r="419" spans="1:7" s="88" customFormat="1" ht="12.95" customHeight="1">
      <c r="A419" s="77"/>
      <c r="B419" s="43"/>
      <c r="C419" s="43"/>
      <c r="D419" s="44"/>
      <c r="E419" s="43"/>
      <c r="F419" s="43"/>
      <c r="G419" s="43"/>
    </row>
    <row r="420" spans="1:7" s="88" customFormat="1" ht="12.95" customHeight="1">
      <c r="A420" s="77"/>
      <c r="B420" s="43"/>
      <c r="C420" s="43"/>
      <c r="D420" s="44"/>
      <c r="E420" s="43"/>
      <c r="F420" s="43"/>
      <c r="G420" s="43"/>
    </row>
    <row r="421" spans="1:7" s="88" customFormat="1" ht="12.95" customHeight="1">
      <c r="A421" s="77"/>
      <c r="B421" s="43"/>
      <c r="C421" s="43"/>
      <c r="D421" s="44"/>
      <c r="E421" s="43"/>
      <c r="F421" s="43"/>
      <c r="G421" s="43"/>
    </row>
    <row r="422" spans="1:7" s="88" customFormat="1" ht="12.95" customHeight="1">
      <c r="A422" s="77"/>
      <c r="B422" s="43"/>
      <c r="C422" s="43"/>
      <c r="D422" s="44"/>
      <c r="E422" s="43"/>
      <c r="F422" s="43"/>
      <c r="G422" s="43"/>
    </row>
    <row r="423" spans="1:7" s="88" customFormat="1" ht="12.95" customHeight="1">
      <c r="A423" s="77"/>
      <c r="B423" s="43"/>
      <c r="C423" s="43"/>
      <c r="D423" s="44"/>
      <c r="E423" s="43"/>
      <c r="F423" s="43"/>
      <c r="G423" s="43"/>
    </row>
    <row r="424" spans="1:7" s="88" customFormat="1" ht="12.95" customHeight="1">
      <c r="A424" s="77"/>
      <c r="B424" s="43"/>
      <c r="C424" s="43"/>
      <c r="D424" s="44"/>
      <c r="E424" s="43"/>
      <c r="F424" s="43"/>
      <c r="G424" s="43"/>
    </row>
    <row r="425" spans="1:7" s="88" customFormat="1" ht="12.95" customHeight="1">
      <c r="A425" s="77"/>
      <c r="B425" s="43"/>
      <c r="C425" s="43"/>
      <c r="D425" s="44"/>
      <c r="E425" s="43"/>
      <c r="F425" s="43"/>
      <c r="G425" s="43"/>
    </row>
    <row r="426" spans="1:7" s="88" customFormat="1" ht="12.95" customHeight="1">
      <c r="A426" s="77"/>
      <c r="B426" s="43"/>
      <c r="C426" s="43"/>
      <c r="D426" s="44"/>
      <c r="E426" s="43"/>
      <c r="F426" s="43"/>
      <c r="G426" s="43"/>
    </row>
    <row r="427" spans="1:7" s="88" customFormat="1" ht="12.95" customHeight="1">
      <c r="A427" s="77"/>
      <c r="B427" s="43"/>
      <c r="C427" s="43"/>
      <c r="D427" s="44"/>
      <c r="E427" s="43"/>
      <c r="F427" s="43"/>
      <c r="G427" s="43"/>
    </row>
    <row r="428" spans="1:7" s="88" customFormat="1" ht="12.95" customHeight="1">
      <c r="A428" s="77"/>
      <c r="B428" s="43"/>
      <c r="C428" s="43"/>
      <c r="D428" s="44"/>
      <c r="E428" s="43"/>
      <c r="F428" s="43"/>
      <c r="G428" s="43"/>
    </row>
    <row r="429" spans="1:7" s="88" customFormat="1" ht="12.95" customHeight="1">
      <c r="A429" s="77"/>
      <c r="B429" s="43"/>
      <c r="C429" s="43"/>
      <c r="D429" s="44"/>
      <c r="E429" s="43"/>
      <c r="F429" s="43"/>
      <c r="G429" s="43"/>
    </row>
    <row r="430" spans="1:7" s="88" customFormat="1" ht="12.95" customHeight="1">
      <c r="A430" s="77"/>
      <c r="B430" s="43"/>
      <c r="C430" s="43"/>
      <c r="D430" s="44"/>
      <c r="E430" s="43"/>
      <c r="F430" s="43"/>
      <c r="G430" s="43"/>
    </row>
    <row r="431" spans="1:7" s="88" customFormat="1" ht="12.95" customHeight="1">
      <c r="A431" s="77"/>
      <c r="B431" s="43"/>
      <c r="C431" s="43"/>
      <c r="D431" s="44"/>
      <c r="E431" s="43"/>
      <c r="F431" s="43"/>
      <c r="G431" s="43"/>
    </row>
    <row r="432" spans="1:7" s="88" customFormat="1" ht="12.95" customHeight="1">
      <c r="A432" s="77"/>
      <c r="B432" s="43"/>
      <c r="C432" s="43"/>
      <c r="D432" s="44"/>
      <c r="E432" s="43"/>
      <c r="F432" s="43"/>
      <c r="G432" s="43"/>
    </row>
    <row r="433" spans="1:7" s="88" customFormat="1" ht="12.95" customHeight="1">
      <c r="A433" s="77"/>
      <c r="B433" s="43"/>
      <c r="C433" s="43"/>
      <c r="D433" s="44"/>
      <c r="E433" s="43"/>
      <c r="F433" s="43"/>
      <c r="G433" s="43"/>
    </row>
    <row r="434" spans="1:7" s="88" customFormat="1" ht="12.95" customHeight="1">
      <c r="A434" s="77"/>
      <c r="B434" s="43"/>
      <c r="C434" s="43"/>
      <c r="D434" s="44"/>
      <c r="E434" s="43"/>
      <c r="F434" s="43"/>
      <c r="G434" s="43"/>
    </row>
    <row r="435" spans="1:7" s="88" customFormat="1" ht="12.95" customHeight="1">
      <c r="A435" s="77"/>
      <c r="B435" s="43"/>
      <c r="C435" s="43"/>
      <c r="D435" s="44"/>
      <c r="E435" s="43"/>
      <c r="F435" s="43"/>
      <c r="G435" s="43"/>
    </row>
    <row r="436" spans="1:7" s="88" customFormat="1" ht="12.95" customHeight="1">
      <c r="A436" s="77"/>
      <c r="B436" s="43"/>
      <c r="C436" s="43"/>
      <c r="D436" s="44"/>
      <c r="E436" s="43"/>
      <c r="F436" s="43"/>
      <c r="G436" s="43"/>
    </row>
    <row r="437" spans="1:7" s="88" customFormat="1" ht="12.95" customHeight="1">
      <c r="A437" s="77"/>
      <c r="B437" s="43"/>
      <c r="C437" s="43"/>
      <c r="D437" s="44"/>
      <c r="E437" s="43"/>
      <c r="F437" s="43"/>
      <c r="G437" s="43"/>
    </row>
    <row r="438" spans="1:7" s="88" customFormat="1" ht="12.95" customHeight="1">
      <c r="A438" s="77"/>
      <c r="B438" s="43"/>
      <c r="C438" s="43"/>
      <c r="D438" s="44"/>
      <c r="E438" s="43"/>
      <c r="F438" s="43"/>
      <c r="G438" s="43"/>
    </row>
    <row r="439" spans="1:7" s="88" customFormat="1" ht="12.95" customHeight="1">
      <c r="A439" s="77"/>
      <c r="B439" s="43"/>
      <c r="C439" s="43"/>
      <c r="D439" s="44"/>
      <c r="E439" s="43"/>
      <c r="F439" s="43"/>
      <c r="G439" s="43"/>
    </row>
    <row r="440" spans="1:7" s="88" customFormat="1" ht="12.95" customHeight="1">
      <c r="A440" s="77"/>
      <c r="B440" s="43"/>
      <c r="C440" s="43"/>
      <c r="D440" s="44"/>
      <c r="E440" s="43"/>
      <c r="F440" s="43"/>
      <c r="G440" s="43"/>
    </row>
    <row r="441" spans="1:7" s="88" customFormat="1" ht="12.95" customHeight="1">
      <c r="A441" s="77"/>
      <c r="B441" s="43"/>
      <c r="C441" s="43"/>
      <c r="D441" s="44"/>
      <c r="E441" s="43"/>
      <c r="F441" s="43"/>
      <c r="G441" s="43"/>
    </row>
    <row r="442" spans="1:7" s="88" customFormat="1" ht="12.95" customHeight="1">
      <c r="A442" s="77"/>
      <c r="B442" s="43"/>
      <c r="C442" s="43"/>
      <c r="D442" s="44"/>
      <c r="E442" s="43"/>
      <c r="F442" s="43"/>
      <c r="G442" s="43"/>
    </row>
    <row r="443" spans="1:7" s="88" customFormat="1" ht="12.95" customHeight="1">
      <c r="A443" s="77"/>
      <c r="B443" s="43"/>
      <c r="C443" s="43"/>
      <c r="D443" s="44"/>
      <c r="E443" s="43"/>
      <c r="F443" s="43"/>
      <c r="G443" s="43"/>
    </row>
    <row r="444" spans="1:7" s="88" customFormat="1" ht="12.95" customHeight="1">
      <c r="A444" s="77"/>
      <c r="B444" s="43"/>
      <c r="C444" s="43"/>
      <c r="D444" s="44"/>
      <c r="E444" s="43"/>
      <c r="F444" s="43"/>
      <c r="G444" s="43"/>
    </row>
    <row r="445" spans="1:7" s="88" customFormat="1" ht="12.95" customHeight="1">
      <c r="A445" s="77"/>
      <c r="B445" s="43"/>
      <c r="C445" s="43"/>
      <c r="D445" s="44"/>
      <c r="E445" s="43"/>
      <c r="F445" s="43"/>
      <c r="G445" s="43"/>
    </row>
    <row r="446" spans="1:7" s="88" customFormat="1" ht="12.95" customHeight="1">
      <c r="A446" s="77"/>
      <c r="B446" s="43"/>
      <c r="C446" s="43"/>
      <c r="D446" s="44"/>
      <c r="E446" s="43"/>
      <c r="F446" s="43"/>
      <c r="G446" s="43"/>
    </row>
    <row r="447" spans="1:7" s="88" customFormat="1" ht="12.95" customHeight="1">
      <c r="A447" s="77"/>
      <c r="B447" s="43"/>
      <c r="C447" s="43"/>
      <c r="D447" s="44"/>
      <c r="E447" s="43"/>
      <c r="F447" s="43"/>
      <c r="G447" s="43"/>
    </row>
    <row r="448" spans="1:7" s="88" customFormat="1" ht="12.95" customHeight="1">
      <c r="A448" s="77"/>
      <c r="B448" s="43"/>
      <c r="C448" s="43"/>
      <c r="D448" s="44"/>
      <c r="E448" s="43"/>
      <c r="F448" s="43"/>
      <c r="G448" s="43"/>
    </row>
    <row r="449" spans="1:7" s="88" customFormat="1" ht="12.95" customHeight="1">
      <c r="A449" s="77"/>
      <c r="B449" s="43"/>
      <c r="C449" s="43"/>
      <c r="D449" s="44"/>
      <c r="E449" s="43"/>
      <c r="F449" s="43"/>
      <c r="G449" s="43"/>
    </row>
    <row r="450" spans="1:7" s="88" customFormat="1" ht="12.95" customHeight="1">
      <c r="A450" s="77"/>
      <c r="B450" s="43"/>
      <c r="C450" s="43"/>
      <c r="D450" s="44"/>
      <c r="E450" s="43"/>
      <c r="F450" s="43"/>
      <c r="G450" s="43"/>
    </row>
    <row r="451" spans="1:7" s="88" customFormat="1" ht="12.95" customHeight="1">
      <c r="A451" s="77"/>
      <c r="B451" s="43"/>
      <c r="C451" s="43"/>
      <c r="D451" s="44"/>
      <c r="E451" s="43"/>
      <c r="F451" s="43"/>
      <c r="G451" s="43"/>
    </row>
    <row r="452" spans="1:7" s="88" customFormat="1" ht="12.95" customHeight="1">
      <c r="A452" s="77"/>
      <c r="B452" s="43"/>
      <c r="C452" s="43"/>
      <c r="D452" s="44"/>
      <c r="E452" s="43"/>
      <c r="F452" s="43"/>
      <c r="G452" s="43"/>
    </row>
    <row r="453" spans="1:7" s="88" customFormat="1" ht="12.95" customHeight="1">
      <c r="A453" s="77"/>
      <c r="B453" s="43"/>
      <c r="C453" s="43"/>
      <c r="D453" s="44"/>
      <c r="E453" s="43"/>
      <c r="F453" s="43"/>
      <c r="G453" s="43"/>
    </row>
    <row r="454" spans="1:7" s="88" customFormat="1" ht="12.95" customHeight="1">
      <c r="A454" s="77"/>
      <c r="B454" s="43"/>
      <c r="C454" s="43"/>
      <c r="D454" s="44"/>
      <c r="E454" s="43"/>
      <c r="F454" s="43"/>
      <c r="G454" s="43"/>
    </row>
    <row r="455" spans="1:7" s="88" customFormat="1" ht="12.95" customHeight="1">
      <c r="A455" s="77"/>
      <c r="B455" s="43"/>
      <c r="C455" s="43"/>
      <c r="D455" s="44"/>
      <c r="E455" s="43"/>
      <c r="F455" s="43"/>
      <c r="G455" s="43"/>
    </row>
    <row r="456" spans="1:7" s="88" customFormat="1" ht="12.95" customHeight="1">
      <c r="A456" s="77"/>
      <c r="B456" s="43"/>
      <c r="C456" s="43"/>
      <c r="D456" s="44"/>
      <c r="E456" s="43"/>
      <c r="F456" s="43"/>
      <c r="G456" s="43"/>
    </row>
    <row r="457" spans="1:7" s="88" customFormat="1" ht="12.95" customHeight="1">
      <c r="A457" s="77"/>
      <c r="B457" s="43"/>
      <c r="C457" s="43"/>
      <c r="D457" s="44"/>
      <c r="E457" s="43"/>
      <c r="F457" s="43"/>
      <c r="G457" s="43"/>
    </row>
    <row r="458" spans="1:7" s="88" customFormat="1" ht="12.95" customHeight="1">
      <c r="A458" s="77"/>
      <c r="B458" s="43"/>
      <c r="C458" s="43"/>
      <c r="D458" s="44"/>
      <c r="E458" s="43"/>
      <c r="F458" s="43"/>
      <c r="G458" s="43"/>
    </row>
    <row r="459" spans="1:7" s="88" customFormat="1" ht="12.95" customHeight="1">
      <c r="A459" s="77"/>
      <c r="B459" s="43"/>
      <c r="C459" s="43"/>
      <c r="D459" s="44"/>
      <c r="E459" s="43"/>
      <c r="F459" s="43"/>
      <c r="G459" s="43"/>
    </row>
    <row r="460" spans="1:7" s="88" customFormat="1" ht="12.95" customHeight="1">
      <c r="A460" s="77"/>
      <c r="B460" s="43"/>
      <c r="C460" s="43"/>
      <c r="D460" s="44"/>
      <c r="E460" s="43"/>
      <c r="F460" s="43"/>
      <c r="G460" s="43"/>
    </row>
    <row r="461" spans="1:7" s="88" customFormat="1" ht="12.95" customHeight="1">
      <c r="A461" s="77"/>
      <c r="B461" s="43"/>
      <c r="C461" s="43"/>
      <c r="D461" s="44"/>
      <c r="E461" s="43"/>
      <c r="F461" s="43"/>
      <c r="G461" s="43"/>
    </row>
    <row r="462" spans="1:7" s="88" customFormat="1" ht="12.95" customHeight="1">
      <c r="A462" s="77"/>
      <c r="B462" s="43"/>
      <c r="C462" s="43"/>
      <c r="D462" s="44"/>
      <c r="E462" s="43"/>
      <c r="F462" s="43"/>
      <c r="G462" s="43"/>
    </row>
    <row r="463" spans="1:7" s="88" customFormat="1" ht="12.95" customHeight="1">
      <c r="A463" s="77"/>
      <c r="B463" s="43"/>
      <c r="C463" s="43"/>
      <c r="D463" s="44"/>
      <c r="E463" s="43"/>
      <c r="F463" s="43"/>
      <c r="G463" s="43"/>
    </row>
    <row r="464" spans="1:7" s="88" customFormat="1" ht="12.95" customHeight="1">
      <c r="A464" s="77"/>
      <c r="B464" s="43"/>
      <c r="C464" s="43"/>
      <c r="D464" s="44"/>
      <c r="E464" s="43"/>
      <c r="F464" s="43"/>
      <c r="G464" s="43"/>
    </row>
    <row r="465" spans="1:7" s="88" customFormat="1" ht="12.95" customHeight="1">
      <c r="A465" s="77"/>
      <c r="B465" s="43"/>
      <c r="C465" s="43"/>
      <c r="D465" s="44"/>
      <c r="E465" s="43"/>
      <c r="F465" s="43"/>
      <c r="G465" s="43"/>
    </row>
    <row r="466" spans="1:7" s="88" customFormat="1" ht="12.95" customHeight="1">
      <c r="A466" s="77"/>
      <c r="B466" s="43"/>
      <c r="C466" s="43"/>
      <c r="D466" s="44"/>
      <c r="E466" s="43"/>
      <c r="F466" s="43"/>
      <c r="G466" s="43"/>
    </row>
    <row r="467" spans="1:7" s="88" customFormat="1" ht="12.95" customHeight="1">
      <c r="A467" s="77"/>
      <c r="B467" s="43"/>
      <c r="C467" s="43"/>
      <c r="D467" s="44"/>
      <c r="E467" s="43"/>
      <c r="F467" s="43"/>
      <c r="G467" s="43"/>
    </row>
    <row r="468" spans="1:7" s="88" customFormat="1" ht="12.95" customHeight="1">
      <c r="A468" s="77"/>
      <c r="B468" s="43"/>
      <c r="C468" s="43"/>
      <c r="D468" s="44"/>
      <c r="E468" s="43"/>
      <c r="F468" s="43"/>
      <c r="G468" s="43"/>
    </row>
    <row r="469" spans="1:7" s="88" customFormat="1" ht="12.95" customHeight="1">
      <c r="A469" s="77"/>
      <c r="B469" s="43"/>
      <c r="C469" s="43"/>
      <c r="D469" s="44"/>
      <c r="E469" s="43"/>
      <c r="F469" s="43"/>
      <c r="G469" s="43"/>
    </row>
    <row r="470" spans="1:7" s="88" customFormat="1" ht="12.95" customHeight="1">
      <c r="A470" s="77"/>
      <c r="B470" s="43"/>
      <c r="C470" s="43"/>
      <c r="D470" s="44"/>
      <c r="E470" s="43"/>
      <c r="F470" s="43"/>
      <c r="G470" s="43"/>
    </row>
    <row r="471" spans="1:7" s="88" customFormat="1" ht="12.95" customHeight="1">
      <c r="A471" s="77"/>
      <c r="B471" s="43"/>
      <c r="C471" s="43"/>
      <c r="D471" s="44"/>
      <c r="E471" s="43"/>
      <c r="F471" s="43"/>
      <c r="G471" s="43"/>
    </row>
    <row r="472" spans="1:7" s="88" customFormat="1" ht="12.95" customHeight="1">
      <c r="A472" s="77"/>
      <c r="B472" s="43"/>
      <c r="C472" s="43"/>
      <c r="D472" s="44"/>
      <c r="E472" s="43"/>
      <c r="F472" s="43"/>
      <c r="G472" s="43"/>
    </row>
    <row r="473" spans="1:7" s="88" customFormat="1" ht="12.95" customHeight="1">
      <c r="A473" s="77"/>
      <c r="B473" s="43"/>
      <c r="C473" s="43"/>
      <c r="D473" s="44"/>
      <c r="E473" s="43"/>
      <c r="F473" s="43"/>
      <c r="G473" s="43"/>
    </row>
    <row r="474" spans="1:7" s="88" customFormat="1" ht="12.95" customHeight="1">
      <c r="A474" s="77"/>
      <c r="B474" s="43"/>
      <c r="C474" s="43"/>
      <c r="D474" s="44"/>
      <c r="E474" s="43"/>
      <c r="F474" s="43"/>
      <c r="G474" s="43"/>
    </row>
    <row r="475" spans="1:7" s="88" customFormat="1" ht="12.95" customHeight="1">
      <c r="A475" s="77"/>
      <c r="B475" s="43"/>
      <c r="C475" s="43"/>
      <c r="D475" s="44"/>
      <c r="E475" s="43"/>
      <c r="F475" s="43"/>
      <c r="G475" s="43"/>
    </row>
    <row r="476" spans="1:7" s="88" customFormat="1" ht="12.95" customHeight="1">
      <c r="A476" s="77"/>
      <c r="B476" s="43"/>
      <c r="C476" s="43"/>
      <c r="D476" s="44"/>
      <c r="E476" s="43"/>
      <c r="F476" s="43"/>
      <c r="G476" s="43"/>
    </row>
    <row r="477" spans="1:7" s="88" customFormat="1" ht="12.95" customHeight="1">
      <c r="A477" s="77"/>
      <c r="B477" s="43"/>
      <c r="C477" s="43"/>
      <c r="D477" s="44"/>
      <c r="E477" s="43"/>
      <c r="F477" s="43"/>
      <c r="G477" s="43"/>
    </row>
    <row r="478" spans="1:7" s="88" customFormat="1" ht="12.95" customHeight="1">
      <c r="A478" s="77"/>
      <c r="B478" s="43"/>
      <c r="C478" s="43"/>
      <c r="D478" s="44"/>
      <c r="E478" s="43"/>
      <c r="F478" s="43"/>
      <c r="G478" s="43"/>
    </row>
    <row r="479" spans="1:7" s="88" customFormat="1" ht="12.95" customHeight="1">
      <c r="A479" s="77"/>
      <c r="B479" s="43"/>
      <c r="C479" s="43"/>
      <c r="D479" s="44"/>
      <c r="E479" s="43"/>
      <c r="F479" s="43"/>
      <c r="G479" s="43"/>
    </row>
    <row r="480" spans="1:7" s="88" customFormat="1" ht="12.95" customHeight="1">
      <c r="A480" s="77"/>
      <c r="B480" s="43"/>
      <c r="C480" s="43"/>
      <c r="D480" s="44"/>
      <c r="E480" s="43"/>
      <c r="F480" s="43"/>
      <c r="G480" s="43"/>
    </row>
    <row r="481" spans="1:7" s="88" customFormat="1" ht="12.95" customHeight="1">
      <c r="A481" s="77"/>
      <c r="B481" s="43"/>
      <c r="C481" s="43"/>
      <c r="D481" s="44"/>
      <c r="E481" s="43"/>
      <c r="F481" s="43"/>
      <c r="G481" s="43"/>
    </row>
    <row r="482" spans="1:7" s="88" customFormat="1" ht="12.95" customHeight="1">
      <c r="A482" s="77"/>
      <c r="B482" s="43"/>
      <c r="C482" s="43"/>
      <c r="D482" s="44"/>
      <c r="E482" s="43"/>
      <c r="F482" s="43"/>
      <c r="G482" s="43"/>
    </row>
    <row r="483" spans="1:7" s="88" customFormat="1" ht="12.95" customHeight="1">
      <c r="A483" s="77"/>
      <c r="B483" s="43"/>
      <c r="C483" s="43"/>
      <c r="D483" s="44"/>
      <c r="E483" s="43"/>
      <c r="F483" s="43"/>
      <c r="G483" s="43"/>
    </row>
    <row r="484" spans="1:7" s="88" customFormat="1" ht="12.95" customHeight="1">
      <c r="A484" s="77"/>
      <c r="B484" s="43"/>
      <c r="C484" s="43"/>
      <c r="D484" s="44"/>
      <c r="E484" s="43"/>
      <c r="F484" s="43"/>
      <c r="G484" s="43"/>
    </row>
    <row r="485" spans="1:7" s="88" customFormat="1" ht="12.95" customHeight="1">
      <c r="A485" s="77"/>
      <c r="B485" s="43"/>
      <c r="C485" s="43"/>
      <c r="D485" s="44"/>
      <c r="E485" s="43"/>
      <c r="F485" s="43"/>
      <c r="G485" s="43"/>
    </row>
    <row r="486" spans="1:7" s="88" customFormat="1" ht="12.95" customHeight="1">
      <c r="A486" s="77"/>
      <c r="B486" s="43"/>
      <c r="C486" s="43"/>
      <c r="D486" s="44"/>
      <c r="E486" s="43"/>
      <c r="F486" s="43"/>
      <c r="G486" s="43"/>
    </row>
    <row r="487" spans="1:7" s="88" customFormat="1" ht="12.95" customHeight="1">
      <c r="A487" s="77"/>
      <c r="B487" s="43"/>
      <c r="C487" s="43"/>
      <c r="D487" s="44"/>
      <c r="E487" s="43"/>
      <c r="F487" s="43"/>
      <c r="G487" s="43"/>
    </row>
    <row r="488" spans="1:7" s="88" customFormat="1" ht="12.95" customHeight="1">
      <c r="A488" s="77"/>
      <c r="B488" s="43"/>
      <c r="C488" s="43"/>
      <c r="D488" s="44"/>
      <c r="E488" s="43"/>
      <c r="F488" s="43"/>
      <c r="G488" s="43"/>
    </row>
    <row r="489" spans="1:7" s="88" customFormat="1" ht="12.95" customHeight="1">
      <c r="A489" s="77"/>
      <c r="B489" s="43"/>
      <c r="C489" s="43"/>
      <c r="D489" s="44"/>
      <c r="E489" s="43"/>
      <c r="F489" s="43"/>
      <c r="G489" s="43"/>
    </row>
    <row r="490" spans="1:7" s="88" customFormat="1" ht="12.95" customHeight="1">
      <c r="A490" s="77"/>
      <c r="B490" s="43"/>
      <c r="C490" s="43"/>
      <c r="D490" s="44"/>
      <c r="E490" s="43"/>
      <c r="F490" s="43"/>
      <c r="G490" s="43"/>
    </row>
    <row r="491" spans="1:7" s="88" customFormat="1" ht="12.95" customHeight="1">
      <c r="A491" s="77"/>
      <c r="B491" s="43"/>
      <c r="C491" s="43"/>
      <c r="D491" s="44"/>
      <c r="E491" s="43"/>
      <c r="F491" s="43"/>
      <c r="G491" s="43"/>
    </row>
    <row r="492" spans="1:7" s="88" customFormat="1" ht="12.95" customHeight="1">
      <c r="A492" s="77"/>
      <c r="B492" s="43"/>
      <c r="C492" s="43"/>
      <c r="D492" s="44"/>
      <c r="E492" s="43"/>
      <c r="F492" s="43"/>
      <c r="G492" s="43"/>
    </row>
    <row r="493" spans="1:7" s="88" customFormat="1" ht="12.95" customHeight="1">
      <c r="A493" s="77"/>
      <c r="B493" s="43"/>
      <c r="C493" s="43"/>
      <c r="D493" s="44"/>
      <c r="E493" s="43"/>
      <c r="F493" s="43"/>
      <c r="G493" s="43"/>
    </row>
    <row r="494" spans="1:7" s="88" customFormat="1" ht="12.95" customHeight="1">
      <c r="A494" s="77"/>
      <c r="B494" s="43"/>
      <c r="C494" s="43"/>
      <c r="D494" s="44"/>
      <c r="E494" s="43"/>
      <c r="F494" s="43"/>
      <c r="G494" s="43"/>
    </row>
    <row r="495" spans="1:7" s="88" customFormat="1" ht="12.95" customHeight="1">
      <c r="A495" s="77"/>
      <c r="B495" s="43"/>
      <c r="C495" s="43"/>
      <c r="D495" s="44"/>
      <c r="E495" s="43"/>
      <c r="F495" s="43"/>
      <c r="G495" s="43"/>
    </row>
    <row r="496" spans="1:7" s="88" customFormat="1" ht="12.95" customHeight="1">
      <c r="A496" s="77"/>
      <c r="B496" s="43"/>
      <c r="C496" s="43"/>
      <c r="D496" s="44"/>
      <c r="E496" s="43"/>
      <c r="F496" s="43"/>
      <c r="G496" s="43"/>
    </row>
    <row r="497" spans="1:7" s="88" customFormat="1" ht="12.95" customHeight="1">
      <c r="A497" s="77"/>
      <c r="B497" s="43"/>
      <c r="C497" s="43"/>
      <c r="D497" s="44"/>
      <c r="E497" s="43"/>
      <c r="F497" s="43"/>
      <c r="G497" s="43"/>
    </row>
    <row r="498" spans="1:7" s="88" customFormat="1" ht="12.95" customHeight="1">
      <c r="A498" s="77"/>
      <c r="B498" s="43"/>
      <c r="C498" s="43"/>
      <c r="D498" s="44"/>
      <c r="E498" s="43"/>
      <c r="F498" s="43"/>
      <c r="G498" s="43"/>
    </row>
    <row r="499" spans="1:7" s="88" customFormat="1" ht="12.95" customHeight="1">
      <c r="A499" s="77"/>
      <c r="B499" s="43"/>
      <c r="C499" s="43"/>
      <c r="D499" s="44"/>
      <c r="E499" s="43"/>
      <c r="F499" s="43"/>
      <c r="G499" s="43"/>
    </row>
    <row r="500" spans="1:7" s="88" customFormat="1" ht="12.95" customHeight="1">
      <c r="A500" s="77"/>
      <c r="B500" s="43"/>
      <c r="C500" s="43"/>
      <c r="D500" s="44"/>
      <c r="E500" s="43"/>
      <c r="F500" s="43"/>
      <c r="G500" s="43"/>
    </row>
    <row r="501" spans="1:7" s="88" customFormat="1" ht="12.95" customHeight="1">
      <c r="A501" s="77"/>
      <c r="B501" s="43"/>
      <c r="C501" s="43"/>
      <c r="D501" s="44"/>
      <c r="E501" s="43"/>
      <c r="F501" s="43"/>
      <c r="G501" s="43"/>
    </row>
    <row r="502" spans="1:7" s="88" customFormat="1" ht="12.95" customHeight="1">
      <c r="A502" s="77"/>
      <c r="B502" s="43"/>
      <c r="C502" s="43"/>
      <c r="D502" s="44"/>
      <c r="E502" s="43"/>
      <c r="F502" s="43"/>
      <c r="G502" s="43"/>
    </row>
    <row r="503" spans="1:7" s="88" customFormat="1" ht="12.95" customHeight="1">
      <c r="A503" s="77"/>
      <c r="B503" s="43"/>
      <c r="C503" s="43"/>
      <c r="D503" s="44"/>
      <c r="E503" s="43"/>
      <c r="F503" s="43"/>
      <c r="G503" s="43"/>
    </row>
    <row r="504" spans="1:7" s="88" customFormat="1" ht="12.95" customHeight="1">
      <c r="A504" s="77"/>
      <c r="B504" s="43"/>
      <c r="C504" s="43"/>
      <c r="D504" s="44"/>
      <c r="E504" s="43"/>
      <c r="F504" s="43"/>
      <c r="G504" s="43"/>
    </row>
    <row r="505" spans="1:7" s="88" customFormat="1" ht="12.95" customHeight="1">
      <c r="A505" s="77"/>
      <c r="B505" s="43"/>
      <c r="C505" s="43"/>
      <c r="D505" s="44"/>
      <c r="E505" s="43"/>
      <c r="F505" s="43"/>
      <c r="G505" s="43"/>
    </row>
    <row r="506" spans="1:7" s="88" customFormat="1" ht="12.95" customHeight="1">
      <c r="A506" s="77"/>
      <c r="B506" s="43"/>
      <c r="C506" s="43"/>
      <c r="D506" s="44"/>
      <c r="E506" s="43"/>
      <c r="F506" s="43"/>
      <c r="G506" s="43"/>
    </row>
    <row r="507" spans="1:7" s="88" customFormat="1" ht="12.95" customHeight="1">
      <c r="A507" s="77"/>
      <c r="B507" s="43"/>
      <c r="C507" s="43"/>
      <c r="D507" s="44"/>
      <c r="E507" s="43"/>
      <c r="F507" s="43"/>
      <c r="G507" s="43"/>
    </row>
    <row r="508" spans="1:7" s="88" customFormat="1" ht="12.95" customHeight="1">
      <c r="A508" s="77"/>
      <c r="B508" s="43"/>
      <c r="C508" s="43"/>
      <c r="D508" s="44"/>
      <c r="E508" s="43"/>
      <c r="F508" s="43"/>
      <c r="G508" s="43"/>
    </row>
    <row r="509" spans="1:7" s="88" customFormat="1" ht="12.95" customHeight="1">
      <c r="A509" s="77"/>
      <c r="B509" s="43"/>
      <c r="C509" s="43"/>
      <c r="D509" s="44"/>
      <c r="E509" s="43"/>
      <c r="F509" s="43"/>
      <c r="G509" s="43"/>
    </row>
    <row r="510" spans="1:7" s="88" customFormat="1" ht="12.95" customHeight="1">
      <c r="A510" s="77"/>
      <c r="B510" s="43"/>
      <c r="C510" s="43"/>
      <c r="D510" s="44"/>
      <c r="E510" s="43"/>
      <c r="F510" s="43"/>
      <c r="G510" s="43"/>
    </row>
    <row r="511" spans="1:7" s="88" customFormat="1" ht="12.95" customHeight="1">
      <c r="A511" s="77"/>
      <c r="B511" s="43"/>
      <c r="C511" s="43"/>
      <c r="D511" s="44"/>
      <c r="E511" s="43"/>
      <c r="F511" s="43"/>
      <c r="G511" s="43"/>
    </row>
    <row r="512" spans="1:7" s="88" customFormat="1" ht="12.95" customHeight="1">
      <c r="A512" s="77"/>
      <c r="B512" s="43"/>
      <c r="C512" s="43"/>
      <c r="D512" s="44"/>
      <c r="E512" s="43"/>
      <c r="F512" s="43"/>
      <c r="G512" s="43"/>
    </row>
    <row r="513" spans="1:7" s="88" customFormat="1" ht="12.95" customHeight="1">
      <c r="A513" s="77"/>
      <c r="B513" s="43"/>
      <c r="C513" s="43"/>
      <c r="D513" s="44"/>
      <c r="E513" s="43"/>
      <c r="F513" s="43"/>
      <c r="G513" s="43"/>
    </row>
    <row r="514" spans="1:7" s="88" customFormat="1" ht="12.95" customHeight="1">
      <c r="A514" s="77"/>
      <c r="B514" s="43"/>
      <c r="C514" s="43"/>
      <c r="D514" s="44"/>
      <c r="E514" s="43"/>
      <c r="F514" s="43"/>
      <c r="G514" s="43"/>
    </row>
    <row r="515" spans="1:7" s="88" customFormat="1" ht="12.95" customHeight="1">
      <c r="A515" s="77"/>
      <c r="B515" s="43"/>
      <c r="C515" s="43"/>
      <c r="D515" s="44"/>
      <c r="E515" s="43"/>
      <c r="F515" s="43"/>
      <c r="G515" s="43"/>
    </row>
    <row r="516" spans="1:7" s="88" customFormat="1" ht="12.95" customHeight="1">
      <c r="A516" s="77"/>
      <c r="B516" s="43"/>
      <c r="C516" s="43"/>
      <c r="D516" s="44"/>
      <c r="E516" s="43"/>
      <c r="F516" s="43"/>
      <c r="G516" s="43"/>
    </row>
    <row r="517" spans="1:7" s="88" customFormat="1" ht="12.95" customHeight="1">
      <c r="A517" s="77"/>
      <c r="B517" s="43"/>
      <c r="C517" s="43"/>
      <c r="D517" s="44"/>
      <c r="E517" s="43"/>
      <c r="F517" s="43"/>
      <c r="G517" s="43"/>
    </row>
    <row r="518" spans="1:7" s="88" customFormat="1" ht="12.95" customHeight="1">
      <c r="A518" s="77"/>
      <c r="B518" s="43"/>
      <c r="C518" s="43"/>
      <c r="D518" s="44"/>
      <c r="E518" s="43"/>
      <c r="F518" s="43"/>
      <c r="G518" s="43"/>
    </row>
    <row r="519" spans="1:7" s="88" customFormat="1" ht="12.95" customHeight="1">
      <c r="A519" s="77"/>
      <c r="B519" s="43"/>
      <c r="C519" s="43"/>
      <c r="D519" s="44"/>
      <c r="E519" s="43"/>
      <c r="F519" s="43"/>
      <c r="G519" s="43"/>
    </row>
    <row r="520" spans="1:7" s="88" customFormat="1" ht="12.95" customHeight="1">
      <c r="A520" s="77"/>
      <c r="B520" s="43"/>
      <c r="C520" s="43"/>
      <c r="D520" s="44"/>
      <c r="E520" s="43"/>
      <c r="F520" s="43"/>
      <c r="G520" s="43"/>
    </row>
    <row r="521" spans="1:7" s="88" customFormat="1" ht="12.95" customHeight="1">
      <c r="A521" s="77"/>
      <c r="B521" s="43"/>
      <c r="C521" s="43"/>
      <c r="D521" s="44"/>
      <c r="E521" s="43"/>
      <c r="F521" s="43"/>
      <c r="G521" s="43"/>
    </row>
    <row r="522" spans="1:7" s="88" customFormat="1" ht="12.95" customHeight="1">
      <c r="A522" s="77"/>
      <c r="B522" s="43"/>
      <c r="C522" s="43"/>
      <c r="D522" s="44"/>
      <c r="E522" s="43"/>
      <c r="F522" s="43"/>
      <c r="G522" s="43"/>
    </row>
    <row r="523" spans="1:7" s="88" customFormat="1" ht="12.95" customHeight="1">
      <c r="A523" s="77"/>
      <c r="B523" s="43"/>
      <c r="C523" s="43"/>
      <c r="D523" s="44"/>
      <c r="E523" s="43"/>
      <c r="F523" s="43"/>
      <c r="G523" s="43"/>
    </row>
    <row r="524" spans="1:7" s="88" customFormat="1" ht="12.95" customHeight="1">
      <c r="A524" s="77"/>
      <c r="B524" s="43"/>
      <c r="C524" s="43"/>
      <c r="D524" s="44"/>
      <c r="E524" s="43"/>
      <c r="F524" s="43"/>
      <c r="G524" s="43"/>
    </row>
    <row r="525" spans="1:7" s="88" customFormat="1" ht="12.95" customHeight="1">
      <c r="A525" s="77"/>
      <c r="B525" s="43"/>
      <c r="C525" s="43"/>
      <c r="D525" s="44"/>
      <c r="E525" s="43"/>
      <c r="F525" s="43"/>
      <c r="G525" s="43"/>
    </row>
    <row r="526" spans="1:7" s="88" customFormat="1" ht="12.95" customHeight="1">
      <c r="A526" s="77"/>
      <c r="B526" s="43"/>
      <c r="C526" s="43"/>
      <c r="D526" s="44"/>
      <c r="E526" s="43"/>
      <c r="F526" s="43"/>
      <c r="G526" s="43"/>
    </row>
    <row r="527" spans="1:7" s="88" customFormat="1" ht="12.95" customHeight="1">
      <c r="A527" s="77"/>
      <c r="B527" s="43"/>
      <c r="C527" s="43"/>
      <c r="D527" s="44"/>
      <c r="E527" s="43"/>
      <c r="F527" s="43"/>
      <c r="G527" s="43"/>
    </row>
    <row r="528" spans="1:7" s="88" customFormat="1" ht="12.95" customHeight="1">
      <c r="A528" s="77"/>
      <c r="B528" s="43"/>
      <c r="C528" s="43"/>
      <c r="D528" s="44"/>
      <c r="E528" s="43"/>
      <c r="F528" s="43"/>
      <c r="G528" s="43"/>
    </row>
    <row r="529" spans="1:7" s="88" customFormat="1" ht="12.95" customHeight="1">
      <c r="A529" s="77"/>
      <c r="B529" s="43"/>
      <c r="C529" s="43"/>
      <c r="D529" s="44"/>
      <c r="E529" s="43"/>
      <c r="F529" s="43"/>
      <c r="G529" s="43"/>
    </row>
    <row r="530" spans="1:7" s="88" customFormat="1" ht="12.95" customHeight="1">
      <c r="A530" s="77"/>
      <c r="B530" s="43"/>
      <c r="C530" s="43"/>
      <c r="D530" s="44"/>
      <c r="E530" s="43"/>
      <c r="F530" s="43"/>
      <c r="G530" s="43"/>
    </row>
    <row r="531" spans="1:7" s="88" customFormat="1" ht="12.95" customHeight="1">
      <c r="A531" s="77"/>
      <c r="B531" s="43"/>
      <c r="C531" s="43"/>
      <c r="D531" s="44"/>
      <c r="E531" s="43"/>
      <c r="F531" s="43"/>
      <c r="G531" s="43"/>
    </row>
    <row r="532" spans="1:7" s="88" customFormat="1" ht="12.95" customHeight="1">
      <c r="A532" s="77"/>
      <c r="B532" s="43"/>
      <c r="C532" s="43"/>
      <c r="D532" s="44"/>
      <c r="E532" s="43"/>
      <c r="F532" s="43"/>
      <c r="G532" s="43"/>
    </row>
    <row r="533" spans="1:7" s="88" customFormat="1" ht="12.95" customHeight="1">
      <c r="A533" s="77"/>
      <c r="B533" s="43"/>
      <c r="C533" s="43"/>
      <c r="D533" s="44"/>
      <c r="E533" s="43"/>
      <c r="F533" s="43"/>
      <c r="G533" s="43"/>
    </row>
    <row r="534" spans="1:7" s="88" customFormat="1" ht="12.95" customHeight="1">
      <c r="A534" s="77"/>
      <c r="B534" s="43"/>
      <c r="C534" s="43"/>
      <c r="D534" s="44"/>
      <c r="E534" s="43"/>
      <c r="F534" s="43"/>
      <c r="G534" s="43"/>
    </row>
    <row r="535" spans="1:7" s="88" customFormat="1" ht="12.95" customHeight="1">
      <c r="A535" s="77"/>
      <c r="B535" s="43"/>
      <c r="C535" s="43"/>
      <c r="D535" s="44"/>
      <c r="E535" s="43"/>
      <c r="F535" s="43"/>
      <c r="G535" s="43"/>
    </row>
    <row r="536" spans="1:7" s="88" customFormat="1" ht="12.95" customHeight="1">
      <c r="A536" s="77"/>
      <c r="B536" s="43"/>
      <c r="C536" s="43"/>
      <c r="D536" s="44"/>
      <c r="E536" s="43"/>
      <c r="F536" s="43"/>
      <c r="G536" s="43"/>
    </row>
    <row r="537" spans="1:7" s="88" customFormat="1" ht="12.95" customHeight="1">
      <c r="A537" s="77"/>
      <c r="B537" s="43"/>
      <c r="C537" s="43"/>
      <c r="D537" s="44"/>
      <c r="E537" s="43"/>
      <c r="F537" s="43"/>
      <c r="G537" s="43"/>
    </row>
    <row r="538" spans="1:7" s="88" customFormat="1" ht="12.95" customHeight="1">
      <c r="A538" s="77"/>
      <c r="B538" s="43"/>
      <c r="C538" s="43"/>
      <c r="D538" s="44"/>
      <c r="E538" s="43"/>
      <c r="F538" s="43"/>
      <c r="G538" s="43"/>
    </row>
    <row r="539" spans="1:7" s="88" customFormat="1" ht="12.95" customHeight="1">
      <c r="A539" s="77"/>
      <c r="B539" s="43"/>
      <c r="C539" s="43"/>
      <c r="D539" s="44"/>
      <c r="E539" s="43"/>
      <c r="F539" s="43"/>
      <c r="G539" s="43"/>
    </row>
    <row r="540" spans="1:7" s="88" customFormat="1" ht="12.95" customHeight="1">
      <c r="A540" s="77"/>
      <c r="B540" s="43"/>
      <c r="C540" s="43"/>
      <c r="D540" s="44"/>
      <c r="E540" s="43"/>
      <c r="F540" s="43"/>
      <c r="G540" s="43"/>
    </row>
    <row r="541" spans="1:7" s="88" customFormat="1" ht="12.95" customHeight="1">
      <c r="A541" s="77"/>
      <c r="B541" s="43"/>
      <c r="C541" s="43"/>
      <c r="D541" s="44"/>
      <c r="E541" s="43"/>
      <c r="F541" s="43"/>
      <c r="G541" s="43"/>
    </row>
    <row r="542" spans="1:7" s="88" customFormat="1" ht="12.95" customHeight="1">
      <c r="A542" s="77"/>
      <c r="B542" s="43"/>
      <c r="C542" s="43"/>
      <c r="D542" s="44"/>
      <c r="E542" s="43"/>
      <c r="F542" s="43"/>
      <c r="G542" s="43"/>
    </row>
    <row r="543" spans="1:7" s="88" customFormat="1" ht="12.95" customHeight="1">
      <c r="A543" s="77"/>
      <c r="B543" s="43"/>
      <c r="C543" s="43"/>
      <c r="D543" s="44"/>
      <c r="E543" s="43"/>
      <c r="F543" s="43"/>
      <c r="G543" s="43"/>
    </row>
    <row r="544" spans="1:7" s="88" customFormat="1" ht="12.95" customHeight="1">
      <c r="A544" s="77"/>
      <c r="B544" s="43"/>
      <c r="C544" s="43"/>
      <c r="D544" s="44"/>
      <c r="E544" s="43"/>
      <c r="F544" s="43"/>
      <c r="G544" s="43"/>
    </row>
    <row r="545" spans="1:7" s="88" customFormat="1" ht="12.95" customHeight="1">
      <c r="A545" s="77"/>
      <c r="B545" s="43"/>
      <c r="C545" s="43"/>
      <c r="D545" s="44"/>
      <c r="E545" s="43"/>
      <c r="F545" s="43"/>
      <c r="G545" s="43"/>
    </row>
    <row r="546" spans="1:7" s="88" customFormat="1" ht="12.95" customHeight="1">
      <c r="A546" s="77"/>
      <c r="B546" s="43"/>
      <c r="C546" s="43"/>
      <c r="D546" s="44"/>
      <c r="E546" s="43"/>
      <c r="F546" s="43"/>
      <c r="G546" s="43"/>
    </row>
    <row r="547" spans="1:7" s="88" customFormat="1" ht="12.95" customHeight="1">
      <c r="A547" s="77"/>
      <c r="B547" s="43"/>
      <c r="C547" s="43"/>
      <c r="D547" s="44"/>
      <c r="E547" s="43"/>
      <c r="F547" s="43"/>
      <c r="G547" s="43"/>
    </row>
    <row r="548" spans="1:7" s="88" customFormat="1" ht="12.95" customHeight="1">
      <c r="A548" s="77"/>
      <c r="B548" s="43"/>
      <c r="C548" s="43"/>
      <c r="D548" s="44"/>
      <c r="E548" s="43"/>
      <c r="F548" s="43"/>
      <c r="G548" s="43"/>
    </row>
    <row r="549" spans="1:7" s="88" customFormat="1" ht="12.95" customHeight="1">
      <c r="A549" s="77"/>
      <c r="B549" s="43"/>
      <c r="C549" s="43"/>
      <c r="D549" s="44"/>
      <c r="E549" s="43"/>
      <c r="F549" s="43"/>
      <c r="G549" s="43"/>
    </row>
    <row r="550" spans="1:7" s="88" customFormat="1" ht="12.95" customHeight="1">
      <c r="A550" s="77"/>
      <c r="B550" s="43"/>
      <c r="C550" s="43"/>
      <c r="D550" s="44"/>
      <c r="E550" s="43"/>
      <c r="F550" s="43"/>
      <c r="G550" s="43"/>
    </row>
    <row r="551" spans="1:7" s="88" customFormat="1" ht="12.95" customHeight="1">
      <c r="A551" s="77"/>
      <c r="B551" s="43"/>
      <c r="C551" s="43"/>
      <c r="D551" s="44"/>
      <c r="E551" s="43"/>
      <c r="F551" s="43"/>
      <c r="G551" s="43"/>
    </row>
    <row r="552" spans="1:7" s="88" customFormat="1" ht="12.95" customHeight="1">
      <c r="A552" s="77"/>
      <c r="B552" s="43"/>
      <c r="C552" s="43"/>
      <c r="D552" s="44"/>
      <c r="E552" s="43"/>
      <c r="F552" s="43"/>
      <c r="G552" s="43"/>
    </row>
    <row r="553" spans="1:7" s="88" customFormat="1" ht="12.95" customHeight="1">
      <c r="A553" s="77"/>
      <c r="B553" s="43"/>
      <c r="C553" s="43"/>
      <c r="D553" s="44"/>
      <c r="E553" s="43"/>
      <c r="F553" s="43"/>
      <c r="G553" s="43"/>
    </row>
    <row r="554" spans="1:7" s="88" customFormat="1" ht="12.95" customHeight="1">
      <c r="A554" s="77"/>
      <c r="B554" s="43"/>
      <c r="C554" s="43"/>
      <c r="D554" s="44"/>
      <c r="E554" s="43"/>
      <c r="F554" s="43"/>
      <c r="G554" s="43"/>
    </row>
    <row r="555" spans="1:7" s="88" customFormat="1" ht="12.95" customHeight="1">
      <c r="A555" s="77"/>
      <c r="B555" s="43"/>
      <c r="C555" s="43"/>
      <c r="D555" s="44"/>
      <c r="E555" s="43"/>
      <c r="F555" s="43"/>
      <c r="G555" s="43"/>
    </row>
    <row r="556" spans="1:7" s="88" customFormat="1" ht="12.95" customHeight="1">
      <c r="A556" s="77"/>
      <c r="B556" s="43"/>
      <c r="C556" s="43"/>
      <c r="D556" s="44"/>
      <c r="E556" s="43"/>
      <c r="F556" s="43"/>
      <c r="G556" s="43"/>
    </row>
    <row r="557" spans="1:7" s="88" customFormat="1" ht="12.95" customHeight="1">
      <c r="A557" s="77"/>
      <c r="B557" s="43"/>
      <c r="C557" s="43"/>
      <c r="D557" s="44"/>
      <c r="E557" s="43"/>
      <c r="F557" s="43"/>
      <c r="G557" s="43"/>
    </row>
    <row r="558" spans="1:7" s="88" customFormat="1" ht="12.95" customHeight="1">
      <c r="A558" s="77"/>
      <c r="B558" s="43"/>
      <c r="C558" s="43"/>
      <c r="D558" s="44"/>
      <c r="E558" s="43"/>
      <c r="F558" s="43"/>
      <c r="G558" s="43"/>
    </row>
    <row r="559" spans="1:7" s="88" customFormat="1" ht="12.95" customHeight="1">
      <c r="A559" s="77"/>
      <c r="B559" s="43"/>
      <c r="C559" s="43"/>
      <c r="D559" s="44"/>
      <c r="E559" s="43"/>
      <c r="F559" s="43"/>
      <c r="G559" s="43"/>
    </row>
    <row r="560" spans="1:7" s="88" customFormat="1" ht="12.95" customHeight="1">
      <c r="A560" s="77"/>
      <c r="B560" s="43"/>
      <c r="C560" s="43"/>
      <c r="D560" s="44"/>
      <c r="E560" s="43"/>
      <c r="F560" s="43"/>
      <c r="G560" s="43"/>
    </row>
    <row r="561" spans="1:7" s="88" customFormat="1" ht="12.95" customHeight="1">
      <c r="A561" s="77"/>
      <c r="B561" s="43"/>
      <c r="C561" s="43"/>
      <c r="D561" s="44"/>
      <c r="E561" s="43"/>
      <c r="F561" s="43"/>
      <c r="G561" s="43"/>
    </row>
    <row r="562" spans="1:7" s="88" customFormat="1" ht="12.95" customHeight="1">
      <c r="A562" s="77"/>
      <c r="B562" s="43"/>
      <c r="C562" s="43"/>
      <c r="D562" s="44"/>
      <c r="E562" s="43"/>
      <c r="F562" s="43"/>
      <c r="G562" s="43"/>
    </row>
    <row r="563" spans="1:7" s="88" customFormat="1" ht="12.95" customHeight="1">
      <c r="A563" s="77"/>
      <c r="B563" s="43"/>
      <c r="C563" s="43"/>
      <c r="D563" s="44"/>
      <c r="E563" s="43"/>
      <c r="F563" s="43"/>
      <c r="G563" s="43"/>
    </row>
    <row r="564" spans="1:7" s="88" customFormat="1" ht="12.95" customHeight="1">
      <c r="A564" s="77"/>
      <c r="B564" s="43"/>
      <c r="C564" s="43"/>
      <c r="D564" s="44"/>
      <c r="E564" s="43"/>
      <c r="F564" s="43"/>
      <c r="G564" s="43"/>
    </row>
    <row r="565" spans="1:7" s="88" customFormat="1" ht="12.95" customHeight="1">
      <c r="A565" s="77"/>
      <c r="B565" s="43"/>
      <c r="C565" s="43"/>
      <c r="D565" s="44"/>
      <c r="E565" s="43"/>
      <c r="F565" s="43"/>
      <c r="G565" s="43"/>
    </row>
    <row r="566" spans="1:7" s="88" customFormat="1" ht="12.95" customHeight="1">
      <c r="A566" s="77"/>
      <c r="B566" s="43"/>
      <c r="C566" s="43"/>
      <c r="D566" s="44"/>
      <c r="E566" s="43"/>
      <c r="F566" s="43"/>
      <c r="G566" s="43"/>
    </row>
    <row r="567" spans="1:7" s="88" customFormat="1" ht="12.95" customHeight="1">
      <c r="A567" s="77"/>
      <c r="B567" s="43"/>
      <c r="C567" s="43"/>
      <c r="D567" s="44"/>
      <c r="E567" s="43"/>
      <c r="F567" s="43"/>
      <c r="G567" s="43"/>
    </row>
    <row r="568" spans="1:7" s="88" customFormat="1" ht="12.95" customHeight="1">
      <c r="A568" s="77"/>
      <c r="B568" s="43"/>
      <c r="C568" s="43"/>
      <c r="D568" s="44"/>
      <c r="E568" s="43"/>
      <c r="F568" s="43"/>
      <c r="G568" s="43"/>
    </row>
    <row r="569" spans="1:7" s="88" customFormat="1" ht="12.95" customHeight="1">
      <c r="A569" s="77"/>
      <c r="B569" s="43"/>
      <c r="C569" s="43"/>
      <c r="D569" s="44"/>
      <c r="E569" s="43"/>
      <c r="F569" s="43"/>
      <c r="G569" s="43"/>
    </row>
    <row r="570" spans="1:7" s="88" customFormat="1" ht="12.95" customHeight="1">
      <c r="A570" s="77"/>
      <c r="B570" s="43"/>
      <c r="C570" s="43"/>
      <c r="D570" s="44"/>
      <c r="E570" s="43"/>
      <c r="F570" s="43"/>
      <c r="G570" s="43"/>
    </row>
    <row r="571" spans="1:7" s="88" customFormat="1" ht="12.95" customHeight="1">
      <c r="A571" s="77"/>
      <c r="B571" s="43"/>
      <c r="C571" s="43"/>
      <c r="D571" s="44"/>
      <c r="E571" s="43"/>
      <c r="F571" s="43"/>
      <c r="G571" s="43"/>
    </row>
    <row r="572" spans="1:7" s="88" customFormat="1" ht="12.95" customHeight="1">
      <c r="A572" s="77"/>
      <c r="B572" s="43"/>
      <c r="C572" s="43"/>
      <c r="D572" s="44"/>
      <c r="E572" s="43"/>
      <c r="F572" s="43"/>
      <c r="G572" s="43"/>
    </row>
    <row r="573" spans="1:7" s="88" customFormat="1" ht="12.95" customHeight="1">
      <c r="A573" s="77"/>
      <c r="B573" s="43"/>
      <c r="C573" s="43"/>
      <c r="D573" s="44"/>
      <c r="E573" s="43"/>
      <c r="F573" s="43"/>
      <c r="G573" s="43"/>
    </row>
    <row r="574" spans="1:7" s="88" customFormat="1" ht="12.95" customHeight="1">
      <c r="A574" s="77"/>
      <c r="B574" s="43"/>
      <c r="C574" s="43"/>
      <c r="D574" s="44"/>
      <c r="E574" s="43"/>
      <c r="F574" s="43"/>
      <c r="G574" s="43"/>
    </row>
    <row r="575" spans="1:7" s="88" customFormat="1" ht="12.95" customHeight="1">
      <c r="A575" s="77"/>
      <c r="B575" s="43"/>
      <c r="C575" s="43"/>
      <c r="D575" s="44"/>
      <c r="E575" s="43"/>
      <c r="F575" s="43"/>
      <c r="G575" s="43"/>
    </row>
    <row r="576" spans="1:7" s="88" customFormat="1" ht="12.95" customHeight="1">
      <c r="A576" s="77"/>
      <c r="B576" s="43"/>
      <c r="C576" s="43"/>
      <c r="D576" s="44"/>
      <c r="E576" s="43"/>
      <c r="F576" s="43"/>
      <c r="G576" s="43"/>
    </row>
    <row r="577" spans="1:7" s="88" customFormat="1" ht="12.95" customHeight="1">
      <c r="A577" s="77"/>
      <c r="B577" s="43"/>
      <c r="C577" s="43"/>
      <c r="D577" s="44"/>
      <c r="E577" s="43"/>
      <c r="F577" s="43"/>
      <c r="G577" s="43"/>
    </row>
    <row r="578" spans="1:7" s="88" customFormat="1" ht="12.95" customHeight="1">
      <c r="A578" s="77"/>
      <c r="B578" s="43"/>
      <c r="C578" s="43"/>
      <c r="D578" s="44"/>
      <c r="E578" s="43"/>
      <c r="F578" s="43"/>
      <c r="G578" s="43"/>
    </row>
    <row r="579" spans="1:7" s="88" customFormat="1" ht="12.95" customHeight="1">
      <c r="A579" s="77"/>
      <c r="B579" s="43"/>
      <c r="C579" s="43"/>
      <c r="D579" s="44"/>
      <c r="E579" s="43"/>
      <c r="F579" s="43"/>
      <c r="G579" s="43"/>
    </row>
    <row r="580" spans="1:7" s="88" customFormat="1" ht="12.95" customHeight="1">
      <c r="A580" s="77"/>
      <c r="B580" s="43"/>
      <c r="C580" s="43"/>
      <c r="D580" s="44"/>
      <c r="E580" s="43"/>
      <c r="F580" s="43"/>
      <c r="G580" s="43"/>
    </row>
    <row r="581" spans="1:7" s="88" customFormat="1" ht="12.95" customHeight="1">
      <c r="A581" s="77"/>
      <c r="B581" s="43"/>
      <c r="C581" s="43"/>
      <c r="D581" s="44"/>
      <c r="E581" s="43"/>
      <c r="F581" s="43"/>
      <c r="G581" s="43"/>
    </row>
    <row r="582" spans="1:7" s="88" customFormat="1" ht="12.95" customHeight="1">
      <c r="A582" s="77"/>
      <c r="B582" s="43"/>
      <c r="C582" s="43"/>
      <c r="D582" s="44"/>
      <c r="E582" s="43"/>
      <c r="F582" s="43"/>
      <c r="G582" s="43"/>
    </row>
    <row r="583" spans="1:7" s="88" customFormat="1" ht="12.95" customHeight="1">
      <c r="A583" s="77"/>
      <c r="B583" s="43"/>
      <c r="C583" s="43"/>
      <c r="D583" s="44"/>
      <c r="E583" s="43"/>
      <c r="F583" s="43"/>
      <c r="G583" s="43"/>
    </row>
    <row r="584" spans="1:7" s="88" customFormat="1" ht="12.95" customHeight="1">
      <c r="A584" s="77"/>
      <c r="B584" s="43"/>
      <c r="C584" s="43"/>
      <c r="D584" s="44"/>
      <c r="E584" s="43"/>
      <c r="F584" s="43"/>
      <c r="G584" s="43"/>
    </row>
    <row r="585" spans="1:7" s="88" customFormat="1" ht="12.95" customHeight="1">
      <c r="A585" s="77"/>
      <c r="B585" s="43"/>
      <c r="C585" s="43"/>
      <c r="D585" s="44"/>
      <c r="E585" s="43"/>
      <c r="F585" s="43"/>
      <c r="G585" s="43"/>
    </row>
    <row r="586" spans="1:7" s="88" customFormat="1" ht="12.95" customHeight="1">
      <c r="A586" s="77"/>
      <c r="B586" s="43"/>
      <c r="C586" s="43"/>
      <c r="D586" s="44"/>
      <c r="E586" s="43"/>
      <c r="F586" s="43"/>
      <c r="G586" s="43"/>
    </row>
    <row r="587" spans="1:7" s="88" customFormat="1" ht="12.95" customHeight="1">
      <c r="A587" s="77"/>
      <c r="B587" s="43"/>
      <c r="C587" s="43"/>
      <c r="D587" s="44"/>
      <c r="E587" s="43"/>
      <c r="F587" s="43"/>
      <c r="G587" s="43"/>
    </row>
    <row r="588" spans="1:7" s="88" customFormat="1" ht="12.95" customHeight="1">
      <c r="A588" s="77"/>
      <c r="B588" s="43"/>
      <c r="C588" s="43"/>
      <c r="D588" s="44"/>
      <c r="E588" s="43"/>
      <c r="F588" s="43"/>
      <c r="G588" s="43"/>
    </row>
    <row r="589" spans="1:7" s="88" customFormat="1" ht="12.95" customHeight="1">
      <c r="A589" s="77"/>
      <c r="B589" s="43"/>
      <c r="C589" s="43"/>
      <c r="D589" s="44"/>
      <c r="E589" s="43"/>
      <c r="F589" s="43"/>
      <c r="G589" s="43"/>
    </row>
    <row r="590" spans="1:7" s="88" customFormat="1" ht="12.95" customHeight="1">
      <c r="A590" s="77"/>
      <c r="B590" s="43"/>
      <c r="C590" s="43"/>
      <c r="D590" s="44"/>
      <c r="E590" s="43"/>
      <c r="F590" s="43"/>
      <c r="G590" s="43"/>
    </row>
    <row r="591" spans="1:7" s="88" customFormat="1" ht="12.95" customHeight="1">
      <c r="A591" s="77"/>
      <c r="B591" s="43"/>
      <c r="C591" s="43"/>
      <c r="D591" s="44"/>
      <c r="E591" s="43"/>
      <c r="F591" s="43"/>
      <c r="G591" s="43"/>
    </row>
    <row r="592" spans="1:7" s="88" customFormat="1" ht="12.95" customHeight="1">
      <c r="A592" s="77"/>
      <c r="B592" s="43"/>
      <c r="C592" s="43"/>
      <c r="D592" s="44"/>
      <c r="E592" s="43"/>
      <c r="F592" s="43"/>
      <c r="G592" s="43"/>
    </row>
    <row r="593" spans="1:7" s="88" customFormat="1" ht="12.95" customHeight="1">
      <c r="A593" s="77"/>
      <c r="B593" s="43"/>
      <c r="C593" s="43"/>
      <c r="D593" s="44"/>
      <c r="E593" s="43"/>
      <c r="F593" s="43"/>
      <c r="G593" s="43"/>
    </row>
    <row r="594" spans="1:7" s="88" customFormat="1" ht="12.95" customHeight="1">
      <c r="A594" s="77"/>
      <c r="B594" s="43"/>
      <c r="C594" s="43"/>
      <c r="D594" s="44"/>
      <c r="E594" s="43"/>
      <c r="F594" s="43"/>
      <c r="G594" s="43"/>
    </row>
    <row r="595" spans="1:7" s="88" customFormat="1" ht="12.95" customHeight="1">
      <c r="A595" s="77"/>
      <c r="B595" s="43"/>
      <c r="C595" s="43"/>
      <c r="D595" s="44"/>
      <c r="E595" s="43"/>
      <c r="F595" s="43"/>
      <c r="G595" s="43"/>
    </row>
    <row r="596" spans="1:7" s="88" customFormat="1" ht="12.95" customHeight="1">
      <c r="A596" s="77"/>
      <c r="B596" s="43"/>
      <c r="C596" s="43"/>
      <c r="D596" s="44"/>
      <c r="E596" s="43"/>
      <c r="F596" s="43"/>
      <c r="G596" s="43"/>
    </row>
    <row r="597" spans="1:7" s="88" customFormat="1" ht="12.95" customHeight="1">
      <c r="A597" s="77"/>
      <c r="B597" s="43"/>
      <c r="C597" s="43"/>
      <c r="D597" s="44"/>
      <c r="E597" s="43"/>
      <c r="F597" s="43"/>
      <c r="G597" s="43"/>
    </row>
    <row r="598" spans="1:7" s="88" customFormat="1" ht="12.95" customHeight="1">
      <c r="A598" s="77"/>
      <c r="B598" s="43"/>
      <c r="C598" s="43"/>
      <c r="D598" s="44"/>
      <c r="E598" s="43"/>
      <c r="F598" s="43"/>
      <c r="G598" s="43"/>
    </row>
    <row r="599" spans="1:7" s="88" customFormat="1" ht="12.95" customHeight="1">
      <c r="A599" s="77"/>
      <c r="B599" s="43"/>
      <c r="C599" s="43"/>
      <c r="D599" s="44"/>
      <c r="E599" s="43"/>
      <c r="F599" s="43"/>
      <c r="G599" s="43"/>
    </row>
    <row r="600" spans="1:7" s="88" customFormat="1" ht="12.95" customHeight="1">
      <c r="A600" s="77"/>
      <c r="B600" s="43"/>
      <c r="C600" s="43"/>
      <c r="D600" s="44"/>
      <c r="E600" s="43"/>
      <c r="F600" s="43"/>
      <c r="G600" s="43"/>
    </row>
    <row r="601" spans="1:7" s="88" customFormat="1" ht="12.95" customHeight="1">
      <c r="A601" s="77"/>
      <c r="B601" s="43"/>
      <c r="C601" s="43"/>
      <c r="D601" s="44"/>
      <c r="E601" s="43"/>
      <c r="F601" s="43"/>
      <c r="G601" s="43"/>
    </row>
    <row r="602" spans="1:7" s="88" customFormat="1" ht="12.95" customHeight="1">
      <c r="A602" s="77"/>
      <c r="B602" s="43"/>
      <c r="C602" s="43"/>
      <c r="D602" s="44"/>
      <c r="E602" s="43"/>
      <c r="F602" s="43"/>
      <c r="G602" s="43"/>
    </row>
    <row r="603" spans="1:7" s="88" customFormat="1" ht="12.95" customHeight="1">
      <c r="A603" s="77"/>
      <c r="B603" s="43"/>
      <c r="C603" s="43"/>
      <c r="D603" s="44"/>
      <c r="E603" s="43"/>
      <c r="F603" s="43"/>
      <c r="G603" s="43"/>
    </row>
    <row r="604" spans="1:7" s="88" customFormat="1" ht="12.95" customHeight="1">
      <c r="A604" s="77"/>
      <c r="B604" s="43"/>
      <c r="C604" s="43"/>
      <c r="D604" s="44"/>
      <c r="E604" s="43"/>
      <c r="F604" s="43"/>
      <c r="G604" s="43"/>
    </row>
    <row r="605" spans="1:7" s="88" customFormat="1" ht="12.95" customHeight="1">
      <c r="A605" s="77"/>
      <c r="B605" s="43"/>
      <c r="C605" s="43"/>
      <c r="D605" s="44"/>
      <c r="E605" s="43"/>
      <c r="F605" s="43"/>
      <c r="G605" s="43"/>
    </row>
    <row r="606" spans="1:7" s="88" customFormat="1" ht="12.95" customHeight="1">
      <c r="A606" s="77"/>
      <c r="B606" s="43"/>
      <c r="C606" s="43"/>
      <c r="D606" s="44"/>
      <c r="E606" s="43"/>
      <c r="F606" s="43"/>
      <c r="G606" s="43"/>
    </row>
    <row r="607" spans="1:7" s="88" customFormat="1" ht="12.95" customHeight="1">
      <c r="A607" s="77"/>
      <c r="B607" s="43"/>
      <c r="C607" s="43"/>
      <c r="D607" s="44"/>
      <c r="E607" s="43"/>
      <c r="F607" s="43"/>
      <c r="G607" s="43"/>
    </row>
    <row r="608" spans="1:7" s="88" customFormat="1" ht="12.95" customHeight="1">
      <c r="A608" s="77"/>
      <c r="B608" s="43"/>
      <c r="C608" s="43"/>
      <c r="D608" s="44"/>
      <c r="E608" s="43"/>
      <c r="F608" s="43"/>
      <c r="G608" s="43"/>
    </row>
    <row r="609" spans="1:7" s="88" customFormat="1" ht="12.95" customHeight="1">
      <c r="A609" s="77"/>
      <c r="B609" s="43"/>
      <c r="C609" s="43"/>
      <c r="D609" s="44"/>
      <c r="E609" s="43"/>
      <c r="F609" s="43"/>
      <c r="G609" s="43"/>
    </row>
    <row r="610" spans="1:7" s="88" customFormat="1" ht="12.95" customHeight="1">
      <c r="A610" s="77"/>
      <c r="B610" s="43"/>
      <c r="C610" s="43"/>
      <c r="D610" s="44"/>
      <c r="E610" s="43"/>
      <c r="F610" s="43"/>
      <c r="G610" s="43"/>
    </row>
    <row r="611" spans="1:7" s="88" customFormat="1" ht="12.95" customHeight="1">
      <c r="A611" s="77"/>
      <c r="B611" s="43"/>
      <c r="C611" s="43"/>
      <c r="D611" s="44"/>
      <c r="E611" s="43"/>
      <c r="F611" s="43"/>
      <c r="G611" s="43"/>
    </row>
    <row r="612" spans="1:7" s="88" customFormat="1" ht="12.95" customHeight="1">
      <c r="A612" s="77"/>
      <c r="B612" s="43"/>
      <c r="C612" s="43"/>
      <c r="D612" s="44"/>
      <c r="E612" s="43"/>
      <c r="F612" s="43"/>
      <c r="G612" s="43"/>
    </row>
    <row r="613" spans="1:7" s="88" customFormat="1" ht="12.95" customHeight="1">
      <c r="A613" s="77"/>
      <c r="B613" s="43"/>
      <c r="C613" s="43"/>
      <c r="D613" s="44"/>
      <c r="E613" s="43"/>
      <c r="F613" s="43"/>
      <c r="G613" s="43"/>
    </row>
    <row r="614" spans="1:7" s="88" customFormat="1" ht="12.95" customHeight="1">
      <c r="A614" s="77"/>
      <c r="B614" s="43"/>
      <c r="C614" s="43"/>
      <c r="D614" s="44"/>
      <c r="E614" s="43"/>
      <c r="F614" s="43"/>
      <c r="G614" s="43"/>
    </row>
    <row r="615" spans="1:7" s="88" customFormat="1" ht="12.95" customHeight="1">
      <c r="A615" s="77"/>
      <c r="B615" s="43"/>
      <c r="C615" s="43"/>
      <c r="D615" s="44"/>
      <c r="E615" s="43"/>
      <c r="F615" s="43"/>
      <c r="G615" s="43"/>
    </row>
    <row r="616" spans="1:7" s="88" customFormat="1" ht="12.95" customHeight="1">
      <c r="A616" s="77"/>
      <c r="B616" s="43"/>
      <c r="C616" s="43"/>
      <c r="D616" s="44"/>
      <c r="E616" s="43"/>
      <c r="F616" s="43"/>
      <c r="G616" s="43"/>
    </row>
    <row r="617" spans="1:7" s="88" customFormat="1" ht="12.95" customHeight="1">
      <c r="A617" s="77"/>
      <c r="B617" s="43"/>
      <c r="C617" s="43"/>
      <c r="D617" s="44"/>
      <c r="E617" s="43"/>
      <c r="F617" s="43"/>
      <c r="G617" s="43"/>
    </row>
    <row r="618" spans="1:7" s="88" customFormat="1" ht="12.95" customHeight="1">
      <c r="A618" s="77"/>
      <c r="B618" s="43"/>
      <c r="C618" s="43"/>
      <c r="D618" s="44"/>
      <c r="E618" s="43"/>
      <c r="F618" s="43"/>
      <c r="G618" s="43"/>
    </row>
    <row r="619" spans="1:7" s="88" customFormat="1" ht="12.95" customHeight="1">
      <c r="A619" s="77"/>
      <c r="B619" s="43"/>
      <c r="C619" s="43"/>
      <c r="D619" s="44"/>
      <c r="E619" s="43"/>
      <c r="F619" s="43"/>
      <c r="G619" s="43"/>
    </row>
    <row r="620" spans="1:7" s="88" customFormat="1" ht="12.95" customHeight="1">
      <c r="A620" s="77"/>
      <c r="B620" s="43"/>
      <c r="C620" s="43"/>
      <c r="D620" s="44"/>
      <c r="E620" s="43"/>
      <c r="F620" s="43"/>
      <c r="G620" s="43"/>
    </row>
    <row r="621" spans="1:7" s="88" customFormat="1" ht="12.95" customHeight="1">
      <c r="A621" s="77"/>
      <c r="B621" s="43"/>
      <c r="C621" s="43"/>
      <c r="D621" s="44"/>
      <c r="E621" s="43"/>
      <c r="F621" s="43"/>
      <c r="G621" s="43"/>
    </row>
    <row r="622" spans="1:7" s="88" customFormat="1" ht="12.95" customHeight="1">
      <c r="A622" s="77"/>
      <c r="B622" s="43"/>
      <c r="C622" s="43"/>
      <c r="D622" s="44"/>
      <c r="E622" s="43"/>
      <c r="F622" s="43"/>
      <c r="G622" s="43"/>
    </row>
    <row r="623" spans="1:7" s="88" customFormat="1" ht="12.95" customHeight="1">
      <c r="A623" s="77"/>
      <c r="B623" s="43"/>
      <c r="C623" s="43"/>
      <c r="D623" s="44"/>
      <c r="E623" s="43"/>
      <c r="F623" s="43"/>
      <c r="G623" s="43"/>
    </row>
    <row r="624" spans="1:7" s="88" customFormat="1" ht="12.95" customHeight="1">
      <c r="A624" s="77"/>
      <c r="B624" s="43"/>
      <c r="C624" s="43"/>
      <c r="D624" s="44"/>
      <c r="E624" s="43"/>
      <c r="F624" s="43"/>
      <c r="G624" s="43"/>
    </row>
    <row r="625" spans="1:7" s="88" customFormat="1" ht="12.95" customHeight="1">
      <c r="A625" s="77"/>
      <c r="B625" s="43"/>
      <c r="C625" s="43"/>
      <c r="D625" s="44"/>
      <c r="E625" s="43"/>
      <c r="F625" s="43"/>
      <c r="G625" s="43"/>
    </row>
    <row r="626" spans="1:7" s="88" customFormat="1" ht="12.95" customHeight="1">
      <c r="A626" s="77"/>
      <c r="B626" s="43"/>
      <c r="C626" s="43"/>
      <c r="D626" s="44"/>
      <c r="E626" s="43"/>
      <c r="F626" s="43"/>
      <c r="G626" s="43"/>
    </row>
    <row r="627" spans="1:7" s="88" customFormat="1" ht="12.95" customHeight="1">
      <c r="A627" s="77"/>
      <c r="B627" s="43"/>
      <c r="C627" s="43"/>
      <c r="D627" s="44"/>
      <c r="E627" s="43"/>
      <c r="F627" s="43"/>
      <c r="G627" s="43"/>
    </row>
    <row r="628" spans="1:7" s="88" customFormat="1" ht="12.95" customHeight="1">
      <c r="A628" s="77"/>
      <c r="B628" s="43"/>
      <c r="C628" s="43"/>
      <c r="D628" s="44"/>
      <c r="E628" s="43"/>
      <c r="F628" s="43"/>
      <c r="G628" s="43"/>
    </row>
    <row r="629" spans="1:7" s="88" customFormat="1" ht="12.95" customHeight="1">
      <c r="A629" s="77"/>
      <c r="B629" s="43"/>
      <c r="C629" s="43"/>
      <c r="D629" s="44"/>
      <c r="E629" s="43"/>
      <c r="F629" s="43"/>
      <c r="G629" s="43"/>
    </row>
    <row r="630" spans="1:7" s="88" customFormat="1" ht="12.95" customHeight="1">
      <c r="A630" s="77"/>
      <c r="B630" s="43"/>
      <c r="C630" s="43"/>
      <c r="D630" s="44"/>
      <c r="E630" s="43"/>
      <c r="F630" s="43"/>
      <c r="G630" s="43"/>
    </row>
    <row r="631" spans="1:7" s="88" customFormat="1" ht="12.95" customHeight="1">
      <c r="A631" s="77"/>
      <c r="B631" s="43"/>
      <c r="C631" s="43"/>
      <c r="D631" s="44"/>
      <c r="E631" s="43"/>
      <c r="F631" s="43"/>
      <c r="G631" s="43"/>
    </row>
    <row r="632" spans="1:7" s="88" customFormat="1" ht="12.95" customHeight="1">
      <c r="A632" s="77"/>
      <c r="B632" s="43"/>
      <c r="C632" s="43"/>
      <c r="D632" s="44"/>
      <c r="E632" s="43"/>
      <c r="F632" s="43"/>
      <c r="G632" s="43"/>
    </row>
    <row r="633" spans="1:7" s="88" customFormat="1" ht="12.95" customHeight="1">
      <c r="A633" s="77"/>
      <c r="B633" s="43"/>
      <c r="C633" s="43"/>
      <c r="D633" s="44"/>
      <c r="E633" s="43"/>
      <c r="F633" s="43"/>
      <c r="G633" s="43"/>
    </row>
    <row r="634" spans="1:7" s="88" customFormat="1" ht="12.95" customHeight="1">
      <c r="A634" s="77"/>
      <c r="B634" s="43"/>
      <c r="C634" s="43"/>
      <c r="D634" s="44"/>
      <c r="E634" s="43"/>
      <c r="F634" s="43"/>
      <c r="G634" s="43"/>
    </row>
    <row r="635" spans="1:7" s="88" customFormat="1" ht="12.95" customHeight="1">
      <c r="A635" s="77"/>
      <c r="B635" s="43"/>
      <c r="C635" s="43"/>
      <c r="D635" s="44"/>
      <c r="E635" s="43"/>
      <c r="F635" s="43"/>
      <c r="G635" s="43"/>
    </row>
    <row r="636" spans="1:7" s="88" customFormat="1" ht="12.95" customHeight="1">
      <c r="A636" s="77"/>
      <c r="B636" s="43"/>
      <c r="C636" s="43"/>
      <c r="D636" s="44"/>
      <c r="E636" s="43"/>
      <c r="F636" s="43"/>
      <c r="G636" s="43"/>
    </row>
    <row r="637" spans="1:7" s="88" customFormat="1" ht="12.95" customHeight="1">
      <c r="A637" s="77"/>
      <c r="B637" s="43"/>
      <c r="C637" s="43"/>
      <c r="D637" s="44"/>
      <c r="E637" s="43"/>
      <c r="F637" s="43"/>
      <c r="G637" s="43"/>
    </row>
    <row r="638" spans="1:7" s="88" customFormat="1" ht="12.95" customHeight="1">
      <c r="A638" s="77"/>
      <c r="B638" s="43"/>
      <c r="C638" s="43"/>
      <c r="D638" s="44"/>
      <c r="E638" s="43"/>
      <c r="F638" s="43"/>
      <c r="G638" s="43"/>
    </row>
    <row r="639" spans="1:7" s="88" customFormat="1" ht="12.95" customHeight="1">
      <c r="A639" s="77"/>
      <c r="B639" s="43"/>
      <c r="C639" s="43"/>
      <c r="D639" s="44"/>
      <c r="E639" s="43"/>
      <c r="F639" s="43"/>
      <c r="G639" s="43"/>
    </row>
    <row r="640" spans="1:7" s="88" customFormat="1" ht="12.95" customHeight="1">
      <c r="A640" s="77"/>
      <c r="B640" s="43"/>
      <c r="C640" s="43"/>
      <c r="D640" s="44"/>
      <c r="E640" s="43"/>
      <c r="F640" s="43"/>
      <c r="G640" s="43"/>
    </row>
    <row r="641" spans="1:7" s="88" customFormat="1" ht="12.95" customHeight="1">
      <c r="A641" s="77"/>
      <c r="B641" s="43"/>
      <c r="C641" s="43"/>
      <c r="D641" s="44"/>
      <c r="E641" s="43"/>
      <c r="F641" s="43"/>
      <c r="G641" s="43"/>
    </row>
    <row r="642" spans="1:7" s="88" customFormat="1" ht="12.95" customHeight="1">
      <c r="A642" s="77"/>
      <c r="B642" s="43"/>
      <c r="C642" s="43"/>
      <c r="D642" s="44"/>
      <c r="E642" s="43"/>
      <c r="F642" s="43"/>
      <c r="G642" s="43"/>
    </row>
    <row r="643" spans="1:7" s="88" customFormat="1" ht="12.95" customHeight="1">
      <c r="A643" s="77"/>
      <c r="B643" s="43"/>
      <c r="C643" s="43"/>
      <c r="D643" s="44"/>
      <c r="E643" s="43"/>
      <c r="F643" s="43"/>
      <c r="G643" s="43"/>
    </row>
    <row r="644" spans="1:7" s="88" customFormat="1" ht="12.95" customHeight="1">
      <c r="A644" s="77"/>
      <c r="B644" s="43"/>
      <c r="C644" s="43"/>
      <c r="D644" s="44"/>
      <c r="E644" s="43"/>
      <c r="F644" s="43"/>
      <c r="G644" s="43"/>
    </row>
    <row r="645" spans="1:7" s="88" customFormat="1" ht="12.95" customHeight="1">
      <c r="A645" s="77"/>
      <c r="B645" s="43"/>
      <c r="C645" s="43"/>
      <c r="D645" s="44"/>
      <c r="E645" s="43"/>
      <c r="F645" s="43"/>
      <c r="G645" s="43"/>
    </row>
    <row r="646" spans="1:7" s="88" customFormat="1" ht="12.95" customHeight="1">
      <c r="A646" s="77"/>
      <c r="B646" s="43"/>
      <c r="C646" s="43"/>
      <c r="D646" s="44"/>
      <c r="E646" s="43"/>
      <c r="F646" s="43"/>
      <c r="G646" s="43"/>
    </row>
    <row r="647" spans="1:7" s="88" customFormat="1" ht="12.95" customHeight="1">
      <c r="A647" s="77"/>
      <c r="B647" s="43"/>
      <c r="C647" s="43"/>
      <c r="D647" s="44"/>
      <c r="E647" s="43"/>
      <c r="F647" s="43"/>
      <c r="G647" s="43"/>
    </row>
    <row r="648" spans="1:7" s="88" customFormat="1" ht="12.95" customHeight="1">
      <c r="A648" s="77"/>
      <c r="B648" s="43"/>
      <c r="C648" s="43"/>
      <c r="D648" s="44"/>
      <c r="E648" s="43"/>
      <c r="F648" s="43"/>
      <c r="G648" s="43"/>
    </row>
    <row r="649" spans="1:7" s="88" customFormat="1" ht="12.95" customHeight="1">
      <c r="A649" s="77"/>
      <c r="B649" s="43"/>
      <c r="C649" s="43"/>
      <c r="D649" s="44"/>
      <c r="E649" s="43"/>
      <c r="F649" s="43"/>
      <c r="G649" s="43"/>
    </row>
    <row r="650" spans="1:7" s="88" customFormat="1" ht="12.95" customHeight="1">
      <c r="A650" s="77"/>
      <c r="B650" s="43"/>
      <c r="C650" s="43"/>
      <c r="D650" s="44"/>
      <c r="E650" s="43"/>
      <c r="F650" s="43"/>
      <c r="G650" s="43"/>
    </row>
    <row r="651" spans="1:7" s="88" customFormat="1" ht="12.95" customHeight="1">
      <c r="A651" s="77"/>
      <c r="B651" s="43"/>
      <c r="C651" s="43"/>
      <c r="D651" s="44"/>
      <c r="E651" s="43"/>
      <c r="F651" s="43"/>
      <c r="G651" s="43"/>
    </row>
    <row r="652" spans="1:7" s="88" customFormat="1" ht="12.95" customHeight="1">
      <c r="A652" s="77"/>
      <c r="B652" s="43"/>
      <c r="C652" s="43"/>
      <c r="D652" s="44"/>
      <c r="E652" s="43"/>
      <c r="F652" s="43"/>
      <c r="G652" s="43"/>
    </row>
    <row r="653" spans="1:7" s="88" customFormat="1" ht="12.95" customHeight="1">
      <c r="A653" s="77"/>
      <c r="B653" s="43"/>
      <c r="C653" s="43"/>
      <c r="D653" s="44"/>
      <c r="E653" s="43"/>
      <c r="F653" s="43"/>
      <c r="G653" s="43"/>
    </row>
    <row r="654" spans="1:7" s="88" customFormat="1" ht="12.95" customHeight="1">
      <c r="A654" s="77"/>
      <c r="B654" s="43"/>
      <c r="C654" s="43"/>
      <c r="D654" s="44"/>
      <c r="E654" s="43"/>
      <c r="F654" s="43"/>
      <c r="G654" s="43"/>
    </row>
    <row r="655" spans="1:7" s="88" customFormat="1" ht="12.95" customHeight="1">
      <c r="A655" s="77"/>
      <c r="B655" s="43"/>
      <c r="C655" s="43"/>
      <c r="D655" s="44"/>
      <c r="E655" s="43"/>
      <c r="F655" s="43"/>
      <c r="G655" s="43"/>
    </row>
    <row r="656" spans="1:7" s="88" customFormat="1" ht="12.95" customHeight="1">
      <c r="A656" s="77"/>
      <c r="B656" s="43"/>
      <c r="C656" s="43"/>
      <c r="D656" s="44"/>
      <c r="E656" s="43"/>
      <c r="F656" s="43"/>
      <c r="G656" s="43"/>
    </row>
    <row r="657" spans="1:7" s="88" customFormat="1" ht="12.95" customHeight="1">
      <c r="A657" s="77"/>
      <c r="B657" s="43"/>
      <c r="C657" s="43"/>
      <c r="D657" s="44"/>
      <c r="E657" s="43"/>
      <c r="F657" s="43"/>
      <c r="G657" s="43"/>
    </row>
    <row r="658" spans="1:7" s="88" customFormat="1" ht="12.95" customHeight="1">
      <c r="A658" s="77"/>
      <c r="B658" s="43"/>
      <c r="C658" s="43"/>
      <c r="D658" s="44"/>
      <c r="E658" s="43"/>
      <c r="F658" s="43"/>
      <c r="G658" s="43"/>
    </row>
    <row r="659" spans="1:7" s="88" customFormat="1" ht="12.95" customHeight="1">
      <c r="A659" s="77"/>
      <c r="B659" s="43"/>
      <c r="C659" s="43"/>
      <c r="D659" s="44"/>
      <c r="E659" s="43"/>
      <c r="F659" s="43"/>
      <c r="G659" s="43"/>
    </row>
    <row r="660" spans="1:7" s="88" customFormat="1" ht="12.95" customHeight="1">
      <c r="A660" s="77"/>
      <c r="B660" s="43"/>
      <c r="C660" s="43"/>
      <c r="D660" s="44"/>
      <c r="E660" s="43"/>
      <c r="F660" s="43"/>
      <c r="G660" s="43"/>
    </row>
    <row r="661" spans="1:7" s="88" customFormat="1" ht="12.95" customHeight="1">
      <c r="A661" s="77"/>
      <c r="B661" s="43"/>
      <c r="C661" s="43"/>
      <c r="D661" s="44"/>
      <c r="E661" s="43"/>
      <c r="F661" s="43"/>
      <c r="G661" s="43"/>
    </row>
    <row r="662" spans="1:7" s="88" customFormat="1" ht="12.95" customHeight="1">
      <c r="A662" s="77"/>
      <c r="B662" s="43"/>
      <c r="C662" s="43"/>
      <c r="D662" s="44"/>
      <c r="E662" s="43"/>
      <c r="F662" s="43"/>
      <c r="G662" s="43"/>
    </row>
    <row r="663" spans="1:7" s="88" customFormat="1" ht="12.95" customHeight="1">
      <c r="A663" s="77"/>
      <c r="B663" s="43"/>
      <c r="C663" s="43"/>
      <c r="D663" s="44"/>
      <c r="E663" s="43"/>
      <c r="F663" s="43"/>
      <c r="G663" s="43"/>
    </row>
    <row r="664" spans="1:7" s="88" customFormat="1" ht="12.95" customHeight="1">
      <c r="A664" s="77"/>
      <c r="B664" s="43"/>
      <c r="C664" s="43"/>
      <c r="D664" s="44"/>
      <c r="E664" s="43"/>
      <c r="F664" s="43"/>
      <c r="G664" s="43"/>
    </row>
    <row r="665" spans="1:7" s="88" customFormat="1" ht="12.95" customHeight="1">
      <c r="A665" s="77"/>
      <c r="B665" s="43"/>
      <c r="C665" s="43"/>
      <c r="D665" s="44"/>
      <c r="E665" s="43"/>
      <c r="F665" s="43"/>
      <c r="G665" s="43"/>
    </row>
    <row r="666" spans="1:7" s="88" customFormat="1" ht="12.95" customHeight="1">
      <c r="A666" s="77"/>
      <c r="B666" s="43"/>
      <c r="C666" s="43"/>
      <c r="D666" s="44"/>
      <c r="E666" s="43"/>
      <c r="F666" s="43"/>
      <c r="G666" s="43"/>
    </row>
    <row r="667" spans="1:7" s="88" customFormat="1" ht="12.95" customHeight="1">
      <c r="A667" s="77"/>
      <c r="B667" s="43"/>
      <c r="C667" s="43"/>
      <c r="D667" s="44"/>
      <c r="E667" s="43"/>
      <c r="F667" s="43"/>
      <c r="G667" s="43"/>
    </row>
    <row r="668" spans="1:7" s="88" customFormat="1" ht="12.95" customHeight="1">
      <c r="A668" s="77"/>
      <c r="B668" s="43"/>
      <c r="C668" s="43"/>
      <c r="D668" s="44"/>
      <c r="E668" s="43"/>
      <c r="F668" s="43"/>
      <c r="G668" s="43"/>
    </row>
    <row r="669" spans="1:7" s="88" customFormat="1" ht="12.95" customHeight="1">
      <c r="A669" s="77"/>
      <c r="B669" s="43"/>
      <c r="C669" s="43"/>
      <c r="D669" s="44"/>
      <c r="E669" s="43"/>
      <c r="F669" s="43"/>
      <c r="G669" s="43"/>
    </row>
    <row r="670" spans="1:7" s="88" customFormat="1" ht="12.95" customHeight="1">
      <c r="A670" s="77"/>
      <c r="B670" s="43"/>
      <c r="C670" s="43"/>
      <c r="D670" s="44"/>
      <c r="E670" s="43"/>
      <c r="F670" s="43"/>
      <c r="G670" s="43"/>
    </row>
    <row r="671" spans="1:7" s="88" customFormat="1" ht="12.95" customHeight="1">
      <c r="A671" s="77"/>
      <c r="B671" s="43"/>
      <c r="C671" s="43"/>
      <c r="D671" s="44"/>
      <c r="E671" s="43"/>
      <c r="F671" s="43"/>
      <c r="G671" s="43"/>
    </row>
    <row r="672" spans="1:7" s="88" customFormat="1" ht="12.95" customHeight="1">
      <c r="A672" s="77"/>
      <c r="B672" s="43"/>
      <c r="C672" s="43"/>
      <c r="D672" s="44"/>
      <c r="E672" s="43"/>
      <c r="F672" s="43"/>
      <c r="G672" s="43"/>
    </row>
    <row r="673" spans="1:7" s="88" customFormat="1" ht="12.95" customHeight="1">
      <c r="A673" s="77"/>
      <c r="B673" s="43"/>
      <c r="C673" s="43"/>
      <c r="D673" s="44"/>
      <c r="E673" s="43"/>
      <c r="F673" s="43"/>
      <c r="G673" s="43"/>
    </row>
    <row r="674" spans="1:7" s="88" customFormat="1" ht="12.95" customHeight="1">
      <c r="A674" s="77"/>
      <c r="B674" s="43"/>
      <c r="C674" s="43"/>
      <c r="D674" s="44"/>
      <c r="E674" s="43"/>
      <c r="F674" s="43"/>
      <c r="G674" s="43"/>
    </row>
    <row r="675" spans="1:7" s="88" customFormat="1" ht="12.95" customHeight="1">
      <c r="A675" s="77"/>
      <c r="B675" s="43"/>
      <c r="C675" s="43"/>
      <c r="D675" s="44"/>
      <c r="E675" s="43"/>
      <c r="F675" s="43"/>
      <c r="G675" s="43"/>
    </row>
    <row r="676" spans="1:7" s="88" customFormat="1" ht="12.95" customHeight="1">
      <c r="A676" s="77"/>
      <c r="B676" s="43"/>
      <c r="C676" s="43"/>
      <c r="D676" s="44"/>
      <c r="E676" s="43"/>
      <c r="F676" s="43"/>
      <c r="G676" s="43"/>
    </row>
    <row r="677" spans="1:7" s="88" customFormat="1" ht="12.95" customHeight="1">
      <c r="A677" s="77"/>
      <c r="B677" s="43"/>
      <c r="C677" s="43"/>
      <c r="D677" s="44"/>
      <c r="E677" s="43"/>
      <c r="F677" s="43"/>
      <c r="G677" s="43"/>
    </row>
    <row r="678" spans="1:7" s="88" customFormat="1" ht="12.95" customHeight="1">
      <c r="A678" s="77"/>
      <c r="B678" s="43"/>
      <c r="C678" s="43"/>
      <c r="D678" s="44"/>
      <c r="E678" s="43"/>
      <c r="F678" s="43"/>
      <c r="G678" s="43"/>
    </row>
    <row r="679" spans="1:7" s="88" customFormat="1" ht="12.95" customHeight="1">
      <c r="A679" s="77"/>
      <c r="B679" s="43"/>
      <c r="C679" s="43"/>
      <c r="D679" s="44"/>
      <c r="E679" s="43"/>
      <c r="F679" s="43"/>
      <c r="G679" s="43"/>
    </row>
    <row r="680" spans="1:7" s="88" customFormat="1" ht="12.95" customHeight="1">
      <c r="A680" s="77"/>
      <c r="B680" s="43"/>
      <c r="C680" s="43"/>
      <c r="D680" s="44"/>
      <c r="E680" s="43"/>
      <c r="F680" s="43"/>
      <c r="G680" s="43"/>
    </row>
    <row r="681" spans="1:7" s="88" customFormat="1" ht="12.95" customHeight="1">
      <c r="A681" s="77"/>
      <c r="B681" s="43"/>
      <c r="C681" s="43"/>
      <c r="D681" s="44"/>
      <c r="E681" s="43"/>
      <c r="F681" s="43"/>
      <c r="G681" s="43"/>
    </row>
    <row r="682" spans="1:7" s="88" customFormat="1" ht="12.95" customHeight="1">
      <c r="A682" s="77"/>
      <c r="B682" s="43"/>
      <c r="C682" s="43"/>
      <c r="D682" s="44"/>
      <c r="E682" s="43"/>
      <c r="F682" s="43"/>
      <c r="G682" s="43"/>
    </row>
    <row r="683" spans="1:7" s="88" customFormat="1" ht="12.95" customHeight="1">
      <c r="A683" s="77"/>
      <c r="B683" s="43"/>
      <c r="C683" s="43"/>
      <c r="D683" s="44"/>
      <c r="E683" s="43"/>
      <c r="F683" s="43"/>
      <c r="G683" s="43"/>
    </row>
    <row r="684" spans="1:7" s="88" customFormat="1" ht="12.95" customHeight="1">
      <c r="A684" s="77"/>
      <c r="B684" s="43"/>
      <c r="C684" s="43"/>
      <c r="D684" s="44"/>
      <c r="E684" s="43"/>
      <c r="F684" s="43"/>
      <c r="G684" s="43"/>
    </row>
    <row r="685" spans="1:7" s="88" customFormat="1" ht="12.95" customHeight="1">
      <c r="A685" s="77"/>
      <c r="B685" s="43"/>
      <c r="C685" s="43"/>
      <c r="D685" s="44"/>
      <c r="E685" s="43"/>
      <c r="F685" s="43"/>
      <c r="G685" s="43"/>
    </row>
    <row r="686" spans="1:7" s="88" customFormat="1" ht="12.95" customHeight="1">
      <c r="A686" s="77"/>
      <c r="B686" s="43"/>
      <c r="C686" s="43"/>
      <c r="D686" s="44"/>
      <c r="E686" s="43"/>
      <c r="F686" s="43"/>
      <c r="G686" s="43"/>
    </row>
    <row r="687" spans="1:7" s="88" customFormat="1" ht="12.95" customHeight="1">
      <c r="A687" s="77"/>
      <c r="B687" s="43"/>
      <c r="C687" s="43"/>
      <c r="D687" s="44"/>
      <c r="E687" s="43"/>
      <c r="F687" s="43"/>
      <c r="G687" s="43"/>
    </row>
    <row r="688" spans="1:7" s="88" customFormat="1" ht="12.95" customHeight="1">
      <c r="A688" s="77"/>
      <c r="B688" s="43"/>
      <c r="C688" s="43"/>
      <c r="D688" s="44"/>
      <c r="E688" s="43"/>
      <c r="F688" s="43"/>
      <c r="G688" s="43"/>
    </row>
    <row r="689" spans="1:7" s="88" customFormat="1" ht="12.95" customHeight="1">
      <c r="A689" s="77"/>
      <c r="B689" s="43"/>
      <c r="C689" s="43"/>
      <c r="D689" s="44"/>
      <c r="E689" s="43"/>
      <c r="F689" s="43"/>
      <c r="G689" s="43"/>
    </row>
    <row r="690" spans="1:7" s="88" customFormat="1" ht="12.95" customHeight="1">
      <c r="A690" s="77"/>
      <c r="B690" s="43"/>
      <c r="C690" s="43"/>
      <c r="D690" s="44"/>
      <c r="E690" s="43"/>
      <c r="F690" s="43"/>
      <c r="G690" s="43"/>
    </row>
    <row r="691" spans="1:7" s="88" customFormat="1" ht="12.95" customHeight="1">
      <c r="A691" s="77"/>
      <c r="B691" s="43"/>
      <c r="C691" s="43"/>
      <c r="D691" s="44"/>
      <c r="E691" s="43"/>
      <c r="F691" s="43"/>
      <c r="G691" s="43"/>
    </row>
    <row r="692" spans="1:7" s="88" customFormat="1" ht="12.95" customHeight="1">
      <c r="A692" s="77"/>
      <c r="B692" s="43"/>
      <c r="C692" s="43"/>
      <c r="D692" s="44"/>
      <c r="E692" s="43"/>
      <c r="F692" s="43"/>
      <c r="G692" s="43"/>
    </row>
    <row r="693" spans="1:7" s="88" customFormat="1" ht="12.95" customHeight="1">
      <c r="A693" s="77"/>
      <c r="B693" s="43"/>
      <c r="C693" s="43"/>
      <c r="D693" s="44"/>
      <c r="E693" s="43"/>
      <c r="F693" s="43"/>
      <c r="G693" s="43"/>
    </row>
    <row r="694" spans="1:7" s="88" customFormat="1" ht="12.95" customHeight="1">
      <c r="A694" s="77"/>
      <c r="B694" s="43"/>
      <c r="C694" s="43"/>
      <c r="D694" s="44"/>
      <c r="E694" s="43"/>
      <c r="F694" s="43"/>
      <c r="G694" s="43"/>
    </row>
    <row r="695" spans="1:7" s="88" customFormat="1" ht="12.95" customHeight="1">
      <c r="A695" s="77"/>
      <c r="B695" s="43"/>
      <c r="C695" s="43"/>
      <c r="D695" s="44"/>
      <c r="E695" s="43"/>
      <c r="F695" s="43"/>
      <c r="G695" s="43"/>
    </row>
    <row r="696" spans="1:7" s="88" customFormat="1" ht="12.95" customHeight="1">
      <c r="A696" s="77"/>
      <c r="B696" s="43"/>
      <c r="C696" s="43"/>
      <c r="D696" s="44"/>
      <c r="E696" s="43"/>
      <c r="F696" s="43"/>
      <c r="G696" s="43"/>
    </row>
    <row r="697" spans="1:7" s="88" customFormat="1" ht="12.95" customHeight="1">
      <c r="A697" s="77"/>
      <c r="B697" s="43"/>
      <c r="C697" s="43"/>
      <c r="D697" s="44"/>
      <c r="E697" s="43"/>
      <c r="F697" s="43"/>
      <c r="G697" s="43"/>
    </row>
    <row r="698" spans="1:7" s="88" customFormat="1" ht="12.95" customHeight="1">
      <c r="A698" s="77"/>
      <c r="B698" s="43"/>
      <c r="C698" s="43"/>
      <c r="D698" s="44"/>
      <c r="E698" s="43"/>
      <c r="F698" s="43"/>
      <c r="G698" s="43"/>
    </row>
    <row r="699" spans="1:7" s="88" customFormat="1" ht="12.95" customHeight="1">
      <c r="A699" s="77"/>
      <c r="B699" s="43"/>
      <c r="C699" s="43"/>
      <c r="D699" s="44"/>
      <c r="E699" s="43"/>
      <c r="F699" s="43"/>
      <c r="G699" s="43"/>
    </row>
    <row r="700" spans="1:7" s="88" customFormat="1" ht="12.95" customHeight="1">
      <c r="A700" s="77"/>
      <c r="B700" s="43"/>
      <c r="C700" s="43"/>
      <c r="D700" s="44"/>
      <c r="E700" s="43"/>
      <c r="F700" s="43"/>
      <c r="G700" s="43"/>
    </row>
    <row r="701" spans="1:7" s="88" customFormat="1" ht="12.95" customHeight="1">
      <c r="A701" s="77"/>
      <c r="B701" s="43"/>
      <c r="C701" s="43"/>
      <c r="D701" s="44"/>
      <c r="E701" s="43"/>
      <c r="F701" s="43"/>
      <c r="G701" s="43"/>
    </row>
    <row r="702" spans="1:7" s="88" customFormat="1" ht="12.95" customHeight="1">
      <c r="A702" s="77"/>
      <c r="B702" s="43"/>
      <c r="C702" s="43"/>
      <c r="D702" s="44"/>
      <c r="E702" s="43"/>
      <c r="F702" s="43"/>
      <c r="G702" s="43"/>
    </row>
    <row r="703" spans="1:7" s="88" customFormat="1" ht="12.95" customHeight="1">
      <c r="A703" s="77"/>
      <c r="B703" s="43"/>
      <c r="C703" s="43"/>
      <c r="D703" s="44"/>
      <c r="E703" s="43"/>
      <c r="F703" s="43"/>
      <c r="G703" s="43"/>
    </row>
    <row r="704" spans="1:7" s="88" customFormat="1" ht="12.95" customHeight="1">
      <c r="A704" s="77"/>
      <c r="B704" s="43"/>
      <c r="C704" s="43"/>
      <c r="D704" s="44"/>
      <c r="E704" s="43"/>
      <c r="F704" s="43"/>
      <c r="G704" s="43"/>
    </row>
    <row r="705" spans="1:7" s="88" customFormat="1" ht="12.95" customHeight="1">
      <c r="A705" s="77"/>
      <c r="B705" s="43"/>
      <c r="C705" s="43"/>
      <c r="D705" s="44"/>
      <c r="E705" s="43"/>
      <c r="F705" s="43"/>
      <c r="G705" s="43"/>
    </row>
    <row r="706" spans="1:7" s="88" customFormat="1" ht="12.95" customHeight="1">
      <c r="A706" s="77"/>
      <c r="B706" s="43"/>
      <c r="C706" s="43"/>
      <c r="D706" s="44"/>
      <c r="E706" s="43"/>
      <c r="F706" s="43"/>
      <c r="G706" s="43"/>
    </row>
    <row r="707" spans="1:7" s="88" customFormat="1" ht="12.95" customHeight="1">
      <c r="A707" s="77"/>
      <c r="B707" s="43"/>
      <c r="C707" s="43"/>
      <c r="D707" s="44"/>
      <c r="E707" s="43"/>
      <c r="F707" s="43"/>
      <c r="G707" s="43"/>
    </row>
    <row r="708" spans="1:7" s="88" customFormat="1" ht="12.95" customHeight="1">
      <c r="A708" s="77"/>
      <c r="B708" s="43"/>
      <c r="C708" s="43"/>
      <c r="D708" s="44"/>
      <c r="E708" s="43"/>
      <c r="F708" s="43"/>
      <c r="G708" s="43"/>
    </row>
    <row r="709" spans="1:7" s="88" customFormat="1" ht="12.95" customHeight="1">
      <c r="A709" s="77"/>
      <c r="B709" s="43"/>
      <c r="C709" s="43"/>
      <c r="D709" s="44"/>
      <c r="E709" s="43"/>
      <c r="F709" s="43"/>
      <c r="G709" s="43"/>
    </row>
    <row r="710" spans="1:7" ht="12.95" customHeight="1">
      <c r="A710" s="77"/>
    </row>
    <row r="711" spans="1:7" ht="12.95" customHeight="1">
      <c r="A711" s="77"/>
    </row>
    <row r="712" spans="1:7" ht="12.95" customHeight="1">
      <c r="A712" s="77"/>
    </row>
    <row r="713" spans="1:7" ht="12.95" customHeight="1">
      <c r="A713" s="77"/>
    </row>
    <row r="714" spans="1:7" ht="12.95" customHeight="1">
      <c r="A714" s="77"/>
    </row>
    <row r="715" spans="1:7" ht="12.95" customHeight="1">
      <c r="A715" s="77"/>
    </row>
    <row r="716" spans="1:7" ht="12.95" customHeight="1">
      <c r="A716" s="77"/>
    </row>
    <row r="717" spans="1:7" ht="12.95" customHeight="1">
      <c r="A717" s="77"/>
    </row>
    <row r="718" spans="1:7" ht="12.95" customHeight="1">
      <c r="A718" s="77"/>
    </row>
    <row r="719" spans="1:7" ht="12.95" customHeight="1">
      <c r="A719" s="77"/>
    </row>
    <row r="720" spans="1:7" ht="12.95" customHeight="1">
      <c r="A720" s="77"/>
    </row>
    <row r="721" spans="1:1" ht="12.95" customHeight="1">
      <c r="A721" s="77"/>
    </row>
    <row r="722" spans="1:1" ht="12.95" customHeight="1">
      <c r="A722" s="77"/>
    </row>
    <row r="723" spans="1:1" ht="12.95" customHeight="1">
      <c r="A723" s="77"/>
    </row>
    <row r="724" spans="1:1" ht="12.95" customHeight="1">
      <c r="A724" s="77"/>
    </row>
    <row r="725" spans="1:1" ht="12.95" customHeight="1">
      <c r="A725" s="77"/>
    </row>
    <row r="726" spans="1:1" ht="12.95" customHeight="1">
      <c r="A726" s="77"/>
    </row>
    <row r="727" spans="1:1" ht="12.95" customHeight="1">
      <c r="A727" s="77"/>
    </row>
    <row r="728" spans="1:1" ht="12.95" customHeight="1">
      <c r="A728" s="77"/>
    </row>
    <row r="729" spans="1:1" ht="12.95" customHeight="1">
      <c r="A729" s="77"/>
    </row>
    <row r="730" spans="1:1" ht="12.95" customHeight="1">
      <c r="A730" s="77"/>
    </row>
    <row r="731" spans="1:1" ht="12.95" customHeight="1">
      <c r="A731" s="77"/>
    </row>
    <row r="732" spans="1:1" ht="12.95" customHeight="1">
      <c r="A732" s="77"/>
    </row>
    <row r="733" spans="1:1" ht="12.95" customHeight="1">
      <c r="A733" s="77"/>
    </row>
    <row r="734" spans="1:1" ht="12.95" customHeight="1">
      <c r="A734" s="77"/>
    </row>
    <row r="735" spans="1:1" ht="12.95" customHeight="1">
      <c r="A735" s="77"/>
    </row>
    <row r="736" spans="1:1" ht="12.95" customHeight="1">
      <c r="A736" s="77"/>
    </row>
    <row r="737" spans="1:1" ht="12.95" customHeight="1">
      <c r="A737" s="77"/>
    </row>
    <row r="738" spans="1:1" ht="12.95" customHeight="1">
      <c r="A738" s="77"/>
    </row>
    <row r="739" spans="1:1" ht="12.95" customHeight="1">
      <c r="A739" s="77"/>
    </row>
    <row r="740" spans="1:1" ht="12.95" customHeight="1">
      <c r="A740" s="77"/>
    </row>
    <row r="741" spans="1:1" ht="12.95" customHeight="1">
      <c r="A741" s="77"/>
    </row>
    <row r="742" spans="1:1" ht="12.95" customHeight="1">
      <c r="A742" s="77"/>
    </row>
    <row r="743" spans="1:1" ht="12.95" customHeight="1">
      <c r="A743" s="77"/>
    </row>
    <row r="744" spans="1:1" ht="12.95" customHeight="1">
      <c r="A744" s="77"/>
    </row>
    <row r="745" spans="1:1" ht="12.95" customHeight="1">
      <c r="A745" s="77"/>
    </row>
    <row r="746" spans="1:1" ht="12.95" customHeight="1">
      <c r="A746" s="77"/>
    </row>
    <row r="747" spans="1:1" ht="12.95" customHeight="1">
      <c r="A747" s="77"/>
    </row>
    <row r="748" spans="1:1" ht="12.95" customHeight="1">
      <c r="A748" s="77"/>
    </row>
    <row r="749" spans="1:1" ht="12.95" customHeight="1">
      <c r="A749" s="77"/>
    </row>
    <row r="750" spans="1:1" ht="12.95" customHeight="1">
      <c r="A750" s="77"/>
    </row>
    <row r="751" spans="1:1" ht="12.95" customHeight="1">
      <c r="A751" s="77"/>
    </row>
    <row r="752" spans="1:1" ht="12.95" customHeight="1">
      <c r="A752" s="77"/>
    </row>
    <row r="753" spans="1:1" ht="12.95" customHeight="1">
      <c r="A753" s="77"/>
    </row>
    <row r="754" spans="1:1" ht="12.95" customHeight="1">
      <c r="A754" s="77"/>
    </row>
    <row r="755" spans="1:1" ht="12.95" customHeight="1">
      <c r="A755" s="77"/>
    </row>
    <row r="756" spans="1:1" ht="12.95" customHeight="1">
      <c r="A756" s="77"/>
    </row>
    <row r="757" spans="1:1" ht="12.95" customHeight="1">
      <c r="A757" s="77"/>
    </row>
    <row r="758" spans="1:1" ht="12.95" customHeight="1">
      <c r="A758" s="77"/>
    </row>
    <row r="759" spans="1:1" ht="12.95" customHeight="1">
      <c r="A759" s="77"/>
    </row>
    <row r="760" spans="1:1" ht="12.95" customHeight="1">
      <c r="A760" s="77"/>
    </row>
    <row r="761" spans="1:1" ht="12.95" customHeight="1">
      <c r="A761" s="77"/>
    </row>
    <row r="762" spans="1:1" ht="12.95" customHeight="1">
      <c r="A762" s="77"/>
    </row>
    <row r="763" spans="1:1" ht="12.95" customHeight="1">
      <c r="A763" s="77"/>
    </row>
    <row r="764" spans="1:1" ht="12.95" customHeight="1">
      <c r="A764" s="77"/>
    </row>
    <row r="765" spans="1:1" ht="12.95" customHeight="1">
      <c r="A765" s="77"/>
    </row>
    <row r="766" spans="1:1" ht="12.95" customHeight="1">
      <c r="A766" s="77"/>
    </row>
    <row r="767" spans="1:1" ht="12.95" customHeight="1">
      <c r="A767" s="77"/>
    </row>
    <row r="768" spans="1:1" ht="12.95" customHeight="1">
      <c r="A768" s="77"/>
    </row>
    <row r="769" spans="1:1" ht="12.95" customHeight="1">
      <c r="A769" s="77"/>
    </row>
    <row r="770" spans="1:1" ht="12.95" customHeight="1">
      <c r="A770" s="77"/>
    </row>
    <row r="771" spans="1:1" ht="12.95" customHeight="1">
      <c r="A771" s="77"/>
    </row>
    <row r="772" spans="1:1" ht="12.95" customHeight="1">
      <c r="A772" s="77"/>
    </row>
    <row r="773" spans="1:1" ht="12.95" customHeight="1">
      <c r="A773" s="77"/>
    </row>
    <row r="774" spans="1:1" ht="12.95" customHeight="1">
      <c r="A774" s="77"/>
    </row>
    <row r="775" spans="1:1" ht="12.95" customHeight="1">
      <c r="A775" s="77"/>
    </row>
    <row r="776" spans="1:1" ht="12.95" customHeight="1">
      <c r="A776" s="77"/>
    </row>
    <row r="777" spans="1:1" ht="12.95" customHeight="1">
      <c r="A777" s="77"/>
    </row>
    <row r="778" spans="1:1" ht="12.95" customHeight="1">
      <c r="A778" s="77"/>
    </row>
    <row r="779" spans="1:1" ht="12.95" customHeight="1">
      <c r="A779" s="77"/>
    </row>
    <row r="780" spans="1:1" ht="12.95" customHeight="1">
      <c r="A780" s="77"/>
    </row>
    <row r="781" spans="1:1" ht="12.95" customHeight="1">
      <c r="A781" s="77"/>
    </row>
    <row r="782" spans="1:1" ht="12.95" customHeight="1">
      <c r="A782" s="77"/>
    </row>
    <row r="783" spans="1:1" ht="12.95" customHeight="1">
      <c r="A783" s="77"/>
    </row>
    <row r="784" spans="1:1" ht="12.95" customHeight="1">
      <c r="A784" s="77"/>
    </row>
    <row r="785" spans="1:1" ht="12.95" customHeight="1">
      <c r="A785" s="77"/>
    </row>
    <row r="786" spans="1:1" ht="12.95" customHeight="1">
      <c r="A786" s="77"/>
    </row>
    <row r="787" spans="1:1" ht="12.95" customHeight="1">
      <c r="A787" s="77"/>
    </row>
    <row r="788" spans="1:1" ht="12.95" customHeight="1">
      <c r="A788" s="77"/>
    </row>
    <row r="789" spans="1:1" ht="12.95" customHeight="1">
      <c r="A789" s="77"/>
    </row>
    <row r="790" spans="1:1" ht="12.95" customHeight="1">
      <c r="A790" s="77"/>
    </row>
    <row r="791" spans="1:1" ht="12.95" customHeight="1">
      <c r="A791" s="77"/>
    </row>
    <row r="792" spans="1:1" ht="12.95" customHeight="1">
      <c r="A792" s="77"/>
    </row>
    <row r="793" spans="1:1" ht="12.95" customHeight="1">
      <c r="A793" s="77"/>
    </row>
    <row r="794" spans="1:1" ht="12.95" customHeight="1">
      <c r="A794" s="77"/>
    </row>
    <row r="795" spans="1:1" ht="12.95" customHeight="1">
      <c r="A795" s="77"/>
    </row>
    <row r="796" spans="1:1" ht="12.95" customHeight="1">
      <c r="A796" s="77"/>
    </row>
    <row r="797" spans="1:1" ht="12.95" customHeight="1">
      <c r="A797" s="77"/>
    </row>
    <row r="798" spans="1:1" ht="12.95" customHeight="1">
      <c r="A798" s="77"/>
    </row>
    <row r="799" spans="1:1" ht="12.95" customHeight="1">
      <c r="A799" s="77"/>
    </row>
    <row r="800" spans="1:1" ht="12.95" customHeight="1">
      <c r="A800" s="77"/>
    </row>
    <row r="801" spans="1:1" ht="12.95" customHeight="1">
      <c r="A801" s="77"/>
    </row>
    <row r="802" spans="1:1" ht="12.95" customHeight="1">
      <c r="A802" s="77"/>
    </row>
    <row r="803" spans="1:1" ht="12.95" customHeight="1">
      <c r="A803" s="77"/>
    </row>
    <row r="804" spans="1:1" ht="12.95" customHeight="1">
      <c r="A804" s="77"/>
    </row>
    <row r="805" spans="1:1" ht="12.95" customHeight="1">
      <c r="A805" s="77"/>
    </row>
    <row r="806" spans="1:1" ht="12.95" customHeight="1">
      <c r="A806" s="77"/>
    </row>
    <row r="807" spans="1:1" ht="12.95" customHeight="1">
      <c r="A807" s="77"/>
    </row>
    <row r="808" spans="1:1" ht="12.95" customHeight="1">
      <c r="A808" s="77"/>
    </row>
    <row r="809" spans="1:1" ht="12.95" customHeight="1">
      <c r="A809" s="77"/>
    </row>
    <row r="810" spans="1:1" ht="12.95" customHeight="1">
      <c r="A810" s="77"/>
    </row>
    <row r="811" spans="1:1" ht="12.95" customHeight="1">
      <c r="A811" s="77"/>
    </row>
    <row r="812" spans="1:1" ht="12.95" customHeight="1">
      <c r="A812" s="77"/>
    </row>
    <row r="813" spans="1:1" ht="12.95" customHeight="1">
      <c r="A813" s="77"/>
    </row>
    <row r="814" spans="1:1" ht="12.95" customHeight="1">
      <c r="A814" s="77"/>
    </row>
    <row r="815" spans="1:1" ht="12.95" customHeight="1">
      <c r="A815" s="77"/>
    </row>
    <row r="816" spans="1:1" ht="12.95" customHeight="1">
      <c r="A816" s="77"/>
    </row>
    <row r="817" spans="1:1" ht="12.95" customHeight="1">
      <c r="A817" s="77"/>
    </row>
    <row r="818" spans="1:1" ht="12.95" customHeight="1">
      <c r="A818" s="77"/>
    </row>
    <row r="819" spans="1:1" ht="12.95" customHeight="1">
      <c r="A819" s="77"/>
    </row>
    <row r="820" spans="1:1" ht="12.95" customHeight="1">
      <c r="A820" s="77"/>
    </row>
    <row r="821" spans="1:1" ht="12.95" customHeight="1">
      <c r="A821" s="77"/>
    </row>
    <row r="822" spans="1:1" ht="12.95" customHeight="1">
      <c r="A822" s="77"/>
    </row>
    <row r="823" spans="1:1" ht="12.95" customHeight="1">
      <c r="A823" s="77"/>
    </row>
    <row r="824" spans="1:1" ht="12.95" customHeight="1">
      <c r="A824" s="77"/>
    </row>
    <row r="825" spans="1:1" ht="12.95" customHeight="1">
      <c r="A825" s="77"/>
    </row>
    <row r="826" spans="1:1" ht="12.95" customHeight="1">
      <c r="A826" s="77"/>
    </row>
    <row r="827" spans="1:1" ht="12.95" customHeight="1">
      <c r="A827" s="77"/>
    </row>
    <row r="828" spans="1:1" ht="12.95" customHeight="1">
      <c r="A828" s="77"/>
    </row>
    <row r="829" spans="1:1" ht="12.95" customHeight="1">
      <c r="A829" s="77"/>
    </row>
    <row r="830" spans="1:1" ht="12.95" customHeight="1">
      <c r="A830" s="77"/>
    </row>
    <row r="831" spans="1:1" ht="12.95" customHeight="1">
      <c r="A831" s="77"/>
    </row>
    <row r="832" spans="1:1" ht="12.95" customHeight="1">
      <c r="A832" s="77"/>
    </row>
    <row r="833" spans="1:1" ht="12.95" customHeight="1">
      <c r="A833" s="77"/>
    </row>
    <row r="834" spans="1:1" ht="12.95" customHeight="1">
      <c r="A834" s="77"/>
    </row>
    <row r="835" spans="1:1" ht="12.95" customHeight="1">
      <c r="A835" s="77"/>
    </row>
    <row r="836" spans="1:1" ht="12.95" customHeight="1">
      <c r="A836" s="77"/>
    </row>
    <row r="837" spans="1:1" ht="12.95" customHeight="1">
      <c r="A837" s="77"/>
    </row>
    <row r="838" spans="1:1" ht="12.95" customHeight="1">
      <c r="A838" s="77"/>
    </row>
    <row r="839" spans="1:1" ht="12.95" customHeight="1">
      <c r="A839" s="77"/>
    </row>
    <row r="840" spans="1:1" ht="12.95" customHeight="1">
      <c r="A840" s="77"/>
    </row>
    <row r="841" spans="1:1" ht="12.95" customHeight="1">
      <c r="A841" s="77"/>
    </row>
    <row r="842" spans="1:1" ht="12.95" customHeight="1">
      <c r="A842" s="77"/>
    </row>
    <row r="843" spans="1:1" ht="12.95" customHeight="1">
      <c r="A843" s="77"/>
    </row>
    <row r="844" spans="1:1" ht="12.95" customHeight="1">
      <c r="A844" s="77"/>
    </row>
    <row r="845" spans="1:1" ht="12.95" customHeight="1">
      <c r="A845" s="77"/>
    </row>
    <row r="846" spans="1:1" ht="12.95" customHeight="1">
      <c r="A846" s="77"/>
    </row>
    <row r="847" spans="1:1" ht="12.95" customHeight="1">
      <c r="A847" s="77"/>
    </row>
    <row r="848" spans="1:1" ht="12.95" customHeight="1">
      <c r="A848" s="77"/>
    </row>
    <row r="849" spans="1:1" ht="12.95" customHeight="1">
      <c r="A849" s="77"/>
    </row>
    <row r="850" spans="1:1" ht="12.95" customHeight="1">
      <c r="A850" s="77"/>
    </row>
    <row r="851" spans="1:1" ht="12.95" customHeight="1">
      <c r="A851" s="77"/>
    </row>
    <row r="852" spans="1:1" ht="12.95" customHeight="1">
      <c r="A852" s="77"/>
    </row>
    <row r="853" spans="1:1" ht="12.95" customHeight="1">
      <c r="A853" s="77"/>
    </row>
    <row r="854" spans="1:1" ht="12.95" customHeight="1">
      <c r="A854" s="77"/>
    </row>
    <row r="855" spans="1:1" ht="12.95" customHeight="1">
      <c r="A855" s="77"/>
    </row>
    <row r="856" spans="1:1" ht="12.95" customHeight="1">
      <c r="A856" s="77"/>
    </row>
    <row r="857" spans="1:1" ht="12.95" customHeight="1">
      <c r="A857" s="77"/>
    </row>
    <row r="858" spans="1:1" ht="12.95" customHeight="1">
      <c r="A858" s="77"/>
    </row>
    <row r="859" spans="1:1" ht="12.95" customHeight="1">
      <c r="A859" s="77"/>
    </row>
    <row r="860" spans="1:1" ht="12.95" customHeight="1">
      <c r="A860" s="77"/>
    </row>
    <row r="861" spans="1:1" ht="12.95" customHeight="1">
      <c r="A861" s="77"/>
    </row>
    <row r="862" spans="1:1" ht="12.95" customHeight="1">
      <c r="A862" s="77"/>
    </row>
    <row r="863" spans="1:1" ht="12.95" customHeight="1">
      <c r="A863" s="77"/>
    </row>
    <row r="864" spans="1:1" ht="12.95" customHeight="1">
      <c r="A864" s="77"/>
    </row>
    <row r="865" spans="1:1" ht="12.95" customHeight="1">
      <c r="A865" s="77"/>
    </row>
    <row r="866" spans="1:1" ht="12.95" customHeight="1">
      <c r="A866" s="77"/>
    </row>
    <row r="867" spans="1:1" ht="12.95" customHeight="1">
      <c r="A867" s="77"/>
    </row>
    <row r="868" spans="1:1" ht="12.95" customHeight="1">
      <c r="A868" s="77"/>
    </row>
    <row r="869" spans="1:1" ht="12.95" customHeight="1">
      <c r="A869" s="77"/>
    </row>
    <row r="870" spans="1:1" ht="12.95" customHeight="1">
      <c r="A870" s="77"/>
    </row>
    <row r="871" spans="1:1" ht="12.95" customHeight="1">
      <c r="A871" s="77"/>
    </row>
    <row r="872" spans="1:1" ht="12.95" customHeight="1">
      <c r="A872" s="77"/>
    </row>
    <row r="873" spans="1:1" ht="12.95" customHeight="1">
      <c r="A873" s="77"/>
    </row>
    <row r="874" spans="1:1" ht="12.95" customHeight="1">
      <c r="A874" s="77"/>
    </row>
    <row r="875" spans="1:1" ht="12.95" customHeight="1">
      <c r="A875" s="77"/>
    </row>
    <row r="876" spans="1:1" ht="12.95" customHeight="1">
      <c r="A876" s="77"/>
    </row>
    <row r="877" spans="1:1" ht="12.95" customHeight="1">
      <c r="A877" s="77"/>
    </row>
    <row r="878" spans="1:1" ht="12.95" customHeight="1">
      <c r="A878" s="77"/>
    </row>
    <row r="879" spans="1:1" ht="12.95" customHeight="1">
      <c r="A879" s="77"/>
    </row>
    <row r="880" spans="1:1" ht="12.95" customHeight="1">
      <c r="A880" s="77"/>
    </row>
    <row r="881" spans="1:1" ht="12.95" customHeight="1">
      <c r="A881" s="77"/>
    </row>
    <row r="882" spans="1:1" ht="12.95" customHeight="1">
      <c r="A882" s="77"/>
    </row>
    <row r="883" spans="1:1" ht="12.95" customHeight="1">
      <c r="A883" s="77"/>
    </row>
    <row r="884" spans="1:1" ht="12.95" customHeight="1">
      <c r="A884" s="77"/>
    </row>
    <row r="885" spans="1:1" ht="12.95" customHeight="1">
      <c r="A885" s="77"/>
    </row>
    <row r="886" spans="1:1" ht="12.95" customHeight="1">
      <c r="A886" s="77"/>
    </row>
    <row r="887" spans="1:1" ht="12.95" customHeight="1">
      <c r="A887" s="77"/>
    </row>
    <row r="888" spans="1:1" ht="12.95" customHeight="1">
      <c r="A888" s="77"/>
    </row>
    <row r="889" spans="1:1" ht="12.95" customHeight="1">
      <c r="A889" s="77"/>
    </row>
    <row r="890" spans="1:1" ht="12.95" customHeight="1">
      <c r="A890" s="77"/>
    </row>
    <row r="891" spans="1:1" ht="12.95" customHeight="1">
      <c r="A891" s="77"/>
    </row>
    <row r="892" spans="1:1" ht="12.95" customHeight="1">
      <c r="A892" s="77"/>
    </row>
    <row r="893" spans="1:1" ht="12.95" customHeight="1">
      <c r="A893" s="77"/>
    </row>
    <row r="894" spans="1:1" ht="12.95" customHeight="1">
      <c r="A894" s="77"/>
    </row>
    <row r="895" spans="1:1" ht="12.95" customHeight="1">
      <c r="A895" s="77"/>
    </row>
    <row r="896" spans="1:1" ht="12.95" customHeight="1">
      <c r="A896" s="77"/>
    </row>
    <row r="897" spans="1:1" ht="12.95" customHeight="1">
      <c r="A897" s="77"/>
    </row>
    <row r="898" spans="1:1" ht="12.95" customHeight="1">
      <c r="A898" s="77"/>
    </row>
    <row r="899" spans="1:1" ht="12.95" customHeight="1">
      <c r="A899" s="77"/>
    </row>
    <row r="900" spans="1:1" ht="12.95" customHeight="1">
      <c r="A900" s="77"/>
    </row>
    <row r="901" spans="1:1" ht="12.95" customHeight="1">
      <c r="A901" s="77"/>
    </row>
    <row r="902" spans="1:1" ht="12.95" customHeight="1">
      <c r="A902" s="77"/>
    </row>
    <row r="903" spans="1:1" ht="12.95" customHeight="1">
      <c r="A903" s="77"/>
    </row>
    <row r="904" spans="1:1" ht="12.95" customHeight="1">
      <c r="A904" s="77"/>
    </row>
    <row r="905" spans="1:1" ht="12.95" customHeight="1">
      <c r="A905" s="77"/>
    </row>
    <row r="906" spans="1:1" ht="12.95" customHeight="1">
      <c r="A906" s="77"/>
    </row>
    <row r="907" spans="1:1" ht="12.95" customHeight="1">
      <c r="A907" s="77"/>
    </row>
    <row r="908" spans="1:1" ht="12.95" customHeight="1">
      <c r="A908" s="77"/>
    </row>
    <row r="909" spans="1:1" ht="12.95" customHeight="1">
      <c r="A909" s="77"/>
    </row>
    <row r="910" spans="1:1" ht="12.95" customHeight="1">
      <c r="A910" s="77"/>
    </row>
    <row r="911" spans="1:1" ht="12.95" customHeight="1">
      <c r="A911" s="77"/>
    </row>
    <row r="912" spans="1:1" ht="12.95" customHeight="1">
      <c r="A912" s="77"/>
    </row>
    <row r="913" spans="1:1" ht="12.95" customHeight="1">
      <c r="A913" s="77"/>
    </row>
    <row r="914" spans="1:1" ht="12.95" customHeight="1">
      <c r="A914" s="77"/>
    </row>
    <row r="915" spans="1:1" ht="12.95" customHeight="1">
      <c r="A915" s="77"/>
    </row>
    <row r="916" spans="1:1" ht="12.95" customHeight="1">
      <c r="A916" s="77"/>
    </row>
    <row r="917" spans="1:1" ht="12.95" customHeight="1">
      <c r="A917" s="77"/>
    </row>
    <row r="918" spans="1:1" ht="12.95" customHeight="1">
      <c r="A918" s="77"/>
    </row>
    <row r="919" spans="1:1" ht="12.95" customHeight="1">
      <c r="A919" s="77"/>
    </row>
    <row r="920" spans="1:1" ht="12.95" customHeight="1">
      <c r="A920" s="77"/>
    </row>
    <row r="921" spans="1:1" ht="12.95" customHeight="1">
      <c r="A921" s="77"/>
    </row>
    <row r="922" spans="1:1" ht="12.95" customHeight="1">
      <c r="A922" s="77"/>
    </row>
    <row r="923" spans="1:1" ht="12.95" customHeight="1">
      <c r="A923" s="77"/>
    </row>
    <row r="924" spans="1:1" ht="12.95" customHeight="1">
      <c r="A924" s="77"/>
    </row>
    <row r="925" spans="1:1" ht="12.95" customHeight="1">
      <c r="A925" s="77"/>
    </row>
    <row r="926" spans="1:1" ht="12.95" customHeight="1">
      <c r="A926" s="77"/>
    </row>
    <row r="927" spans="1:1" ht="12.95" customHeight="1">
      <c r="A927" s="77"/>
    </row>
    <row r="928" spans="1:1" ht="12.95" customHeight="1">
      <c r="A928" s="77"/>
    </row>
    <row r="929" spans="1:1" ht="12.95" customHeight="1">
      <c r="A929" s="77"/>
    </row>
    <row r="930" spans="1:1" ht="12.95" customHeight="1">
      <c r="A930" s="77"/>
    </row>
    <row r="931" spans="1:1" ht="12.95" customHeight="1">
      <c r="A931" s="77"/>
    </row>
    <row r="932" spans="1:1" ht="12.95" customHeight="1">
      <c r="A932" s="77"/>
    </row>
    <row r="933" spans="1:1" ht="12.95" customHeight="1">
      <c r="A933" s="77"/>
    </row>
    <row r="934" spans="1:1" ht="12.95" customHeight="1">
      <c r="A934" s="77"/>
    </row>
    <row r="935" spans="1:1" ht="12.95" customHeight="1">
      <c r="A935" s="77"/>
    </row>
    <row r="936" spans="1:1" ht="12.95" customHeight="1">
      <c r="A936" s="77"/>
    </row>
    <row r="937" spans="1:1" ht="12.95" customHeight="1">
      <c r="A937" s="77"/>
    </row>
    <row r="938" spans="1:1" ht="12.95" customHeight="1">
      <c r="A938" s="77"/>
    </row>
    <row r="939" spans="1:1" ht="12.95" customHeight="1">
      <c r="A939" s="77"/>
    </row>
    <row r="940" spans="1:1" ht="12.95" customHeight="1">
      <c r="A940" s="77"/>
    </row>
    <row r="941" spans="1:1" ht="12.95" customHeight="1">
      <c r="A941" s="77"/>
    </row>
    <row r="942" spans="1:1" ht="12.95" customHeight="1">
      <c r="A942" s="77"/>
    </row>
    <row r="943" spans="1:1" ht="12.95" customHeight="1">
      <c r="A943" s="77"/>
    </row>
    <row r="944" spans="1:1" ht="12.95" customHeight="1">
      <c r="A944" s="77"/>
    </row>
    <row r="945" spans="1:1" ht="12.95" customHeight="1">
      <c r="A945" s="77"/>
    </row>
    <row r="946" spans="1:1" ht="12.95" customHeight="1">
      <c r="A946" s="77"/>
    </row>
    <row r="947" spans="1:1" ht="12.95" customHeight="1">
      <c r="A947" s="77"/>
    </row>
    <row r="948" spans="1:1" ht="12.95" customHeight="1">
      <c r="A948" s="77"/>
    </row>
    <row r="949" spans="1:1" ht="12.95" customHeight="1">
      <c r="A949" s="77"/>
    </row>
    <row r="950" spans="1:1" ht="12.95" customHeight="1">
      <c r="A950" s="77"/>
    </row>
    <row r="951" spans="1:1" ht="12.95" customHeight="1">
      <c r="A951" s="77"/>
    </row>
    <row r="952" spans="1:1" ht="12.95" customHeight="1">
      <c r="A952" s="77"/>
    </row>
    <row r="953" spans="1:1" ht="12.95" customHeight="1">
      <c r="A953" s="77"/>
    </row>
    <row r="954" spans="1:1" ht="12.95" customHeight="1">
      <c r="A954" s="77"/>
    </row>
    <row r="955" spans="1:1" ht="12.95" customHeight="1">
      <c r="A955" s="77"/>
    </row>
    <row r="956" spans="1:1" ht="12.95" customHeight="1">
      <c r="A956" s="77"/>
    </row>
    <row r="957" spans="1:1" ht="12.95" customHeight="1">
      <c r="A957" s="77"/>
    </row>
    <row r="958" spans="1:1" ht="12.95" customHeight="1">
      <c r="A958" s="77"/>
    </row>
    <row r="959" spans="1:1" ht="12.95" customHeight="1">
      <c r="A959" s="77"/>
    </row>
    <row r="960" spans="1:1" ht="12.95" customHeight="1">
      <c r="A960" s="77"/>
    </row>
    <row r="961" spans="1:1" ht="12.95" customHeight="1">
      <c r="A961" s="77"/>
    </row>
    <row r="962" spans="1:1" ht="12.95" customHeight="1">
      <c r="A962" s="77"/>
    </row>
    <row r="963" spans="1:1" ht="12.95" customHeight="1">
      <c r="A963" s="77"/>
    </row>
    <row r="964" spans="1:1" ht="12.95" customHeight="1">
      <c r="A964" s="77"/>
    </row>
    <row r="965" spans="1:1" ht="12.95" customHeight="1">
      <c r="A965" s="77"/>
    </row>
    <row r="966" spans="1:1" ht="12.95" customHeight="1">
      <c r="A966" s="77"/>
    </row>
    <row r="967" spans="1:1" ht="12.95" customHeight="1">
      <c r="A967" s="77"/>
    </row>
    <row r="968" spans="1:1" ht="12.95" customHeight="1">
      <c r="A968" s="77"/>
    </row>
    <row r="969" spans="1:1" ht="12.95" customHeight="1">
      <c r="A969" s="77"/>
    </row>
    <row r="970" spans="1:1" ht="12.95" customHeight="1">
      <c r="A970" s="77"/>
    </row>
    <row r="971" spans="1:1" ht="12.95" customHeight="1">
      <c r="A971" s="77"/>
    </row>
    <row r="972" spans="1:1" ht="12.95" customHeight="1">
      <c r="A972" s="77"/>
    </row>
    <row r="973" spans="1:1" ht="12.95" customHeight="1">
      <c r="A973" s="77"/>
    </row>
    <row r="974" spans="1:1" ht="12.95" customHeight="1">
      <c r="A974" s="77"/>
    </row>
    <row r="975" spans="1:1" ht="12.95" customHeight="1">
      <c r="A975" s="77"/>
    </row>
    <row r="976" spans="1:1" ht="12.95" customHeight="1">
      <c r="A976" s="77"/>
    </row>
    <row r="977" spans="1:1" ht="12.95" customHeight="1">
      <c r="A977" s="77"/>
    </row>
    <row r="978" spans="1:1" ht="12.95" customHeight="1">
      <c r="A978" s="77"/>
    </row>
    <row r="979" spans="1:1" ht="12.95" customHeight="1">
      <c r="A979" s="77"/>
    </row>
    <row r="980" spans="1:1" ht="12.95" customHeight="1">
      <c r="A980" s="77"/>
    </row>
    <row r="981" spans="1:1" ht="12.95" customHeight="1">
      <c r="A981" s="77"/>
    </row>
    <row r="982" spans="1:1" ht="12.95" customHeight="1">
      <c r="A982" s="77"/>
    </row>
    <row r="983" spans="1:1" ht="12.95" customHeight="1">
      <c r="A983" s="77"/>
    </row>
    <row r="984" spans="1:1" ht="12.95" customHeight="1">
      <c r="A984" s="77"/>
    </row>
    <row r="985" spans="1:1" ht="12.95" customHeight="1">
      <c r="A985" s="77"/>
    </row>
    <row r="986" spans="1:1" ht="12.95" customHeight="1">
      <c r="A986" s="77"/>
    </row>
    <row r="987" spans="1:1" ht="12.95" customHeight="1">
      <c r="A987" s="77"/>
    </row>
    <row r="988" spans="1:1" ht="12.95" customHeight="1">
      <c r="A988" s="77"/>
    </row>
    <row r="989" spans="1:1" ht="12.95" customHeight="1">
      <c r="A989" s="77"/>
    </row>
    <row r="990" spans="1:1" ht="12.95" customHeight="1">
      <c r="A990" s="77"/>
    </row>
    <row r="991" spans="1:1" ht="12.95" customHeight="1">
      <c r="A991" s="77"/>
    </row>
    <row r="992" spans="1:1" ht="12.95" customHeight="1">
      <c r="A992" s="77"/>
    </row>
    <row r="993" spans="1:1" ht="12.95" customHeight="1">
      <c r="A993" s="77"/>
    </row>
    <row r="994" spans="1:1" ht="12.95" customHeight="1">
      <c r="A994" s="77"/>
    </row>
    <row r="995" spans="1:1" ht="12.95" customHeight="1">
      <c r="A995" s="77"/>
    </row>
    <row r="996" spans="1:1" ht="12.95" customHeight="1">
      <c r="A996" s="77"/>
    </row>
    <row r="997" spans="1:1" ht="12.95" customHeight="1">
      <c r="A997" s="77"/>
    </row>
    <row r="998" spans="1:1" ht="12.95" customHeight="1">
      <c r="A998" s="77"/>
    </row>
    <row r="999" spans="1:1" ht="12.95" customHeight="1">
      <c r="A999" s="77"/>
    </row>
    <row r="1000" spans="1:1" ht="12.95" customHeight="1">
      <c r="A1000" s="77"/>
    </row>
    <row r="1001" spans="1:1" ht="12.95" customHeight="1">
      <c r="A1001" s="77"/>
    </row>
    <row r="1002" spans="1:1" ht="12.95" customHeight="1">
      <c r="A1002" s="77"/>
    </row>
    <row r="1003" spans="1:1" ht="12.95" customHeight="1">
      <c r="A1003" s="77"/>
    </row>
    <row r="1004" spans="1:1" ht="12.95" customHeight="1">
      <c r="A1004" s="77"/>
    </row>
    <row r="1005" spans="1:1" ht="12.95" customHeight="1">
      <c r="A1005" s="77"/>
    </row>
    <row r="1006" spans="1:1" ht="12.95" customHeight="1">
      <c r="A1006" s="77"/>
    </row>
    <row r="1007" spans="1:1" ht="12.95" customHeight="1">
      <c r="A1007" s="77"/>
    </row>
    <row r="1008" spans="1:1" ht="12.95" customHeight="1">
      <c r="A1008" s="77"/>
    </row>
    <row r="1009" spans="1:1" ht="12.95" customHeight="1">
      <c r="A1009" s="77"/>
    </row>
    <row r="1010" spans="1:1" ht="12.95" customHeight="1">
      <c r="A1010" s="77"/>
    </row>
    <row r="1011" spans="1:1" ht="12.95" customHeight="1">
      <c r="A1011" s="77"/>
    </row>
    <row r="1012" spans="1:1" ht="12.95" customHeight="1">
      <c r="A1012" s="77"/>
    </row>
    <row r="1013" spans="1:1" ht="12.95" customHeight="1">
      <c r="A1013" s="77"/>
    </row>
    <row r="1014" spans="1:1" ht="12.95" customHeight="1">
      <c r="A1014" s="77"/>
    </row>
    <row r="1015" spans="1:1" ht="12.95" customHeight="1">
      <c r="A1015" s="77"/>
    </row>
    <row r="1016" spans="1:1" ht="12.95" customHeight="1">
      <c r="A1016" s="77"/>
    </row>
    <row r="1017" spans="1:1" ht="12.95" customHeight="1">
      <c r="A1017" s="77"/>
    </row>
    <row r="1018" spans="1:1" ht="12.95" customHeight="1">
      <c r="A1018" s="77"/>
    </row>
    <row r="1019" spans="1:1" ht="12.95" customHeight="1">
      <c r="A1019" s="77"/>
    </row>
    <row r="1020" spans="1:1" ht="12.95" customHeight="1">
      <c r="A1020" s="77"/>
    </row>
    <row r="1021" spans="1:1" ht="12.95" customHeight="1">
      <c r="A1021" s="77"/>
    </row>
    <row r="1022" spans="1:1" ht="12.95" customHeight="1">
      <c r="A1022" s="77"/>
    </row>
    <row r="1023" spans="1:1" ht="12.95" customHeight="1">
      <c r="A1023" s="77"/>
    </row>
    <row r="1024" spans="1:1" ht="12.95" customHeight="1">
      <c r="A1024" s="77"/>
    </row>
    <row r="1025" spans="1:1" ht="12.95" customHeight="1">
      <c r="A1025" s="77"/>
    </row>
    <row r="1026" spans="1:1" ht="12.95" customHeight="1">
      <c r="A1026" s="77"/>
    </row>
    <row r="1027" spans="1:1" ht="12.95" customHeight="1">
      <c r="A1027" s="77"/>
    </row>
    <row r="1028" spans="1:1" ht="12.95" customHeight="1">
      <c r="A1028" s="77"/>
    </row>
    <row r="1029" spans="1:1" ht="12.95" customHeight="1">
      <c r="A1029" s="77"/>
    </row>
    <row r="1030" spans="1:1" ht="12.95" customHeight="1">
      <c r="A1030" s="77"/>
    </row>
    <row r="1031" spans="1:1" ht="12.95" customHeight="1">
      <c r="A1031" s="77"/>
    </row>
    <row r="1032" spans="1:1" ht="12.95" customHeight="1">
      <c r="A1032" s="77"/>
    </row>
    <row r="1033" spans="1:1" ht="12.95" customHeight="1">
      <c r="A1033" s="77"/>
    </row>
    <row r="1034" spans="1:1" ht="12.95" customHeight="1">
      <c r="A1034" s="77"/>
    </row>
    <row r="1035" spans="1:1" ht="12.95" customHeight="1">
      <c r="A1035" s="77"/>
    </row>
    <row r="1036" spans="1:1" ht="12.95" customHeight="1">
      <c r="A1036" s="77"/>
    </row>
    <row r="1037" spans="1:1" ht="12.95" customHeight="1">
      <c r="A1037" s="77"/>
    </row>
    <row r="1038" spans="1:1" ht="12.95" customHeight="1">
      <c r="A1038" s="77"/>
    </row>
    <row r="1039" spans="1:1" ht="12.95" customHeight="1">
      <c r="A1039" s="77"/>
    </row>
    <row r="1040" spans="1:1" ht="12.95" customHeight="1">
      <c r="A1040" s="77"/>
    </row>
    <row r="1041" spans="1:1" ht="12.95" customHeight="1">
      <c r="A1041" s="77"/>
    </row>
    <row r="1042" spans="1:1" ht="12.95" customHeight="1">
      <c r="A1042" s="77"/>
    </row>
    <row r="1043" spans="1:1" ht="12.95" customHeight="1">
      <c r="A1043" s="77"/>
    </row>
    <row r="1044" spans="1:1" ht="12.95" customHeight="1">
      <c r="A1044" s="77"/>
    </row>
    <row r="1045" spans="1:1" ht="12.95" customHeight="1">
      <c r="A1045" s="77"/>
    </row>
    <row r="1046" spans="1:1" ht="12.95" customHeight="1">
      <c r="A1046" s="77"/>
    </row>
    <row r="1047" spans="1:1" ht="12.95" customHeight="1">
      <c r="A1047" s="77"/>
    </row>
    <row r="1048" spans="1:1" ht="12.95" customHeight="1">
      <c r="A1048" s="77"/>
    </row>
    <row r="1049" spans="1:1" ht="12.95" customHeight="1">
      <c r="A1049" s="77"/>
    </row>
    <row r="1050" spans="1:1" ht="12.95" customHeight="1">
      <c r="A1050" s="77"/>
    </row>
    <row r="1051" spans="1:1" ht="12.95" customHeight="1">
      <c r="A1051" s="77"/>
    </row>
    <row r="1052" spans="1:1" ht="12.95" customHeight="1">
      <c r="A1052" s="77"/>
    </row>
    <row r="1053" spans="1:1" ht="12.95" customHeight="1">
      <c r="A1053" s="77"/>
    </row>
    <row r="1054" spans="1:1" ht="12.95" customHeight="1">
      <c r="A1054" s="77"/>
    </row>
    <row r="1055" spans="1:1" ht="12.95" customHeight="1">
      <c r="A1055" s="77"/>
    </row>
    <row r="1056" spans="1:1" ht="12.95" customHeight="1">
      <c r="A1056" s="77"/>
    </row>
    <row r="1057" spans="1:1" ht="12.95" customHeight="1">
      <c r="A1057" s="77"/>
    </row>
    <row r="1058" spans="1:1" ht="12.95" customHeight="1">
      <c r="A1058" s="77"/>
    </row>
    <row r="1059" spans="1:1" ht="12.95" customHeight="1">
      <c r="A1059" s="77"/>
    </row>
    <row r="1060" spans="1:1" ht="12.95" customHeight="1">
      <c r="A1060" s="77"/>
    </row>
    <row r="1061" spans="1:1" ht="12.95" customHeight="1">
      <c r="A1061" s="77"/>
    </row>
    <row r="1062" spans="1:1" ht="12.95" customHeight="1">
      <c r="A1062" s="77"/>
    </row>
    <row r="1063" spans="1:1" ht="12.95" customHeight="1">
      <c r="A1063" s="77"/>
    </row>
    <row r="1064" spans="1:1" ht="12.95" customHeight="1">
      <c r="A1064" s="77"/>
    </row>
    <row r="1065" spans="1:1" ht="12.95" customHeight="1">
      <c r="A1065" s="77"/>
    </row>
    <row r="1066" spans="1:1" ht="12.95" customHeight="1">
      <c r="A1066" s="77"/>
    </row>
    <row r="1067" spans="1:1" ht="12.95" customHeight="1">
      <c r="A1067" s="77"/>
    </row>
    <row r="1068" spans="1:1" ht="12.95" customHeight="1">
      <c r="A1068" s="77"/>
    </row>
    <row r="1069" spans="1:1" ht="12.95" customHeight="1">
      <c r="A1069" s="77"/>
    </row>
    <row r="1070" spans="1:1" ht="12.95" customHeight="1">
      <c r="A1070" s="77"/>
    </row>
    <row r="1071" spans="1:1" ht="12.95" customHeight="1">
      <c r="A1071" s="77"/>
    </row>
    <row r="1072" spans="1:1" ht="12.95" customHeight="1">
      <c r="A1072" s="77"/>
    </row>
    <row r="1073" spans="1:1" ht="12.95" customHeight="1">
      <c r="A1073" s="77"/>
    </row>
    <row r="1074" spans="1:1" ht="12.95" customHeight="1">
      <c r="A1074" s="77"/>
    </row>
    <row r="1075" spans="1:1" ht="12.95" customHeight="1">
      <c r="A1075" s="77"/>
    </row>
    <row r="1076" spans="1:1" ht="12.95" customHeight="1">
      <c r="A1076" s="77"/>
    </row>
    <row r="1077" spans="1:1" ht="12.95" customHeight="1">
      <c r="A1077" s="77"/>
    </row>
    <row r="1078" spans="1:1" ht="12.95" customHeight="1">
      <c r="A1078" s="77"/>
    </row>
    <row r="1079" spans="1:1" ht="12.95" customHeight="1">
      <c r="A1079" s="77"/>
    </row>
    <row r="1080" spans="1:1" ht="12.95" customHeight="1">
      <c r="A1080" s="77"/>
    </row>
    <row r="1081" spans="1:1" ht="12.95" customHeight="1">
      <c r="A1081" s="77"/>
    </row>
    <row r="1082" spans="1:1" ht="12.95" customHeight="1">
      <c r="A1082" s="77"/>
    </row>
    <row r="1083" spans="1:1" ht="12.95" customHeight="1">
      <c r="A1083" s="77"/>
    </row>
    <row r="1084" spans="1:1" ht="12.95" customHeight="1">
      <c r="A1084" s="77"/>
    </row>
    <row r="1085" spans="1:1" ht="12.95" customHeight="1">
      <c r="A1085" s="77"/>
    </row>
    <row r="1086" spans="1:1" ht="12.95" customHeight="1">
      <c r="A1086" s="77"/>
    </row>
    <row r="1087" spans="1:1" ht="12.95" customHeight="1">
      <c r="A1087" s="77"/>
    </row>
    <row r="1088" spans="1:1" ht="12.95" customHeight="1">
      <c r="A1088" s="77"/>
    </row>
    <row r="1089" spans="1:1" ht="12.95" customHeight="1">
      <c r="A1089" s="77"/>
    </row>
    <row r="1090" spans="1:1" ht="12.95" customHeight="1">
      <c r="A1090" s="77"/>
    </row>
    <row r="1091" spans="1:1" ht="12.95" customHeight="1">
      <c r="A1091" s="77"/>
    </row>
    <row r="1092" spans="1:1" ht="12.95" customHeight="1">
      <c r="A1092" s="77"/>
    </row>
    <row r="1093" spans="1:1" ht="12.95" customHeight="1">
      <c r="A1093" s="77"/>
    </row>
    <row r="1094" spans="1:1" ht="12.95" customHeight="1">
      <c r="A1094" s="77"/>
    </row>
    <row r="1095" spans="1:1" ht="12.95" customHeight="1">
      <c r="A1095" s="77"/>
    </row>
    <row r="1096" spans="1:1" ht="12.95" customHeight="1">
      <c r="A1096" s="77"/>
    </row>
    <row r="1097" spans="1:1" ht="12.95" customHeight="1">
      <c r="A1097" s="77"/>
    </row>
    <row r="1098" spans="1:1" ht="12.95" customHeight="1">
      <c r="A1098" s="77"/>
    </row>
    <row r="1099" spans="1:1" ht="12.95" customHeight="1">
      <c r="A1099" s="77"/>
    </row>
    <row r="1100" spans="1:1" ht="12.95" customHeight="1">
      <c r="A1100" s="77"/>
    </row>
    <row r="1101" spans="1:1" ht="12.95" customHeight="1">
      <c r="A1101" s="77"/>
    </row>
    <row r="1102" spans="1:1" ht="12.95" customHeight="1">
      <c r="A1102" s="77"/>
    </row>
    <row r="1103" spans="1:1" ht="12.95" customHeight="1">
      <c r="A1103" s="77"/>
    </row>
    <row r="1104" spans="1:1" ht="12.95" customHeight="1">
      <c r="A1104" s="77"/>
    </row>
    <row r="1105" spans="1:1" ht="12.95" customHeight="1">
      <c r="A1105" s="77"/>
    </row>
    <row r="1106" spans="1:1" ht="12.95" customHeight="1">
      <c r="A1106" s="77"/>
    </row>
    <row r="1107" spans="1:1" ht="12.95" customHeight="1">
      <c r="A1107" s="77"/>
    </row>
    <row r="1108" spans="1:1" ht="12.95" customHeight="1">
      <c r="A1108" s="77"/>
    </row>
    <row r="1109" spans="1:1" ht="12.95" customHeight="1">
      <c r="A1109" s="77"/>
    </row>
    <row r="1110" spans="1:1" ht="12.95" customHeight="1">
      <c r="A1110" s="77"/>
    </row>
    <row r="1111" spans="1:1" ht="12.95" customHeight="1">
      <c r="A1111" s="77"/>
    </row>
    <row r="1112" spans="1:1" ht="12.95" customHeight="1">
      <c r="A1112" s="77"/>
    </row>
    <row r="1113" spans="1:1" ht="12.95" customHeight="1">
      <c r="A1113" s="77"/>
    </row>
    <row r="1114" spans="1:1" ht="12.95" customHeight="1">
      <c r="A1114" s="77"/>
    </row>
    <row r="1115" spans="1:1" ht="12.95" customHeight="1">
      <c r="A1115" s="77"/>
    </row>
    <row r="1116" spans="1:1" ht="12.95" customHeight="1">
      <c r="A1116" s="77"/>
    </row>
    <row r="1117" spans="1:1" ht="12.95" customHeight="1">
      <c r="A1117" s="77"/>
    </row>
    <row r="1118" spans="1:1" ht="12.95" customHeight="1">
      <c r="A1118" s="77"/>
    </row>
    <row r="1119" spans="1:1" ht="12.95" customHeight="1">
      <c r="A1119" s="77"/>
    </row>
    <row r="1120" spans="1:1" ht="12.95" customHeight="1">
      <c r="A1120" s="77"/>
    </row>
    <row r="1121" spans="1:1" ht="12.95" customHeight="1">
      <c r="A1121" s="77"/>
    </row>
    <row r="1122" spans="1:1" ht="12.95" customHeight="1">
      <c r="A1122" s="77"/>
    </row>
    <row r="1123" spans="1:1" ht="12.95" customHeight="1">
      <c r="A1123" s="77"/>
    </row>
    <row r="1124" spans="1:1" ht="12.95" customHeight="1">
      <c r="A1124" s="77"/>
    </row>
    <row r="1125" spans="1:1" ht="12.95" customHeight="1">
      <c r="A1125" s="77"/>
    </row>
    <row r="1126" spans="1:1" ht="12.95" customHeight="1">
      <c r="A1126" s="77"/>
    </row>
    <row r="1127" spans="1:1" ht="12.95" customHeight="1">
      <c r="A1127" s="77"/>
    </row>
    <row r="1128" spans="1:1" ht="12.95" customHeight="1">
      <c r="A1128" s="77"/>
    </row>
    <row r="1129" spans="1:1" ht="12.95" customHeight="1">
      <c r="A1129" s="77"/>
    </row>
    <row r="1130" spans="1:1" ht="12.95" customHeight="1">
      <c r="A1130" s="77"/>
    </row>
    <row r="1131" spans="1:1" ht="12.95" customHeight="1">
      <c r="A1131" s="77"/>
    </row>
    <row r="1132" spans="1:1" ht="12.95" customHeight="1">
      <c r="A1132" s="77"/>
    </row>
    <row r="1133" spans="1:1" ht="12.95" customHeight="1">
      <c r="A1133" s="77"/>
    </row>
    <row r="1134" spans="1:1" ht="12.95" customHeight="1">
      <c r="A1134" s="77"/>
    </row>
    <row r="1135" spans="1:1" ht="12.95" customHeight="1">
      <c r="A1135" s="77"/>
    </row>
    <row r="1136" spans="1:1" ht="12.95" customHeight="1">
      <c r="A1136" s="77"/>
    </row>
    <row r="1137" spans="1:1" ht="12.95" customHeight="1">
      <c r="A1137" s="77"/>
    </row>
    <row r="1138" spans="1:1" ht="12.95" customHeight="1">
      <c r="A1138" s="77"/>
    </row>
    <row r="1139" spans="1:1" ht="12.95" customHeight="1">
      <c r="A1139" s="77"/>
    </row>
    <row r="1140" spans="1:1" ht="12.95" customHeight="1">
      <c r="A1140" s="77"/>
    </row>
    <row r="1141" spans="1:1" ht="12.95" customHeight="1">
      <c r="A1141" s="77"/>
    </row>
    <row r="1142" spans="1:1" ht="12.95" customHeight="1">
      <c r="A1142" s="77"/>
    </row>
    <row r="1143" spans="1:1" ht="12.95" customHeight="1">
      <c r="A1143" s="77"/>
    </row>
    <row r="1144" spans="1:1" ht="12.95" customHeight="1">
      <c r="A1144" s="77"/>
    </row>
    <row r="1145" spans="1:1" ht="12.95" customHeight="1">
      <c r="A1145" s="77"/>
    </row>
    <row r="1146" spans="1:1" ht="12.95" customHeight="1">
      <c r="A1146" s="77"/>
    </row>
    <row r="1147" spans="1:1" ht="12.95" customHeight="1">
      <c r="A1147" s="77"/>
    </row>
    <row r="1148" spans="1:1" ht="12.95" customHeight="1">
      <c r="A1148" s="77"/>
    </row>
    <row r="1149" spans="1:1" ht="12.95" customHeight="1">
      <c r="A1149" s="77"/>
    </row>
    <row r="1150" spans="1:1" ht="12.95" customHeight="1">
      <c r="A1150" s="77"/>
    </row>
    <row r="1151" spans="1:1" ht="12.95" customHeight="1">
      <c r="A1151" s="77"/>
    </row>
    <row r="1152" spans="1:1" ht="12.95" customHeight="1">
      <c r="A1152" s="77"/>
    </row>
    <row r="1153" spans="1:1" ht="12.95" customHeight="1">
      <c r="A1153" s="77"/>
    </row>
    <row r="1154" spans="1:1" ht="12.95" customHeight="1">
      <c r="A1154" s="77"/>
    </row>
    <row r="1155" spans="1:1" ht="12.95" customHeight="1">
      <c r="A1155" s="77"/>
    </row>
    <row r="1156" spans="1:1" ht="12.95" customHeight="1">
      <c r="A1156" s="77"/>
    </row>
    <row r="1157" spans="1:1" ht="12.95" customHeight="1">
      <c r="A1157" s="77"/>
    </row>
    <row r="1158" spans="1:1" ht="12.95" customHeight="1">
      <c r="A1158" s="77"/>
    </row>
    <row r="1159" spans="1:1" ht="12.95" customHeight="1">
      <c r="A1159" s="77"/>
    </row>
    <row r="1160" spans="1:1" ht="12.95" customHeight="1">
      <c r="A1160" s="77"/>
    </row>
    <row r="1161" spans="1:1" ht="12.95" customHeight="1">
      <c r="A1161" s="77"/>
    </row>
    <row r="1162" spans="1:1" ht="12.95" customHeight="1">
      <c r="A1162" s="77"/>
    </row>
    <row r="1163" spans="1:1" ht="12.95" customHeight="1">
      <c r="A1163" s="77"/>
    </row>
    <row r="1164" spans="1:1" ht="12.95" customHeight="1">
      <c r="A1164" s="77"/>
    </row>
    <row r="1165" spans="1:1" ht="12.95" customHeight="1">
      <c r="A1165" s="77"/>
    </row>
    <row r="1166" spans="1:1" ht="12.95" customHeight="1">
      <c r="A1166" s="77"/>
    </row>
    <row r="1167" spans="1:1" ht="12.95" customHeight="1">
      <c r="A1167" s="77"/>
    </row>
    <row r="1168" spans="1:1" ht="12.95" customHeight="1">
      <c r="A1168" s="77"/>
    </row>
    <row r="1169" spans="1:1" ht="12.95" customHeight="1">
      <c r="A1169" s="77"/>
    </row>
    <row r="1170" spans="1:1" ht="12.95" customHeight="1">
      <c r="A1170" s="77"/>
    </row>
    <row r="1171" spans="1:1" ht="12.95" customHeight="1">
      <c r="A1171" s="77"/>
    </row>
    <row r="1172" spans="1:1" ht="12.95" customHeight="1">
      <c r="A1172" s="77"/>
    </row>
    <row r="1173" spans="1:1" ht="12.95" customHeight="1">
      <c r="A1173" s="77"/>
    </row>
    <row r="1174" spans="1:1" ht="12.95" customHeight="1">
      <c r="A1174" s="77"/>
    </row>
    <row r="1175" spans="1:1" ht="12.95" customHeight="1">
      <c r="A1175" s="77"/>
    </row>
    <row r="1176" spans="1:1" ht="12.95" customHeight="1">
      <c r="A1176" s="77"/>
    </row>
    <row r="1177" spans="1:1" ht="12.95" customHeight="1">
      <c r="A1177" s="77"/>
    </row>
    <row r="1178" spans="1:1" ht="12.95" customHeight="1">
      <c r="A1178" s="77"/>
    </row>
    <row r="1179" spans="1:1" ht="12.95" customHeight="1">
      <c r="A1179" s="77"/>
    </row>
    <row r="1180" spans="1:1" ht="12.95" customHeight="1">
      <c r="A1180" s="77"/>
    </row>
    <row r="1181" spans="1:1" ht="12.95" customHeight="1">
      <c r="A1181" s="77"/>
    </row>
    <row r="1182" spans="1:1" ht="12.95" customHeight="1">
      <c r="A1182" s="77"/>
    </row>
    <row r="1183" spans="1:1" ht="12.95" customHeight="1">
      <c r="A1183" s="77"/>
    </row>
    <row r="1184" spans="1:1" ht="12.95" customHeight="1">
      <c r="A1184" s="77"/>
    </row>
    <row r="1185" spans="1:1" ht="12.95" customHeight="1">
      <c r="A1185" s="77"/>
    </row>
    <row r="1186" spans="1:1" ht="12.95" customHeight="1">
      <c r="A1186" s="77"/>
    </row>
    <row r="1187" spans="1:1" ht="12.95" customHeight="1">
      <c r="A1187" s="77"/>
    </row>
    <row r="1188" spans="1:1" ht="12.95" customHeight="1">
      <c r="A1188" s="77"/>
    </row>
    <row r="1189" spans="1:1" ht="12.95" customHeight="1">
      <c r="A1189" s="77"/>
    </row>
    <row r="1190" spans="1:1" ht="12.95" customHeight="1">
      <c r="A1190" s="77"/>
    </row>
    <row r="1191" spans="1:1" ht="12.95" customHeight="1">
      <c r="A1191" s="77"/>
    </row>
    <row r="1192" spans="1:1" ht="12.95" customHeight="1">
      <c r="A1192" s="77"/>
    </row>
    <row r="1193" spans="1:1" ht="12.95" customHeight="1">
      <c r="A1193" s="77"/>
    </row>
    <row r="1194" spans="1:1" ht="12.95" customHeight="1">
      <c r="A1194" s="77"/>
    </row>
    <row r="1195" spans="1:1" ht="12.95" customHeight="1">
      <c r="A1195" s="77"/>
    </row>
    <row r="1196" spans="1:1" ht="12.95" customHeight="1">
      <c r="A1196" s="77"/>
    </row>
    <row r="1197" spans="1:1" ht="12.95" customHeight="1">
      <c r="A1197" s="77"/>
    </row>
    <row r="1198" spans="1:1" ht="12.95" customHeight="1">
      <c r="A1198" s="77"/>
    </row>
    <row r="1199" spans="1:1" ht="12.95" customHeight="1">
      <c r="A1199" s="77"/>
    </row>
    <row r="1200" spans="1:1" ht="12.95" customHeight="1">
      <c r="A1200" s="77"/>
    </row>
    <row r="1201" spans="1:1" ht="12.95" customHeight="1">
      <c r="A1201" s="77"/>
    </row>
    <row r="1202" spans="1:1" ht="12.95" customHeight="1">
      <c r="A1202" s="77"/>
    </row>
    <row r="1203" spans="1:1" ht="12.95" customHeight="1">
      <c r="A1203" s="77"/>
    </row>
    <row r="1204" spans="1:1" ht="12.95" customHeight="1">
      <c r="A1204" s="77"/>
    </row>
    <row r="1205" spans="1:1" ht="12.95" customHeight="1">
      <c r="A1205" s="77"/>
    </row>
    <row r="1206" spans="1:1" ht="12.95" customHeight="1">
      <c r="A1206" s="77"/>
    </row>
    <row r="1207" spans="1:1" ht="12.95" customHeight="1">
      <c r="A1207" s="77"/>
    </row>
    <row r="1208" spans="1:1" ht="12.95" customHeight="1">
      <c r="A1208" s="77"/>
    </row>
    <row r="1209" spans="1:1" ht="12.95" customHeight="1">
      <c r="A1209" s="77"/>
    </row>
    <row r="1210" spans="1:1" ht="12.95" customHeight="1">
      <c r="A1210" s="77"/>
    </row>
    <row r="1211" spans="1:1" ht="12.95" customHeight="1">
      <c r="A1211" s="77"/>
    </row>
    <row r="1212" spans="1:1" ht="12.95" customHeight="1">
      <c r="A1212" s="77"/>
    </row>
    <row r="1213" spans="1:1" ht="12.95" customHeight="1">
      <c r="A1213" s="77"/>
    </row>
    <row r="1214" spans="1:1" ht="12.95" customHeight="1">
      <c r="A1214" s="77"/>
    </row>
    <row r="1215" spans="1:1" ht="12.95" customHeight="1">
      <c r="A1215" s="77"/>
    </row>
    <row r="1216" spans="1:1" ht="12.95" customHeight="1">
      <c r="A1216" s="77"/>
    </row>
    <row r="1217" spans="1:1" ht="12.95" customHeight="1">
      <c r="A1217" s="77"/>
    </row>
    <row r="1218" spans="1:1" ht="12.95" customHeight="1">
      <c r="A1218" s="77"/>
    </row>
    <row r="1219" spans="1:1" ht="12.95" customHeight="1">
      <c r="A1219" s="77"/>
    </row>
    <row r="1220" spans="1:1" ht="12.95" customHeight="1">
      <c r="A1220" s="77"/>
    </row>
    <row r="1221" spans="1:1" ht="12.95" customHeight="1">
      <c r="A1221" s="77"/>
    </row>
    <row r="1222" spans="1:1" ht="12.95" customHeight="1">
      <c r="A1222" s="77"/>
    </row>
    <row r="1223" spans="1:1" ht="12.95" customHeight="1">
      <c r="A1223" s="77"/>
    </row>
    <row r="1224" spans="1:1" ht="12.95" customHeight="1">
      <c r="A1224" s="77"/>
    </row>
    <row r="1225" spans="1:1" ht="12.95" customHeight="1">
      <c r="A1225" s="77"/>
    </row>
    <row r="1226" spans="1:1" ht="12.95" customHeight="1">
      <c r="A1226" s="77"/>
    </row>
    <row r="1227" spans="1:1" ht="12.95" customHeight="1">
      <c r="A1227" s="77"/>
    </row>
    <row r="1228" spans="1:1" ht="12.95" customHeight="1">
      <c r="A1228" s="77"/>
    </row>
    <row r="1229" spans="1:1" ht="12.95" customHeight="1">
      <c r="A1229" s="77"/>
    </row>
    <row r="1230" spans="1:1" ht="12.95" customHeight="1">
      <c r="A1230" s="77"/>
    </row>
    <row r="1231" spans="1:1" ht="12.95" customHeight="1">
      <c r="A1231" s="77"/>
    </row>
    <row r="1232" spans="1:1" ht="12.95" customHeight="1">
      <c r="A1232" s="77"/>
    </row>
    <row r="1233" spans="1:1" ht="12.95" customHeight="1">
      <c r="A1233" s="77"/>
    </row>
    <row r="1234" spans="1:1" ht="12.95" customHeight="1">
      <c r="A1234" s="77"/>
    </row>
    <row r="1235" spans="1:1" ht="12.95" customHeight="1">
      <c r="A1235" s="77"/>
    </row>
    <row r="1236" spans="1:1" ht="12.95" customHeight="1">
      <c r="A1236" s="77"/>
    </row>
    <row r="1237" spans="1:1" ht="12.95" customHeight="1">
      <c r="A1237" s="77"/>
    </row>
    <row r="1238" spans="1:1" ht="12.95" customHeight="1">
      <c r="A1238" s="77"/>
    </row>
    <row r="1239" spans="1:1" ht="12.95" customHeight="1">
      <c r="A1239" s="77"/>
    </row>
    <row r="1240" spans="1:1" ht="12.95" customHeight="1">
      <c r="A1240" s="77"/>
    </row>
    <row r="1241" spans="1:1" ht="12.95" customHeight="1">
      <c r="A1241" s="77"/>
    </row>
    <row r="1242" spans="1:1" ht="12.95" customHeight="1">
      <c r="A1242" s="77"/>
    </row>
    <row r="1243" spans="1:1" ht="12.95" customHeight="1">
      <c r="A1243" s="77"/>
    </row>
    <row r="1244" spans="1:1" ht="12.95" customHeight="1">
      <c r="A1244" s="77"/>
    </row>
    <row r="1245" spans="1:1" ht="12.95" customHeight="1">
      <c r="A1245" s="77"/>
    </row>
    <row r="1246" spans="1:1" ht="12.95" customHeight="1">
      <c r="A1246" s="77"/>
    </row>
    <row r="1247" spans="1:1" ht="12.95" customHeight="1">
      <c r="A1247" s="77"/>
    </row>
    <row r="1248" spans="1:1" ht="12.95" customHeight="1">
      <c r="A1248" s="77"/>
    </row>
    <row r="1249" spans="1:1" ht="12.95" customHeight="1">
      <c r="A1249" s="77"/>
    </row>
    <row r="1250" spans="1:1" ht="12.95" customHeight="1">
      <c r="A1250" s="77"/>
    </row>
    <row r="1251" spans="1:1" ht="12.95" customHeight="1">
      <c r="A1251" s="77"/>
    </row>
    <row r="1252" spans="1:1" ht="12.95" customHeight="1">
      <c r="A1252" s="77"/>
    </row>
    <row r="1253" spans="1:1" ht="12.95" customHeight="1">
      <c r="A1253" s="77"/>
    </row>
    <row r="1254" spans="1:1" ht="12.95" customHeight="1">
      <c r="A1254" s="77"/>
    </row>
    <row r="1255" spans="1:1" ht="12.95" customHeight="1">
      <c r="A1255" s="77"/>
    </row>
    <row r="1256" spans="1:1" ht="12.95" customHeight="1">
      <c r="A1256" s="77"/>
    </row>
    <row r="1257" spans="1:1" ht="12.95" customHeight="1">
      <c r="A1257" s="77"/>
    </row>
    <row r="1258" spans="1:1" ht="12.95" customHeight="1">
      <c r="A1258" s="77"/>
    </row>
    <row r="1259" spans="1:1" ht="12.95" customHeight="1">
      <c r="A1259" s="77"/>
    </row>
    <row r="1260" spans="1:1" ht="12.95" customHeight="1">
      <c r="A1260" s="77"/>
    </row>
    <row r="1261" spans="1:1" ht="12.95" customHeight="1">
      <c r="A1261" s="77"/>
    </row>
    <row r="1262" spans="1:1" ht="12.95" customHeight="1">
      <c r="A1262" s="77"/>
    </row>
    <row r="1263" spans="1:1" ht="12.95" customHeight="1">
      <c r="A1263" s="77"/>
    </row>
    <row r="1264" spans="1:1" ht="12.95" customHeight="1">
      <c r="A1264" s="77"/>
    </row>
    <row r="1265" spans="1:1" ht="12.95" customHeight="1">
      <c r="A1265" s="77"/>
    </row>
    <row r="1266" spans="1:1" ht="12.95" customHeight="1">
      <c r="A1266" s="77"/>
    </row>
    <row r="1267" spans="1:1" ht="12.95" customHeight="1">
      <c r="A1267" s="77"/>
    </row>
    <row r="1268" spans="1:1" ht="12.95" customHeight="1">
      <c r="A1268" s="77"/>
    </row>
    <row r="1269" spans="1:1" ht="12.95" customHeight="1">
      <c r="A1269" s="77"/>
    </row>
    <row r="1270" spans="1:1" ht="12.95" customHeight="1">
      <c r="A1270" s="77"/>
    </row>
    <row r="1271" spans="1:1" ht="12.95" customHeight="1">
      <c r="A1271" s="77"/>
    </row>
    <row r="1272" spans="1:1" ht="12.95" customHeight="1">
      <c r="A1272" s="77"/>
    </row>
    <row r="1273" spans="1:1" ht="12.95" customHeight="1">
      <c r="A1273" s="77"/>
    </row>
    <row r="1274" spans="1:1" ht="12.95" customHeight="1">
      <c r="A1274" s="77"/>
    </row>
    <row r="1275" spans="1:1" ht="12.95" customHeight="1">
      <c r="A1275" s="77"/>
    </row>
    <row r="1276" spans="1:1" ht="12.95" customHeight="1">
      <c r="A1276" s="77"/>
    </row>
    <row r="1277" spans="1:1" ht="12.95" customHeight="1">
      <c r="A1277" s="77"/>
    </row>
    <row r="1278" spans="1:1" ht="12.95" customHeight="1">
      <c r="A1278" s="77"/>
    </row>
    <row r="1279" spans="1:1" ht="12.95" customHeight="1">
      <c r="A1279" s="77"/>
    </row>
    <row r="1280" spans="1:1" ht="12.95" customHeight="1">
      <c r="A1280" s="77"/>
    </row>
    <row r="1281" spans="1:1" ht="12.95" customHeight="1">
      <c r="A1281" s="77"/>
    </row>
    <row r="1282" spans="1:1" ht="12.95" customHeight="1">
      <c r="A1282" s="77"/>
    </row>
    <row r="1283" spans="1:1" ht="12.95" customHeight="1">
      <c r="A1283" s="77"/>
    </row>
    <row r="1284" spans="1:1" ht="12.95" customHeight="1">
      <c r="A1284" s="77"/>
    </row>
    <row r="1285" spans="1:1" ht="12.95" customHeight="1">
      <c r="A1285" s="77"/>
    </row>
    <row r="1286" spans="1:1" ht="12.95" customHeight="1">
      <c r="A1286" s="77"/>
    </row>
    <row r="1287" spans="1:1" ht="12.95" customHeight="1">
      <c r="A1287" s="77"/>
    </row>
    <row r="1288" spans="1:1" ht="12.95" customHeight="1">
      <c r="A1288" s="77"/>
    </row>
    <row r="1289" spans="1:1" ht="12.95" customHeight="1">
      <c r="A1289" s="77"/>
    </row>
    <row r="1290" spans="1:1" ht="12.95" customHeight="1">
      <c r="A1290" s="77"/>
    </row>
    <row r="1291" spans="1:1" ht="12.95" customHeight="1">
      <c r="A1291" s="77"/>
    </row>
    <row r="1292" spans="1:1" ht="12.95" customHeight="1">
      <c r="A1292" s="77"/>
    </row>
    <row r="1293" spans="1:1" ht="12.95" customHeight="1">
      <c r="A1293" s="77"/>
    </row>
    <row r="1294" spans="1:1" ht="12.95" customHeight="1">
      <c r="A1294" s="77"/>
    </row>
    <row r="1295" spans="1:1" ht="12.95" customHeight="1">
      <c r="A1295" s="77"/>
    </row>
    <row r="1296" spans="1:1" ht="12.95" customHeight="1">
      <c r="A1296" s="77"/>
    </row>
    <row r="1297" spans="1:1" ht="12.95" customHeight="1">
      <c r="A1297" s="77"/>
    </row>
    <row r="1298" spans="1:1" ht="12.95" customHeight="1">
      <c r="A1298" s="77"/>
    </row>
    <row r="1299" spans="1:1" ht="12.95" customHeight="1">
      <c r="A1299" s="77"/>
    </row>
    <row r="1300" spans="1:1" ht="12.95" customHeight="1">
      <c r="A1300" s="77"/>
    </row>
    <row r="1301" spans="1:1" ht="12.95" customHeight="1">
      <c r="A1301" s="77"/>
    </row>
    <row r="1302" spans="1:1" ht="12.95" customHeight="1">
      <c r="A1302" s="77"/>
    </row>
    <row r="1303" spans="1:1" ht="12.95" customHeight="1">
      <c r="A1303" s="77"/>
    </row>
    <row r="1304" spans="1:1" ht="12.95" customHeight="1">
      <c r="A1304" s="77"/>
    </row>
    <row r="1305" spans="1:1" ht="12.95" customHeight="1">
      <c r="A1305" s="77"/>
    </row>
    <row r="1306" spans="1:1" ht="12.95" customHeight="1">
      <c r="A1306" s="77"/>
    </row>
    <row r="1307" spans="1:1" ht="12.95" customHeight="1">
      <c r="A1307" s="77"/>
    </row>
    <row r="1308" spans="1:1" ht="12.95" customHeight="1">
      <c r="A1308" s="77"/>
    </row>
    <row r="1309" spans="1:1" ht="12.95" customHeight="1">
      <c r="A1309" s="77"/>
    </row>
    <row r="1310" spans="1:1" ht="12.95" customHeight="1">
      <c r="A1310" s="77"/>
    </row>
    <row r="1311" spans="1:1" ht="12.95" customHeight="1">
      <c r="A1311" s="77"/>
    </row>
    <row r="1312" spans="1:1" ht="12.95" customHeight="1">
      <c r="A1312" s="77"/>
    </row>
    <row r="1313" spans="1:1" ht="12.95" customHeight="1">
      <c r="A1313" s="77"/>
    </row>
    <row r="1314" spans="1:1" ht="12.95" customHeight="1">
      <c r="A1314" s="77"/>
    </row>
    <row r="1315" spans="1:1" ht="12.95" customHeight="1">
      <c r="A1315" s="77"/>
    </row>
    <row r="1316" spans="1:1" ht="12.95" customHeight="1">
      <c r="A1316" s="77"/>
    </row>
    <row r="1317" spans="1:1" ht="12.95" customHeight="1">
      <c r="A1317" s="77"/>
    </row>
    <row r="1318" spans="1:1" ht="12.95" customHeight="1">
      <c r="A1318" s="77"/>
    </row>
    <row r="1319" spans="1:1" ht="12.95" customHeight="1">
      <c r="A1319" s="77"/>
    </row>
    <row r="1320" spans="1:1" ht="12.95" customHeight="1">
      <c r="A1320" s="77"/>
    </row>
    <row r="1321" spans="1:1" ht="12.95" customHeight="1">
      <c r="A1321" s="77"/>
    </row>
    <row r="1322" spans="1:1" ht="12.95" customHeight="1">
      <c r="A1322" s="77"/>
    </row>
    <row r="1323" spans="1:1" ht="12.95" customHeight="1">
      <c r="A1323" s="77"/>
    </row>
    <row r="1324" spans="1:1" ht="12.95" customHeight="1">
      <c r="A1324" s="77"/>
    </row>
    <row r="1325" spans="1:1" ht="12.95" customHeight="1">
      <c r="A1325" s="77"/>
    </row>
    <row r="1326" spans="1:1" ht="12.95" customHeight="1">
      <c r="A1326" s="77"/>
    </row>
    <row r="1327" spans="1:1" ht="12.95" customHeight="1">
      <c r="A1327" s="77"/>
    </row>
    <row r="1328" spans="1:1" ht="12.95" customHeight="1">
      <c r="A1328" s="77"/>
    </row>
    <row r="1329" spans="1:1" ht="12.95" customHeight="1">
      <c r="A1329" s="77"/>
    </row>
    <row r="1330" spans="1:1" ht="12.95" customHeight="1">
      <c r="A1330" s="77"/>
    </row>
    <row r="1331" spans="1:1" ht="12.95" customHeight="1">
      <c r="A1331" s="77"/>
    </row>
    <row r="1332" spans="1:1" ht="12.95" customHeight="1">
      <c r="A1332" s="77"/>
    </row>
    <row r="1333" spans="1:1" ht="12.95" customHeight="1">
      <c r="A1333" s="77"/>
    </row>
    <row r="1334" spans="1:1" ht="12.95" customHeight="1">
      <c r="A1334" s="77"/>
    </row>
    <row r="1335" spans="1:1" ht="12.95" customHeight="1">
      <c r="A1335" s="77"/>
    </row>
    <row r="1336" spans="1:1" ht="12.95" customHeight="1">
      <c r="A1336" s="77"/>
    </row>
    <row r="1337" spans="1:1" ht="12.95" customHeight="1">
      <c r="A1337" s="77"/>
    </row>
    <row r="1338" spans="1:1" ht="12.95" customHeight="1">
      <c r="A1338" s="77"/>
    </row>
    <row r="1339" spans="1:1" ht="12.95" customHeight="1">
      <c r="A1339" s="77"/>
    </row>
    <row r="1340" spans="1:1" ht="12.95" customHeight="1">
      <c r="A1340" s="77"/>
    </row>
    <row r="1341" spans="1:1" ht="12.95" customHeight="1">
      <c r="A1341" s="77"/>
    </row>
    <row r="1342" spans="1:1" ht="12.95" customHeight="1">
      <c r="A1342" s="77"/>
    </row>
    <row r="1343" spans="1:1" ht="12.95" customHeight="1">
      <c r="A1343" s="77"/>
    </row>
    <row r="1344" spans="1:1" ht="12.95" customHeight="1">
      <c r="A1344" s="77"/>
    </row>
    <row r="1345" spans="1:1" ht="12.95" customHeight="1">
      <c r="A1345" s="77"/>
    </row>
    <row r="1346" spans="1:1" ht="12.95" customHeight="1">
      <c r="A1346" s="77"/>
    </row>
    <row r="1347" spans="1:1" ht="12.95" customHeight="1">
      <c r="A1347" s="77"/>
    </row>
    <row r="1348" spans="1:1" ht="12.95" customHeight="1">
      <c r="A1348" s="77"/>
    </row>
    <row r="1349" spans="1:1" ht="12.95" customHeight="1">
      <c r="A1349" s="77"/>
    </row>
    <row r="1350" spans="1:1" ht="12.95" customHeight="1">
      <c r="A1350" s="77"/>
    </row>
    <row r="1351" spans="1:1" ht="12.95" customHeight="1">
      <c r="A1351" s="77"/>
    </row>
    <row r="1352" spans="1:1" ht="12.95" customHeight="1">
      <c r="A1352" s="77"/>
    </row>
    <row r="1353" spans="1:1" ht="12.95" customHeight="1">
      <c r="A1353" s="77"/>
    </row>
    <row r="1354" spans="1:1" ht="12.95" customHeight="1">
      <c r="A1354" s="77"/>
    </row>
    <row r="1355" spans="1:1" ht="12.95" customHeight="1">
      <c r="A1355" s="77"/>
    </row>
    <row r="1356" spans="1:1" ht="12.95" customHeight="1">
      <c r="A1356" s="77"/>
    </row>
    <row r="1357" spans="1:1" ht="12.95" customHeight="1">
      <c r="A1357" s="77"/>
    </row>
    <row r="1358" spans="1:1" ht="12.95" customHeight="1">
      <c r="A1358" s="77"/>
    </row>
    <row r="1359" spans="1:1" ht="12.95" customHeight="1">
      <c r="A1359" s="77"/>
    </row>
    <row r="1360" spans="1:1" ht="12.95" customHeight="1">
      <c r="A1360" s="77"/>
    </row>
    <row r="1361" spans="1:1" ht="12.95" customHeight="1">
      <c r="A1361" s="77"/>
    </row>
    <row r="1362" spans="1:1" ht="12.95" customHeight="1">
      <c r="A1362" s="77"/>
    </row>
    <row r="1363" spans="1:1" ht="12.95" customHeight="1">
      <c r="A1363" s="77"/>
    </row>
    <row r="1364" spans="1:1" ht="12.95" customHeight="1">
      <c r="A1364" s="77"/>
    </row>
    <row r="1365" spans="1:1" ht="12.95" customHeight="1">
      <c r="A1365" s="77"/>
    </row>
    <row r="1366" spans="1:1" ht="12.95" customHeight="1">
      <c r="A1366" s="77"/>
    </row>
    <row r="1367" spans="1:1" ht="12.95" customHeight="1">
      <c r="A1367" s="77"/>
    </row>
    <row r="1368" spans="1:1" ht="12.95" customHeight="1">
      <c r="A1368" s="77"/>
    </row>
    <row r="1369" spans="1:1" ht="12.95" customHeight="1">
      <c r="A1369" s="77"/>
    </row>
    <row r="1370" spans="1:1" ht="12.95" customHeight="1">
      <c r="A1370" s="77"/>
    </row>
    <row r="1371" spans="1:1" ht="12.95" customHeight="1">
      <c r="A1371" s="77"/>
    </row>
    <row r="1372" spans="1:1" ht="12.95" customHeight="1">
      <c r="A1372" s="77"/>
    </row>
    <row r="1373" spans="1:1" ht="12.95" customHeight="1">
      <c r="A1373" s="77"/>
    </row>
    <row r="1374" spans="1:1" ht="12.95" customHeight="1">
      <c r="A1374" s="77"/>
    </row>
    <row r="1375" spans="1:1" ht="12.95" customHeight="1">
      <c r="A1375" s="77"/>
    </row>
    <row r="1376" spans="1:1" ht="12.95" customHeight="1">
      <c r="A1376" s="77"/>
    </row>
    <row r="1377" spans="1:1" ht="12.95" customHeight="1">
      <c r="A1377" s="77"/>
    </row>
    <row r="1378" spans="1:1" ht="12.95" customHeight="1">
      <c r="A1378" s="77"/>
    </row>
    <row r="1379" spans="1:1" ht="12.95" customHeight="1">
      <c r="A1379" s="77"/>
    </row>
    <row r="1380" spans="1:1" ht="12.95" customHeight="1">
      <c r="A1380" s="77"/>
    </row>
    <row r="1381" spans="1:1" ht="12.95" customHeight="1">
      <c r="A1381" s="77"/>
    </row>
    <row r="1382" spans="1:1" ht="12.95" customHeight="1">
      <c r="A1382" s="77"/>
    </row>
    <row r="1383" spans="1:1" ht="12.95" customHeight="1">
      <c r="A1383" s="77"/>
    </row>
    <row r="1384" spans="1:1" ht="12.95" customHeight="1">
      <c r="A1384" s="77"/>
    </row>
    <row r="1385" spans="1:1" ht="12.95" customHeight="1">
      <c r="A1385" s="77"/>
    </row>
    <row r="1386" spans="1:1" ht="12.95" customHeight="1">
      <c r="A1386" s="77"/>
    </row>
    <row r="1387" spans="1:1" ht="12.95" customHeight="1">
      <c r="A1387" s="77"/>
    </row>
    <row r="1388" spans="1:1" ht="12.95" customHeight="1">
      <c r="A1388" s="77"/>
    </row>
    <row r="1389" spans="1:1" ht="12.95" customHeight="1">
      <c r="A1389" s="77"/>
    </row>
    <row r="1390" spans="1:1" ht="12.95" customHeight="1">
      <c r="A1390" s="77"/>
    </row>
    <row r="1391" spans="1:1" ht="12.95" customHeight="1">
      <c r="A1391" s="77"/>
    </row>
    <row r="1392" spans="1:1" ht="12.95" customHeight="1">
      <c r="A1392" s="77"/>
    </row>
    <row r="1393" spans="1:1" ht="12.95" customHeight="1">
      <c r="A1393" s="77"/>
    </row>
    <row r="1394" spans="1:1" ht="12.95" customHeight="1">
      <c r="A1394" s="77"/>
    </row>
    <row r="1395" spans="1:1" ht="12.95" customHeight="1">
      <c r="A1395" s="77"/>
    </row>
    <row r="1396" spans="1:1" ht="12.95" customHeight="1">
      <c r="A1396" s="77"/>
    </row>
    <row r="1397" spans="1:1" ht="12.95" customHeight="1">
      <c r="A1397" s="77"/>
    </row>
    <row r="1398" spans="1:1" ht="12.95" customHeight="1">
      <c r="A1398" s="77"/>
    </row>
    <row r="1399" spans="1:1" ht="12.95" customHeight="1">
      <c r="A1399" s="77"/>
    </row>
    <row r="1400" spans="1:1" ht="12.95" customHeight="1">
      <c r="A1400" s="77"/>
    </row>
    <row r="1401" spans="1:1" ht="12.95" customHeight="1">
      <c r="A1401" s="77"/>
    </row>
    <row r="1402" spans="1:1" ht="12.95" customHeight="1">
      <c r="A1402" s="77"/>
    </row>
    <row r="1403" spans="1:1" ht="12.95" customHeight="1">
      <c r="A1403" s="77"/>
    </row>
    <row r="1404" spans="1:1" ht="12.95" customHeight="1">
      <c r="A1404" s="77"/>
    </row>
    <row r="1405" spans="1:1" ht="12.95" customHeight="1">
      <c r="A1405" s="77"/>
    </row>
    <row r="1406" spans="1:1" ht="12.95" customHeight="1">
      <c r="A1406" s="77"/>
    </row>
    <row r="1407" spans="1:1" ht="12.95" customHeight="1">
      <c r="A1407" s="77"/>
    </row>
    <row r="1408" spans="1:1" ht="12.95" customHeight="1">
      <c r="A1408" s="77"/>
    </row>
    <row r="1409" spans="1:1" ht="12.95" customHeight="1">
      <c r="A1409" s="77"/>
    </row>
    <row r="1410" spans="1:1" ht="12.95" customHeight="1">
      <c r="A1410" s="77"/>
    </row>
    <row r="1411" spans="1:1" ht="12.95" customHeight="1">
      <c r="A1411" s="77"/>
    </row>
    <row r="1412" spans="1:1" ht="12.95" customHeight="1">
      <c r="A1412" s="77"/>
    </row>
    <row r="1413" spans="1:1" ht="12.95" customHeight="1">
      <c r="A1413" s="77"/>
    </row>
    <row r="1414" spans="1:1" ht="12.95" customHeight="1">
      <c r="A1414" s="77"/>
    </row>
    <row r="1415" spans="1:1" ht="12.95" customHeight="1">
      <c r="A1415" s="77"/>
    </row>
    <row r="1416" spans="1:1" ht="12.95" customHeight="1">
      <c r="A1416" s="77"/>
    </row>
    <row r="1417" spans="1:1" ht="12.95" customHeight="1">
      <c r="A1417" s="77"/>
    </row>
    <row r="1418" spans="1:1" ht="12.95" customHeight="1">
      <c r="A1418" s="77"/>
    </row>
    <row r="1419" spans="1:1" ht="12.95" customHeight="1">
      <c r="A1419" s="77"/>
    </row>
    <row r="1420" spans="1:1" ht="12.95" customHeight="1">
      <c r="A1420" s="77"/>
    </row>
    <row r="1421" spans="1:1" ht="12.95" customHeight="1">
      <c r="A1421" s="77"/>
    </row>
    <row r="1422" spans="1:1" ht="12.95" customHeight="1">
      <c r="A1422" s="77"/>
    </row>
    <row r="1423" spans="1:1" ht="12.95" customHeight="1">
      <c r="A1423" s="77"/>
    </row>
    <row r="1424" spans="1:1" ht="12.95" customHeight="1">
      <c r="A1424" s="77"/>
    </row>
    <row r="1425" spans="1:1" ht="12.95" customHeight="1">
      <c r="A1425" s="77"/>
    </row>
    <row r="1426" spans="1:1" ht="12.95" customHeight="1">
      <c r="A1426" s="77"/>
    </row>
    <row r="1427" spans="1:1" ht="12.95" customHeight="1">
      <c r="A1427" s="77"/>
    </row>
    <row r="1428" spans="1:1" ht="12.95" customHeight="1">
      <c r="A1428" s="77"/>
    </row>
    <row r="1429" spans="1:1" ht="12.95" customHeight="1">
      <c r="A1429" s="77"/>
    </row>
    <row r="1430" spans="1:1" ht="12.95" customHeight="1">
      <c r="A1430" s="77"/>
    </row>
    <row r="1431" spans="1:1" ht="12.95" customHeight="1">
      <c r="A1431" s="77"/>
    </row>
    <row r="1432" spans="1:1" ht="12.95" customHeight="1">
      <c r="A1432" s="77"/>
    </row>
    <row r="1433" spans="1:1" ht="12.95" customHeight="1">
      <c r="A1433" s="77"/>
    </row>
    <row r="1434" spans="1:1" ht="12.95" customHeight="1">
      <c r="A1434" s="77"/>
    </row>
    <row r="1435" spans="1:1" ht="12.95" customHeight="1">
      <c r="A1435" s="77"/>
    </row>
    <row r="1436" spans="1:1" ht="12.95" customHeight="1">
      <c r="A1436" s="77"/>
    </row>
    <row r="1437" spans="1:1" ht="12.95" customHeight="1">
      <c r="A1437" s="77"/>
    </row>
    <row r="1438" spans="1:1" ht="12.95" customHeight="1">
      <c r="A1438" s="77"/>
    </row>
    <row r="1439" spans="1:1" ht="12.95" customHeight="1">
      <c r="A1439" s="77"/>
    </row>
    <row r="1440" spans="1:1" ht="12.95" customHeight="1">
      <c r="A1440" s="77"/>
    </row>
    <row r="1441" spans="1:1" ht="12.95" customHeight="1">
      <c r="A1441" s="77"/>
    </row>
    <row r="1442" spans="1:1" ht="12.95" customHeight="1">
      <c r="A1442" s="77"/>
    </row>
    <row r="1443" spans="1:1" ht="12.95" customHeight="1">
      <c r="A1443" s="77"/>
    </row>
    <row r="1444" spans="1:1" ht="12.95" customHeight="1">
      <c r="A1444" s="77"/>
    </row>
    <row r="1445" spans="1:1" ht="12.95" customHeight="1">
      <c r="A1445" s="77"/>
    </row>
    <row r="1446" spans="1:1" ht="12.95" customHeight="1">
      <c r="A1446" s="77"/>
    </row>
    <row r="1447" spans="1:1" ht="12.95" customHeight="1">
      <c r="A1447" s="77"/>
    </row>
    <row r="1448" spans="1:1" ht="12.95" customHeight="1">
      <c r="A1448" s="77"/>
    </row>
    <row r="1449" spans="1:1" ht="12.95" customHeight="1">
      <c r="A1449" s="77"/>
    </row>
    <row r="1450" spans="1:1" ht="12.95" customHeight="1">
      <c r="A1450" s="77"/>
    </row>
    <row r="1451" spans="1:1" ht="12.95" customHeight="1">
      <c r="A1451" s="77"/>
    </row>
    <row r="1452" spans="1:1" ht="12.95" customHeight="1">
      <c r="A1452" s="77"/>
    </row>
    <row r="1453" spans="1:1" ht="12.95" customHeight="1">
      <c r="A1453" s="77"/>
    </row>
    <row r="1454" spans="1:1" ht="12.95" customHeight="1">
      <c r="A1454" s="77"/>
    </row>
    <row r="1455" spans="1:1" ht="12.95" customHeight="1">
      <c r="A1455" s="77"/>
    </row>
    <row r="1456" spans="1:1" ht="12.95" customHeight="1">
      <c r="A1456" s="77"/>
    </row>
    <row r="1457" spans="1:1" ht="12.95" customHeight="1">
      <c r="A1457" s="77"/>
    </row>
    <row r="1458" spans="1:1" ht="12.95" customHeight="1">
      <c r="A1458" s="77"/>
    </row>
    <row r="1459" spans="1:1" ht="12.95" customHeight="1">
      <c r="A1459" s="77"/>
    </row>
    <row r="1460" spans="1:1" ht="12.95" customHeight="1">
      <c r="A1460" s="77"/>
    </row>
    <row r="1461" spans="1:1" ht="12.95" customHeight="1">
      <c r="A1461" s="77"/>
    </row>
    <row r="1462" spans="1:1" ht="12.95" customHeight="1">
      <c r="A1462" s="77"/>
    </row>
    <row r="1463" spans="1:1" ht="12.95" customHeight="1">
      <c r="A1463" s="77"/>
    </row>
    <row r="1464" spans="1:1" ht="12.95" customHeight="1">
      <c r="A1464" s="77"/>
    </row>
    <row r="1465" spans="1:1" ht="12.95" customHeight="1">
      <c r="A1465" s="77"/>
    </row>
    <row r="1466" spans="1:1" ht="12.95" customHeight="1">
      <c r="A1466" s="77"/>
    </row>
    <row r="1467" spans="1:1" ht="12.95" customHeight="1">
      <c r="A1467" s="77"/>
    </row>
    <row r="1468" spans="1:1" ht="12.95" customHeight="1">
      <c r="A1468" s="77"/>
    </row>
    <row r="1469" spans="1:1" ht="12.95" customHeight="1">
      <c r="A1469" s="77"/>
    </row>
    <row r="1470" spans="1:1" ht="12.95" customHeight="1">
      <c r="A1470" s="77"/>
    </row>
    <row r="1471" spans="1:1" ht="12.95" customHeight="1">
      <c r="A1471" s="77"/>
    </row>
    <row r="1472" spans="1:1" ht="12.95" customHeight="1">
      <c r="A1472" s="77"/>
    </row>
    <row r="1473" spans="1:1" ht="12.95" customHeight="1">
      <c r="A1473" s="77"/>
    </row>
    <row r="1474" spans="1:1" ht="12.95" customHeight="1">
      <c r="A1474" s="77"/>
    </row>
    <row r="1475" spans="1:1" ht="12.95" customHeight="1">
      <c r="A1475" s="77"/>
    </row>
    <row r="1476" spans="1:1" ht="12.95" customHeight="1">
      <c r="A1476" s="77"/>
    </row>
    <row r="1477" spans="1:1" ht="12.95" customHeight="1">
      <c r="A1477" s="77"/>
    </row>
    <row r="1478" spans="1:1" ht="12.95" customHeight="1">
      <c r="A1478" s="77"/>
    </row>
    <row r="1479" spans="1:1" ht="12.95" customHeight="1">
      <c r="A1479" s="77"/>
    </row>
    <row r="1480" spans="1:1" ht="12.95" customHeight="1">
      <c r="A1480" s="77"/>
    </row>
    <row r="1481" spans="1:1" ht="12.95" customHeight="1">
      <c r="A1481" s="77"/>
    </row>
    <row r="1482" spans="1:1" ht="12.95" customHeight="1">
      <c r="A1482" s="77"/>
    </row>
    <row r="1483" spans="1:1" ht="12.95" customHeight="1">
      <c r="A1483" s="77"/>
    </row>
    <row r="1484" spans="1:1" ht="12.95" customHeight="1">
      <c r="A1484" s="77"/>
    </row>
    <row r="1485" spans="1:1" ht="12.95" customHeight="1">
      <c r="A1485" s="77"/>
    </row>
    <row r="1486" spans="1:1" ht="12.95" customHeight="1">
      <c r="A1486" s="77"/>
    </row>
    <row r="1487" spans="1:1" ht="12.95" customHeight="1">
      <c r="A1487" s="77"/>
    </row>
    <row r="1488" spans="1:1" ht="12.95" customHeight="1">
      <c r="A1488" s="77"/>
    </row>
    <row r="1489" spans="1:1" ht="12.95" customHeight="1">
      <c r="A1489" s="77"/>
    </row>
    <row r="1490" spans="1:1" ht="12.95" customHeight="1">
      <c r="A1490" s="77"/>
    </row>
    <row r="1491" spans="1:1" ht="12.95" customHeight="1">
      <c r="A1491" s="77"/>
    </row>
    <row r="1492" spans="1:1" ht="12.95" customHeight="1">
      <c r="A1492" s="77"/>
    </row>
    <row r="1493" spans="1:1" ht="12.95" customHeight="1">
      <c r="A1493" s="77"/>
    </row>
    <row r="1494" spans="1:1" ht="12.95" customHeight="1">
      <c r="A1494" s="77"/>
    </row>
  </sheetData>
  <sheetProtection selectLockedCells="1"/>
  <mergeCells count="6">
    <mergeCell ref="E9:E10"/>
    <mergeCell ref="F9:F10"/>
    <mergeCell ref="G9:G10"/>
    <mergeCell ref="D9:D10"/>
    <mergeCell ref="B9:B10"/>
    <mergeCell ref="C9:C10"/>
  </mergeCells>
  <dataValidations count="5">
    <dataValidation type="list" allowBlank="1" showInputMessage="1" showErrorMessage="1" sqref="B12:B299">
      <formula1>Liste10</formula1>
    </dataValidation>
    <dataValidation type="list" allowBlank="1" showInputMessage="1" showErrorMessage="1" sqref="B11">
      <formula1>"1,2,3,4,5,6,7,8,9,10,11,12,13,14,15,16,17,18,19,20,21,22,23,24,25,26,27,28,29,30,31,  "</formula1>
    </dataValidation>
    <dataValidation type="list" allowBlank="1" showInputMessage="1" showErrorMessage="1" sqref="C11:C299">
      <formula1>Liste13</formula1>
    </dataValidation>
    <dataValidation type="list" allowBlank="1" showInputMessage="1" showErrorMessage="1" sqref="E11:E299">
      <formula1>"Banque (commpte pro),Banque (compte perso),Facture fournisseur,Facture client,Livre recettes, "</formula1>
    </dataValidation>
    <dataValidation type="list" allowBlank="1" showInputMessage="1" showErrorMessage="1" sqref="F11:F299">
      <formula1>"Ventes,Prestations de services BIC,Prestations de services BNC"</formula1>
    </dataValidation>
  </dataValidations>
  <printOptions horizontalCentered="1" verticalCentered="1"/>
  <pageMargins left="0.19685039370078741" right="0.19685039370078741" top="0.19685039370078741" bottom="0.19685039370078741" header="0" footer="0"/>
  <pageSetup paperSize="9" scale="63" orientation="portrait" horizontalDpi="4294967294" verticalDpi="4294967294" r:id="rId1"/>
  <rowBreaks count="1" manualBreakCount="1">
    <brk id="98" max="16383" man="1"/>
  </rowBreaks>
  <colBreaks count="2" manualBreakCount="2">
    <brk id="2" max="1048575" man="1"/>
    <brk id="4" max="1048575" man="1"/>
  </colBreaks>
  <legacyDrawing r:id="rId2"/>
  <controls>
    <control shapeId="283650" r:id="rId3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14</vt:i4>
      </vt:variant>
    </vt:vector>
  </HeadingPairs>
  <TitlesOfParts>
    <vt:vector size="20" baseType="lpstr">
      <vt:lpstr>modeles</vt:lpstr>
      <vt:lpstr>Accueil</vt:lpstr>
      <vt:lpstr>Déclarations AM</vt:lpstr>
      <vt:lpstr>Vérifications 2013 AM</vt:lpstr>
      <vt:lpstr>Vérifications 2014 AM</vt:lpstr>
      <vt:lpstr>Synthèse AM</vt:lpstr>
      <vt:lpstr>Liste1</vt:lpstr>
      <vt:lpstr>Liste10</vt:lpstr>
      <vt:lpstr>Liste11</vt:lpstr>
      <vt:lpstr>Liste12</vt:lpstr>
      <vt:lpstr>Liste13</vt:lpstr>
      <vt:lpstr>Liste14</vt:lpstr>
      <vt:lpstr>Liste15</vt:lpstr>
      <vt:lpstr>Liste2</vt:lpstr>
      <vt:lpstr>Liste3</vt:lpstr>
      <vt:lpstr>Liste4</vt:lpstr>
      <vt:lpstr>Liste6</vt:lpstr>
      <vt:lpstr>Liste7</vt:lpstr>
      <vt:lpstr>Liste8</vt:lpstr>
      <vt:lpstr>Liste9</vt:lpstr>
    </vt:vector>
  </TitlesOfParts>
  <Company>CETPDT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UR73700035</dc:creator>
  <cp:lastModifiedBy>UR73700035</cp:lastModifiedBy>
  <cp:lastPrinted>2015-07-17T18:26:09Z</cp:lastPrinted>
  <dcterms:created xsi:type="dcterms:W3CDTF">2015-06-05T18:39:11Z</dcterms:created>
  <dcterms:modified xsi:type="dcterms:W3CDTF">2015-07-17T18:34:37Z</dcterms:modified>
</cp:coreProperties>
</file>