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00000000-0000-0000-0000-000000000000}"/>
  <workbookPr codeName="ThisWorkbook" defaultThemeVersion="124226"/>
  <bookViews>
    <workbookView xWindow="240" yWindow="210" windowWidth="18735" windowHeight="13005" tabRatio="995"/>
  </bookViews>
  <sheets>
    <sheet name="Pourcentage et liste entreprise" sheetId="2" r:id="rId1"/>
    <sheet name="Type de taux" sheetId="32" r:id="rId2"/>
    <sheet name="BC Déco Choffray" sheetId="31" r:id="rId3"/>
    <sheet name="Berra" sheetId="30" r:id="rId4"/>
    <sheet name="Cofely" sheetId="29" r:id="rId5"/>
    <sheet name="Domofen" sheetId="28" r:id="rId6"/>
    <sheet name="Electricité des Hêtres" sheetId="27" r:id="rId7"/>
    <sheet name="Electro Pro" sheetId="26" r:id="rId8"/>
    <sheet name="Fazio &amp; Rante" sheetId="25" r:id="rId9"/>
    <sheet name="Getaz Romang" sheetId="24" r:id="rId10"/>
    <sheet name="Grenacher" sheetId="23" r:id="rId11"/>
    <sheet name="Jacot chauffage SA" sheetId="22" r:id="rId12"/>
    <sheet name="Jardin Passion Sàrl" sheetId="21" r:id="rId13"/>
    <sheet name="Jura Néon" sheetId="20" r:id="rId14"/>
    <sheet name="Kaufmann" sheetId="19" r:id="rId15"/>
    <sheet name="Marbrerie Mathez" sheetId="18" r:id="rId16"/>
    <sheet name="Minerba SA" sheetId="17" r:id="rId17"/>
    <sheet name="Nogueira SA" sheetId="16" r:id="rId18"/>
    <sheet name="Nussbaum" sheetId="15" r:id="rId19"/>
    <sheet name="Obrist &amp; Cie" sheetId="14" r:id="rId20"/>
    <sheet name="Ortlieb &amp; Hirschy SA" sheetId="13" r:id="rId21"/>
    <sheet name="Perrazolo" sheetId="12" r:id="rId22"/>
    <sheet name="Perrucchini" sheetId="11" r:id="rId23"/>
    <sheet name="Portabri" sheetId="10" r:id="rId24"/>
    <sheet name="RFC Chauffage" sheetId="9" r:id="rId25"/>
    <sheet name="Roland's coolbright" sheetId="8" r:id="rId26"/>
    <sheet name="S. Fachinetti" sheetId="7" r:id="rId27"/>
    <sheet name="Sol&amp;Lit" sheetId="6" r:id="rId28"/>
    <sheet name="Steiner SA" sheetId="5" r:id="rId29"/>
    <sheet name="Therm Services" sheetId="4" r:id="rId30"/>
    <sheet name="Vitrerie Bel-Air" sheetId="3" r:id="rId31"/>
  </sheets>
  <externalReferences>
    <externalReference r:id="rId32"/>
  </externalReference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G43" i="2" l="1"/>
  <c r="B22" i="2"/>
  <c r="D22" i="2" s="1"/>
  <c r="E22" i="2" s="1"/>
  <c r="D8" i="2"/>
  <c r="D17" i="2"/>
  <c r="E17" i="2" s="1"/>
  <c r="L21" i="29"/>
  <c r="B10" i="2"/>
  <c r="D35" i="2"/>
  <c r="E35" i="2" s="1"/>
  <c r="D7" i="2"/>
  <c r="E7" i="2" s="1"/>
  <c r="D9" i="2"/>
  <c r="E9" i="2" s="1"/>
  <c r="D10" i="2"/>
  <c r="E10" i="2" s="1"/>
  <c r="D11" i="2"/>
  <c r="E11" i="2" s="1"/>
  <c r="D12" i="2"/>
  <c r="E12" i="2" s="1"/>
  <c r="D13" i="2"/>
  <c r="E13" i="2" s="1"/>
  <c r="D14" i="2"/>
  <c r="E14" i="2" s="1"/>
  <c r="D15" i="2"/>
  <c r="E15" i="2" s="1"/>
  <c r="D16" i="2"/>
  <c r="E16" i="2" s="1"/>
  <c r="D18" i="2"/>
  <c r="E18" i="2" s="1"/>
  <c r="D19" i="2"/>
  <c r="E19" i="2" s="1"/>
  <c r="D20" i="2"/>
  <c r="E20" i="2" s="1"/>
  <c r="D21" i="2"/>
  <c r="E21" i="2" s="1"/>
  <c r="D23" i="2"/>
  <c r="E23" i="2" s="1"/>
  <c r="D24" i="2"/>
  <c r="E24" i="2" s="1"/>
  <c r="D25" i="2"/>
  <c r="E25" i="2" s="1"/>
  <c r="D26" i="2"/>
  <c r="E26" i="2" s="1"/>
  <c r="D27" i="2"/>
  <c r="E27" i="2" s="1"/>
  <c r="D28" i="2"/>
  <c r="E28" i="2" s="1"/>
  <c r="D29" i="2"/>
  <c r="E29" i="2" s="1"/>
  <c r="D30" i="2"/>
  <c r="E30" i="2" s="1"/>
  <c r="D31" i="2"/>
  <c r="E31" i="2" s="1"/>
  <c r="D32" i="2"/>
  <c r="E32" i="2" s="1"/>
  <c r="D33" i="2"/>
  <c r="E33" i="2" s="1"/>
  <c r="D34" i="2"/>
  <c r="E34" i="2" s="1"/>
  <c r="D36" i="2"/>
  <c r="E36" i="2" s="1"/>
  <c r="D37" i="2"/>
  <c r="E37" i="2" s="1"/>
  <c r="D38" i="2"/>
  <c r="E38" i="2" s="1"/>
  <c r="D39" i="2"/>
  <c r="E39" i="2" s="1"/>
  <c r="D40" i="2"/>
  <c r="E40" i="2" s="1"/>
  <c r="D41" i="2"/>
  <c r="E41" i="2" s="1"/>
  <c r="D6" i="2"/>
  <c r="E6" i="2"/>
  <c r="E8" i="2" l="1"/>
  <c r="G8" i="2" s="1"/>
  <c r="F8" i="2" s="1"/>
  <c r="G41" i="2"/>
  <c r="F41" i="2" s="1"/>
  <c r="F25" i="2"/>
  <c r="G25" i="2"/>
  <c r="G21" i="2"/>
  <c r="F21" i="2" s="1"/>
  <c r="F40" i="2"/>
  <c r="G40" i="2"/>
  <c r="G36" i="2"/>
  <c r="F36" i="2" s="1"/>
  <c r="F32" i="2"/>
  <c r="G32" i="2"/>
  <c r="G28" i="2"/>
  <c r="F28" i="2" s="1"/>
  <c r="G24" i="2"/>
  <c r="F24" i="2" s="1"/>
  <c r="G20" i="2"/>
  <c r="F20" i="2" s="1"/>
  <c r="F16" i="2"/>
  <c r="G16" i="2"/>
  <c r="G12" i="2"/>
  <c r="F12" i="2" s="1"/>
  <c r="F39" i="2"/>
  <c r="G39" i="2"/>
  <c r="G35" i="2"/>
  <c r="F35" i="2" s="1"/>
  <c r="F31" i="2"/>
  <c r="G31" i="2"/>
  <c r="G27" i="2"/>
  <c r="F27" i="2" s="1"/>
  <c r="F23" i="2"/>
  <c r="G23" i="2"/>
  <c r="G38" i="2"/>
  <c r="F38" i="2" s="1"/>
  <c r="F34" i="2"/>
  <c r="G34" i="2"/>
  <c r="G30" i="2"/>
  <c r="F30" i="2" s="1"/>
  <c r="G26" i="2"/>
  <c r="F26" i="2" s="1"/>
  <c r="G22" i="2"/>
  <c r="F22" i="2" s="1"/>
  <c r="F18" i="2"/>
  <c r="G18" i="2"/>
  <c r="G14" i="2"/>
  <c r="F14" i="2" s="1"/>
  <c r="F10" i="2"/>
  <c r="G10" i="2"/>
  <c r="G37" i="2"/>
  <c r="F37" i="2" s="1"/>
  <c r="G17" i="2"/>
  <c r="F17" i="2" s="1"/>
  <c r="G13" i="2"/>
  <c r="F13" i="2" s="1"/>
  <c r="F9" i="2"/>
  <c r="G9" i="2"/>
  <c r="G33" i="2"/>
  <c r="F33" i="2" s="1"/>
  <c r="G29" i="2"/>
  <c r="F29" i="2" s="1"/>
  <c r="G19" i="2"/>
  <c r="F19" i="2" s="1"/>
  <c r="G15" i="2"/>
  <c r="F15" i="2" s="1"/>
  <c r="F11" i="2"/>
  <c r="G11" i="2"/>
  <c r="G7" i="2"/>
  <c r="F7" i="2" s="1"/>
  <c r="G6" i="2"/>
  <c r="F6" i="2"/>
  <c r="E45" i="32"/>
  <c r="E44" i="32"/>
  <c r="E43" i="32"/>
  <c r="E42" i="32"/>
  <c r="E41" i="32"/>
  <c r="E30" i="32"/>
  <c r="E29" i="32"/>
  <c r="E28" i="32"/>
  <c r="E27" i="32"/>
  <c r="E26" i="32"/>
  <c r="E12" i="32"/>
  <c r="E11" i="32"/>
  <c r="E10" i="32"/>
  <c r="E9" i="32"/>
  <c r="E8" i="32"/>
  <c r="B41" i="2" l="1"/>
  <c r="B40" i="2"/>
  <c r="B39" i="2"/>
  <c r="B38" i="2"/>
  <c r="B36" i="2"/>
  <c r="B34" i="2"/>
  <c r="B33" i="2"/>
  <c r="B32" i="2"/>
  <c r="B31" i="2"/>
  <c r="B27" i="2"/>
  <c r="B21" i="2"/>
  <c r="B20" i="2"/>
  <c r="B18" i="2"/>
  <c r="B16" i="2"/>
  <c r="B15" i="2"/>
  <c r="B13" i="2"/>
  <c r="B12" i="2"/>
  <c r="B9" i="2"/>
  <c r="L22" i="5"/>
  <c r="L24" i="5" s="1"/>
  <c r="L18" i="22"/>
  <c r="L19" i="29"/>
  <c r="K15" i="29"/>
  <c r="L17" i="29" s="1"/>
  <c r="S18" i="29" l="1"/>
  <c r="S17" i="29"/>
  <c r="S12" i="29"/>
  <c r="S11" i="27" l="1"/>
  <c r="S14" i="5" l="1"/>
  <c r="S11" i="4" l="1"/>
</calcChain>
</file>

<file path=xl/sharedStrings.xml><?xml version="1.0" encoding="utf-8"?>
<sst xmlns="http://schemas.openxmlformats.org/spreadsheetml/2006/main" count="1746" uniqueCount="471">
  <si>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</si>
  <si>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</si>
  <si>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</si>
  <si>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</si>
  <si>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</si>
  <si>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</si>
  <si>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</si>
  <si>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</si>
  <si>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</si>
  <si>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</si>
  <si>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</si>
  <si>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</si>
  <si>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</si>
  <si>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</si>
  <si>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</si>
  <si>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Raffaello Radicchi</t>
  </si>
  <si>
    <t>Affutron, Santschi</t>
  </si>
  <si>
    <t>BC Déco Choffray</t>
  </si>
  <si>
    <t>Berra</t>
  </si>
  <si>
    <t>Cheminée Leroi</t>
  </si>
  <si>
    <t>Cofely</t>
  </si>
  <si>
    <t>Cuisine Morel</t>
  </si>
  <si>
    <t>Domofen</t>
  </si>
  <si>
    <t>Electricité des Hêtres</t>
  </si>
  <si>
    <t>Electro Pro</t>
  </si>
  <si>
    <t>Fazio &amp; Rante</t>
  </si>
  <si>
    <t>Getaz Romang</t>
  </si>
  <si>
    <t>Grenacher</t>
  </si>
  <si>
    <t>Jacot chauffage SA</t>
  </si>
  <si>
    <t>Jardin Passion Sàrl</t>
  </si>
  <si>
    <t>JB Garage</t>
  </si>
  <si>
    <t>Jura Néon</t>
  </si>
  <si>
    <t>Kaufmann</t>
  </si>
  <si>
    <t>Marbrerie Mathez</t>
  </si>
  <si>
    <t>Minerba SA</t>
  </si>
  <si>
    <t>Nogueira SA</t>
  </si>
  <si>
    <t>Nussbaum</t>
  </si>
  <si>
    <t>Les artisans contemporains</t>
  </si>
  <si>
    <t>Obrist &amp; Cie</t>
  </si>
  <si>
    <t>Ortlieb &amp; Hirschy SA</t>
  </si>
  <si>
    <t>Perrazolo</t>
  </si>
  <si>
    <t>Perrucchini</t>
  </si>
  <si>
    <t>Portabri</t>
  </si>
  <si>
    <t>Quinca</t>
  </si>
  <si>
    <t>RFC Chauffage</t>
  </si>
  <si>
    <t>Roland's coolbright</t>
  </si>
  <si>
    <t>S. Fachinetti</t>
  </si>
  <si>
    <t>Sambiago Style</t>
  </si>
  <si>
    <t>Sol&amp;Lit</t>
  </si>
  <si>
    <t>Steiner SA</t>
  </si>
  <si>
    <t>Therm Services</t>
  </si>
  <si>
    <t>Vitrerie Bel-Air</t>
  </si>
  <si>
    <t>Comptes créanciers 2014</t>
  </si>
  <si>
    <t>(RR) RAFAELLO RADICCHI</t>
  </si>
  <si>
    <t>Période du 01-07-2014 au 30-09-2014,avec écritures provisoires</t>
  </si>
  <si>
    <t>Compte 20225</t>
  </si>
  <si>
    <t>VITRERIE BEL-AIR</t>
  </si>
  <si>
    <t>Collectif</t>
  </si>
  <si>
    <t>2000</t>
  </si>
  <si>
    <t>Monnaie</t>
  </si>
  <si>
    <t>CHF</t>
  </si>
  <si>
    <t>Date</t>
  </si>
  <si>
    <t>Ecriture</t>
  </si>
  <si>
    <t>Pièce</t>
  </si>
  <si>
    <t>Libellé</t>
  </si>
  <si>
    <t>Débit CHF</t>
  </si>
  <si>
    <t>Crédit CHF</t>
  </si>
  <si>
    <t>16/09/14</t>
  </si>
  <si>
    <t>CR</t>
  </si>
  <si>
    <t>3484</t>
  </si>
  <si>
    <t>1576/1049</t>
  </si>
  <si>
    <t>Facture</t>
  </si>
  <si>
    <t>670.95</t>
  </si>
  <si>
    <t/>
  </si>
  <si>
    <t>Totaux</t>
  </si>
  <si>
    <t>0.00</t>
  </si>
  <si>
    <t>TOTAL Q3</t>
  </si>
  <si>
    <t>TOTAL ADJU</t>
  </si>
  <si>
    <t>TOTAL FINAL</t>
  </si>
  <si>
    <t>Chantiers</t>
  </si>
  <si>
    <t>Avenant du</t>
  </si>
  <si>
    <t>Founisseur</t>
  </si>
  <si>
    <t>Chantier</t>
  </si>
  <si>
    <t>Adjudication</t>
  </si>
  <si>
    <t>Société</t>
  </si>
  <si>
    <t>Bon n°</t>
  </si>
  <si>
    <t>Technicien   responsable</t>
  </si>
  <si>
    <t>date établisemment</t>
  </si>
  <si>
    <t xml:space="preserve"> quittance remise le</t>
  </si>
  <si>
    <t>J.Salvi</t>
  </si>
  <si>
    <t>J. Rodrigues</t>
  </si>
  <si>
    <t>Nussbaum &amp; Fils SA</t>
  </si>
  <si>
    <t>Arrangement</t>
  </si>
  <si>
    <t>Jacot Chauffage SA</t>
  </si>
  <si>
    <t>Divers chantiers</t>
  </si>
  <si>
    <t>Dpte Joao</t>
  </si>
  <si>
    <t>Léopold-Robert 54-56</t>
  </si>
  <si>
    <t>raffaello radicchi</t>
  </si>
  <si>
    <t>Léopold-Robert 146</t>
  </si>
  <si>
    <t>René Berra SA</t>
  </si>
  <si>
    <t>Léopold-Robert 76</t>
  </si>
  <si>
    <t>Numa-Droz 17</t>
  </si>
  <si>
    <t>Léopold-Robert 84</t>
  </si>
  <si>
    <t>Léopold-Robert 57-59</t>
  </si>
  <si>
    <t>Numa-Droz 15</t>
  </si>
  <si>
    <t>Léopold-Robert 36</t>
  </si>
  <si>
    <t>ProImmob</t>
  </si>
  <si>
    <t>Marché 6</t>
  </si>
  <si>
    <t>en compte</t>
  </si>
  <si>
    <t>l. Duc</t>
  </si>
  <si>
    <t>J.Grosjean</t>
  </si>
  <si>
    <t>Léopold-Robert 48-50-52</t>
  </si>
  <si>
    <t>Bois Noir 60-62-64</t>
  </si>
  <si>
    <t>Lucien</t>
  </si>
  <si>
    <t>A. Lattarulo</t>
  </si>
  <si>
    <t>transmis à Lucien le 17.04.2013</t>
  </si>
  <si>
    <t>Compte 20320</t>
  </si>
  <si>
    <t>THERMSERVICE</t>
  </si>
  <si>
    <t>04/07/14</t>
  </si>
  <si>
    <t>Compte 20231</t>
  </si>
  <si>
    <t>STEINER</t>
  </si>
  <si>
    <t>118.00</t>
  </si>
  <si>
    <t>26/08/14</t>
  </si>
  <si>
    <t>3179</t>
  </si>
  <si>
    <t>14214</t>
  </si>
  <si>
    <t>13'543.00</t>
  </si>
  <si>
    <t>09/09/14</t>
  </si>
  <si>
    <t>3344</t>
  </si>
  <si>
    <t>14226</t>
  </si>
  <si>
    <t>198.00</t>
  </si>
  <si>
    <t>3345</t>
  </si>
  <si>
    <t>14228</t>
  </si>
  <si>
    <t>248.00</t>
  </si>
  <si>
    <t>3346</t>
  </si>
  <si>
    <t>14227</t>
  </si>
  <si>
    <t>18/09/14</t>
  </si>
  <si>
    <t>3520</t>
  </si>
  <si>
    <t>14244</t>
  </si>
  <si>
    <t>418.00</t>
  </si>
  <si>
    <t>30/09/14</t>
  </si>
  <si>
    <t>3518</t>
  </si>
  <si>
    <t>14259</t>
  </si>
  <si>
    <t>458.00</t>
  </si>
  <si>
    <t>3519</t>
  </si>
  <si>
    <t>14258</t>
  </si>
  <si>
    <t>15'231.00</t>
  </si>
  <si>
    <t>Compte 20069</t>
  </si>
  <si>
    <t>Sol &amp; Lit</t>
  </si>
  <si>
    <t>Compte 20327</t>
  </si>
  <si>
    <t>CONSORTIUM MARCHE</t>
  </si>
  <si>
    <t>Compte 20354</t>
  </si>
  <si>
    <t>ROLAND'S COOLBRIGHT</t>
  </si>
  <si>
    <t>17/07/14</t>
  </si>
  <si>
    <t>1882</t>
  </si>
  <si>
    <t>14-1101</t>
  </si>
  <si>
    <t>1'782.00</t>
  </si>
  <si>
    <t>18/07/14</t>
  </si>
  <si>
    <t>1878</t>
  </si>
  <si>
    <t>14-1111</t>
  </si>
  <si>
    <t>810.00</t>
  </si>
  <si>
    <t>1879</t>
  </si>
  <si>
    <t>14-1109</t>
  </si>
  <si>
    <t>378.00</t>
  </si>
  <si>
    <t>1880</t>
  </si>
  <si>
    <t>14-1108</t>
  </si>
  <si>
    <t>1881</t>
  </si>
  <si>
    <t>14-1112</t>
  </si>
  <si>
    <t>756.00</t>
  </si>
  <si>
    <t>4'104.00</t>
  </si>
  <si>
    <t>Compte 20035</t>
  </si>
  <si>
    <t>RFC Chauffage SA</t>
  </si>
  <si>
    <t>01/09/14</t>
  </si>
  <si>
    <t>3150</t>
  </si>
  <si>
    <t>140585</t>
  </si>
  <si>
    <t>91.00</t>
  </si>
  <si>
    <t>Compte 20403</t>
  </si>
  <si>
    <t>PORTABRI</t>
  </si>
  <si>
    <t>22/08/14</t>
  </si>
  <si>
    <t>3149</t>
  </si>
  <si>
    <t>1339</t>
  </si>
  <si>
    <t>248.40</t>
  </si>
  <si>
    <t>04/09/14</t>
  </si>
  <si>
    <t>3337</t>
  </si>
  <si>
    <t>1365</t>
  </si>
  <si>
    <t>129.60</t>
  </si>
  <si>
    <t>Compte 20260</t>
  </si>
  <si>
    <t>PERUCCHINI CONSTRUCTIONS</t>
  </si>
  <si>
    <t>Compte 20042</t>
  </si>
  <si>
    <t>Perazzolo Stores</t>
  </si>
  <si>
    <t>1961</t>
  </si>
  <si>
    <t>20140704</t>
  </si>
  <si>
    <t>171.00</t>
  </si>
  <si>
    <t>25/07/14</t>
  </si>
  <si>
    <t>1905</t>
  </si>
  <si>
    <t>20140725</t>
  </si>
  <si>
    <t>324.00</t>
  </si>
  <si>
    <t>04/08/14</t>
  </si>
  <si>
    <t>1906</t>
  </si>
  <si>
    <t>20140804</t>
  </si>
  <si>
    <t>201.00</t>
  </si>
  <si>
    <t>11/08/14</t>
  </si>
  <si>
    <t>2085</t>
  </si>
  <si>
    <t>20140811</t>
  </si>
  <si>
    <t>367.00</t>
  </si>
  <si>
    <t>3335</t>
  </si>
  <si>
    <t>20140904</t>
  </si>
  <si>
    <t>575.00</t>
  </si>
  <si>
    <t>08/09/14</t>
  </si>
  <si>
    <t>3334</t>
  </si>
  <si>
    <t>20140908</t>
  </si>
  <si>
    <t>223.00</t>
  </si>
  <si>
    <t>1'861.00</t>
  </si>
  <si>
    <t>Compte 20114</t>
  </si>
  <si>
    <t>01/07/14</t>
  </si>
  <si>
    <t>1921</t>
  </si>
  <si>
    <t>14/2-0623</t>
  </si>
  <si>
    <t>2'400.00</t>
  </si>
  <si>
    <t>20'000.00</t>
  </si>
  <si>
    <t>23/07/14</t>
  </si>
  <si>
    <t>1963</t>
  </si>
  <si>
    <t>14/0-0097</t>
  </si>
  <si>
    <t>933.40</t>
  </si>
  <si>
    <t>06/08/14</t>
  </si>
  <si>
    <t>3172</t>
  </si>
  <si>
    <t>12/1-0032</t>
  </si>
  <si>
    <t>70'000.00</t>
  </si>
  <si>
    <t>12/08/14</t>
  </si>
  <si>
    <t>2089</t>
  </si>
  <si>
    <t>13/2-1698</t>
  </si>
  <si>
    <t>3'600.00</t>
  </si>
  <si>
    <t>76'933.40</t>
  </si>
  <si>
    <t>Compte 20086</t>
  </si>
  <si>
    <t>OBRIST &amp; CO</t>
  </si>
  <si>
    <t>Compte 20006</t>
  </si>
  <si>
    <t>30/07/14</t>
  </si>
  <si>
    <t>1887</t>
  </si>
  <si>
    <t>3552014224</t>
  </si>
  <si>
    <t>3'662.00</t>
  </si>
  <si>
    <t>25/09/14</t>
  </si>
  <si>
    <t>3'942.00</t>
  </si>
  <si>
    <t>Compte 20094</t>
  </si>
  <si>
    <t>NOGUEIRA &amp; Cie</t>
  </si>
  <si>
    <t>29/08/14</t>
  </si>
  <si>
    <t>3146</t>
  </si>
  <si>
    <t>12262</t>
  </si>
  <si>
    <t>14'281.00</t>
  </si>
  <si>
    <t>3473</t>
  </si>
  <si>
    <t>12312</t>
  </si>
  <si>
    <t>7'440.00</t>
  </si>
  <si>
    <t>21'721.00</t>
  </si>
  <si>
    <t>Compte 20017</t>
  </si>
  <si>
    <t>05/08/14</t>
  </si>
  <si>
    <t>1908</t>
  </si>
  <si>
    <t>4047/8149</t>
  </si>
  <si>
    <t>462.00</t>
  </si>
  <si>
    <t>1909</t>
  </si>
  <si>
    <t>4044/8146</t>
  </si>
  <si>
    <t>625.00</t>
  </si>
  <si>
    <t>1910</t>
  </si>
  <si>
    <t>4046/8148</t>
  </si>
  <si>
    <t>642.00</t>
  </si>
  <si>
    <t>1911</t>
  </si>
  <si>
    <t>4048/8150</t>
  </si>
  <si>
    <t>352.00</t>
  </si>
  <si>
    <t>1912</t>
  </si>
  <si>
    <t>4045/8147</t>
  </si>
  <si>
    <t>19/08/14</t>
  </si>
  <si>
    <t>3132</t>
  </si>
  <si>
    <t>4058/8160</t>
  </si>
  <si>
    <t>1'046.00</t>
  </si>
  <si>
    <t>3133</t>
  </si>
  <si>
    <t>4057/8159</t>
  </si>
  <si>
    <t>385.00</t>
  </si>
  <si>
    <t>3134</t>
  </si>
  <si>
    <t>4055/8157</t>
  </si>
  <si>
    <t>805.00</t>
  </si>
  <si>
    <t>3135</t>
  </si>
  <si>
    <t>4056/8158</t>
  </si>
  <si>
    <t>416.00</t>
  </si>
  <si>
    <t>3130</t>
  </si>
  <si>
    <t>4061/8163</t>
  </si>
  <si>
    <t>902.00</t>
  </si>
  <si>
    <t>3131</t>
  </si>
  <si>
    <t>4063/8165</t>
  </si>
  <si>
    <t>598.00</t>
  </si>
  <si>
    <t>3503</t>
  </si>
  <si>
    <t>4117/8199</t>
  </si>
  <si>
    <t>398.00</t>
  </si>
  <si>
    <t>3504</t>
  </si>
  <si>
    <t>4116/8198</t>
  </si>
  <si>
    <t>669.00</t>
  </si>
  <si>
    <t>3505</t>
  </si>
  <si>
    <t>4118/8200</t>
  </si>
  <si>
    <t>932.00</t>
  </si>
  <si>
    <t>3502</t>
  </si>
  <si>
    <t>4122/8205</t>
  </si>
  <si>
    <t>714.00</t>
  </si>
  <si>
    <t>9'408.00</t>
  </si>
  <si>
    <t>Compte 20301</t>
  </si>
  <si>
    <t>MARBRERIE MATHEZ SA</t>
  </si>
  <si>
    <t>Compte 20226</t>
  </si>
  <si>
    <t>KAUFMANN &amp; FILS SA</t>
  </si>
  <si>
    <t>3128</t>
  </si>
  <si>
    <t>FV-390951</t>
  </si>
  <si>
    <t>179.05</t>
  </si>
  <si>
    <t>Compte 20286</t>
  </si>
  <si>
    <t>JURA NEON</t>
  </si>
  <si>
    <t>Compte 20033</t>
  </si>
  <si>
    <t>Jardin Passion</t>
  </si>
  <si>
    <t>08/07/14</t>
  </si>
  <si>
    <t>3472</t>
  </si>
  <si>
    <t>603599</t>
  </si>
  <si>
    <t>7'168.00</t>
  </si>
  <si>
    <t>08/08/14</t>
  </si>
  <si>
    <t>2088</t>
  </si>
  <si>
    <t>603630</t>
  </si>
  <si>
    <t>4'121.00</t>
  </si>
  <si>
    <t>3322</t>
  </si>
  <si>
    <t>603630SOLD</t>
  </si>
  <si>
    <t>135.00</t>
  </si>
  <si>
    <t>11'424.00</t>
  </si>
  <si>
    <t>Compte 20373</t>
  </si>
  <si>
    <t>JACOT CHAUFFAGE SA</t>
  </si>
  <si>
    <t>29/07/14</t>
  </si>
  <si>
    <t>1962</t>
  </si>
  <si>
    <t>ACOMPTE5</t>
  </si>
  <si>
    <t>25'000.00</t>
  </si>
  <si>
    <t>Compte 20337</t>
  </si>
  <si>
    <t>GRENACHER SA</t>
  </si>
  <si>
    <t>31/07/14</t>
  </si>
  <si>
    <t>2086</t>
  </si>
  <si>
    <t>701382</t>
  </si>
  <si>
    <t>302.40</t>
  </si>
  <si>
    <t>3821</t>
  </si>
  <si>
    <t>701397</t>
  </si>
  <si>
    <t>3'734.65</t>
  </si>
  <si>
    <t>4'037.05</t>
  </si>
  <si>
    <t>Compte 20011</t>
  </si>
  <si>
    <t>GETAZ ROMANG SA</t>
  </si>
  <si>
    <t>Compte 20265</t>
  </si>
  <si>
    <t>FAZIO &amp; RANTE SA</t>
  </si>
  <si>
    <t>Compte 20418</t>
  </si>
  <si>
    <t>ELECTRO PRO SA</t>
  </si>
  <si>
    <t>17/09/14</t>
  </si>
  <si>
    <t>3487</t>
  </si>
  <si>
    <t>131123</t>
  </si>
  <si>
    <t>2'346.00</t>
  </si>
  <si>
    <t>Compte 20374</t>
  </si>
  <si>
    <t>EH</t>
  </si>
  <si>
    <t>Compte 20077</t>
  </si>
  <si>
    <t>Domofen SA</t>
  </si>
  <si>
    <t>Compte 20262</t>
  </si>
  <si>
    <t>COFELY SA</t>
  </si>
  <si>
    <t>10/07/14</t>
  </si>
  <si>
    <t>1875</t>
  </si>
  <si>
    <t>90224894</t>
  </si>
  <si>
    <t>151.00</t>
  </si>
  <si>
    <t>21/07/14</t>
  </si>
  <si>
    <t>1876</t>
  </si>
  <si>
    <t>90226149</t>
  </si>
  <si>
    <t>27.00</t>
  </si>
  <si>
    <t>02/09/14</t>
  </si>
  <si>
    <t>3105</t>
  </si>
  <si>
    <t>90231532</t>
  </si>
  <si>
    <t>190.00</t>
  </si>
  <si>
    <t>12/09/14</t>
  </si>
  <si>
    <t>3326</t>
  </si>
  <si>
    <t>90233146</t>
  </si>
  <si>
    <t>3'191.45</t>
  </si>
  <si>
    <t>Compte 20018</t>
  </si>
  <si>
    <t>1929</t>
  </si>
  <si>
    <t>20145855</t>
  </si>
  <si>
    <t>71.00</t>
  </si>
  <si>
    <t>1934</t>
  </si>
  <si>
    <t>20145847</t>
  </si>
  <si>
    <t>183.00</t>
  </si>
  <si>
    <t>1937</t>
  </si>
  <si>
    <t>20145867</t>
  </si>
  <si>
    <t>1'051.00</t>
  </si>
  <si>
    <t>1938</t>
  </si>
  <si>
    <t>20145866</t>
  </si>
  <si>
    <t>1'289.00</t>
  </si>
  <si>
    <t>1964</t>
  </si>
  <si>
    <t>20145871</t>
  </si>
  <si>
    <t>2'160.00</t>
  </si>
  <si>
    <t>1965</t>
  </si>
  <si>
    <t>20145872</t>
  </si>
  <si>
    <t>4'300.00</t>
  </si>
  <si>
    <t>1966</t>
  </si>
  <si>
    <t>20145873</t>
  </si>
  <si>
    <t>5'300.00</t>
  </si>
  <si>
    <t>1967</t>
  </si>
  <si>
    <t>20145874</t>
  </si>
  <si>
    <t>3'500.00</t>
  </si>
  <si>
    <t>1968</t>
  </si>
  <si>
    <t>20145875</t>
  </si>
  <si>
    <t>13'215.00</t>
  </si>
  <si>
    <t>1969</t>
  </si>
  <si>
    <t>20145876</t>
  </si>
  <si>
    <t>1'700.00</t>
  </si>
  <si>
    <t>1970</t>
  </si>
  <si>
    <t>20145877</t>
  </si>
  <si>
    <t>1971</t>
  </si>
  <si>
    <t>20145879</t>
  </si>
  <si>
    <t>2'300.00</t>
  </si>
  <si>
    <t>161.00</t>
  </si>
  <si>
    <t>70.00</t>
  </si>
  <si>
    <t>3343</t>
  </si>
  <si>
    <t>20145881</t>
  </si>
  <si>
    <t>1'320.00</t>
  </si>
  <si>
    <t>3340</t>
  </si>
  <si>
    <t>20145887</t>
  </si>
  <si>
    <t>3341</t>
  </si>
  <si>
    <t>20145894</t>
  </si>
  <si>
    <t>219.00</t>
  </si>
  <si>
    <t>3342</t>
  </si>
  <si>
    <t>20145888</t>
  </si>
  <si>
    <t>162.00</t>
  </si>
  <si>
    <t>3510</t>
  </si>
  <si>
    <t>20145911</t>
  </si>
  <si>
    <t>87.00</t>
  </si>
  <si>
    <t>3511</t>
  </si>
  <si>
    <t>20145907</t>
  </si>
  <si>
    <t>65.00</t>
  </si>
  <si>
    <t>3512</t>
  </si>
  <si>
    <t>20145914</t>
  </si>
  <si>
    <t>3513</t>
  </si>
  <si>
    <t>20145906</t>
  </si>
  <si>
    <t>2'096.00</t>
  </si>
  <si>
    <t>3514</t>
  </si>
  <si>
    <t>20145904</t>
  </si>
  <si>
    <t>274.00</t>
  </si>
  <si>
    <t>59'523.00</t>
  </si>
  <si>
    <t>Compte 20292</t>
  </si>
  <si>
    <t>Choffray Bruno BC DECO SA</t>
  </si>
  <si>
    <t>Balance 16</t>
  </si>
  <si>
    <t>x</t>
  </si>
  <si>
    <t>Charrière 41</t>
  </si>
  <si>
    <t>Orée-du-Bois 6</t>
  </si>
  <si>
    <t>Jardinière 111</t>
  </si>
  <si>
    <t>Bois-Noir 60-64</t>
  </si>
  <si>
    <t>Ph.-Henry Matthey 21</t>
  </si>
  <si>
    <t>Ronde 37-39</t>
  </si>
  <si>
    <t>Beau-Site 3</t>
  </si>
  <si>
    <t>Jardinets 1</t>
  </si>
  <si>
    <t>Parc 27</t>
  </si>
  <si>
    <t>Ronde 43</t>
  </si>
  <si>
    <t>Temple-Allemand 99</t>
  </si>
  <si>
    <t>Jardinière 107</t>
  </si>
  <si>
    <t>Billodes 55</t>
  </si>
  <si>
    <t>Collège 25-27</t>
  </si>
  <si>
    <t>Frits-Courvoisier 46</t>
  </si>
  <si>
    <t>Numa-Droz 157-159</t>
  </si>
  <si>
    <t>Cure 2</t>
  </si>
  <si>
    <t>Gare 5</t>
  </si>
  <si>
    <t>Cité de la Charrière</t>
  </si>
  <si>
    <t>Envers 64</t>
  </si>
  <si>
    <t>Numa-Droz 76</t>
  </si>
  <si>
    <t>Numa-Droz 15-17</t>
  </si>
  <si>
    <t>Liste des taux en relation avec les bons sur chiffre d'affaires</t>
  </si>
  <si>
    <t>Variante 1</t>
  </si>
  <si>
    <t>De</t>
  </si>
  <si>
    <t>à</t>
  </si>
  <si>
    <t>Taux</t>
  </si>
  <si>
    <t>Hypothese 
max.</t>
  </si>
  <si>
    <t>et plus</t>
  </si>
  <si>
    <t>Variante 2</t>
  </si>
  <si>
    <t>Variante 3</t>
  </si>
  <si>
    <t>fixe</t>
  </si>
  <si>
    <t>selon rabais</t>
  </si>
  <si>
    <t>fxe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</si>
</sst>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8"/>
      <color rgb="FF000000"/>
      <name val="Arial"/>
      <family val="2"/>
    </font>
    <font>
      <sz val="7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indexed="2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249977111117893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rgb="FFC0C0C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0" fontId="6" fillId="0" borderId="0"/>
    <xf numFmtId="0" fontId="7" fillId="0" borderId="0"/>
    <xf numFmtId="0" fontId="6" fillId="0" borderId="0"/>
    <xf numFmtId="0" fontId="8" fillId="0" borderId="0"/>
    <xf numFmtId="0" fontId="1" fillId="0" borderId="0"/>
    <xf numFmtId="0" fontId="6" fillId="0" borderId="0"/>
  </cellStyleXfs>
  <cellXfs count="204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0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0" fontId="2" fillId="0" borderId="22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0" xfId="0" applyNumberFormat="1" applyFont="1" applyBorder="1" applyAlignment="1" applyProtection="1">
      <alignment horizontal="center"/>
      <protection locked="0"/>
    </xf>
    <xf numFmtId="0" fontId="4" fillId="0" borderId="20" xfId="0" applyFont="1" applyBorder="1" applyAlignment="1" applyProtection="1">
      <alignment horizontal="center"/>
      <protection locked="0"/>
    </xf>
    <xf numFmtId="1" fontId="3" fillId="0" borderId="20" xfId="0" applyNumberFormat="1" applyFont="1" applyFill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0" borderId="11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6" xfId="0" applyFill="1" applyBorder="1" applyProtection="1">
      <protection locked="0"/>
    </xf>
    <xf numFmtId="0" fontId="6" fillId="0" borderId="0" xfId="1"/>
    <xf numFmtId="0" fontId="6" fillId="0" borderId="23" xfId="1" applyFill="1" applyBorder="1"/>
    <xf numFmtId="49" fontId="12" fillId="0" borderId="24" xfId="1" applyNumberFormat="1" applyFont="1" applyFill="1" applyBorder="1" applyAlignment="1">
      <alignment horizontal="left" vertical="top" wrapText="1"/>
    </xf>
    <xf numFmtId="49" fontId="12" fillId="0" borderId="24" xfId="1" applyNumberFormat="1" applyFont="1" applyFill="1" applyBorder="1" applyAlignment="1">
      <alignment horizontal="right" vertical="top" wrapText="1"/>
    </xf>
    <xf numFmtId="49" fontId="12" fillId="7" borderId="25" xfId="1" applyNumberFormat="1" applyFont="1" applyFill="1" applyBorder="1" applyAlignment="1">
      <alignment horizontal="center" vertical="top" wrapText="1"/>
    </xf>
    <xf numFmtId="49" fontId="12" fillId="7" borderId="25" xfId="1" applyNumberFormat="1" applyFont="1" applyFill="1" applyBorder="1" applyAlignment="1">
      <alignment horizontal="left" vertical="top" wrapText="1"/>
    </xf>
    <xf numFmtId="0" fontId="6" fillId="7" borderId="26" xfId="1" applyFill="1" applyBorder="1"/>
    <xf numFmtId="49" fontId="12" fillId="7" borderId="25" xfId="1" applyNumberFormat="1" applyFont="1" applyFill="1" applyBorder="1" applyAlignment="1">
      <alignment horizontal="right" vertical="top" wrapText="1"/>
    </xf>
    <xf numFmtId="49" fontId="13" fillId="0" borderId="28" xfId="1" applyNumberFormat="1" applyFont="1" applyFill="1" applyBorder="1" applyAlignment="1">
      <alignment horizontal="right" vertical="top" wrapText="1"/>
    </xf>
    <xf numFmtId="49" fontId="13" fillId="0" borderId="28" xfId="1" applyNumberFormat="1" applyFont="1" applyFill="1" applyBorder="1" applyAlignment="1">
      <alignment horizontal="left" vertical="top" wrapText="1"/>
    </xf>
    <xf numFmtId="49" fontId="13" fillId="0" borderId="0" xfId="1" applyNumberFormat="1" applyFont="1" applyFill="1" applyBorder="1" applyAlignment="1">
      <alignment horizontal="right" vertical="top" wrapText="1"/>
    </xf>
    <xf numFmtId="49" fontId="12" fillId="0" borderId="25" xfId="1" applyNumberFormat="1" applyFont="1" applyFill="1" applyBorder="1" applyAlignment="1">
      <alignment horizontal="center" vertical="top" wrapText="1"/>
    </xf>
    <xf numFmtId="49" fontId="12" fillId="0" borderId="26" xfId="1" applyNumberFormat="1" applyFont="1" applyFill="1" applyBorder="1" applyAlignment="1">
      <alignment horizontal="left" vertical="top" wrapText="1"/>
    </xf>
    <xf numFmtId="0" fontId="14" fillId="0" borderId="0" xfId="1" applyFont="1"/>
    <xf numFmtId="0" fontId="14" fillId="0" borderId="31" xfId="1" applyFont="1" applyBorder="1"/>
    <xf numFmtId="0" fontId="14" fillId="8" borderId="0" xfId="1" applyFont="1" applyFill="1"/>
    <xf numFmtId="4" fontId="6" fillId="0" borderId="28" xfId="1" applyNumberFormat="1" applyFill="1" applyBorder="1"/>
    <xf numFmtId="4" fontId="12" fillId="0" borderId="25" xfId="1" applyNumberFormat="1" applyFont="1" applyFill="1" applyBorder="1" applyAlignment="1">
      <alignment horizontal="right" vertical="top" wrapText="1"/>
    </xf>
    <xf numFmtId="0" fontId="1" fillId="0" borderId="0" xfId="1" applyFont="1"/>
    <xf numFmtId="14" fontId="1" fillId="0" borderId="32" xfId="0" applyNumberFormat="1" applyFont="1" applyBorder="1" applyAlignment="1">
      <alignment wrapText="1"/>
    </xf>
    <xf numFmtId="0" fontId="1" fillId="0" borderId="32" xfId="0" applyFont="1" applyBorder="1" applyAlignment="1">
      <alignment wrapText="1"/>
    </xf>
    <xf numFmtId="4" fontId="1" fillId="0" borderId="32" xfId="0" applyNumberFormat="1" applyFont="1" applyBorder="1" applyAlignment="1">
      <alignment wrapText="1"/>
    </xf>
    <xf numFmtId="0" fontId="1" fillId="0" borderId="32" xfId="0" applyFont="1" applyBorder="1" applyAlignment="1">
      <alignment horizontal="center" wrapText="1"/>
    </xf>
    <xf numFmtId="14" fontId="1" fillId="5" borderId="1" xfId="0" applyNumberFormat="1" applyFont="1" applyFill="1" applyBorder="1"/>
    <xf numFmtId="0" fontId="1" fillId="5" borderId="1" xfId="0" applyFont="1" applyFill="1" applyBorder="1"/>
    <xf numFmtId="4" fontId="1" fillId="5" borderId="1" xfId="0" applyNumberFormat="1" applyFont="1" applyFill="1" applyBorder="1"/>
    <xf numFmtId="0" fontId="1" fillId="5" borderId="1" xfId="0" applyFont="1" applyFill="1" applyBorder="1" applyAlignment="1">
      <alignment horizontal="center"/>
    </xf>
    <xf numFmtId="14" fontId="1" fillId="9" borderId="1" xfId="0" applyNumberFormat="1" applyFont="1" applyFill="1" applyBorder="1"/>
    <xf numFmtId="0" fontId="1" fillId="9" borderId="1" xfId="0" applyFont="1" applyFill="1" applyBorder="1"/>
    <xf numFmtId="14" fontId="1" fillId="10" borderId="1" xfId="0" applyNumberFormat="1" applyFont="1" applyFill="1" applyBorder="1"/>
    <xf numFmtId="0" fontId="1" fillId="10" borderId="1" xfId="0" applyFont="1" applyFill="1" applyBorder="1"/>
    <xf numFmtId="4" fontId="1" fillId="10" borderId="1" xfId="0" applyNumberFormat="1" applyFont="1" applyFill="1" applyBorder="1"/>
    <xf numFmtId="0" fontId="1" fillId="10" borderId="1" xfId="0" applyFont="1" applyFill="1" applyBorder="1" applyAlignment="1">
      <alignment horizontal="center"/>
    </xf>
    <xf numFmtId="14" fontId="1" fillId="11" borderId="1" xfId="0" applyNumberFormat="1" applyFont="1" applyFill="1" applyBorder="1"/>
    <xf numFmtId="0" fontId="1" fillId="11" borderId="1" xfId="0" applyFont="1" applyFill="1" applyBorder="1"/>
    <xf numFmtId="4" fontId="1" fillId="11" borderId="1" xfId="0" applyNumberFormat="1" applyFont="1" applyFill="1" applyBorder="1"/>
    <xf numFmtId="0" fontId="1" fillId="5" borderId="32" xfId="0" applyFont="1" applyFill="1" applyBorder="1"/>
    <xf numFmtId="14" fontId="1" fillId="5" borderId="32" xfId="0" applyNumberFormat="1" applyFont="1" applyFill="1" applyBorder="1"/>
    <xf numFmtId="0" fontId="1" fillId="12" borderId="1" xfId="0" applyFont="1" applyFill="1" applyBorder="1"/>
    <xf numFmtId="14" fontId="1" fillId="12" borderId="1" xfId="0" applyNumberFormat="1" applyFont="1" applyFill="1" applyBorder="1"/>
    <xf numFmtId="0" fontId="1" fillId="5" borderId="1" xfId="0" applyFont="1" applyFill="1" applyBorder="1" applyAlignment="1">
      <alignment horizontal="right"/>
    </xf>
    <xf numFmtId="0" fontId="1" fillId="10" borderId="1" xfId="0" applyFont="1" applyFill="1" applyBorder="1" applyAlignment="1">
      <alignment horizontal="right"/>
    </xf>
    <xf numFmtId="0" fontId="1" fillId="12" borderId="1" xfId="0" applyFont="1" applyFill="1" applyBorder="1" applyAlignment="1">
      <alignment horizontal="right"/>
    </xf>
    <xf numFmtId="14" fontId="1" fillId="9" borderId="33" xfId="0" applyNumberFormat="1" applyFont="1" applyFill="1" applyBorder="1"/>
    <xf numFmtId="4" fontId="1" fillId="9" borderId="33" xfId="0" applyNumberFormat="1" applyFont="1" applyFill="1" applyBorder="1"/>
    <xf numFmtId="4" fontId="1" fillId="9" borderId="20" xfId="0" applyNumberFormat="1" applyFont="1" applyFill="1" applyBorder="1"/>
    <xf numFmtId="0" fontId="1" fillId="9" borderId="33" xfId="0" applyFont="1" applyFill="1" applyBorder="1" applyAlignment="1">
      <alignment horizontal="center"/>
    </xf>
    <xf numFmtId="0" fontId="1" fillId="9" borderId="2" xfId="0" applyFont="1" applyFill="1" applyBorder="1"/>
    <xf numFmtId="14" fontId="1" fillId="9" borderId="34" xfId="0" applyNumberFormat="1" applyFont="1" applyFill="1" applyBorder="1"/>
    <xf numFmtId="0" fontId="1" fillId="10" borderId="2" xfId="0" applyFont="1" applyFill="1" applyBorder="1"/>
    <xf numFmtId="4" fontId="1" fillId="10" borderId="20" xfId="0" applyNumberFormat="1" applyFont="1" applyFill="1" applyBorder="1"/>
    <xf numFmtId="4" fontId="1" fillId="10" borderId="33" xfId="0" applyNumberFormat="1" applyFont="1" applyFill="1" applyBorder="1"/>
    <xf numFmtId="0" fontId="1" fillId="10" borderId="33" xfId="0" applyFont="1" applyFill="1" applyBorder="1"/>
    <xf numFmtId="14" fontId="1" fillId="10" borderId="34" xfId="0" applyNumberFormat="1" applyFont="1" applyFill="1" applyBorder="1"/>
    <xf numFmtId="0" fontId="1" fillId="5" borderId="35" xfId="0" applyFont="1" applyFill="1" applyBorder="1"/>
    <xf numFmtId="4" fontId="1" fillId="5" borderId="36" xfId="0" applyNumberFormat="1" applyFont="1" applyFill="1" applyBorder="1"/>
    <xf numFmtId="4" fontId="1" fillId="5" borderId="30" xfId="0" applyNumberFormat="1" applyFont="1" applyFill="1" applyBorder="1"/>
    <xf numFmtId="14" fontId="1" fillId="5" borderId="37" xfId="0" applyNumberFormat="1" applyFont="1" applyFill="1" applyBorder="1"/>
    <xf numFmtId="0" fontId="1" fillId="10" borderId="33" xfId="0" applyFont="1" applyFill="1" applyBorder="1" applyAlignment="1">
      <alignment horizontal="center"/>
    </xf>
    <xf numFmtId="0" fontId="1" fillId="5" borderId="30" xfId="0" applyFont="1" applyFill="1" applyBorder="1" applyAlignment="1">
      <alignment horizontal="center"/>
    </xf>
    <xf numFmtId="0" fontId="1" fillId="5" borderId="2" xfId="0" applyFont="1" applyFill="1" applyBorder="1"/>
    <xf numFmtId="4" fontId="1" fillId="5" borderId="20" xfId="0" applyNumberFormat="1" applyFont="1" applyFill="1" applyBorder="1"/>
    <xf numFmtId="4" fontId="1" fillId="5" borderId="33" xfId="0" applyNumberFormat="1" applyFont="1" applyFill="1" applyBorder="1"/>
    <xf numFmtId="0" fontId="1" fillId="5" borderId="33" xfId="0" applyFont="1" applyFill="1" applyBorder="1" applyAlignment="1">
      <alignment horizontal="center"/>
    </xf>
    <xf numFmtId="14" fontId="1" fillId="5" borderId="34" xfId="0" applyNumberFormat="1" applyFont="1" applyFill="1" applyBorder="1"/>
    <xf numFmtId="0" fontId="1" fillId="11" borderId="2" xfId="0" applyFont="1" applyFill="1" applyBorder="1"/>
    <xf numFmtId="4" fontId="1" fillId="11" borderId="20" xfId="0" applyNumberFormat="1" applyFont="1" applyFill="1" applyBorder="1"/>
    <xf numFmtId="4" fontId="1" fillId="11" borderId="33" xfId="0" applyNumberFormat="1" applyFont="1" applyFill="1" applyBorder="1"/>
    <xf numFmtId="0" fontId="1" fillId="11" borderId="33" xfId="0" applyFont="1" applyFill="1" applyBorder="1" applyAlignment="1">
      <alignment horizontal="center"/>
    </xf>
    <xf numFmtId="14" fontId="1" fillId="11" borderId="34" xfId="0" applyNumberFormat="1" applyFont="1" applyFill="1" applyBorder="1"/>
    <xf numFmtId="0" fontId="1" fillId="12" borderId="2" xfId="0" applyFont="1" applyFill="1" applyBorder="1"/>
    <xf numFmtId="4" fontId="1" fillId="12" borderId="20" xfId="0" applyNumberFormat="1" applyFont="1" applyFill="1" applyBorder="1"/>
    <xf numFmtId="4" fontId="1" fillId="12" borderId="33" xfId="0" applyNumberFormat="1" applyFont="1" applyFill="1" applyBorder="1"/>
    <xf numFmtId="0" fontId="1" fillId="12" borderId="33" xfId="0" applyFont="1" applyFill="1" applyBorder="1" applyAlignment="1">
      <alignment horizontal="center"/>
    </xf>
    <xf numFmtId="14" fontId="1" fillId="12" borderId="34" xfId="0" applyNumberFormat="1" applyFont="1" applyFill="1" applyBorder="1"/>
    <xf numFmtId="14" fontId="1" fillId="9" borderId="2" xfId="0" applyNumberFormat="1" applyFont="1" applyFill="1" applyBorder="1"/>
    <xf numFmtId="49" fontId="13" fillId="0" borderId="28" xfId="1" applyNumberFormat="1" applyFont="1" applyFill="1" applyBorder="1" applyAlignment="1">
      <alignment horizontal="left" vertical="top" wrapText="1"/>
    </xf>
    <xf numFmtId="4" fontId="6" fillId="0" borderId="28" xfId="1" applyNumberFormat="1" applyFill="1" applyBorder="1"/>
    <xf numFmtId="49" fontId="13" fillId="0" borderId="28" xfId="1" applyNumberFormat="1" applyFont="1" applyFill="1" applyBorder="1" applyAlignment="1">
      <alignment horizontal="right" vertical="top" wrapText="1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  <xf numFmtId="49" fontId="9" fillId="0" borderId="0" xfId="1" applyNumberFormat="1" applyFont="1" applyFill="1" applyBorder="1" applyAlignment="1">
      <alignment horizontal="left" vertical="top" wrapText="1"/>
    </xf>
    <xf numFmtId="0" fontId="6" fillId="0" borderId="0" xfId="1"/>
    <xf numFmtId="49" fontId="10" fillId="0" borderId="0" xfId="1" applyNumberFormat="1" applyFont="1" applyFill="1" applyBorder="1" applyAlignment="1">
      <alignment horizontal="right" vertical="top" wrapText="1"/>
    </xf>
    <xf numFmtId="49" fontId="11" fillId="0" borderId="0" xfId="1" applyNumberFormat="1" applyFont="1" applyFill="1" applyBorder="1" applyAlignment="1">
      <alignment horizontal="left" vertical="top" wrapText="1"/>
    </xf>
    <xf numFmtId="49" fontId="12" fillId="0" borderId="24" xfId="1" applyNumberFormat="1" applyFont="1" applyFill="1" applyBorder="1" applyAlignment="1">
      <alignment horizontal="left" vertical="top" wrapText="1"/>
    </xf>
    <xf numFmtId="0" fontId="6" fillId="0" borderId="24" xfId="1" applyFill="1" applyBorder="1"/>
    <xf numFmtId="49" fontId="12" fillId="0" borderId="24" xfId="1" applyNumberFormat="1" applyFont="1" applyFill="1" applyBorder="1" applyAlignment="1">
      <alignment horizontal="right" vertical="top" wrapText="1"/>
    </xf>
    <xf numFmtId="49" fontId="12" fillId="7" borderId="25" xfId="1" applyNumberFormat="1" applyFont="1" applyFill="1" applyBorder="1" applyAlignment="1">
      <alignment horizontal="left" vertical="top" wrapText="1"/>
    </xf>
    <xf numFmtId="0" fontId="6" fillId="7" borderId="25" xfId="1" applyFill="1" applyBorder="1"/>
    <xf numFmtId="49" fontId="12" fillId="7" borderId="25" xfId="1" applyNumberFormat="1" applyFont="1" applyFill="1" applyBorder="1" applyAlignment="1">
      <alignment horizontal="right" vertical="top" wrapText="1"/>
    </xf>
    <xf numFmtId="0" fontId="6" fillId="7" borderId="27" xfId="1" applyFill="1" applyBorder="1"/>
    <xf numFmtId="49" fontId="12" fillId="0" borderId="26" xfId="1" applyNumberFormat="1" applyFont="1" applyFill="1" applyBorder="1" applyAlignment="1">
      <alignment horizontal="center" vertical="top" wrapText="1"/>
    </xf>
    <xf numFmtId="0" fontId="6" fillId="0" borderId="26" xfId="1" applyFill="1" applyBorder="1"/>
    <xf numFmtId="49" fontId="12" fillId="0" borderId="25" xfId="1" applyNumberFormat="1" applyFont="1" applyFill="1" applyBorder="1" applyAlignment="1">
      <alignment horizontal="left" vertical="top" wrapText="1"/>
    </xf>
    <xf numFmtId="0" fontId="6" fillId="0" borderId="25" xfId="1" applyFill="1" applyBorder="1"/>
    <xf numFmtId="4" fontId="12" fillId="0" borderId="25" xfId="1" applyNumberFormat="1" applyFont="1" applyFill="1" applyBorder="1" applyAlignment="1">
      <alignment horizontal="right" vertical="top" wrapText="1"/>
    </xf>
    <xf numFmtId="4" fontId="6" fillId="0" borderId="25" xfId="1" applyNumberFormat="1" applyFill="1" applyBorder="1"/>
    <xf numFmtId="49" fontId="12" fillId="0" borderId="25" xfId="1" applyNumberFormat="1" applyFont="1" applyFill="1" applyBorder="1" applyAlignment="1">
      <alignment horizontal="right" vertical="top" wrapText="1"/>
    </xf>
    <xf numFmtId="0" fontId="6" fillId="0" borderId="27" xfId="1" applyFill="1" applyBorder="1"/>
    <xf numFmtId="49" fontId="13" fillId="0" borderId="28" xfId="1" applyNumberFormat="1" applyFont="1" applyFill="1" applyBorder="1" applyAlignment="1">
      <alignment horizontal="left" vertical="top" wrapText="1"/>
    </xf>
    <xf numFmtId="0" fontId="6" fillId="0" borderId="28" xfId="1" applyFill="1" applyBorder="1"/>
    <xf numFmtId="4" fontId="13" fillId="0" borderId="28" xfId="1" applyNumberFormat="1" applyFont="1" applyFill="1" applyBorder="1" applyAlignment="1">
      <alignment horizontal="right" vertical="top" wrapText="1"/>
    </xf>
    <xf numFmtId="4" fontId="6" fillId="0" borderId="28" xfId="1" applyNumberFormat="1" applyFill="1" applyBorder="1"/>
    <xf numFmtId="49" fontId="13" fillId="0" borderId="28" xfId="1" applyNumberFormat="1" applyFont="1" applyFill="1" applyBorder="1" applyAlignment="1">
      <alignment horizontal="right" vertical="top" wrapText="1"/>
    </xf>
    <xf numFmtId="0" fontId="6" fillId="0" borderId="29" xfId="1" applyFill="1" applyBorder="1"/>
    <xf numFmtId="49" fontId="13" fillId="13" borderId="28" xfId="1" applyNumberFormat="1" applyFont="1" applyFill="1" applyBorder="1" applyAlignment="1">
      <alignment horizontal="right" vertical="top" wrapText="1"/>
    </xf>
    <xf numFmtId="49" fontId="13" fillId="13" borderId="28" xfId="1" applyNumberFormat="1" applyFont="1" applyFill="1" applyBorder="1" applyAlignment="1">
      <alignment horizontal="left" vertical="top" wrapText="1"/>
    </xf>
    <xf numFmtId="49" fontId="13" fillId="13" borderId="28" xfId="1" applyNumberFormat="1" applyFont="1" applyFill="1" applyBorder="1" applyAlignment="1">
      <alignment horizontal="left" vertical="top" wrapText="1"/>
    </xf>
    <xf numFmtId="0" fontId="6" fillId="13" borderId="28" xfId="1" applyFill="1" applyBorder="1"/>
    <xf numFmtId="4" fontId="6" fillId="13" borderId="28" xfId="1" applyNumberFormat="1" applyFill="1" applyBorder="1"/>
    <xf numFmtId="4" fontId="13" fillId="13" borderId="28" xfId="1" applyNumberFormat="1" applyFont="1" applyFill="1" applyBorder="1" applyAlignment="1">
      <alignment horizontal="right" vertical="top" wrapText="1"/>
    </xf>
    <xf numFmtId="4" fontId="6" fillId="13" borderId="28" xfId="1" applyNumberFormat="1" applyFill="1" applyBorder="1"/>
    <xf numFmtId="49" fontId="13" fillId="13" borderId="28" xfId="1" applyNumberFormat="1" applyFont="1" applyFill="1" applyBorder="1" applyAlignment="1">
      <alignment horizontal="right" vertical="top" wrapText="1"/>
    </xf>
    <xf numFmtId="0" fontId="6" fillId="13" borderId="29" xfId="1" applyFill="1" applyBorder="1"/>
    <xf numFmtId="4" fontId="14" fillId="8" borderId="0" xfId="1" applyNumberFormat="1" applyFont="1" applyFill="1"/>
    <xf numFmtId="4" fontId="14" fillId="0" borderId="0" xfId="1" applyNumberFormat="1" applyFont="1"/>
    <xf numFmtId="4" fontId="14" fillId="0" borderId="31" xfId="1" applyNumberFormat="1" applyFont="1" applyBorder="1"/>
    <xf numFmtId="0" fontId="15" fillId="0" borderId="0" xfId="0" applyFont="1" applyAlignment="1">
      <alignment horizontal="center" vertical="center" wrapText="1"/>
    </xf>
    <xf numFmtId="0" fontId="16" fillId="2" borderId="38" xfId="0" applyFont="1" applyFill="1" applyBorder="1"/>
    <xf numFmtId="0" fontId="15" fillId="0" borderId="3" xfId="0" applyFont="1" applyBorder="1"/>
    <xf numFmtId="0" fontId="15" fillId="0" borderId="4" xfId="0" applyFont="1" applyBorder="1"/>
    <xf numFmtId="0" fontId="15" fillId="0" borderId="4" xfId="0" applyFont="1" applyFill="1" applyBorder="1"/>
    <xf numFmtId="0" fontId="16" fillId="0" borderId="5" xfId="0" applyFont="1" applyFill="1" applyBorder="1" applyAlignment="1">
      <alignment wrapText="1"/>
    </xf>
    <xf numFmtId="0" fontId="0" fillId="0" borderId="39" xfId="0" applyBorder="1"/>
    <xf numFmtId="0" fontId="0" fillId="0" borderId="2" xfId="0" applyBorder="1"/>
    <xf numFmtId="10" fontId="0" fillId="0" borderId="2" xfId="0" applyNumberFormat="1" applyBorder="1"/>
    <xf numFmtId="0" fontId="0" fillId="0" borderId="40" xfId="0" applyFill="1" applyBorder="1"/>
    <xf numFmtId="3" fontId="0" fillId="0" borderId="6" xfId="0" applyNumberFormat="1" applyBorder="1"/>
    <xf numFmtId="3" fontId="0" fillId="0" borderId="1" xfId="0" applyNumberFormat="1" applyBorder="1"/>
    <xf numFmtId="10" fontId="0" fillId="0" borderId="1" xfId="0" applyNumberFormat="1" applyBorder="1"/>
    <xf numFmtId="0" fontId="0" fillId="0" borderId="1" xfId="0" applyBorder="1"/>
    <xf numFmtId="4" fontId="0" fillId="0" borderId="7" xfId="0" applyNumberFormat="1" applyBorder="1"/>
    <xf numFmtId="3" fontId="0" fillId="0" borderId="8" xfId="0" applyNumberFormat="1" applyBorder="1"/>
    <xf numFmtId="3" fontId="0" fillId="0" borderId="9" xfId="0" applyNumberFormat="1" applyBorder="1"/>
    <xf numFmtId="10" fontId="0" fillId="0" borderId="9" xfId="0" applyNumberFormat="1" applyBorder="1"/>
    <xf numFmtId="0" fontId="0" fillId="0" borderId="9" xfId="0" applyBorder="1"/>
    <xf numFmtId="4" fontId="0" fillId="0" borderId="10" xfId="0" applyNumberFormat="1" applyBorder="1"/>
    <xf numFmtId="3" fontId="0" fillId="0" borderId="0" xfId="0" applyNumberFormat="1" applyBorder="1"/>
    <xf numFmtId="10" fontId="0" fillId="0" borderId="0" xfId="0" applyNumberFormat="1" applyBorder="1"/>
    <xf numFmtId="0" fontId="0" fillId="0" borderId="0" xfId="0" applyBorder="1"/>
    <xf numFmtId="4" fontId="0" fillId="0" borderId="0" xfId="0" applyNumberFormat="1" applyBorder="1"/>
    <xf numFmtId="0" fontId="0" fillId="0" borderId="11" xfId="0" applyBorder="1"/>
    <xf numFmtId="0" fontId="0" fillId="0" borderId="12" xfId="0" applyBorder="1"/>
    <xf numFmtId="10" fontId="0" fillId="0" borderId="12" xfId="0" applyNumberFormat="1" applyBorder="1"/>
    <xf numFmtId="0" fontId="0" fillId="0" borderId="13" xfId="0" applyFill="1" applyBorder="1"/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0" fontId="3" fillId="0" borderId="1" xfId="0" applyNumberFormat="1" applyFont="1" applyBorder="1" applyAlignment="1" applyProtection="1">
      <alignment horizontal="center" vertic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4" fontId="3" fillId="0" borderId="1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1" xfId="0" applyNumberFormat="1" applyFont="1" applyFill="1" applyBorder="1" applyAlignment="1" applyProtection="1">
      <alignment horizontal="right"/>
    </xf>
    <xf numFmtId="0" fontId="2" fillId="0" borderId="42" xfId="0" applyFont="1" applyBorder="1" applyAlignment="1" applyProtection="1">
      <alignment horizontal="center" vertical="center" wrapText="1"/>
      <protection locked="0"/>
    </xf>
    <xf numFmtId="0" fontId="2" fillId="0" borderId="41" xfId="0" applyFont="1" applyBorder="1" applyAlignment="1" applyProtection="1">
      <alignment horizontal="center" vertical="center" wrapText="1"/>
      <protection locked="0"/>
    </xf>
    <xf numFmtId="0" fontId="2" fillId="2" borderId="16" xfId="0" applyFont="1" applyFill="1" applyBorder="1" applyAlignment="1" applyProtection="1">
      <alignment horizontal="center" vertical="center" wrapText="1"/>
      <protection locked="0"/>
    </xf>
    <xf numFmtId="4" fontId="4" fillId="0" borderId="1" xfId="0" applyNumberFormat="1" applyFont="1" applyBorder="1" applyAlignment="1" applyProtection="1">
      <alignment horizontal="right"/>
    </xf>
  </cellXfs>
  <cellStyles count="7">
    <cellStyle name="Normal" xfId="0" builtinId="0"/>
    <cellStyle name="Normal 2" xfId="1"/>
    <cellStyle name="Normal 3" xfId="2"/>
    <cellStyle name="Normal 3 2" xfId="6"/>
    <cellStyle name="Normal 4" xfId="5"/>
    <cellStyle name="Standard 2" xfId="3"/>
    <cellStyle name="Standard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1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BONS/Bons%20&#224;%20faire%20valoir%20sur%20chantiers/DECOMPTE-BONS-A-FAIRE-VALOIR-SUR-CHANT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cpte, pour Nussbaum prov."/>
      <sheetName val="Décompte"/>
      <sheetName val="Suivi bon et fa RR"/>
      <sheetName val="Suivi bon et fa SA"/>
      <sheetName val="Procédure adjudications"/>
      <sheetName val="Procédure"/>
      <sheetName val="Conventions"/>
      <sheetName val="Spécificités"/>
      <sheetName val="Fournisse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5"/>
  <sheetViews>
    <sheetView tabSelected="1" zoomScaleNormal="100" workbookViewId="0">
      <selection activeCell="K39" sqref="K39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1.85546875" style="1" bestFit="1" customWidth="1"/>
    <col min="9" max="9" width="11.42578125" style="1" customWidth="1"/>
    <col min="10" max="10" width="28" style="1" customWidth="1"/>
    <col min="11" max="16384" width="11.42578125" style="1"/>
  </cols>
  <sheetData>
    <row r="1" spans="1:12" ht="13.5" thickBot="1" x14ac:dyDescent="0.25"/>
    <row r="2" spans="1:12" ht="22.5" customHeight="1" thickBot="1" x14ac:dyDescent="0.25">
      <c r="A2" s="2" t="s">
        <v>5</v>
      </c>
      <c r="B2" s="3" t="s">
        <v>15</v>
      </c>
      <c r="C2" s="4"/>
      <c r="D2" s="117" t="s">
        <v>8</v>
      </c>
      <c r="E2" s="118"/>
      <c r="F2" s="3">
        <v>2014</v>
      </c>
      <c r="H2" s="6"/>
    </row>
    <row r="3" spans="1:12" ht="22.5" customHeight="1" thickBot="1" x14ac:dyDescent="0.25">
      <c r="A3" s="5"/>
      <c r="B3" s="5"/>
      <c r="C3" s="5"/>
      <c r="D3" s="117" t="s">
        <v>9</v>
      </c>
      <c r="E3" s="118"/>
      <c r="F3" s="3">
        <v>3</v>
      </c>
      <c r="G3" s="5"/>
      <c r="H3" s="5"/>
      <c r="I3" s="5"/>
      <c r="K3" s="6"/>
      <c r="L3" s="6"/>
    </row>
    <row r="4" spans="1:12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</row>
    <row r="5" spans="1:12" ht="39" customHeight="1" thickBot="1" x14ac:dyDescent="0.25">
      <c r="A5" s="9" t="s">
        <v>0</v>
      </c>
      <c r="B5" s="10" t="s">
        <v>2</v>
      </c>
      <c r="C5" s="11" t="s">
        <v>11</v>
      </c>
      <c r="D5" s="200" t="s">
        <v>3</v>
      </c>
      <c r="E5" s="200" t="s">
        <v>1</v>
      </c>
      <c r="F5" s="201" t="s">
        <v>7</v>
      </c>
      <c r="G5" s="202" t="s">
        <v>4</v>
      </c>
      <c r="H5" s="19" t="s">
        <v>10</v>
      </c>
      <c r="I5" s="23" t="s">
        <v>6</v>
      </c>
      <c r="J5" s="12" t="s">
        <v>12</v>
      </c>
    </row>
    <row r="6" spans="1:12" ht="17.25" x14ac:dyDescent="0.3">
      <c r="A6" s="34" t="s">
        <v>16</v>
      </c>
      <c r="B6" s="187">
        <v>0</v>
      </c>
      <c r="C6" s="188">
        <v>1</v>
      </c>
      <c r="D6" s="195">
        <f>IF(C6=2,VLOOKUP(B6,'Type de taux'!$A$25:$C$31,3),IF(C6=1,VLOOKUP(B6,'Type de taux'!$A$7:$C$13,3),VLOOKUP(B6,'Type de taux'!$A$40:$C$46,3)))</f>
        <v>0</v>
      </c>
      <c r="E6" s="197">
        <f>B6*D6</f>
        <v>0</v>
      </c>
      <c r="F6" s="198">
        <f>E6-G6</f>
        <v>0</v>
      </c>
      <c r="G6" s="199">
        <f>ROUNDDOWN(E6,-1)</f>
        <v>0</v>
      </c>
      <c r="H6" s="20"/>
      <c r="I6" s="24"/>
      <c r="J6" s="13"/>
    </row>
    <row r="7" spans="1:12" ht="17.25" x14ac:dyDescent="0.3">
      <c r="A7" s="35" t="s">
        <v>17</v>
      </c>
      <c r="B7" s="189">
        <v>0</v>
      </c>
      <c r="C7" s="190">
        <v>1</v>
      </c>
      <c r="D7" s="195">
        <f>IF(C7=2,VLOOKUP(B7,'Type de taux'!$A$25:$C$31,3),IF(C7=1,VLOOKUP(B7,'Type de taux'!$A$7:$C$13,3),VLOOKUP(B7,'Type de taux'!$A$40:$C$46,3)))</f>
        <v>0</v>
      </c>
      <c r="E7" s="197">
        <f t="shared" ref="E7:E41" si="0">B7*D7</f>
        <v>0</v>
      </c>
      <c r="F7" s="198">
        <f t="shared" ref="F7:F41" si="1">E7-G7</f>
        <v>0</v>
      </c>
      <c r="G7" s="199">
        <f t="shared" ref="G7:G41" si="2">ROUNDDOWN(E7,-1)</f>
        <v>0</v>
      </c>
      <c r="H7" s="21"/>
      <c r="I7" s="25"/>
      <c r="J7" s="14"/>
    </row>
    <row r="8" spans="1:12" ht="17.25" x14ac:dyDescent="0.3">
      <c r="A8" s="35" t="s">
        <v>18</v>
      </c>
      <c r="B8" s="197">
        <v>59523</v>
      </c>
      <c r="C8" s="190">
        <v>1</v>
      </c>
      <c r="D8" s="195">
        <f>IF(C8=2,VLOOKUP(B8,'Type de taux'!$A$25:$C$31,3),IF(C8=1,VLOOKUP(B8,'Type de taux'!$A$7:$C$13,3),VLOOKUP(B8,'Type de taux'!$A$40:$C$46,3)))</f>
        <v>0.05</v>
      </c>
      <c r="E8" s="197">
        <f t="shared" si="0"/>
        <v>2976.15</v>
      </c>
      <c r="F8" s="198">
        <f t="shared" si="1"/>
        <v>6.1500000000000909</v>
      </c>
      <c r="G8" s="199">
        <f t="shared" si="2"/>
        <v>2970</v>
      </c>
      <c r="H8" s="21"/>
      <c r="I8" s="25"/>
      <c r="J8" s="14"/>
    </row>
    <row r="9" spans="1:12" ht="17.25" x14ac:dyDescent="0.3">
      <c r="A9" s="35" t="s">
        <v>19</v>
      </c>
      <c r="B9" s="203">
        <f>0</f>
        <v>0</v>
      </c>
      <c r="C9" s="192" t="s">
        <v>468</v>
      </c>
      <c r="D9" s="195">
        <f>IF(C9=2,VLOOKUP(B9,'Type de taux'!$A$25:$C$31,3),IF(C9=1,VLOOKUP(B9,'Type de taux'!$A$7:$C$13,3),VLOOKUP(B9,'Type de taux'!$A$40:$C$46,3)))</f>
        <v>0</v>
      </c>
      <c r="E9" s="197">
        <f t="shared" si="0"/>
        <v>0</v>
      </c>
      <c r="F9" s="198">
        <f t="shared" si="1"/>
        <v>0</v>
      </c>
      <c r="G9" s="199">
        <f t="shared" si="2"/>
        <v>0</v>
      </c>
      <c r="H9" s="21"/>
      <c r="I9" s="26"/>
      <c r="J9" s="15"/>
      <c r="L9" s="6"/>
    </row>
    <row r="10" spans="1:12" ht="17.25" x14ac:dyDescent="0.3">
      <c r="A10" s="35" t="s">
        <v>20</v>
      </c>
      <c r="B10" s="189">
        <f>Cofely!L21</f>
        <v>3408.45</v>
      </c>
      <c r="C10" s="190" t="s">
        <v>468</v>
      </c>
      <c r="D10" s="195">
        <f>IF(C10=2,VLOOKUP(B10,'Type de taux'!$A$25:$C$31,3),IF(C10=1,VLOOKUP(B10,'Type de taux'!$A$7:$C$13,3),VLOOKUP(B10,'Type de taux'!$A$40:$C$46,3)))</f>
        <v>4.5999999999999999E-2</v>
      </c>
      <c r="E10" s="197">
        <f t="shared" si="0"/>
        <v>156.78869999999998</v>
      </c>
      <c r="F10" s="198">
        <f t="shared" si="1"/>
        <v>6.7886999999999773</v>
      </c>
      <c r="G10" s="199">
        <f t="shared" si="2"/>
        <v>150</v>
      </c>
      <c r="H10" s="21"/>
      <c r="I10" s="25"/>
      <c r="J10" s="14"/>
    </row>
    <row r="11" spans="1:12" ht="17.25" x14ac:dyDescent="0.3">
      <c r="A11" s="35" t="s">
        <v>21</v>
      </c>
      <c r="B11" s="191">
        <v>0</v>
      </c>
      <c r="C11" s="196" t="s">
        <v>469</v>
      </c>
      <c r="D11" s="195">
        <f>IF(C11=2,VLOOKUP(B11,'Type de taux'!$A$25:$C$31,3),IF(C11=1,VLOOKUP(B11,'Type de taux'!$A$7:$C$13,3),VLOOKUP(B11,'Type de taux'!$A$40:$C$46,3)))</f>
        <v>0</v>
      </c>
      <c r="E11" s="197">
        <f t="shared" si="0"/>
        <v>0</v>
      </c>
      <c r="F11" s="198">
        <f t="shared" si="1"/>
        <v>0</v>
      </c>
      <c r="G11" s="199">
        <f t="shared" si="2"/>
        <v>0</v>
      </c>
      <c r="H11" s="21"/>
      <c r="I11" s="26"/>
      <c r="J11" s="15"/>
    </row>
    <row r="12" spans="1:12" ht="17.25" x14ac:dyDescent="0.3">
      <c r="A12" s="36" t="s">
        <v>22</v>
      </c>
      <c r="B12" s="189">
        <f>Domofen!L17</f>
        <v>0</v>
      </c>
      <c r="C12" s="190">
        <v>1</v>
      </c>
      <c r="D12" s="195">
        <f>IF(C12=2,VLOOKUP(B12,'Type de taux'!$A$25:$C$31,3),IF(C12=1,VLOOKUP(B12,'Type de taux'!$A$7:$C$13,3),VLOOKUP(B12,'Type de taux'!$A$40:$C$46,3)))</f>
        <v>0</v>
      </c>
      <c r="E12" s="197">
        <f t="shared" si="0"/>
        <v>0</v>
      </c>
      <c r="F12" s="198">
        <f t="shared" si="1"/>
        <v>0</v>
      </c>
      <c r="G12" s="199">
        <f t="shared" si="2"/>
        <v>0</v>
      </c>
      <c r="H12" s="21"/>
      <c r="I12" s="25"/>
      <c r="J12" s="14"/>
      <c r="L12" s="33"/>
    </row>
    <row r="13" spans="1:12" ht="17.25" x14ac:dyDescent="0.3">
      <c r="A13" s="36" t="s">
        <v>23</v>
      </c>
      <c r="B13" s="189">
        <f>'Electricité des Hêtres'!L17</f>
        <v>0</v>
      </c>
      <c r="C13" s="190">
        <v>1</v>
      </c>
      <c r="D13" s="195">
        <f>IF(C13=2,VLOOKUP(B13,'Type de taux'!$A$25:$C$31,3),IF(C13=1,VLOOKUP(B13,'Type de taux'!$A$7:$C$13,3),VLOOKUP(B13,'Type de taux'!$A$40:$C$46,3)))</f>
        <v>0</v>
      </c>
      <c r="E13" s="197">
        <f t="shared" si="0"/>
        <v>0</v>
      </c>
      <c r="F13" s="198">
        <f t="shared" si="1"/>
        <v>0</v>
      </c>
      <c r="G13" s="199">
        <f t="shared" si="2"/>
        <v>0</v>
      </c>
      <c r="H13" s="21"/>
      <c r="I13" s="25"/>
      <c r="J13" s="14"/>
      <c r="L13" s="33"/>
    </row>
    <row r="14" spans="1:12" ht="17.25" x14ac:dyDescent="0.3">
      <c r="A14" s="36" t="s">
        <v>24</v>
      </c>
      <c r="B14" s="197">
        <v>2346</v>
      </c>
      <c r="C14" s="190">
        <v>1</v>
      </c>
      <c r="D14" s="195">
        <f>IF(C14=2,VLOOKUP(B14,'Type de taux'!$A$25:$C$31,3),IF(C14=1,VLOOKUP(B14,'Type de taux'!$A$7:$C$13,3),VLOOKUP(B14,'Type de taux'!$A$40:$C$46,3)))</f>
        <v>0.05</v>
      </c>
      <c r="E14" s="197">
        <f t="shared" si="0"/>
        <v>117.30000000000001</v>
      </c>
      <c r="F14" s="198">
        <f t="shared" si="1"/>
        <v>7.3000000000000114</v>
      </c>
      <c r="G14" s="199">
        <f t="shared" si="2"/>
        <v>110</v>
      </c>
      <c r="H14" s="21"/>
      <c r="I14" s="27"/>
      <c r="J14" s="16"/>
      <c r="L14" s="33"/>
    </row>
    <row r="15" spans="1:12" ht="17.25" x14ac:dyDescent="0.3">
      <c r="A15" s="36" t="s">
        <v>25</v>
      </c>
      <c r="B15" s="189">
        <f>'Fazio &amp; Rante'!L17</f>
        <v>0</v>
      </c>
      <c r="C15" s="190">
        <v>1</v>
      </c>
      <c r="D15" s="195">
        <f>IF(C15=2,VLOOKUP(B15,'Type de taux'!$A$25:$C$31,3),IF(C15=1,VLOOKUP(B15,'Type de taux'!$A$7:$C$13,3),VLOOKUP(B15,'Type de taux'!$A$40:$C$46,3)))</f>
        <v>0</v>
      </c>
      <c r="E15" s="197">
        <f t="shared" si="0"/>
        <v>0</v>
      </c>
      <c r="F15" s="198">
        <f t="shared" si="1"/>
        <v>0</v>
      </c>
      <c r="G15" s="199">
        <f t="shared" si="2"/>
        <v>0</v>
      </c>
      <c r="H15" s="21"/>
      <c r="I15" s="25"/>
      <c r="J15" s="14"/>
      <c r="L15" s="33"/>
    </row>
    <row r="16" spans="1:12" ht="17.25" x14ac:dyDescent="0.3">
      <c r="A16" s="37" t="s">
        <v>26</v>
      </c>
      <c r="B16" s="189">
        <f>'Getaz Romang'!L17</f>
        <v>0</v>
      </c>
      <c r="C16" s="190">
        <v>1</v>
      </c>
      <c r="D16" s="195">
        <f>IF(C16=2,VLOOKUP(B16,'Type de taux'!$A$25:$C$31,3),IF(C16=1,VLOOKUP(B16,'Type de taux'!$A$7:$C$13,3),VLOOKUP(B16,'Type de taux'!$A$40:$C$46,3)))</f>
        <v>0</v>
      </c>
      <c r="E16" s="197">
        <f t="shared" si="0"/>
        <v>0</v>
      </c>
      <c r="F16" s="198">
        <f t="shared" si="1"/>
        <v>0</v>
      </c>
      <c r="G16" s="199">
        <f t="shared" si="2"/>
        <v>0</v>
      </c>
      <c r="H16" s="21"/>
      <c r="I16" s="25"/>
      <c r="J16" s="14"/>
      <c r="L16" s="33"/>
    </row>
    <row r="17" spans="1:12" ht="17.25" x14ac:dyDescent="0.3">
      <c r="A17" s="37" t="s">
        <v>27</v>
      </c>
      <c r="B17" s="189">
        <v>4037.05</v>
      </c>
      <c r="C17" s="190">
        <v>1</v>
      </c>
      <c r="D17" s="195">
        <f>IF(C17=2,VLOOKUP(B17,'Type de taux'!$A$25:$C$31,3),IF(C17=1,VLOOKUP(B17,'Type de taux'!$A$7:$C$13,3),VLOOKUP(B17,'Type de taux'!$A$40:$C$46,3)))</f>
        <v>0.05</v>
      </c>
      <c r="E17" s="197">
        <f t="shared" si="0"/>
        <v>201.85250000000002</v>
      </c>
      <c r="F17" s="198">
        <f t="shared" si="1"/>
        <v>1.8525000000000205</v>
      </c>
      <c r="G17" s="199">
        <f t="shared" si="2"/>
        <v>200</v>
      </c>
      <c r="H17" s="21"/>
      <c r="I17" s="25"/>
      <c r="J17" s="14"/>
      <c r="L17" s="33"/>
    </row>
    <row r="18" spans="1:12" ht="17.25" x14ac:dyDescent="0.3">
      <c r="A18" s="37" t="s">
        <v>28</v>
      </c>
      <c r="B18" s="189">
        <f>'Jacot chauffage SA'!L18</f>
        <v>0</v>
      </c>
      <c r="C18" s="190">
        <v>1</v>
      </c>
      <c r="D18" s="195">
        <f>IF(C18=2,VLOOKUP(B18,'Type de taux'!$A$25:$C$31,3),IF(C18=1,VLOOKUP(B18,'Type de taux'!$A$7:$C$13,3),VLOOKUP(B18,'Type de taux'!$A$40:$C$46,3)))</f>
        <v>0</v>
      </c>
      <c r="E18" s="197">
        <f t="shared" si="0"/>
        <v>0</v>
      </c>
      <c r="F18" s="198">
        <f t="shared" si="1"/>
        <v>0</v>
      </c>
      <c r="G18" s="199">
        <f t="shared" si="2"/>
        <v>0</v>
      </c>
      <c r="H18" s="21"/>
      <c r="I18" s="25"/>
      <c r="J18" s="14"/>
      <c r="L18" s="33"/>
    </row>
    <row r="19" spans="1:12" ht="17.25" x14ac:dyDescent="0.3">
      <c r="A19" s="37" t="s">
        <v>29</v>
      </c>
      <c r="B19" s="189">
        <v>11424</v>
      </c>
      <c r="C19" s="190">
        <v>1</v>
      </c>
      <c r="D19" s="195">
        <f>IF(C19=2,VLOOKUP(B19,'Type de taux'!$A$25:$C$31,3),IF(C19=1,VLOOKUP(B19,'Type de taux'!$A$7:$C$13,3),VLOOKUP(B19,'Type de taux'!$A$40:$C$46,3)))</f>
        <v>0.05</v>
      </c>
      <c r="E19" s="197">
        <f t="shared" si="0"/>
        <v>571.20000000000005</v>
      </c>
      <c r="F19" s="198">
        <f t="shared" si="1"/>
        <v>1.2000000000000455</v>
      </c>
      <c r="G19" s="199">
        <f t="shared" si="2"/>
        <v>570</v>
      </c>
      <c r="H19" s="21"/>
      <c r="I19" s="25"/>
      <c r="J19" s="14"/>
    </row>
    <row r="20" spans="1:12" ht="17.25" x14ac:dyDescent="0.3">
      <c r="A20" s="37" t="s">
        <v>30</v>
      </c>
      <c r="B20" s="189">
        <f>0</f>
        <v>0</v>
      </c>
      <c r="C20" s="190" t="s">
        <v>470</v>
      </c>
      <c r="D20" s="195">
        <f>IF(C20=2,VLOOKUP(B20,'Type de taux'!$A$25:$C$31,3),IF(C20=1,VLOOKUP(B20,'Type de taux'!$A$7:$C$13,3),VLOOKUP(B20,'Type de taux'!$A$40:$C$46,3)))</f>
        <v>0</v>
      </c>
      <c r="E20" s="197">
        <f t="shared" si="0"/>
        <v>0</v>
      </c>
      <c r="F20" s="198">
        <f t="shared" si="1"/>
        <v>0</v>
      </c>
      <c r="G20" s="199">
        <f t="shared" si="2"/>
        <v>0</v>
      </c>
      <c r="H20" s="21"/>
      <c r="I20" s="25"/>
      <c r="J20" s="14"/>
    </row>
    <row r="21" spans="1:12" ht="17.25" x14ac:dyDescent="0.3">
      <c r="A21" s="37" t="s">
        <v>31</v>
      </c>
      <c r="B21" s="189">
        <f>'Jura Néon'!L17</f>
        <v>0</v>
      </c>
      <c r="C21" s="190">
        <v>1</v>
      </c>
      <c r="D21" s="195">
        <f>IF(C21=2,VLOOKUP(B21,'Type de taux'!$A$25:$C$31,3),IF(C21=1,VLOOKUP(B21,'Type de taux'!$A$7:$C$13,3),VLOOKUP(B21,'Type de taux'!$A$40:$C$46,3)))</f>
        <v>0</v>
      </c>
      <c r="E21" s="197">
        <f t="shared" si="0"/>
        <v>0</v>
      </c>
      <c r="F21" s="198">
        <f t="shared" si="1"/>
        <v>0</v>
      </c>
      <c r="G21" s="199">
        <f t="shared" si="2"/>
        <v>0</v>
      </c>
      <c r="H21" s="21"/>
      <c r="I21" s="25"/>
      <c r="J21" s="14"/>
    </row>
    <row r="22" spans="1:12" ht="17.25" x14ac:dyDescent="0.3">
      <c r="A22" s="37" t="s">
        <v>32</v>
      </c>
      <c r="B22" s="189">
        <f>Kaufmann!L18</f>
        <v>179.05</v>
      </c>
      <c r="C22" s="192" t="s">
        <v>468</v>
      </c>
      <c r="D22" s="195">
        <f>IF(C22=2,VLOOKUP(B22,'Type de taux'!$A$25:$C$31,3),IF(C22=1,VLOOKUP(B22,'Type de taux'!$A$7:$C$13,3),VLOOKUP(B22,'Type de taux'!$A$40:$C$46,3)))</f>
        <v>0</v>
      </c>
      <c r="E22" s="197">
        <f t="shared" si="0"/>
        <v>0</v>
      </c>
      <c r="F22" s="198">
        <f t="shared" si="1"/>
        <v>0</v>
      </c>
      <c r="G22" s="199">
        <f t="shared" si="2"/>
        <v>0</v>
      </c>
      <c r="H22" s="21"/>
      <c r="I22" s="25"/>
      <c r="J22" s="14"/>
    </row>
    <row r="23" spans="1:12" ht="17.25" x14ac:dyDescent="0.3">
      <c r="A23" s="36" t="s">
        <v>33</v>
      </c>
      <c r="B23" s="191">
        <v>0</v>
      </c>
      <c r="C23" s="190">
        <v>1</v>
      </c>
      <c r="D23" s="195">
        <f>IF(C23=2,VLOOKUP(B23,'Type de taux'!$A$25:$C$31,3),IF(C23=1,VLOOKUP(B23,'Type de taux'!$A$7:$C$13,3),VLOOKUP(B23,'Type de taux'!$A$40:$C$46,3)))</f>
        <v>0</v>
      </c>
      <c r="E23" s="197">
        <f t="shared" si="0"/>
        <v>0</v>
      </c>
      <c r="F23" s="198">
        <f t="shared" si="1"/>
        <v>0</v>
      </c>
      <c r="G23" s="199">
        <f t="shared" si="2"/>
        <v>0</v>
      </c>
      <c r="H23" s="21"/>
      <c r="I23" s="26"/>
      <c r="J23" s="15"/>
    </row>
    <row r="24" spans="1:12" ht="17.25" x14ac:dyDescent="0.3">
      <c r="A24" s="36" t="s">
        <v>34</v>
      </c>
      <c r="B24" s="189">
        <v>9408</v>
      </c>
      <c r="C24" s="190">
        <v>1</v>
      </c>
      <c r="D24" s="195">
        <f>IF(C24=2,VLOOKUP(B24,'Type de taux'!$A$25:$C$31,3),IF(C24=1,VLOOKUP(B24,'Type de taux'!$A$7:$C$13,3),VLOOKUP(B24,'Type de taux'!$A$40:$C$46,3)))</f>
        <v>0.05</v>
      </c>
      <c r="E24" s="197">
        <f t="shared" si="0"/>
        <v>470.40000000000003</v>
      </c>
      <c r="F24" s="198">
        <f t="shared" si="1"/>
        <v>0.40000000000003411</v>
      </c>
      <c r="G24" s="199">
        <f t="shared" si="2"/>
        <v>470</v>
      </c>
      <c r="H24" s="21"/>
      <c r="I24" s="25"/>
      <c r="J24" s="14"/>
    </row>
    <row r="25" spans="1:12" ht="17.25" x14ac:dyDescent="0.3">
      <c r="A25" s="36" t="s">
        <v>35</v>
      </c>
      <c r="B25" s="189">
        <v>21721</v>
      </c>
      <c r="C25" s="190">
        <v>1</v>
      </c>
      <c r="D25" s="195">
        <f>IF(C25=2,VLOOKUP(B25,'Type de taux'!$A$25:$C$31,3),IF(C25=1,VLOOKUP(B25,'Type de taux'!$A$7:$C$13,3),VLOOKUP(B25,'Type de taux'!$A$40:$C$46,3)))</f>
        <v>0.05</v>
      </c>
      <c r="E25" s="197">
        <f t="shared" si="0"/>
        <v>1086.05</v>
      </c>
      <c r="F25" s="198">
        <f t="shared" si="1"/>
        <v>6.0499999999999545</v>
      </c>
      <c r="G25" s="199">
        <f t="shared" si="2"/>
        <v>1080</v>
      </c>
      <c r="H25" s="21"/>
      <c r="I25" s="25"/>
      <c r="J25" s="14"/>
    </row>
    <row r="26" spans="1:12" ht="17.25" x14ac:dyDescent="0.3">
      <c r="A26" s="36" t="s">
        <v>36</v>
      </c>
      <c r="B26" s="189">
        <v>3943</v>
      </c>
      <c r="C26" s="190">
        <v>1</v>
      </c>
      <c r="D26" s="195">
        <f>IF(C26=2,VLOOKUP(B26,'Type de taux'!$A$25:$C$31,3),IF(C26=1,VLOOKUP(B26,'Type de taux'!$A$7:$C$13,3),VLOOKUP(B26,'Type de taux'!$A$40:$C$46,3)))</f>
        <v>0.05</v>
      </c>
      <c r="E26" s="197">
        <f t="shared" si="0"/>
        <v>197.15</v>
      </c>
      <c r="F26" s="198">
        <f t="shared" si="1"/>
        <v>7.1500000000000057</v>
      </c>
      <c r="G26" s="199">
        <f t="shared" si="2"/>
        <v>190</v>
      </c>
      <c r="H26" s="21"/>
      <c r="I26" s="25"/>
      <c r="J26" s="14"/>
    </row>
    <row r="27" spans="1:12" ht="17.25" x14ac:dyDescent="0.3">
      <c r="A27" s="36" t="s">
        <v>37</v>
      </c>
      <c r="B27" s="189">
        <f>0</f>
        <v>0</v>
      </c>
      <c r="C27" s="190">
        <v>1</v>
      </c>
      <c r="D27" s="195">
        <f>IF(C27=2,VLOOKUP(B27,'Type de taux'!$A$25:$C$31,3),IF(C27=1,VLOOKUP(B27,'Type de taux'!$A$7:$C$13,3),VLOOKUP(B27,'Type de taux'!$A$40:$C$46,3)))</f>
        <v>0</v>
      </c>
      <c r="E27" s="197">
        <f t="shared" si="0"/>
        <v>0</v>
      </c>
      <c r="F27" s="198">
        <f t="shared" si="1"/>
        <v>0</v>
      </c>
      <c r="G27" s="199">
        <f t="shared" si="2"/>
        <v>0</v>
      </c>
      <c r="H27" s="21"/>
      <c r="I27" s="26"/>
      <c r="J27" s="15"/>
    </row>
    <row r="28" spans="1:12" ht="17.25" x14ac:dyDescent="0.3">
      <c r="A28" s="36" t="s">
        <v>38</v>
      </c>
      <c r="B28" s="189">
        <v>0</v>
      </c>
      <c r="C28" s="190">
        <v>1</v>
      </c>
      <c r="D28" s="195">
        <f>IF(C28=2,VLOOKUP(B28,'Type de taux'!$A$25:$C$31,3),IF(C28=1,VLOOKUP(B28,'Type de taux'!$A$7:$C$13,3),VLOOKUP(B28,'Type de taux'!$A$40:$C$46,3)))</f>
        <v>0</v>
      </c>
      <c r="E28" s="197">
        <f t="shared" si="0"/>
        <v>0</v>
      </c>
      <c r="F28" s="198">
        <f t="shared" si="1"/>
        <v>0</v>
      </c>
      <c r="G28" s="199">
        <f t="shared" si="2"/>
        <v>0</v>
      </c>
      <c r="H28" s="21"/>
      <c r="I28" s="25"/>
      <c r="J28" s="14"/>
    </row>
    <row r="29" spans="1:12" ht="17.25" x14ac:dyDescent="0.3">
      <c r="A29" s="36" t="s">
        <v>39</v>
      </c>
      <c r="B29" s="189">
        <v>76933.399999999994</v>
      </c>
      <c r="C29" s="190">
        <v>1</v>
      </c>
      <c r="D29" s="195">
        <f>IF(C29=2,VLOOKUP(B29,'Type de taux'!$A$25:$C$31,3),IF(C29=1,VLOOKUP(B29,'Type de taux'!$A$7:$C$13,3),VLOOKUP(B29,'Type de taux'!$A$40:$C$46,3)))</f>
        <v>0.05</v>
      </c>
      <c r="E29" s="197">
        <f t="shared" si="0"/>
        <v>3846.67</v>
      </c>
      <c r="F29" s="198">
        <f t="shared" si="1"/>
        <v>6.6700000000000728</v>
      </c>
      <c r="G29" s="199">
        <f t="shared" si="2"/>
        <v>3840</v>
      </c>
      <c r="H29" s="21"/>
      <c r="I29" s="25"/>
      <c r="J29" s="14"/>
    </row>
    <row r="30" spans="1:12" ht="17.25" x14ac:dyDescent="0.3">
      <c r="A30" s="36" t="s">
        <v>40</v>
      </c>
      <c r="B30" s="189">
        <v>1861</v>
      </c>
      <c r="C30" s="190">
        <v>1</v>
      </c>
      <c r="D30" s="195">
        <f>IF(C30=2,VLOOKUP(B30,'Type de taux'!$A$25:$C$31,3),IF(C30=1,VLOOKUP(B30,'Type de taux'!$A$7:$C$13,3),VLOOKUP(B30,'Type de taux'!$A$40:$C$46,3)))</f>
        <v>0.05</v>
      </c>
      <c r="E30" s="197">
        <f t="shared" si="0"/>
        <v>93.050000000000011</v>
      </c>
      <c r="F30" s="198">
        <f t="shared" si="1"/>
        <v>3.0500000000000114</v>
      </c>
      <c r="G30" s="199">
        <f t="shared" si="2"/>
        <v>90</v>
      </c>
      <c r="H30" s="21"/>
      <c r="I30" s="25"/>
      <c r="J30" s="14"/>
    </row>
    <row r="31" spans="1:12" ht="17.25" x14ac:dyDescent="0.3">
      <c r="A31" s="36" t="s">
        <v>41</v>
      </c>
      <c r="B31" s="189">
        <f>Perrucchini!L17</f>
        <v>0</v>
      </c>
      <c r="C31" s="190">
        <v>1</v>
      </c>
      <c r="D31" s="195">
        <f>IF(C31=2,VLOOKUP(B31,'Type de taux'!$A$25:$C$31,3),IF(C31=1,VLOOKUP(B31,'Type de taux'!$A$7:$C$13,3),VLOOKUP(B31,'Type de taux'!$A$40:$C$46,3)))</f>
        <v>0</v>
      </c>
      <c r="E31" s="197">
        <f t="shared" si="0"/>
        <v>0</v>
      </c>
      <c r="F31" s="198">
        <f t="shared" si="1"/>
        <v>0</v>
      </c>
      <c r="G31" s="199">
        <f t="shared" si="2"/>
        <v>0</v>
      </c>
      <c r="H31" s="21"/>
      <c r="I31" s="25"/>
      <c r="J31" s="14"/>
    </row>
    <row r="32" spans="1:12" ht="17.25" x14ac:dyDescent="0.3">
      <c r="A32" s="36" t="s">
        <v>42</v>
      </c>
      <c r="B32" s="191">
        <f>Portabri!L19</f>
        <v>378</v>
      </c>
      <c r="C32" s="192" t="s">
        <v>468</v>
      </c>
      <c r="D32" s="195">
        <f>IF(C32=2,VLOOKUP(B32,'Type de taux'!$A$25:$C$31,3),IF(C32=1,VLOOKUP(B32,'Type de taux'!$A$7:$C$13,3),VLOOKUP(B32,'Type de taux'!$A$40:$C$46,3)))</f>
        <v>4.5999999999999999E-2</v>
      </c>
      <c r="E32" s="197">
        <f t="shared" si="0"/>
        <v>17.387999999999998</v>
      </c>
      <c r="F32" s="198">
        <f t="shared" si="1"/>
        <v>7.3879999999999981</v>
      </c>
      <c r="G32" s="199">
        <f t="shared" si="2"/>
        <v>10</v>
      </c>
      <c r="H32" s="21"/>
      <c r="I32" s="26"/>
      <c r="J32" s="15"/>
    </row>
    <row r="33" spans="1:10" ht="17.25" x14ac:dyDescent="0.3">
      <c r="A33" s="36" t="s">
        <v>43</v>
      </c>
      <c r="B33" s="189">
        <f>0</f>
        <v>0</v>
      </c>
      <c r="C33" s="190">
        <v>1</v>
      </c>
      <c r="D33" s="195">
        <f>IF(C33=2,VLOOKUP(B33,'Type de taux'!$A$25:$C$31,3),IF(C33=1,VLOOKUP(B33,'Type de taux'!$A$7:$C$13,3),VLOOKUP(B33,'Type de taux'!$A$40:$C$46,3)))</f>
        <v>0</v>
      </c>
      <c r="E33" s="197">
        <f t="shared" si="0"/>
        <v>0</v>
      </c>
      <c r="F33" s="198">
        <f t="shared" si="1"/>
        <v>0</v>
      </c>
      <c r="G33" s="199">
        <f t="shared" si="2"/>
        <v>0</v>
      </c>
      <c r="H33" s="21"/>
      <c r="I33" s="25"/>
      <c r="J33" s="14"/>
    </row>
    <row r="34" spans="1:10" ht="17.25" x14ac:dyDescent="0.3">
      <c r="A34" s="36" t="s">
        <v>44</v>
      </c>
      <c r="B34" s="189">
        <f>'RFC Chauffage'!L18</f>
        <v>91</v>
      </c>
      <c r="C34" s="190">
        <v>1</v>
      </c>
      <c r="D34" s="195">
        <f>IF(C34=2,VLOOKUP(B34,'Type de taux'!$A$25:$C$31,3),IF(C34=1,VLOOKUP(B34,'Type de taux'!$A$7:$C$13,3),VLOOKUP(B34,'Type de taux'!$A$40:$C$46,3)))</f>
        <v>0</v>
      </c>
      <c r="E34" s="197">
        <f t="shared" si="0"/>
        <v>0</v>
      </c>
      <c r="F34" s="198">
        <f t="shared" si="1"/>
        <v>0</v>
      </c>
      <c r="G34" s="199">
        <f t="shared" si="2"/>
        <v>0</v>
      </c>
      <c r="H34" s="21"/>
      <c r="I34" s="25"/>
      <c r="J34" s="14"/>
    </row>
    <row r="35" spans="1:10" ht="17.25" x14ac:dyDescent="0.3">
      <c r="A35" s="36" t="s">
        <v>45</v>
      </c>
      <c r="B35" s="189">
        <v>4104</v>
      </c>
      <c r="C35" s="190">
        <v>1</v>
      </c>
      <c r="D35" s="195">
        <f>IF(C35=2,VLOOKUP(B35,'Type de taux'!$A$25:$C$31,3),IF(C35=1,VLOOKUP(B35,'Type de taux'!A7:C13,3),VLOOKUP(B35,'Type de taux'!$A$40:$C$46,3)))</f>
        <v>0.05</v>
      </c>
      <c r="E35" s="197">
        <f t="shared" si="0"/>
        <v>205.20000000000002</v>
      </c>
      <c r="F35" s="198">
        <f t="shared" si="1"/>
        <v>5.2000000000000171</v>
      </c>
      <c r="G35" s="199">
        <f t="shared" si="2"/>
        <v>200</v>
      </c>
      <c r="H35" s="21"/>
      <c r="I35" s="25"/>
      <c r="J35" s="14"/>
    </row>
    <row r="36" spans="1:10" ht="17.25" x14ac:dyDescent="0.3">
      <c r="A36" s="36" t="s">
        <v>46</v>
      </c>
      <c r="B36" s="189">
        <f>'S. Fachinetti'!L17</f>
        <v>0</v>
      </c>
      <c r="C36" s="190">
        <v>1</v>
      </c>
      <c r="D36" s="195">
        <f>IF(C36=2,VLOOKUP(B36,'Type de taux'!$A$25:$C$31,3),IF(C36=1,VLOOKUP(B36,'Type de taux'!$A$7:$C$13,3),VLOOKUP(B36,'Type de taux'!$A$40:$C$46,3)))</f>
        <v>0</v>
      </c>
      <c r="E36" s="197">
        <f t="shared" si="0"/>
        <v>0</v>
      </c>
      <c r="F36" s="198">
        <f t="shared" si="1"/>
        <v>0</v>
      </c>
      <c r="G36" s="199">
        <f t="shared" si="2"/>
        <v>0</v>
      </c>
      <c r="H36" s="21"/>
      <c r="I36" s="25"/>
      <c r="J36" s="14"/>
    </row>
    <row r="37" spans="1:10" ht="17.25" x14ac:dyDescent="0.3">
      <c r="A37" s="36" t="s">
        <v>47</v>
      </c>
      <c r="B37" s="191">
        <v>0</v>
      </c>
      <c r="C37" s="192" t="s">
        <v>468</v>
      </c>
      <c r="D37" s="195">
        <f>IF(C37=2,VLOOKUP(B37,'Type de taux'!$A$25:$C$31,3),IF(C37=1,VLOOKUP(B37,'Type de taux'!$A$7:$C$13,3),VLOOKUP(B37,'Type de taux'!$A$40:$C$46,3)))</f>
        <v>0</v>
      </c>
      <c r="E37" s="197">
        <f t="shared" si="0"/>
        <v>0</v>
      </c>
      <c r="F37" s="198">
        <f t="shared" si="1"/>
        <v>0</v>
      </c>
      <c r="G37" s="199">
        <f t="shared" si="2"/>
        <v>0</v>
      </c>
      <c r="H37" s="21"/>
      <c r="I37" s="26"/>
      <c r="J37" s="15"/>
    </row>
    <row r="38" spans="1:10" ht="17.25" x14ac:dyDescent="0.3">
      <c r="A38" s="36" t="s">
        <v>48</v>
      </c>
      <c r="B38" s="189">
        <f>'Sol&amp;Lit'!L17</f>
        <v>0</v>
      </c>
      <c r="C38" s="190">
        <v>1</v>
      </c>
      <c r="D38" s="195">
        <f>IF(C38=2,VLOOKUP(B38,'Type de taux'!$A$25:$C$31,3),IF(C38=1,VLOOKUP(B38,'Type de taux'!$A$7:$C$13,3),VLOOKUP(B38,'Type de taux'!$A$40:$C$46,3)))</f>
        <v>0</v>
      </c>
      <c r="E38" s="197">
        <f t="shared" si="0"/>
        <v>0</v>
      </c>
      <c r="F38" s="198">
        <f t="shared" si="1"/>
        <v>0</v>
      </c>
      <c r="G38" s="199">
        <f t="shared" si="2"/>
        <v>0</v>
      </c>
      <c r="H38" s="21"/>
      <c r="I38" s="25"/>
      <c r="J38" s="14"/>
    </row>
    <row r="39" spans="1:10" ht="17.25" x14ac:dyDescent="0.3">
      <c r="A39" s="36" t="s">
        <v>49</v>
      </c>
      <c r="B39" s="189">
        <f>'Steiner SA'!L24</f>
        <v>15113</v>
      </c>
      <c r="C39" s="190">
        <v>1</v>
      </c>
      <c r="D39" s="195">
        <f>IF(C39=2,VLOOKUP(B39,'Type de taux'!$A$25:$C$31,3),IF(C39=1,VLOOKUP(B39,'Type de taux'!$A$7:$C$13,3),VLOOKUP(B39,'Type de taux'!$A$40:$C$46,3)))</f>
        <v>0.05</v>
      </c>
      <c r="E39" s="197">
        <f t="shared" si="0"/>
        <v>755.65000000000009</v>
      </c>
      <c r="F39" s="198">
        <f t="shared" si="1"/>
        <v>5.6500000000000909</v>
      </c>
      <c r="G39" s="199">
        <f t="shared" si="2"/>
        <v>750</v>
      </c>
      <c r="H39" s="21"/>
      <c r="I39" s="25"/>
      <c r="J39" s="29"/>
    </row>
    <row r="40" spans="1:10" ht="17.25" x14ac:dyDescent="0.3">
      <c r="A40" s="36" t="s">
        <v>50</v>
      </c>
      <c r="B40" s="189">
        <f>'Therm Services'!L17</f>
        <v>0</v>
      </c>
      <c r="C40" s="190">
        <v>1</v>
      </c>
      <c r="D40" s="195">
        <f>IF(C40=2,VLOOKUP(B40,'Type de taux'!$A$25:$C$31,3),IF(C40=1,VLOOKUP(B40,'Type de taux'!$A$7:$C$13,3),VLOOKUP(B40,'Type de taux'!$A$40:$C$46,3)))</f>
        <v>0</v>
      </c>
      <c r="E40" s="197">
        <f t="shared" si="0"/>
        <v>0</v>
      </c>
      <c r="F40" s="198">
        <f t="shared" si="1"/>
        <v>0</v>
      </c>
      <c r="G40" s="199">
        <f t="shared" si="2"/>
        <v>0</v>
      </c>
      <c r="H40" s="21"/>
      <c r="I40" s="25"/>
      <c r="J40" s="14"/>
    </row>
    <row r="41" spans="1:10" ht="17.25" x14ac:dyDescent="0.3">
      <c r="A41" s="36" t="s">
        <v>51</v>
      </c>
      <c r="B41" s="189">
        <f>'Vitrerie Bel-Air'!L18</f>
        <v>670.95</v>
      </c>
      <c r="C41" s="190">
        <v>1</v>
      </c>
      <c r="D41" s="195">
        <f>IF(C41=2,VLOOKUP(B41,'Type de taux'!$A$25:$C$31,3),IF(C41=1,VLOOKUP(B41,'Type de taux'!$A$7:$C$13,3),VLOOKUP(B41,'Type de taux'!$A$40:$C$46,3)))</f>
        <v>0.05</v>
      </c>
      <c r="E41" s="197">
        <f t="shared" si="0"/>
        <v>33.547500000000007</v>
      </c>
      <c r="F41" s="198">
        <f t="shared" si="1"/>
        <v>3.5475000000000065</v>
      </c>
      <c r="G41" s="199">
        <f t="shared" si="2"/>
        <v>30</v>
      </c>
      <c r="H41" s="21"/>
      <c r="I41" s="25"/>
      <c r="J41" s="14"/>
    </row>
    <row r="42" spans="1:10" ht="18" thickBot="1" x14ac:dyDescent="0.35">
      <c r="A42" s="17"/>
      <c r="B42" s="193"/>
      <c r="C42" s="194"/>
      <c r="D42" s="195"/>
      <c r="E42" s="197"/>
      <c r="F42" s="198"/>
      <c r="G42" s="199"/>
      <c r="H42" s="22"/>
      <c r="I42" s="28"/>
      <c r="J42" s="18"/>
    </row>
    <row r="43" spans="1:10" ht="15.75" customHeight="1" thickBot="1" x14ac:dyDescent="0.3">
      <c r="F43" s="30" t="s">
        <v>14</v>
      </c>
      <c r="G43" s="31">
        <f>SUM(G6:G42)</f>
        <v>10660</v>
      </c>
    </row>
    <row r="44" spans="1:10" ht="13.5" thickBot="1" x14ac:dyDescent="0.25"/>
    <row r="45" spans="1:10" ht="39.75" customHeight="1" thickBot="1" x14ac:dyDescent="0.25">
      <c r="A45" s="32"/>
      <c r="B45" s="119" t="s">
        <v>13</v>
      </c>
      <c r="C45" s="120"/>
      <c r="D45" s="120"/>
      <c r="E45" s="120"/>
      <c r="F45" s="120"/>
      <c r="G45" s="120"/>
      <c r="H45" s="120"/>
      <c r="I45" s="120"/>
      <c r="J45" s="121"/>
    </row>
  </sheetData>
  <mergeCells count="3">
    <mergeCell ref="D2:E2"/>
    <mergeCell ref="D3:E3"/>
    <mergeCell ref="B45:J45"/>
  </mergeCells>
  <phoneticPr fontId="0" type="noConversion"/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6"/>
  <sheetViews>
    <sheetView topLeftCell="A4" workbookViewId="0">
      <selection activeCell="G47" sqref="G47"/>
    </sheetView>
  </sheetViews>
  <sheetFormatPr baseColWidth="10" defaultRowHeight="12.75" x14ac:dyDescent="0.2"/>
  <sheetData>
    <row r="2" spans="1:5" ht="15" x14ac:dyDescent="0.2">
      <c r="A2" s="159" t="s">
        <v>459</v>
      </c>
      <c r="B2" s="159"/>
      <c r="C2" s="159"/>
      <c r="D2" s="159"/>
    </row>
    <row r="4" spans="1:5" ht="13.5" thickBot="1" x14ac:dyDescent="0.25"/>
    <row r="5" spans="1:5" ht="13.5" thickBot="1" x14ac:dyDescent="0.25">
      <c r="A5" s="160" t="s">
        <v>460</v>
      </c>
    </row>
    <row r="6" spans="1:5" ht="27" thickBot="1" x14ac:dyDescent="0.3">
      <c r="A6" s="161" t="s">
        <v>461</v>
      </c>
      <c r="B6" s="162" t="s">
        <v>462</v>
      </c>
      <c r="C6" s="162" t="s">
        <v>463</v>
      </c>
      <c r="D6" s="163" t="s">
        <v>1</v>
      </c>
      <c r="E6" s="164" t="s">
        <v>464</v>
      </c>
    </row>
    <row r="7" spans="1:5" x14ac:dyDescent="0.2">
      <c r="A7" s="165">
        <v>0</v>
      </c>
      <c r="B7" s="166">
        <v>300</v>
      </c>
      <c r="C7" s="167">
        <v>0</v>
      </c>
      <c r="D7" s="166">
        <v>0</v>
      </c>
      <c r="E7" s="168">
        <v>0</v>
      </c>
    </row>
    <row r="8" spans="1:5" x14ac:dyDescent="0.2">
      <c r="A8" s="169">
        <v>301</v>
      </c>
      <c r="B8" s="170">
        <v>100000</v>
      </c>
      <c r="C8" s="171">
        <v>0.05</v>
      </c>
      <c r="D8" s="172"/>
      <c r="E8" s="173">
        <f>B8*C8</f>
        <v>5000</v>
      </c>
    </row>
    <row r="9" spans="1:5" ht="12.75" customHeight="1" x14ac:dyDescent="0.2">
      <c r="A9" s="169">
        <v>100001</v>
      </c>
      <c r="B9" s="170">
        <v>300000</v>
      </c>
      <c r="C9" s="171">
        <v>4.4999999999999998E-2</v>
      </c>
      <c r="D9" s="172"/>
      <c r="E9" s="173">
        <f>B9*C9</f>
        <v>13500</v>
      </c>
    </row>
    <row r="10" spans="1:5" ht="12.75" customHeight="1" x14ac:dyDescent="0.2">
      <c r="A10" s="169">
        <v>300001</v>
      </c>
      <c r="B10" s="170">
        <v>500000</v>
      </c>
      <c r="C10" s="171">
        <v>0.04</v>
      </c>
      <c r="D10" s="172"/>
      <c r="E10" s="173">
        <f>B10*C10</f>
        <v>20000</v>
      </c>
    </row>
    <row r="11" spans="1:5" x14ac:dyDescent="0.2">
      <c r="A11" s="169">
        <v>500001</v>
      </c>
      <c r="B11" s="170">
        <v>700000</v>
      </c>
      <c r="C11" s="171">
        <v>3.5000000000000003E-2</v>
      </c>
      <c r="D11" s="172"/>
      <c r="E11" s="173">
        <f>B11*C11</f>
        <v>24500.000000000004</v>
      </c>
    </row>
    <row r="12" spans="1:5" x14ac:dyDescent="0.2">
      <c r="A12" s="169">
        <v>700001</v>
      </c>
      <c r="B12" s="170">
        <v>900000</v>
      </c>
      <c r="C12" s="171">
        <v>0.03</v>
      </c>
      <c r="D12" s="172"/>
      <c r="E12" s="173">
        <f>B12*C12</f>
        <v>27000</v>
      </c>
    </row>
    <row r="13" spans="1:5" ht="13.5" thickBot="1" x14ac:dyDescent="0.25">
      <c r="A13" s="174">
        <v>900001</v>
      </c>
      <c r="B13" s="175" t="s">
        <v>465</v>
      </c>
      <c r="C13" s="176">
        <v>2.5000000000000001E-2</v>
      </c>
      <c r="D13" s="177"/>
      <c r="E13" s="178"/>
    </row>
    <row r="14" spans="1:5" x14ac:dyDescent="0.2">
      <c r="A14" s="179"/>
      <c r="B14" s="179"/>
      <c r="C14" s="180"/>
      <c r="D14" s="181"/>
      <c r="E14" s="182"/>
    </row>
    <row r="15" spans="1:5" x14ac:dyDescent="0.2">
      <c r="A15" s="179"/>
      <c r="B15" s="179"/>
      <c r="C15" s="180"/>
      <c r="D15" s="181"/>
      <c r="E15" s="182"/>
    </row>
    <row r="16" spans="1:5" x14ac:dyDescent="0.2">
      <c r="A16" s="179"/>
      <c r="B16" s="179"/>
      <c r="C16" s="180"/>
      <c r="D16" s="181"/>
      <c r="E16" s="182"/>
    </row>
    <row r="17" spans="1:5" x14ac:dyDescent="0.2">
      <c r="A17" s="179"/>
      <c r="B17" s="179"/>
      <c r="C17" s="180"/>
      <c r="D17" s="181"/>
      <c r="E17" s="182"/>
    </row>
    <row r="18" spans="1:5" x14ac:dyDescent="0.2">
      <c r="A18" s="179"/>
      <c r="B18" s="179"/>
      <c r="C18" s="180"/>
      <c r="D18" s="181"/>
      <c r="E18" s="182"/>
    </row>
    <row r="19" spans="1:5" x14ac:dyDescent="0.2">
      <c r="A19" s="179"/>
      <c r="B19" s="179"/>
      <c r="C19" s="180"/>
      <c r="D19" s="181"/>
      <c r="E19" s="181"/>
    </row>
    <row r="20" spans="1:5" x14ac:dyDescent="0.2">
      <c r="A20" s="181"/>
      <c r="B20" s="181"/>
      <c r="C20" s="180"/>
      <c r="D20" s="181"/>
      <c r="E20" s="182"/>
    </row>
    <row r="22" spans="1:5" ht="13.5" thickBot="1" x14ac:dyDescent="0.25"/>
    <row r="23" spans="1:5" ht="13.5" thickBot="1" x14ac:dyDescent="0.25">
      <c r="A23" s="160" t="s">
        <v>466</v>
      </c>
    </row>
    <row r="24" spans="1:5" ht="27" thickBot="1" x14ac:dyDescent="0.3">
      <c r="A24" s="161" t="s">
        <v>461</v>
      </c>
      <c r="B24" s="162" t="s">
        <v>462</v>
      </c>
      <c r="C24" s="162" t="s">
        <v>463</v>
      </c>
      <c r="D24" s="163" t="s">
        <v>1</v>
      </c>
      <c r="E24" s="164" t="s">
        <v>464</v>
      </c>
    </row>
    <row r="25" spans="1:5" x14ac:dyDescent="0.2">
      <c r="A25" s="183">
        <v>0</v>
      </c>
      <c r="B25" s="184">
        <v>300</v>
      </c>
      <c r="C25" s="185">
        <v>0</v>
      </c>
      <c r="D25" s="184">
        <v>0</v>
      </c>
      <c r="E25" s="186">
        <v>0</v>
      </c>
    </row>
    <row r="26" spans="1:5" x14ac:dyDescent="0.2">
      <c r="A26" s="169">
        <v>301</v>
      </c>
      <c r="B26" s="170">
        <v>100000</v>
      </c>
      <c r="C26" s="171">
        <v>4.7500000000000001E-2</v>
      </c>
      <c r="D26" s="172"/>
      <c r="E26" s="173">
        <f>B26*C26</f>
        <v>4750</v>
      </c>
    </row>
    <row r="27" spans="1:5" x14ac:dyDescent="0.2">
      <c r="A27" s="169">
        <v>101000</v>
      </c>
      <c r="B27" s="170">
        <v>300000</v>
      </c>
      <c r="C27" s="171">
        <v>4.2500000000000003E-2</v>
      </c>
      <c r="D27" s="172"/>
      <c r="E27" s="173">
        <f>B27*C27</f>
        <v>12750.000000000002</v>
      </c>
    </row>
    <row r="28" spans="1:5" x14ac:dyDescent="0.2">
      <c r="A28" s="169">
        <v>301000</v>
      </c>
      <c r="B28" s="170">
        <v>500000</v>
      </c>
      <c r="C28" s="171">
        <v>3.7499999999999999E-2</v>
      </c>
      <c r="D28" s="172"/>
      <c r="E28" s="173">
        <f>B28*C28</f>
        <v>18750</v>
      </c>
    </row>
    <row r="29" spans="1:5" x14ac:dyDescent="0.2">
      <c r="A29" s="169">
        <v>501000</v>
      </c>
      <c r="B29" s="170">
        <v>700000</v>
      </c>
      <c r="C29" s="171">
        <v>3.2500000000000001E-2</v>
      </c>
      <c r="D29" s="172"/>
      <c r="E29" s="173">
        <f>B29*C29</f>
        <v>22750</v>
      </c>
    </row>
    <row r="30" spans="1:5" x14ac:dyDescent="0.2">
      <c r="A30" s="169">
        <v>701000</v>
      </c>
      <c r="B30" s="170">
        <v>900000</v>
      </c>
      <c r="C30" s="171">
        <v>2.75E-2</v>
      </c>
      <c r="D30" s="172"/>
      <c r="E30" s="173">
        <f>B30*C30</f>
        <v>24750</v>
      </c>
    </row>
    <row r="31" spans="1:5" ht="13.5" thickBot="1" x14ac:dyDescent="0.25">
      <c r="A31" s="174">
        <v>901000</v>
      </c>
      <c r="B31" s="175" t="s">
        <v>465</v>
      </c>
      <c r="C31" s="176">
        <v>2.2499999999999999E-2</v>
      </c>
      <c r="D31" s="177"/>
      <c r="E31" s="178"/>
    </row>
    <row r="32" spans="1:5" x14ac:dyDescent="0.2">
      <c r="A32" s="179"/>
      <c r="B32" s="179"/>
      <c r="C32" s="180"/>
      <c r="D32" s="181"/>
      <c r="E32" s="182"/>
    </row>
    <row r="33" spans="1:5" x14ac:dyDescent="0.2">
      <c r="A33" s="179"/>
      <c r="B33" s="179"/>
      <c r="C33" s="180"/>
      <c r="D33" s="181"/>
      <c r="E33" s="181"/>
    </row>
    <row r="34" spans="1:5" x14ac:dyDescent="0.2">
      <c r="A34" s="181"/>
      <c r="B34" s="181"/>
      <c r="C34" s="180"/>
      <c r="D34" s="181"/>
      <c r="E34" s="182"/>
    </row>
    <row r="35" spans="1:5" x14ac:dyDescent="0.2">
      <c r="A35" s="181"/>
      <c r="B35" s="181"/>
      <c r="C35" s="180"/>
      <c r="D35" s="181"/>
      <c r="E35" s="182"/>
    </row>
    <row r="37" spans="1:5" ht="13.5" thickBot="1" x14ac:dyDescent="0.25"/>
    <row r="38" spans="1:5" ht="13.5" thickBot="1" x14ac:dyDescent="0.25">
      <c r="A38" s="160" t="s">
        <v>467</v>
      </c>
    </row>
    <row r="39" spans="1:5" ht="27" thickBot="1" x14ac:dyDescent="0.3">
      <c r="A39" s="161" t="s">
        <v>461</v>
      </c>
      <c r="B39" s="162" t="s">
        <v>462</v>
      </c>
      <c r="C39" s="162" t="s">
        <v>463</v>
      </c>
      <c r="D39" s="163" t="s">
        <v>1</v>
      </c>
      <c r="E39" s="164" t="s">
        <v>464</v>
      </c>
    </row>
    <row r="40" spans="1:5" x14ac:dyDescent="0.2">
      <c r="A40" s="183">
        <v>0</v>
      </c>
      <c r="B40" s="184">
        <v>300</v>
      </c>
      <c r="C40" s="185">
        <v>0</v>
      </c>
      <c r="D40" s="184">
        <v>0</v>
      </c>
      <c r="E40" s="186">
        <v>0</v>
      </c>
    </row>
    <row r="41" spans="1:5" x14ac:dyDescent="0.2">
      <c r="A41" s="169">
        <v>301</v>
      </c>
      <c r="B41" s="170">
        <v>100000</v>
      </c>
      <c r="C41" s="171">
        <v>4.5999999999999999E-2</v>
      </c>
      <c r="D41" s="172"/>
      <c r="E41" s="173">
        <f>B41*C41</f>
        <v>4600</v>
      </c>
    </row>
    <row r="42" spans="1:5" x14ac:dyDescent="0.2">
      <c r="A42" s="169">
        <v>101000</v>
      </c>
      <c r="B42" s="170">
        <v>300000</v>
      </c>
      <c r="C42" s="171">
        <v>4.1000000000000002E-2</v>
      </c>
      <c r="D42" s="172"/>
      <c r="E42" s="173">
        <f>B42*C42</f>
        <v>12300</v>
      </c>
    </row>
    <row r="43" spans="1:5" x14ac:dyDescent="0.2">
      <c r="A43" s="169">
        <v>301000</v>
      </c>
      <c r="B43" s="170">
        <v>500000</v>
      </c>
      <c r="C43" s="171">
        <v>3.5999999999999997E-2</v>
      </c>
      <c r="D43" s="172"/>
      <c r="E43" s="173">
        <f>B43*C43</f>
        <v>18000</v>
      </c>
    </row>
    <row r="44" spans="1:5" x14ac:dyDescent="0.2">
      <c r="A44" s="169">
        <v>501000</v>
      </c>
      <c r="B44" s="170">
        <v>700000</v>
      </c>
      <c r="C44" s="171">
        <v>3.1E-2</v>
      </c>
      <c r="D44" s="172"/>
      <c r="E44" s="173">
        <f>B44*C44</f>
        <v>21700</v>
      </c>
    </row>
    <row r="45" spans="1:5" x14ac:dyDescent="0.2">
      <c r="A45" s="169">
        <v>701000</v>
      </c>
      <c r="B45" s="170">
        <v>900000</v>
      </c>
      <c r="C45" s="171">
        <v>2.5999999999999999E-2</v>
      </c>
      <c r="D45" s="172"/>
      <c r="E45" s="173">
        <f>B45*C45</f>
        <v>23400</v>
      </c>
    </row>
    <row r="46" spans="1:5" ht="13.5" thickBot="1" x14ac:dyDescent="0.25">
      <c r="A46" s="174">
        <v>901000</v>
      </c>
      <c r="B46" s="175" t="s">
        <v>465</v>
      </c>
      <c r="C46" s="176">
        <v>2.1000000000000001E-2</v>
      </c>
      <c r="D46" s="177"/>
      <c r="E46" s="178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433</v>
      </c>
      <c r="C8" s="127"/>
      <c r="D8" s="127"/>
      <c r="E8" s="127"/>
      <c r="F8" s="126" t="s">
        <v>434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  <c r="P11" s="71">
        <v>40058</v>
      </c>
      <c r="Q11" s="72" t="s">
        <v>17</v>
      </c>
      <c r="R11" s="72" t="s">
        <v>96</v>
      </c>
      <c r="S11" s="73" t="s">
        <v>92</v>
      </c>
      <c r="T11" s="72" t="s">
        <v>97</v>
      </c>
      <c r="U11" s="73">
        <v>22000</v>
      </c>
      <c r="V11" s="72">
        <v>5005</v>
      </c>
      <c r="W11" s="72"/>
      <c r="X11" s="71">
        <v>40058</v>
      </c>
      <c r="Y11" s="71"/>
    </row>
    <row r="12" spans="2:25" x14ac:dyDescent="0.2">
      <c r="P12" s="67">
        <v>40122</v>
      </c>
      <c r="Q12" s="68" t="s">
        <v>17</v>
      </c>
      <c r="R12" s="68" t="s">
        <v>98</v>
      </c>
      <c r="S12" s="69">
        <v>155000</v>
      </c>
      <c r="T12" s="68" t="s">
        <v>97</v>
      </c>
      <c r="U12" s="69">
        <v>4500</v>
      </c>
      <c r="V12" s="68">
        <v>5006</v>
      </c>
      <c r="W12" s="70" t="s">
        <v>89</v>
      </c>
      <c r="X12" s="67">
        <v>40144</v>
      </c>
      <c r="Y12" s="67">
        <v>40148</v>
      </c>
    </row>
    <row r="13" spans="2:25" ht="15" x14ac:dyDescent="0.25">
      <c r="J13" s="51" t="s">
        <v>76</v>
      </c>
      <c r="K13" s="51"/>
      <c r="L13" s="51">
        <v>0</v>
      </c>
      <c r="M13" s="51"/>
      <c r="P13" s="61">
        <v>40225</v>
      </c>
      <c r="Q13" s="98" t="s">
        <v>17</v>
      </c>
      <c r="R13" s="62" t="s">
        <v>98</v>
      </c>
      <c r="S13" s="99">
        <v>240000</v>
      </c>
      <c r="T13" s="62" t="s">
        <v>97</v>
      </c>
      <c r="U13" s="100">
        <v>15000</v>
      </c>
      <c r="V13" s="62">
        <v>5017</v>
      </c>
      <c r="W13" s="101" t="s">
        <v>89</v>
      </c>
      <c r="X13" s="61">
        <v>40247</v>
      </c>
      <c r="Y13" s="102">
        <v>40262</v>
      </c>
    </row>
    <row r="14" spans="2:25" ht="15" x14ac:dyDescent="0.25">
      <c r="J14" s="51"/>
      <c r="K14" s="51"/>
      <c r="L14" s="51"/>
      <c r="M14" s="51"/>
      <c r="P14" s="67">
        <v>40668</v>
      </c>
      <c r="Q14" s="87" t="s">
        <v>17</v>
      </c>
      <c r="R14" s="68" t="s">
        <v>98</v>
      </c>
      <c r="S14" s="88">
        <v>78000</v>
      </c>
      <c r="T14" s="68" t="s">
        <v>97</v>
      </c>
      <c r="U14" s="89">
        <v>8000</v>
      </c>
      <c r="V14" s="79">
        <v>5043</v>
      </c>
      <c r="W14" s="96" t="s">
        <v>89</v>
      </c>
      <c r="X14" s="67">
        <v>40738</v>
      </c>
      <c r="Y14" s="91">
        <v>40787</v>
      </c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Q11:Q14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Y39"/>
  <sheetViews>
    <sheetView topLeftCell="A7"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10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369</v>
      </c>
      <c r="C8" s="127"/>
      <c r="D8" s="127"/>
      <c r="E8" s="127"/>
      <c r="F8" s="126" t="s">
        <v>99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156</v>
      </c>
      <c r="C11" s="47" t="s">
        <v>68</v>
      </c>
      <c r="D11" s="48" t="s">
        <v>370</v>
      </c>
      <c r="E11" s="47" t="s">
        <v>371</v>
      </c>
      <c r="F11" s="141" t="s">
        <v>71</v>
      </c>
      <c r="G11" s="142"/>
      <c r="H11" s="142"/>
      <c r="I11" s="142"/>
      <c r="J11" s="54"/>
      <c r="K11" s="143" t="s">
        <v>372</v>
      </c>
      <c r="L11" s="144"/>
      <c r="M11" s="145"/>
      <c r="N11" s="146"/>
    </row>
    <row r="12" spans="2:25" x14ac:dyDescent="0.2">
      <c r="B12" s="46" t="s">
        <v>156</v>
      </c>
      <c r="C12" s="47" t="s">
        <v>68</v>
      </c>
      <c r="D12" s="46" t="s">
        <v>373</v>
      </c>
      <c r="E12" s="47" t="s">
        <v>374</v>
      </c>
      <c r="F12" s="141" t="s">
        <v>71</v>
      </c>
      <c r="G12" s="142"/>
      <c r="H12" s="142"/>
      <c r="I12" s="142"/>
      <c r="J12" s="54"/>
      <c r="K12" s="143" t="s">
        <v>375</v>
      </c>
      <c r="L12" s="144"/>
      <c r="M12" s="145"/>
      <c r="N12" s="146"/>
    </row>
    <row r="13" spans="2:25" x14ac:dyDescent="0.2">
      <c r="B13" s="46" t="s">
        <v>192</v>
      </c>
      <c r="C13" s="47" t="s">
        <v>68</v>
      </c>
      <c r="D13" s="46" t="s">
        <v>376</v>
      </c>
      <c r="E13" s="47" t="s">
        <v>377</v>
      </c>
      <c r="F13" s="141" t="s">
        <v>71</v>
      </c>
      <c r="G13" s="142"/>
      <c r="H13" s="142"/>
      <c r="I13" s="142"/>
      <c r="J13" s="54"/>
      <c r="K13" s="143" t="s">
        <v>378</v>
      </c>
      <c r="L13" s="144"/>
      <c r="M13" s="145"/>
      <c r="N13" s="146"/>
    </row>
    <row r="14" spans="2:25" x14ac:dyDescent="0.2">
      <c r="B14" s="46" t="s">
        <v>192</v>
      </c>
      <c r="C14" s="47" t="s">
        <v>68</v>
      </c>
      <c r="D14" s="46" t="s">
        <v>379</v>
      </c>
      <c r="E14" s="47" t="s">
        <v>380</v>
      </c>
      <c r="F14" s="141" t="s">
        <v>71</v>
      </c>
      <c r="G14" s="142"/>
      <c r="H14" s="142"/>
      <c r="I14" s="142"/>
      <c r="J14" s="54"/>
      <c r="K14" s="143" t="s">
        <v>381</v>
      </c>
      <c r="L14" s="144"/>
      <c r="M14" s="145"/>
      <c r="N14" s="146"/>
    </row>
    <row r="15" spans="2:25" x14ac:dyDescent="0.2">
      <c r="B15" s="46" t="s">
        <v>192</v>
      </c>
      <c r="C15" s="47" t="s">
        <v>68</v>
      </c>
      <c r="D15" s="46" t="s">
        <v>382</v>
      </c>
      <c r="E15" s="47" t="s">
        <v>383</v>
      </c>
      <c r="F15" s="141" t="s">
        <v>71</v>
      </c>
      <c r="G15" s="142"/>
      <c r="H15" s="142"/>
      <c r="I15" s="142"/>
      <c r="J15" s="54"/>
      <c r="K15" s="143" t="s">
        <v>384</v>
      </c>
      <c r="L15" s="144"/>
      <c r="M15" s="145"/>
      <c r="N15" s="146"/>
    </row>
    <row r="16" spans="2:25" x14ac:dyDescent="0.2">
      <c r="B16" s="46" t="s">
        <v>192</v>
      </c>
      <c r="C16" s="47" t="s">
        <v>68</v>
      </c>
      <c r="D16" s="46" t="s">
        <v>385</v>
      </c>
      <c r="E16" s="47" t="s">
        <v>386</v>
      </c>
      <c r="F16" s="141" t="s">
        <v>71</v>
      </c>
      <c r="G16" s="142"/>
      <c r="H16" s="142"/>
      <c r="I16" s="142"/>
      <c r="J16" s="54"/>
      <c r="K16" s="143" t="s">
        <v>387</v>
      </c>
      <c r="L16" s="144"/>
      <c r="M16" s="145"/>
      <c r="N16" s="146"/>
    </row>
    <row r="17" spans="2:14" x14ac:dyDescent="0.2">
      <c r="B17" s="46" t="s">
        <v>192</v>
      </c>
      <c r="C17" s="47" t="s">
        <v>68</v>
      </c>
      <c r="D17" s="46" t="s">
        <v>388</v>
      </c>
      <c r="E17" s="47" t="s">
        <v>389</v>
      </c>
      <c r="F17" s="141" t="s">
        <v>71</v>
      </c>
      <c r="G17" s="142"/>
      <c r="H17" s="142"/>
      <c r="I17" s="142"/>
      <c r="J17" s="54"/>
      <c r="K17" s="143" t="s">
        <v>390</v>
      </c>
      <c r="L17" s="144"/>
      <c r="M17" s="145"/>
      <c r="N17" s="146"/>
    </row>
    <row r="18" spans="2:14" x14ac:dyDescent="0.2">
      <c r="B18" s="46" t="s">
        <v>192</v>
      </c>
      <c r="C18" s="47" t="s">
        <v>68</v>
      </c>
      <c r="D18" s="46" t="s">
        <v>391</v>
      </c>
      <c r="E18" s="47" t="s">
        <v>392</v>
      </c>
      <c r="F18" s="141" t="s">
        <v>71</v>
      </c>
      <c r="G18" s="142"/>
      <c r="H18" s="142"/>
      <c r="I18" s="142"/>
      <c r="J18" s="54"/>
      <c r="K18" s="143" t="s">
        <v>393</v>
      </c>
      <c r="L18" s="144"/>
      <c r="M18" s="145"/>
      <c r="N18" s="146"/>
    </row>
    <row r="19" spans="2:14" x14ac:dyDescent="0.2">
      <c r="B19" s="46" t="s">
        <v>192</v>
      </c>
      <c r="C19" s="47" t="s">
        <v>68</v>
      </c>
      <c r="D19" s="46" t="s">
        <v>394</v>
      </c>
      <c r="E19" s="47" t="s">
        <v>395</v>
      </c>
      <c r="F19" s="141" t="s">
        <v>71</v>
      </c>
      <c r="G19" s="142"/>
      <c r="H19" s="142"/>
      <c r="I19" s="142"/>
      <c r="J19" s="54"/>
      <c r="K19" s="143" t="s">
        <v>396</v>
      </c>
      <c r="L19" s="144"/>
      <c r="M19" s="145"/>
      <c r="N19" s="146"/>
    </row>
    <row r="20" spans="2:14" x14ac:dyDescent="0.2">
      <c r="B20" s="46" t="s">
        <v>192</v>
      </c>
      <c r="C20" s="47" t="s">
        <v>68</v>
      </c>
      <c r="D20" s="46" t="s">
        <v>397</v>
      </c>
      <c r="E20" s="47" t="s">
        <v>398</v>
      </c>
      <c r="F20" s="141" t="s">
        <v>71</v>
      </c>
      <c r="G20" s="142"/>
      <c r="H20" s="142"/>
      <c r="I20" s="142"/>
      <c r="J20" s="54"/>
      <c r="K20" s="143" t="s">
        <v>399</v>
      </c>
      <c r="L20" s="144"/>
      <c r="M20" s="145"/>
      <c r="N20" s="146"/>
    </row>
    <row r="21" spans="2:14" x14ac:dyDescent="0.2">
      <c r="B21" s="46" t="s">
        <v>192</v>
      </c>
      <c r="C21" s="47" t="s">
        <v>68</v>
      </c>
      <c r="D21" s="46" t="s">
        <v>400</v>
      </c>
      <c r="E21" s="47" t="s">
        <v>401</v>
      </c>
      <c r="F21" s="141" t="s">
        <v>71</v>
      </c>
      <c r="G21" s="142"/>
      <c r="H21" s="142"/>
      <c r="I21" s="142"/>
      <c r="J21" s="54"/>
      <c r="K21" s="143" t="s">
        <v>217</v>
      </c>
      <c r="L21" s="144"/>
      <c r="M21" s="145"/>
      <c r="N21" s="146"/>
    </row>
    <row r="22" spans="2:14" x14ac:dyDescent="0.2">
      <c r="B22" s="46" t="s">
        <v>192</v>
      </c>
      <c r="C22" s="47" t="s">
        <v>68</v>
      </c>
      <c r="D22" s="46" t="s">
        <v>402</v>
      </c>
      <c r="E22" s="47" t="s">
        <v>403</v>
      </c>
      <c r="F22" s="141" t="s">
        <v>71</v>
      </c>
      <c r="G22" s="142"/>
      <c r="H22" s="142"/>
      <c r="I22" s="142"/>
      <c r="J22" s="54"/>
      <c r="K22" s="143" t="s">
        <v>404</v>
      </c>
      <c r="L22" s="144"/>
      <c r="M22" s="145"/>
      <c r="N22" s="146"/>
    </row>
    <row r="23" spans="2:14" x14ac:dyDescent="0.2">
      <c r="B23" s="46" t="s">
        <v>171</v>
      </c>
      <c r="C23" s="47" t="s">
        <v>68</v>
      </c>
      <c r="D23" s="46" t="s">
        <v>407</v>
      </c>
      <c r="E23" s="47" t="s">
        <v>408</v>
      </c>
      <c r="F23" s="141" t="s">
        <v>71</v>
      </c>
      <c r="G23" s="142"/>
      <c r="H23" s="142"/>
      <c r="I23" s="142"/>
      <c r="J23" s="54"/>
      <c r="K23" s="143" t="s">
        <v>409</v>
      </c>
      <c r="L23" s="144"/>
      <c r="M23" s="145"/>
      <c r="N23" s="146"/>
    </row>
    <row r="24" spans="2:14" x14ac:dyDescent="0.2">
      <c r="B24" s="46" t="s">
        <v>361</v>
      </c>
      <c r="C24" s="47" t="s">
        <v>68</v>
      </c>
      <c r="D24" s="46" t="s">
        <v>410</v>
      </c>
      <c r="E24" s="47" t="s">
        <v>411</v>
      </c>
      <c r="F24" s="141" t="s">
        <v>71</v>
      </c>
      <c r="G24" s="142"/>
      <c r="H24" s="142"/>
      <c r="I24" s="142"/>
      <c r="J24" s="54"/>
      <c r="K24" s="143" t="s">
        <v>406</v>
      </c>
      <c r="L24" s="144"/>
      <c r="M24" s="145"/>
      <c r="N24" s="146"/>
    </row>
    <row r="25" spans="2:14" x14ac:dyDescent="0.2">
      <c r="B25" s="46" t="s">
        <v>361</v>
      </c>
      <c r="C25" s="47" t="s">
        <v>68</v>
      </c>
      <c r="D25" s="46" t="s">
        <v>412</v>
      </c>
      <c r="E25" s="47" t="s">
        <v>413</v>
      </c>
      <c r="F25" s="141" t="s">
        <v>71</v>
      </c>
      <c r="G25" s="142"/>
      <c r="H25" s="142"/>
      <c r="I25" s="142"/>
      <c r="J25" s="54"/>
      <c r="K25" s="143" t="s">
        <v>414</v>
      </c>
      <c r="L25" s="144"/>
      <c r="M25" s="145"/>
      <c r="N25" s="146"/>
    </row>
    <row r="26" spans="2:14" x14ac:dyDescent="0.2">
      <c r="B26" s="46" t="s">
        <v>361</v>
      </c>
      <c r="C26" s="47" t="s">
        <v>68</v>
      </c>
      <c r="D26" s="46" t="s">
        <v>415</v>
      </c>
      <c r="E26" s="47" t="s">
        <v>416</v>
      </c>
      <c r="F26" s="141" t="s">
        <v>71</v>
      </c>
      <c r="G26" s="142"/>
      <c r="H26" s="142"/>
      <c r="I26" s="142"/>
      <c r="J26" s="54"/>
      <c r="K26" s="143" t="s">
        <v>417</v>
      </c>
      <c r="L26" s="144"/>
      <c r="M26" s="145"/>
      <c r="N26" s="146"/>
    </row>
    <row r="27" spans="2:14" x14ac:dyDescent="0.2">
      <c r="B27" s="46" t="s">
        <v>343</v>
      </c>
      <c r="C27" s="47" t="s">
        <v>68</v>
      </c>
      <c r="D27" s="46" t="s">
        <v>418</v>
      </c>
      <c r="E27" s="47" t="s">
        <v>419</v>
      </c>
      <c r="F27" s="141" t="s">
        <v>71</v>
      </c>
      <c r="G27" s="142"/>
      <c r="H27" s="142"/>
      <c r="I27" s="142"/>
      <c r="J27" s="54"/>
      <c r="K27" s="143" t="s">
        <v>420</v>
      </c>
      <c r="L27" s="144"/>
      <c r="M27" s="145"/>
      <c r="N27" s="146"/>
    </row>
    <row r="28" spans="2:14" x14ac:dyDescent="0.2">
      <c r="B28" s="46" t="s">
        <v>343</v>
      </c>
      <c r="C28" s="47" t="s">
        <v>68</v>
      </c>
      <c r="D28" s="46" t="s">
        <v>421</v>
      </c>
      <c r="E28" s="47" t="s">
        <v>422</v>
      </c>
      <c r="F28" s="141" t="s">
        <v>71</v>
      </c>
      <c r="G28" s="142"/>
      <c r="H28" s="142"/>
      <c r="I28" s="142"/>
      <c r="J28" s="54"/>
      <c r="K28" s="143" t="s">
        <v>423</v>
      </c>
      <c r="L28" s="144"/>
      <c r="M28" s="145"/>
      <c r="N28" s="146"/>
    </row>
    <row r="29" spans="2:14" x14ac:dyDescent="0.2">
      <c r="B29" s="46" t="s">
        <v>343</v>
      </c>
      <c r="C29" s="47" t="s">
        <v>68</v>
      </c>
      <c r="D29" s="46" t="s">
        <v>424</v>
      </c>
      <c r="E29" s="47" t="s">
        <v>425</v>
      </c>
      <c r="F29" s="141" t="s">
        <v>71</v>
      </c>
      <c r="G29" s="142"/>
      <c r="H29" s="142"/>
      <c r="I29" s="142"/>
      <c r="J29" s="54"/>
      <c r="K29" s="143" t="s">
        <v>405</v>
      </c>
      <c r="L29" s="144"/>
      <c r="M29" s="145"/>
      <c r="N29" s="146"/>
    </row>
    <row r="30" spans="2:14" x14ac:dyDescent="0.2">
      <c r="B30" s="46" t="s">
        <v>343</v>
      </c>
      <c r="C30" s="47" t="s">
        <v>68</v>
      </c>
      <c r="D30" s="46" t="s">
        <v>426</v>
      </c>
      <c r="E30" s="47" t="s">
        <v>427</v>
      </c>
      <c r="F30" s="141" t="s">
        <v>71</v>
      </c>
      <c r="G30" s="142"/>
      <c r="H30" s="142"/>
      <c r="I30" s="142"/>
      <c r="J30" s="54"/>
      <c r="K30" s="143" t="s">
        <v>428</v>
      </c>
      <c r="L30" s="144"/>
      <c r="M30" s="145"/>
      <c r="N30" s="146"/>
    </row>
    <row r="31" spans="2:14" x14ac:dyDescent="0.2">
      <c r="B31" s="46" t="s">
        <v>343</v>
      </c>
      <c r="C31" s="47" t="s">
        <v>68</v>
      </c>
      <c r="D31" s="46" t="s">
        <v>429</v>
      </c>
      <c r="E31" s="47" t="s">
        <v>430</v>
      </c>
      <c r="F31" s="141" t="s">
        <v>71</v>
      </c>
      <c r="G31" s="142"/>
      <c r="H31" s="142"/>
      <c r="I31" s="142"/>
      <c r="J31" s="54"/>
      <c r="K31" s="143" t="s">
        <v>431</v>
      </c>
      <c r="L31" s="144"/>
      <c r="M31" s="145"/>
      <c r="N31" s="146"/>
    </row>
    <row r="32" spans="2:14" x14ac:dyDescent="0.2">
      <c r="B32" s="49" t="s">
        <v>73</v>
      </c>
      <c r="C32" s="133" t="s">
        <v>73</v>
      </c>
      <c r="D32" s="134"/>
      <c r="E32" s="50" t="s">
        <v>73</v>
      </c>
      <c r="F32" s="135" t="s">
        <v>74</v>
      </c>
      <c r="G32" s="136"/>
      <c r="H32" s="136"/>
      <c r="I32" s="136"/>
      <c r="J32" s="55"/>
      <c r="K32" s="137" t="s">
        <v>432</v>
      </c>
      <c r="L32" s="138"/>
      <c r="M32" s="139"/>
      <c r="N32" s="140"/>
    </row>
    <row r="34" spans="10:13" ht="15" x14ac:dyDescent="0.25">
      <c r="J34" s="51" t="s">
        <v>76</v>
      </c>
      <c r="K34" s="51"/>
      <c r="L34" s="51" t="s">
        <v>432</v>
      </c>
      <c r="M34" s="51"/>
    </row>
    <row r="35" spans="10:13" ht="15" x14ac:dyDescent="0.25">
      <c r="J35" s="51"/>
      <c r="K35" s="51"/>
      <c r="L35" s="51"/>
      <c r="M35" s="51"/>
    </row>
    <row r="36" spans="10:13" ht="15" x14ac:dyDescent="0.25">
      <c r="J36" s="53" t="s">
        <v>77</v>
      </c>
      <c r="K36" s="53"/>
      <c r="L36" s="53"/>
      <c r="M36" s="53"/>
    </row>
    <row r="37" spans="10:13" ht="15" x14ac:dyDescent="0.25">
      <c r="J37" s="51"/>
      <c r="K37" s="51"/>
      <c r="L37" s="51"/>
      <c r="M37" s="51"/>
    </row>
    <row r="38" spans="10:13" ht="15.75" thickBot="1" x14ac:dyDescent="0.3">
      <c r="J38" s="52" t="s">
        <v>78</v>
      </c>
      <c r="K38" s="52"/>
      <c r="L38" s="52" t="s">
        <v>432</v>
      </c>
      <c r="M38" s="52"/>
    </row>
    <row r="39" spans="10:13" ht="15" thickTop="1" x14ac:dyDescent="0.2"/>
  </sheetData>
  <mergeCells count="76">
    <mergeCell ref="C32:D32"/>
    <mergeCell ref="F32:I32"/>
    <mergeCell ref="K32:L32"/>
    <mergeCell ref="M32:N32"/>
    <mergeCell ref="F30:I30"/>
    <mergeCell ref="K30:L30"/>
    <mergeCell ref="M30:N30"/>
    <mergeCell ref="F31:I31"/>
    <mergeCell ref="K31:L31"/>
    <mergeCell ref="M31:N31"/>
    <mergeCell ref="F28:I28"/>
    <mergeCell ref="K28:L28"/>
    <mergeCell ref="M28:N28"/>
    <mergeCell ref="F29:I29"/>
    <mergeCell ref="K29:L29"/>
    <mergeCell ref="M29:N29"/>
    <mergeCell ref="F26:I26"/>
    <mergeCell ref="K26:L26"/>
    <mergeCell ref="M26:N26"/>
    <mergeCell ref="F27:I27"/>
    <mergeCell ref="K27:L27"/>
    <mergeCell ref="M27:N27"/>
    <mergeCell ref="F24:I24"/>
    <mergeCell ref="K24:L24"/>
    <mergeCell ref="M24:N24"/>
    <mergeCell ref="F25:I25"/>
    <mergeCell ref="K25:L25"/>
    <mergeCell ref="M25:N25"/>
    <mergeCell ref="F23:I23"/>
    <mergeCell ref="K23:L23"/>
    <mergeCell ref="M23:N23"/>
    <mergeCell ref="F22:I22"/>
    <mergeCell ref="K22:L22"/>
    <mergeCell ref="M22:N22"/>
    <mergeCell ref="F20:I20"/>
    <mergeCell ref="K20:L20"/>
    <mergeCell ref="M20:N20"/>
    <mergeCell ref="F21:I21"/>
    <mergeCell ref="K21:L21"/>
    <mergeCell ref="M21:N21"/>
    <mergeCell ref="F18:I18"/>
    <mergeCell ref="K18:L18"/>
    <mergeCell ref="M18:N18"/>
    <mergeCell ref="F19:I19"/>
    <mergeCell ref="K19:L19"/>
    <mergeCell ref="M19:N19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AAA22"/>
  <sheetViews>
    <sheetView zoomScaleNormal="100" workbookViewId="0">
      <selection activeCell="J31" sqref="J31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14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703" ht="51" customHeight="1" x14ac:dyDescent="0.2"/>
    <row r="2" spans="2:703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703" ht="0.95" customHeight="1" x14ac:dyDescent="0.2">
      <c r="B3" s="123"/>
      <c r="C3" s="123"/>
      <c r="D3" s="123"/>
      <c r="E3" s="123"/>
      <c r="F3" s="123"/>
      <c r="G3" s="123"/>
    </row>
    <row r="4" spans="2:703" ht="7.9" customHeight="1" x14ac:dyDescent="0.2"/>
    <row r="5" spans="2:703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703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703" ht="20.65" customHeight="1" x14ac:dyDescent="0.2"/>
    <row r="8" spans="2:703" ht="21.4" customHeight="1" x14ac:dyDescent="0.2">
      <c r="B8" s="126" t="s">
        <v>351</v>
      </c>
      <c r="C8" s="127"/>
      <c r="D8" s="127"/>
      <c r="E8" s="127"/>
      <c r="F8" s="126" t="s">
        <v>352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703" ht="3.4" customHeight="1" x14ac:dyDescent="0.2"/>
    <row r="10" spans="2:703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703" x14ac:dyDescent="0.2">
      <c r="B11" s="147" t="s">
        <v>353</v>
      </c>
      <c r="C11" s="148" t="s">
        <v>68</v>
      </c>
      <c r="D11" s="147" t="s">
        <v>354</v>
      </c>
      <c r="E11" s="148" t="s">
        <v>355</v>
      </c>
      <c r="F11" s="149" t="s">
        <v>71</v>
      </c>
      <c r="G11" s="150"/>
      <c r="H11" s="150"/>
      <c r="I11" s="150"/>
      <c r="J11" s="151"/>
      <c r="K11" s="152" t="s">
        <v>356</v>
      </c>
      <c r="L11" s="153"/>
      <c r="M11" s="154" t="s">
        <v>96</v>
      </c>
      <c r="N11" s="155"/>
      <c r="P11" s="67">
        <v>39989</v>
      </c>
      <c r="Q11" s="68" t="s">
        <v>20</v>
      </c>
      <c r="R11" s="68" t="s">
        <v>96</v>
      </c>
      <c r="S11" s="69" t="s">
        <v>92</v>
      </c>
      <c r="T11" s="68" t="s">
        <v>97</v>
      </c>
      <c r="U11" s="69">
        <v>45000</v>
      </c>
      <c r="V11" s="68">
        <v>5004</v>
      </c>
      <c r="W11" s="68"/>
      <c r="X11" s="67">
        <v>40043</v>
      </c>
      <c r="Y11" s="67">
        <v>41080</v>
      </c>
      <c r="AAA11" s="38" t="s">
        <v>436</v>
      </c>
    </row>
    <row r="12" spans="2:703" x14ac:dyDescent="0.2">
      <c r="B12" s="46" t="s">
        <v>357</v>
      </c>
      <c r="C12" s="47" t="s">
        <v>68</v>
      </c>
      <c r="D12" s="46" t="s">
        <v>358</v>
      </c>
      <c r="E12" s="47" t="s">
        <v>359</v>
      </c>
      <c r="F12" s="141" t="s">
        <v>71</v>
      </c>
      <c r="G12" s="142"/>
      <c r="H12" s="142"/>
      <c r="I12" s="142"/>
      <c r="J12" s="54"/>
      <c r="K12" s="143" t="s">
        <v>360</v>
      </c>
      <c r="L12" s="144"/>
      <c r="M12" s="145" t="s">
        <v>435</v>
      </c>
      <c r="N12" s="146"/>
      <c r="P12" s="75">
        <v>40095</v>
      </c>
      <c r="Q12" s="92" t="s">
        <v>20</v>
      </c>
      <c r="R12" s="74" t="s">
        <v>96</v>
      </c>
      <c r="S12" s="93">
        <f>6014+186</f>
        <v>6200</v>
      </c>
      <c r="T12" s="74" t="s">
        <v>97</v>
      </c>
      <c r="U12" s="94">
        <v>186</v>
      </c>
      <c r="V12" s="74">
        <v>5014</v>
      </c>
      <c r="W12" s="97" t="s">
        <v>90</v>
      </c>
      <c r="X12" s="75">
        <v>40144</v>
      </c>
      <c r="Y12" s="95">
        <v>40150</v>
      </c>
    </row>
    <row r="13" spans="2:703" x14ac:dyDescent="0.2">
      <c r="B13" s="116" t="s">
        <v>361</v>
      </c>
      <c r="C13" s="114" t="s">
        <v>68</v>
      </c>
      <c r="D13" s="116" t="s">
        <v>362</v>
      </c>
      <c r="E13" s="114" t="s">
        <v>363</v>
      </c>
      <c r="F13" s="141" t="s">
        <v>71</v>
      </c>
      <c r="G13" s="142"/>
      <c r="H13" s="142"/>
      <c r="I13" s="142"/>
      <c r="J13" s="115"/>
      <c r="K13" s="143" t="s">
        <v>364</v>
      </c>
      <c r="L13" s="144"/>
      <c r="M13" s="145" t="s">
        <v>437</v>
      </c>
      <c r="N13" s="146"/>
      <c r="P13" s="61">
        <v>40095</v>
      </c>
      <c r="Q13" s="62" t="s">
        <v>20</v>
      </c>
      <c r="R13" s="62" t="s">
        <v>96</v>
      </c>
      <c r="S13" s="63">
        <v>2200</v>
      </c>
      <c r="T13" s="62" t="s">
        <v>97</v>
      </c>
      <c r="U13" s="63">
        <v>66</v>
      </c>
      <c r="V13" s="62">
        <v>5015</v>
      </c>
      <c r="W13" s="64" t="s">
        <v>90</v>
      </c>
      <c r="X13" s="61">
        <v>40144</v>
      </c>
      <c r="Y13" s="61">
        <v>40150</v>
      </c>
      <c r="AAA13" s="38" t="s">
        <v>436</v>
      </c>
    </row>
    <row r="14" spans="2:703" x14ac:dyDescent="0.2">
      <c r="B14" s="46" t="s">
        <v>365</v>
      </c>
      <c r="C14" s="47" t="s">
        <v>68</v>
      </c>
      <c r="D14" s="46" t="s">
        <v>366</v>
      </c>
      <c r="E14" s="47" t="s">
        <v>367</v>
      </c>
      <c r="F14" s="141" t="s">
        <v>71</v>
      </c>
      <c r="G14" s="142"/>
      <c r="H14" s="142"/>
      <c r="I14" s="142"/>
      <c r="J14" s="54"/>
      <c r="K14" s="143" t="s">
        <v>368</v>
      </c>
      <c r="L14" s="144"/>
      <c r="M14" s="145" t="s">
        <v>438</v>
      </c>
      <c r="N14" s="146"/>
      <c r="P14" s="61">
        <v>40095</v>
      </c>
      <c r="Q14" s="62" t="s">
        <v>20</v>
      </c>
      <c r="R14" s="62" t="s">
        <v>96</v>
      </c>
      <c r="S14" s="63">
        <v>5000</v>
      </c>
      <c r="T14" s="62" t="s">
        <v>97</v>
      </c>
      <c r="U14" s="63">
        <v>150</v>
      </c>
      <c r="V14" s="62">
        <v>5016</v>
      </c>
      <c r="W14" s="64" t="s">
        <v>90</v>
      </c>
      <c r="X14" s="61">
        <v>40144</v>
      </c>
      <c r="Y14" s="61">
        <v>40150</v>
      </c>
    </row>
    <row r="15" spans="2:703" x14ac:dyDescent="0.2">
      <c r="B15" s="49" t="s">
        <v>73</v>
      </c>
      <c r="C15" s="133" t="s">
        <v>73</v>
      </c>
      <c r="D15" s="134"/>
      <c r="E15" s="50" t="s">
        <v>73</v>
      </c>
      <c r="F15" s="135" t="s">
        <v>74</v>
      </c>
      <c r="G15" s="136"/>
      <c r="H15" s="136"/>
      <c r="I15" s="136"/>
      <c r="J15" s="55"/>
      <c r="K15" s="137">
        <f>K11+K12+K13+K14</f>
        <v>3559.45</v>
      </c>
      <c r="L15" s="138"/>
      <c r="M15" s="139"/>
      <c r="N15" s="140"/>
      <c r="P15" s="61">
        <v>40463</v>
      </c>
      <c r="Q15" s="98" t="s">
        <v>20</v>
      </c>
      <c r="R15" s="62" t="s">
        <v>103</v>
      </c>
      <c r="S15" s="99">
        <v>2300</v>
      </c>
      <c r="T15" s="62" t="s">
        <v>97</v>
      </c>
      <c r="U15" s="100">
        <v>68.7</v>
      </c>
      <c r="V15" s="62">
        <v>5033</v>
      </c>
      <c r="W15" s="101"/>
      <c r="X15" s="61">
        <v>40463</v>
      </c>
      <c r="Y15" s="102">
        <v>40464</v>
      </c>
    </row>
    <row r="16" spans="2:703" x14ac:dyDescent="0.2">
      <c r="P16" s="61">
        <v>40463</v>
      </c>
      <c r="Q16" s="98" t="s">
        <v>20</v>
      </c>
      <c r="R16" s="62" t="s">
        <v>102</v>
      </c>
      <c r="S16" s="99">
        <v>2400</v>
      </c>
      <c r="T16" s="62" t="s">
        <v>97</v>
      </c>
      <c r="U16" s="100">
        <v>72</v>
      </c>
      <c r="V16" s="62">
        <v>5034</v>
      </c>
      <c r="W16" s="101"/>
      <c r="X16" s="61">
        <v>40463</v>
      </c>
      <c r="Y16" s="102">
        <v>40464</v>
      </c>
    </row>
    <row r="17" spans="10:25" ht="15" x14ac:dyDescent="0.25">
      <c r="J17" s="51" t="s">
        <v>76</v>
      </c>
      <c r="K17" s="51"/>
      <c r="L17" s="157">
        <f>K15-J15</f>
        <v>3559.45</v>
      </c>
      <c r="M17" s="51"/>
      <c r="P17" s="61">
        <v>40512</v>
      </c>
      <c r="Q17" s="98" t="s">
        <v>20</v>
      </c>
      <c r="R17" s="62" t="s">
        <v>104</v>
      </c>
      <c r="S17" s="99">
        <f>3191.3+98.7</f>
        <v>3290</v>
      </c>
      <c r="T17" s="62" t="s">
        <v>97</v>
      </c>
      <c r="U17" s="100">
        <v>98.7</v>
      </c>
      <c r="V17" s="78">
        <v>5037</v>
      </c>
      <c r="W17" s="101" t="s">
        <v>90</v>
      </c>
      <c r="X17" s="61">
        <v>40528</v>
      </c>
      <c r="Y17" s="102">
        <v>40558</v>
      </c>
    </row>
    <row r="18" spans="10:25" ht="15" x14ac:dyDescent="0.25">
      <c r="J18" s="51"/>
      <c r="K18" s="51"/>
      <c r="L18" s="51"/>
      <c r="M18" s="51"/>
      <c r="P18" s="61">
        <v>40512</v>
      </c>
      <c r="Q18" s="98" t="s">
        <v>20</v>
      </c>
      <c r="R18" s="62" t="s">
        <v>101</v>
      </c>
      <c r="S18" s="99">
        <f>863.3+26.7</f>
        <v>890</v>
      </c>
      <c r="T18" s="62" t="s">
        <v>97</v>
      </c>
      <c r="U18" s="100">
        <v>26.7</v>
      </c>
      <c r="V18" s="78">
        <v>5038</v>
      </c>
      <c r="W18" s="101" t="s">
        <v>90</v>
      </c>
      <c r="X18" s="61">
        <v>40528</v>
      </c>
      <c r="Y18" s="102">
        <v>40558</v>
      </c>
    </row>
    <row r="19" spans="10:25" ht="15" x14ac:dyDescent="0.25">
      <c r="J19" s="53" t="s">
        <v>77</v>
      </c>
      <c r="K19" s="53"/>
      <c r="L19" s="156" t="str">
        <f>K11</f>
        <v>151.00</v>
      </c>
      <c r="M19" s="53"/>
      <c r="P19" s="65">
        <v>41310</v>
      </c>
      <c r="Q19" s="85" t="s">
        <v>20</v>
      </c>
      <c r="R19" s="66" t="s">
        <v>111</v>
      </c>
      <c r="S19" s="83">
        <v>5200</v>
      </c>
      <c r="T19" s="65" t="s">
        <v>97</v>
      </c>
      <c r="U19" s="82">
        <v>200</v>
      </c>
      <c r="V19" s="66">
        <v>5058</v>
      </c>
      <c r="W19" s="84" t="s">
        <v>114</v>
      </c>
      <c r="X19" s="65">
        <v>41324</v>
      </c>
      <c r="Y19" s="86">
        <v>41411</v>
      </c>
    </row>
    <row r="20" spans="10:25" ht="15" x14ac:dyDescent="0.25">
      <c r="J20" s="51"/>
      <c r="K20" s="51"/>
      <c r="L20" s="51"/>
      <c r="M20" s="51"/>
      <c r="P20" s="65">
        <v>41310</v>
      </c>
      <c r="Q20" s="85" t="s">
        <v>20</v>
      </c>
      <c r="R20" s="66" t="s">
        <v>111</v>
      </c>
      <c r="S20" s="83">
        <v>900</v>
      </c>
      <c r="T20" s="65" t="s">
        <v>97</v>
      </c>
      <c r="U20" s="82">
        <v>50</v>
      </c>
      <c r="V20" s="66">
        <v>5059</v>
      </c>
      <c r="W20" s="84" t="s">
        <v>114</v>
      </c>
      <c r="X20" s="65">
        <v>41324</v>
      </c>
      <c r="Y20" s="86">
        <v>41411</v>
      </c>
    </row>
    <row r="21" spans="10:25" ht="15.75" thickBot="1" x14ac:dyDescent="0.3">
      <c r="J21" s="52" t="s">
        <v>78</v>
      </c>
      <c r="K21" s="52"/>
      <c r="L21" s="158">
        <f>L17-L19</f>
        <v>3408.45</v>
      </c>
      <c r="M21" s="52"/>
    </row>
    <row r="22" spans="10:25" ht="15" thickTop="1" x14ac:dyDescent="0.2"/>
  </sheetData>
  <mergeCells count="25">
    <mergeCell ref="F14:I14"/>
    <mergeCell ref="K14:L14"/>
    <mergeCell ref="M14:N14"/>
    <mergeCell ref="C15:D15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Q11:Q20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349</v>
      </c>
      <c r="C8" s="127"/>
      <c r="D8" s="127"/>
      <c r="E8" s="127"/>
      <c r="F8" s="126" t="s">
        <v>350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  <c r="P11" s="67">
        <v>40295</v>
      </c>
      <c r="Q11" s="87" t="s">
        <v>22</v>
      </c>
      <c r="R11" s="68" t="s">
        <v>98</v>
      </c>
      <c r="S11" s="88" t="s">
        <v>92</v>
      </c>
      <c r="T11" s="68" t="s">
        <v>97</v>
      </c>
      <c r="U11" s="89">
        <v>4112.1000000000004</v>
      </c>
      <c r="V11" s="68">
        <v>5026</v>
      </c>
      <c r="W11" s="96" t="s">
        <v>89</v>
      </c>
      <c r="X11" s="67">
        <v>40331</v>
      </c>
      <c r="Y11" s="91">
        <v>40332</v>
      </c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347</v>
      </c>
      <c r="C8" s="127"/>
      <c r="D8" s="127"/>
      <c r="E8" s="127"/>
      <c r="F8" s="126" t="s">
        <v>348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  <c r="P11" s="67">
        <v>40088</v>
      </c>
      <c r="Q11" s="87" t="s">
        <v>23</v>
      </c>
      <c r="R11" s="68" t="s">
        <v>96</v>
      </c>
      <c r="S11" s="88">
        <f>1307.45+68.8</f>
        <v>1376.25</v>
      </c>
      <c r="T11" s="68" t="s">
        <v>97</v>
      </c>
      <c r="U11" s="89">
        <v>68.8</v>
      </c>
      <c r="V11" s="68">
        <v>5013</v>
      </c>
      <c r="W11" s="96" t="s">
        <v>90</v>
      </c>
      <c r="X11" s="67">
        <v>40144</v>
      </c>
      <c r="Y11" s="91">
        <v>40165</v>
      </c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Y19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9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341</v>
      </c>
      <c r="C8" s="127"/>
      <c r="D8" s="127"/>
      <c r="E8" s="127"/>
      <c r="F8" s="126" t="s">
        <v>342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343</v>
      </c>
      <c r="C11" s="47" t="s">
        <v>68</v>
      </c>
      <c r="D11" s="46" t="s">
        <v>344</v>
      </c>
      <c r="E11" s="47" t="s">
        <v>345</v>
      </c>
      <c r="F11" s="141" t="s">
        <v>71</v>
      </c>
      <c r="G11" s="142"/>
      <c r="H11" s="142"/>
      <c r="I11" s="142"/>
      <c r="J11" s="54"/>
      <c r="K11" s="143" t="s">
        <v>346</v>
      </c>
      <c r="L11" s="144"/>
      <c r="M11" s="145"/>
      <c r="N11" s="146"/>
    </row>
    <row r="12" spans="2:25" x14ac:dyDescent="0.2">
      <c r="B12" s="49" t="s">
        <v>73</v>
      </c>
      <c r="C12" s="133" t="s">
        <v>73</v>
      </c>
      <c r="D12" s="134"/>
      <c r="E12" s="50" t="s">
        <v>73</v>
      </c>
      <c r="F12" s="135" t="s">
        <v>74</v>
      </c>
      <c r="G12" s="136"/>
      <c r="H12" s="136"/>
      <c r="I12" s="136"/>
      <c r="J12" s="55" t="s">
        <v>75</v>
      </c>
      <c r="K12" s="137" t="s">
        <v>346</v>
      </c>
      <c r="L12" s="138"/>
      <c r="M12" s="139"/>
      <c r="N12" s="140"/>
    </row>
    <row r="14" spans="2:25" ht="15" x14ac:dyDescent="0.25">
      <c r="J14" s="51" t="s">
        <v>76</v>
      </c>
      <c r="K14" s="51"/>
      <c r="L14" s="51" t="s">
        <v>346</v>
      </c>
      <c r="M14" s="51"/>
    </row>
    <row r="15" spans="2:25" ht="15" x14ac:dyDescent="0.25">
      <c r="J15" s="51"/>
      <c r="K15" s="51"/>
      <c r="L15" s="51"/>
      <c r="M15" s="51"/>
    </row>
    <row r="16" spans="2:25" ht="15" x14ac:dyDescent="0.25">
      <c r="J16" s="53" t="s">
        <v>77</v>
      </c>
      <c r="K16" s="53"/>
      <c r="L16" s="53"/>
      <c r="M16" s="53"/>
    </row>
    <row r="17" spans="10:13" ht="15" x14ac:dyDescent="0.25">
      <c r="J17" s="51"/>
      <c r="K17" s="51"/>
      <c r="L17" s="51"/>
      <c r="M17" s="51"/>
    </row>
    <row r="18" spans="10:13" ht="15.75" thickBot="1" x14ac:dyDescent="0.3">
      <c r="J18" s="52" t="s">
        <v>78</v>
      </c>
      <c r="K18" s="52"/>
      <c r="L18" s="52" t="s">
        <v>346</v>
      </c>
      <c r="M18" s="52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339</v>
      </c>
      <c r="C8" s="127"/>
      <c r="D8" s="127"/>
      <c r="E8" s="127"/>
      <c r="F8" s="126" t="s">
        <v>340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  <c r="P11" s="61">
        <v>40248</v>
      </c>
      <c r="Q11" s="98" t="s">
        <v>25</v>
      </c>
      <c r="R11" s="62" t="s">
        <v>101</v>
      </c>
      <c r="S11" s="99">
        <v>42000</v>
      </c>
      <c r="T11" s="62" t="s">
        <v>97</v>
      </c>
      <c r="U11" s="100">
        <v>2100</v>
      </c>
      <c r="V11" s="62">
        <v>5025</v>
      </c>
      <c r="W11" s="101" t="s">
        <v>90</v>
      </c>
      <c r="X11" s="61">
        <v>40331</v>
      </c>
      <c r="Y11" s="102">
        <v>40333</v>
      </c>
    </row>
    <row r="12" spans="2:25" x14ac:dyDescent="0.2">
      <c r="P12" s="67">
        <v>40225</v>
      </c>
      <c r="Q12" s="87" t="s">
        <v>25</v>
      </c>
      <c r="R12" s="68" t="s">
        <v>98</v>
      </c>
      <c r="S12" s="88" t="s">
        <v>92</v>
      </c>
      <c r="T12" s="68" t="s">
        <v>97</v>
      </c>
      <c r="U12" s="89">
        <v>1050</v>
      </c>
      <c r="V12" s="79">
        <v>5042</v>
      </c>
      <c r="W12" s="96" t="s">
        <v>89</v>
      </c>
      <c r="X12" s="67">
        <v>40721</v>
      </c>
      <c r="Y12" s="91">
        <v>40898</v>
      </c>
    </row>
    <row r="13" spans="2:25" ht="15" x14ac:dyDescent="0.25">
      <c r="J13" s="51" t="s">
        <v>76</v>
      </c>
      <c r="K13" s="51"/>
      <c r="L13" s="51">
        <v>0</v>
      </c>
      <c r="M13" s="51"/>
      <c r="P13" s="65">
        <v>41348</v>
      </c>
      <c r="Q13" s="85" t="s">
        <v>25</v>
      </c>
      <c r="R13" s="66" t="s">
        <v>111</v>
      </c>
      <c r="S13" s="83">
        <v>315000</v>
      </c>
      <c r="T13" s="66" t="s">
        <v>97</v>
      </c>
      <c r="U13" s="82">
        <v>10000</v>
      </c>
      <c r="V13" s="66">
        <v>5062</v>
      </c>
      <c r="W13" s="84" t="s">
        <v>114</v>
      </c>
      <c r="X13" s="65">
        <v>41381</v>
      </c>
      <c r="Y13" s="86" t="s">
        <v>115</v>
      </c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Q11:Q13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337</v>
      </c>
      <c r="C8" s="127"/>
      <c r="D8" s="127"/>
      <c r="E8" s="127"/>
      <c r="F8" s="126" t="s">
        <v>338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B1:Y20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9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327</v>
      </c>
      <c r="C8" s="127"/>
      <c r="D8" s="127"/>
      <c r="E8" s="127"/>
      <c r="F8" s="126" t="s">
        <v>328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329</v>
      </c>
      <c r="C11" s="47" t="s">
        <v>68</v>
      </c>
      <c r="D11" s="46" t="s">
        <v>330</v>
      </c>
      <c r="E11" s="47" t="s">
        <v>331</v>
      </c>
      <c r="F11" s="141" t="s">
        <v>71</v>
      </c>
      <c r="G11" s="142"/>
      <c r="H11" s="142"/>
      <c r="I11" s="142"/>
      <c r="J11" s="54"/>
      <c r="K11" s="143" t="s">
        <v>332</v>
      </c>
      <c r="L11" s="144"/>
      <c r="M11" s="145"/>
      <c r="N11" s="146"/>
    </row>
    <row r="12" spans="2:25" x14ac:dyDescent="0.2">
      <c r="B12" s="46" t="s">
        <v>139</v>
      </c>
      <c r="C12" s="47" t="s">
        <v>68</v>
      </c>
      <c r="D12" s="46" t="s">
        <v>333</v>
      </c>
      <c r="E12" s="47" t="s">
        <v>334</v>
      </c>
      <c r="F12" s="141" t="s">
        <v>71</v>
      </c>
      <c r="G12" s="142"/>
      <c r="H12" s="142"/>
      <c r="I12" s="142"/>
      <c r="J12" s="54"/>
      <c r="K12" s="143" t="s">
        <v>335</v>
      </c>
      <c r="L12" s="144"/>
      <c r="M12" s="145"/>
      <c r="N12" s="146"/>
    </row>
    <row r="13" spans="2:25" x14ac:dyDescent="0.2">
      <c r="B13" s="49" t="s">
        <v>73</v>
      </c>
      <c r="C13" s="133" t="s">
        <v>73</v>
      </c>
      <c r="D13" s="134"/>
      <c r="E13" s="50" t="s">
        <v>73</v>
      </c>
      <c r="F13" s="135" t="s">
        <v>74</v>
      </c>
      <c r="G13" s="136"/>
      <c r="H13" s="136"/>
      <c r="I13" s="136"/>
      <c r="J13" s="55">
        <v>0</v>
      </c>
      <c r="K13" s="137" t="s">
        <v>336</v>
      </c>
      <c r="L13" s="138"/>
      <c r="M13" s="139"/>
      <c r="N13" s="140"/>
    </row>
    <row r="15" spans="2:25" ht="15" x14ac:dyDescent="0.25">
      <c r="J15" s="51" t="s">
        <v>76</v>
      </c>
      <c r="K15" s="51"/>
      <c r="L15" s="51" t="s">
        <v>336</v>
      </c>
      <c r="M15" s="51"/>
    </row>
    <row r="16" spans="2:25" ht="15" x14ac:dyDescent="0.25">
      <c r="J16" s="51"/>
      <c r="K16" s="51"/>
      <c r="L16" s="51"/>
      <c r="M16" s="51"/>
    </row>
    <row r="17" spans="10:13" ht="15" x14ac:dyDescent="0.25">
      <c r="J17" s="53" t="s">
        <v>77</v>
      </c>
      <c r="K17" s="53"/>
      <c r="L17" s="53"/>
      <c r="M17" s="53"/>
    </row>
    <row r="18" spans="10:13" ht="15" x14ac:dyDescent="0.25">
      <c r="J18" s="51"/>
      <c r="K18" s="51"/>
      <c r="L18" s="51"/>
      <c r="M18" s="51"/>
    </row>
    <row r="19" spans="10:13" ht="15.75" thickBot="1" x14ac:dyDescent="0.3">
      <c r="J19" s="52" t="s">
        <v>78</v>
      </c>
      <c r="K19" s="52"/>
      <c r="L19" s="52" t="s">
        <v>336</v>
      </c>
      <c r="M19" s="52"/>
    </row>
    <row r="20" spans="10:13" ht="15" thickTop="1" x14ac:dyDescent="0.2"/>
  </sheetData>
  <mergeCells count="19">
    <mergeCell ref="F12:I12"/>
    <mergeCell ref="K12:L12"/>
    <mergeCell ref="M12:N12"/>
    <mergeCell ref="C13:D13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1:AAA19"/>
  <sheetViews>
    <sheetView zoomScaleNormal="100" workbookViewId="0">
      <selection activeCell="P26" sqref="O26:P2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10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703" ht="51" customHeight="1" x14ac:dyDescent="0.2"/>
    <row r="2" spans="2:703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703" ht="0.95" customHeight="1" x14ac:dyDescent="0.2">
      <c r="B3" s="123"/>
      <c r="C3" s="123"/>
      <c r="D3" s="123"/>
      <c r="E3" s="123"/>
      <c r="F3" s="123"/>
      <c r="G3" s="123"/>
    </row>
    <row r="4" spans="2:703" ht="7.9" customHeight="1" x14ac:dyDescent="0.2"/>
    <row r="5" spans="2:703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703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703" ht="20.65" customHeight="1" x14ac:dyDescent="0.2"/>
    <row r="8" spans="2:703" ht="21.4" customHeight="1" x14ac:dyDescent="0.2">
      <c r="B8" s="126" t="s">
        <v>321</v>
      </c>
      <c r="C8" s="127"/>
      <c r="D8" s="127"/>
      <c r="E8" s="127"/>
      <c r="F8" s="126" t="s">
        <v>322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703" ht="3.4" customHeight="1" x14ac:dyDescent="0.2"/>
    <row r="10" spans="2:703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703" ht="19.5" customHeight="1" x14ac:dyDescent="0.2">
      <c r="B11" s="147" t="s">
        <v>323</v>
      </c>
      <c r="C11" s="148" t="s">
        <v>68</v>
      </c>
      <c r="D11" s="147" t="s">
        <v>324</v>
      </c>
      <c r="E11" s="148" t="s">
        <v>325</v>
      </c>
      <c r="F11" s="149" t="s">
        <v>71</v>
      </c>
      <c r="G11" s="150"/>
      <c r="H11" s="150"/>
      <c r="I11" s="150"/>
      <c r="J11" s="151"/>
      <c r="K11" s="152">
        <v>25000</v>
      </c>
      <c r="L11" s="153"/>
      <c r="M11" s="154" t="s">
        <v>111</v>
      </c>
      <c r="N11" s="155"/>
      <c r="P11" s="65">
        <v>41102</v>
      </c>
      <c r="Q11" s="85" t="s">
        <v>93</v>
      </c>
      <c r="R11" s="66" t="s">
        <v>111</v>
      </c>
      <c r="S11" s="83">
        <v>143000</v>
      </c>
      <c r="T11" s="66" t="s">
        <v>97</v>
      </c>
      <c r="U11" s="82">
        <v>3000</v>
      </c>
      <c r="V11" s="66">
        <v>5052</v>
      </c>
      <c r="W11" s="84" t="s">
        <v>90</v>
      </c>
      <c r="X11" s="65">
        <v>41137</v>
      </c>
      <c r="Y11" s="86">
        <v>41246</v>
      </c>
      <c r="AAA11" s="38" t="s">
        <v>436</v>
      </c>
    </row>
    <row r="12" spans="2:703" x14ac:dyDescent="0.2">
      <c r="B12" s="49" t="s">
        <v>73</v>
      </c>
      <c r="C12" s="133" t="s">
        <v>73</v>
      </c>
      <c r="D12" s="134"/>
      <c r="E12" s="50" t="s">
        <v>73</v>
      </c>
      <c r="F12" s="135" t="s">
        <v>74</v>
      </c>
      <c r="G12" s="136"/>
      <c r="H12" s="136"/>
      <c r="I12" s="136"/>
      <c r="J12" s="55">
        <v>0</v>
      </c>
      <c r="K12" s="137" t="s">
        <v>326</v>
      </c>
      <c r="L12" s="138"/>
      <c r="M12" s="139"/>
      <c r="N12" s="140"/>
    </row>
    <row r="14" spans="2:703" ht="15" x14ac:dyDescent="0.25">
      <c r="J14" s="51" t="s">
        <v>76</v>
      </c>
      <c r="K14" s="51"/>
      <c r="L14" s="51" t="s">
        <v>326</v>
      </c>
      <c r="M14" s="51"/>
    </row>
    <row r="15" spans="2:703" ht="15" x14ac:dyDescent="0.25">
      <c r="J15" s="51"/>
      <c r="K15" s="51"/>
      <c r="L15" s="51"/>
      <c r="M15" s="51"/>
    </row>
    <row r="16" spans="2:703" ht="15" x14ac:dyDescent="0.25">
      <c r="J16" s="53" t="s">
        <v>77</v>
      </c>
      <c r="K16" s="53"/>
      <c r="L16" s="53">
        <v>25000</v>
      </c>
      <c r="M16" s="53"/>
    </row>
    <row r="17" spans="10:13" ht="15" x14ac:dyDescent="0.25">
      <c r="J17" s="51"/>
      <c r="K17" s="51"/>
      <c r="L17" s="51"/>
      <c r="M17" s="51"/>
    </row>
    <row r="18" spans="10:13" ht="15.75" thickBot="1" x14ac:dyDescent="0.3">
      <c r="J18" s="52" t="s">
        <v>78</v>
      </c>
      <c r="K18" s="52"/>
      <c r="L18" s="52">
        <f>L14-L16</f>
        <v>0</v>
      </c>
      <c r="M18" s="52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B1:Y21"/>
  <sheetViews>
    <sheetView zoomScaleNormal="100" workbookViewId="0">
      <selection activeCell="Q28" sqref="Q28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10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307</v>
      </c>
      <c r="C8" s="127"/>
      <c r="D8" s="127"/>
      <c r="E8" s="127"/>
      <c r="F8" s="126" t="s">
        <v>308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309</v>
      </c>
      <c r="C11" s="47" t="s">
        <v>68</v>
      </c>
      <c r="D11" s="46" t="s">
        <v>310</v>
      </c>
      <c r="E11" s="47" t="s">
        <v>311</v>
      </c>
      <c r="F11" s="141" t="s">
        <v>71</v>
      </c>
      <c r="G11" s="142"/>
      <c r="H11" s="142"/>
      <c r="I11" s="142"/>
      <c r="J11" s="54"/>
      <c r="K11" s="143" t="s">
        <v>312</v>
      </c>
      <c r="L11" s="144"/>
      <c r="M11" s="145"/>
      <c r="N11" s="146"/>
    </row>
    <row r="12" spans="2:25" x14ac:dyDescent="0.2">
      <c r="B12" s="46" t="s">
        <v>313</v>
      </c>
      <c r="C12" s="47" t="s">
        <v>68</v>
      </c>
      <c r="D12" s="46" t="s">
        <v>314</v>
      </c>
      <c r="E12" s="47" t="s">
        <v>315</v>
      </c>
      <c r="F12" s="141" t="s">
        <v>71</v>
      </c>
      <c r="G12" s="142"/>
      <c r="H12" s="142"/>
      <c r="I12" s="142"/>
      <c r="J12" s="54"/>
      <c r="K12" s="143" t="s">
        <v>316</v>
      </c>
      <c r="L12" s="144"/>
      <c r="M12" s="145"/>
      <c r="N12" s="146"/>
    </row>
    <row r="13" spans="2:25" x14ac:dyDescent="0.2">
      <c r="B13" s="46" t="s">
        <v>313</v>
      </c>
      <c r="C13" s="47" t="s">
        <v>68</v>
      </c>
      <c r="D13" s="46" t="s">
        <v>317</v>
      </c>
      <c r="E13" s="47" t="s">
        <v>318</v>
      </c>
      <c r="F13" s="141" t="s">
        <v>71</v>
      </c>
      <c r="G13" s="142"/>
      <c r="H13" s="142"/>
      <c r="I13" s="142"/>
      <c r="J13" s="54"/>
      <c r="K13" s="143" t="s">
        <v>319</v>
      </c>
      <c r="L13" s="144"/>
      <c r="M13" s="145"/>
      <c r="N13" s="146"/>
    </row>
    <row r="14" spans="2:25" x14ac:dyDescent="0.2">
      <c r="B14" s="49" t="s">
        <v>73</v>
      </c>
      <c r="C14" s="133" t="s">
        <v>73</v>
      </c>
      <c r="D14" s="134"/>
      <c r="E14" s="50" t="s">
        <v>73</v>
      </c>
      <c r="F14" s="135" t="s">
        <v>74</v>
      </c>
      <c r="G14" s="136"/>
      <c r="H14" s="136"/>
      <c r="I14" s="136"/>
      <c r="J14" s="55">
        <v>0</v>
      </c>
      <c r="K14" s="137" t="s">
        <v>320</v>
      </c>
      <c r="L14" s="138"/>
      <c r="M14" s="139"/>
      <c r="N14" s="140"/>
    </row>
    <row r="16" spans="2:25" ht="15" x14ac:dyDescent="0.25">
      <c r="J16" s="51" t="s">
        <v>76</v>
      </c>
      <c r="K16" s="51"/>
      <c r="L16" s="51" t="s">
        <v>320</v>
      </c>
      <c r="M16" s="51"/>
    </row>
    <row r="17" spans="10:13" ht="15" x14ac:dyDescent="0.25">
      <c r="J17" s="51"/>
      <c r="K17" s="51"/>
      <c r="L17" s="51"/>
      <c r="M17" s="51"/>
    </row>
    <row r="18" spans="10:13" ht="15" x14ac:dyDescent="0.25">
      <c r="J18" s="53" t="s">
        <v>77</v>
      </c>
      <c r="K18" s="53"/>
      <c r="L18" s="53"/>
      <c r="M18" s="53"/>
    </row>
    <row r="19" spans="10:13" ht="15" x14ac:dyDescent="0.25">
      <c r="J19" s="51"/>
      <c r="K19" s="51"/>
      <c r="L19" s="51"/>
      <c r="M19" s="51"/>
    </row>
    <row r="20" spans="10:13" ht="15.75" thickBot="1" x14ac:dyDescent="0.3">
      <c r="J20" s="52" t="s">
        <v>78</v>
      </c>
      <c r="K20" s="52"/>
      <c r="L20" s="52" t="s">
        <v>320</v>
      </c>
      <c r="M20" s="52"/>
    </row>
    <row r="21" spans="10:13" ht="15" thickTop="1" x14ac:dyDescent="0.2"/>
  </sheetData>
  <mergeCells count="22">
    <mergeCell ref="C14:D14"/>
    <mergeCell ref="F14:I14"/>
    <mergeCell ref="K14:L14"/>
    <mergeCell ref="M14:N14"/>
    <mergeCell ref="F13:I13"/>
    <mergeCell ref="K13:L13"/>
    <mergeCell ref="M13:N13"/>
    <mergeCell ref="F11:I11"/>
    <mergeCell ref="K11:L11"/>
    <mergeCell ref="M11:N11"/>
    <mergeCell ref="F12:I12"/>
    <mergeCell ref="K12:L12"/>
    <mergeCell ref="M12:N12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305</v>
      </c>
      <c r="C8" s="127"/>
      <c r="D8" s="127"/>
      <c r="E8" s="127"/>
      <c r="F8" s="126" t="s">
        <v>306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B1:Y19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7.8554687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300</v>
      </c>
      <c r="C8" s="127"/>
      <c r="D8" s="127"/>
      <c r="E8" s="127"/>
      <c r="F8" s="126" t="s">
        <v>301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242</v>
      </c>
      <c r="C11" s="47" t="s">
        <v>68</v>
      </c>
      <c r="D11" s="48" t="s">
        <v>302</v>
      </c>
      <c r="E11" s="47" t="s">
        <v>303</v>
      </c>
      <c r="F11" s="141" t="s">
        <v>71</v>
      </c>
      <c r="G11" s="142"/>
      <c r="H11" s="142"/>
      <c r="I11" s="142"/>
      <c r="J11" s="54"/>
      <c r="K11" s="143" t="s">
        <v>304</v>
      </c>
      <c r="L11" s="144"/>
      <c r="M11" s="145"/>
      <c r="N11" s="146"/>
    </row>
    <row r="12" spans="2:25" x14ac:dyDescent="0.2">
      <c r="B12" s="49" t="s">
        <v>73</v>
      </c>
      <c r="C12" s="133" t="s">
        <v>73</v>
      </c>
      <c r="D12" s="134"/>
      <c r="E12" s="50" t="s">
        <v>73</v>
      </c>
      <c r="F12" s="135" t="s">
        <v>74</v>
      </c>
      <c r="G12" s="136"/>
      <c r="H12" s="136"/>
      <c r="I12" s="136"/>
      <c r="J12" s="55">
        <v>0</v>
      </c>
      <c r="K12" s="137" t="s">
        <v>304</v>
      </c>
      <c r="L12" s="138"/>
      <c r="M12" s="139"/>
      <c r="N12" s="140"/>
    </row>
    <row r="14" spans="2:25" ht="15" x14ac:dyDescent="0.25">
      <c r="J14" s="51" t="s">
        <v>76</v>
      </c>
      <c r="K14" s="51"/>
      <c r="L14" s="51">
        <v>179.05</v>
      </c>
      <c r="M14" s="51"/>
    </row>
    <row r="15" spans="2:25" ht="15" x14ac:dyDescent="0.25">
      <c r="J15" s="51"/>
      <c r="K15" s="51"/>
      <c r="L15" s="51"/>
      <c r="M15" s="51"/>
    </row>
    <row r="16" spans="2:25" ht="15" x14ac:dyDescent="0.25">
      <c r="J16" s="53" t="s">
        <v>77</v>
      </c>
      <c r="K16" s="53"/>
      <c r="L16" s="53"/>
      <c r="M16" s="53"/>
    </row>
    <row r="17" spans="10:13" ht="15" x14ac:dyDescent="0.25">
      <c r="J17" s="51"/>
      <c r="K17" s="51"/>
      <c r="L17" s="51"/>
      <c r="M17" s="51"/>
    </row>
    <row r="18" spans="10:13" ht="15.75" thickBot="1" x14ac:dyDescent="0.3">
      <c r="J18" s="52" t="s">
        <v>78</v>
      </c>
      <c r="K18" s="52"/>
      <c r="L18" s="52">
        <v>179.05</v>
      </c>
      <c r="M18" s="52"/>
    </row>
    <row r="19" spans="10:13" ht="15" thickTop="1" x14ac:dyDescent="0.2"/>
  </sheetData>
  <mergeCells count="16">
    <mergeCell ref="F11:I11"/>
    <mergeCell ref="K11:L11"/>
    <mergeCell ref="M11:N11"/>
    <mergeCell ref="C12:D12"/>
    <mergeCell ref="F12:I12"/>
    <mergeCell ref="K12:L12"/>
    <mergeCell ref="M12:N12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298</v>
      </c>
      <c r="C8" s="127"/>
      <c r="D8" s="127"/>
      <c r="E8" s="127"/>
      <c r="F8" s="126" t="s">
        <v>299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B1:Y33"/>
  <sheetViews>
    <sheetView zoomScaleNormal="100" workbookViewId="0">
      <selection activeCell="M26" sqref="M26:N2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9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250</v>
      </c>
      <c r="C8" s="127"/>
      <c r="D8" s="127"/>
      <c r="E8" s="127"/>
      <c r="F8" s="126" t="s">
        <v>34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251</v>
      </c>
      <c r="C11" s="47" t="s">
        <v>68</v>
      </c>
      <c r="D11" s="46" t="s">
        <v>252</v>
      </c>
      <c r="E11" s="47" t="s">
        <v>253</v>
      </c>
      <c r="F11" s="141" t="s">
        <v>71</v>
      </c>
      <c r="G11" s="142"/>
      <c r="H11" s="142"/>
      <c r="I11" s="142"/>
      <c r="J11" s="54"/>
      <c r="K11" s="143" t="s">
        <v>254</v>
      </c>
      <c r="L11" s="144"/>
      <c r="M11" s="145" t="s">
        <v>441</v>
      </c>
      <c r="N11" s="146"/>
      <c r="P11" s="61">
        <v>40211</v>
      </c>
      <c r="Q11" s="98" t="s">
        <v>34</v>
      </c>
      <c r="R11" s="62" t="s">
        <v>101</v>
      </c>
      <c r="S11" s="99">
        <v>30000</v>
      </c>
      <c r="T11" s="62" t="s">
        <v>97</v>
      </c>
      <c r="U11" s="100">
        <v>1500</v>
      </c>
      <c r="V11" s="62">
        <v>5018</v>
      </c>
      <c r="W11" s="101" t="s">
        <v>90</v>
      </c>
      <c r="X11" s="61">
        <v>40247</v>
      </c>
      <c r="Y11" s="102">
        <v>40277</v>
      </c>
    </row>
    <row r="12" spans="2:25" x14ac:dyDescent="0.2">
      <c r="B12" s="46" t="s">
        <v>251</v>
      </c>
      <c r="C12" s="47" t="s">
        <v>68</v>
      </c>
      <c r="D12" s="46" t="s">
        <v>255</v>
      </c>
      <c r="E12" s="47" t="s">
        <v>256</v>
      </c>
      <c r="F12" s="141" t="s">
        <v>71</v>
      </c>
      <c r="G12" s="142"/>
      <c r="H12" s="142"/>
      <c r="I12" s="142"/>
      <c r="J12" s="54"/>
      <c r="K12" s="143" t="s">
        <v>257</v>
      </c>
      <c r="L12" s="144"/>
      <c r="M12" s="145" t="s">
        <v>442</v>
      </c>
      <c r="N12" s="146"/>
      <c r="P12" s="71">
        <v>40359</v>
      </c>
      <c r="Q12" s="103" t="s">
        <v>34</v>
      </c>
      <c r="R12" s="72" t="s">
        <v>102</v>
      </c>
      <c r="S12" s="104">
        <v>40000</v>
      </c>
      <c r="T12" s="72" t="s">
        <v>97</v>
      </c>
      <c r="U12" s="105">
        <v>1000</v>
      </c>
      <c r="V12" s="72">
        <v>5030</v>
      </c>
      <c r="W12" s="106" t="s">
        <v>90</v>
      </c>
      <c r="X12" s="71">
        <v>40371</v>
      </c>
      <c r="Y12" s="107">
        <v>40424</v>
      </c>
    </row>
    <row r="13" spans="2:25" x14ac:dyDescent="0.2">
      <c r="B13" s="46" t="s">
        <v>251</v>
      </c>
      <c r="C13" s="47" t="s">
        <v>68</v>
      </c>
      <c r="D13" s="46" t="s">
        <v>258</v>
      </c>
      <c r="E13" s="47" t="s">
        <v>259</v>
      </c>
      <c r="F13" s="141" t="s">
        <v>71</v>
      </c>
      <c r="G13" s="142"/>
      <c r="H13" s="142"/>
      <c r="I13" s="142"/>
      <c r="J13" s="54"/>
      <c r="K13" s="143" t="s">
        <v>260</v>
      </c>
      <c r="L13" s="144"/>
      <c r="M13" s="145" t="s">
        <v>443</v>
      </c>
      <c r="N13" s="146"/>
    </row>
    <row r="14" spans="2:25" x14ac:dyDescent="0.2">
      <c r="B14" s="46" t="s">
        <v>251</v>
      </c>
      <c r="C14" s="47" t="s">
        <v>68</v>
      </c>
      <c r="D14" s="46" t="s">
        <v>261</v>
      </c>
      <c r="E14" s="47" t="s">
        <v>262</v>
      </c>
      <c r="F14" s="141" t="s">
        <v>71</v>
      </c>
      <c r="G14" s="142"/>
      <c r="H14" s="142"/>
      <c r="I14" s="142"/>
      <c r="J14" s="54"/>
      <c r="K14" s="143" t="s">
        <v>263</v>
      </c>
      <c r="L14" s="144"/>
      <c r="M14" s="145" t="s">
        <v>444</v>
      </c>
      <c r="N14" s="146"/>
    </row>
    <row r="15" spans="2:25" x14ac:dyDescent="0.2">
      <c r="B15" s="46" t="s">
        <v>251</v>
      </c>
      <c r="C15" s="47" t="s">
        <v>68</v>
      </c>
      <c r="D15" s="46" t="s">
        <v>264</v>
      </c>
      <c r="E15" s="47" t="s">
        <v>265</v>
      </c>
      <c r="F15" s="141" t="s">
        <v>71</v>
      </c>
      <c r="G15" s="142"/>
      <c r="H15" s="142"/>
      <c r="I15" s="142"/>
      <c r="J15" s="54"/>
      <c r="K15" s="143" t="s">
        <v>254</v>
      </c>
      <c r="L15" s="144"/>
      <c r="M15" s="145" t="s">
        <v>442</v>
      </c>
      <c r="N15" s="146"/>
    </row>
    <row r="16" spans="2:25" x14ac:dyDescent="0.2">
      <c r="B16" s="46" t="s">
        <v>266</v>
      </c>
      <c r="C16" s="47" t="s">
        <v>68</v>
      </c>
      <c r="D16" s="46" t="s">
        <v>267</v>
      </c>
      <c r="E16" s="47" t="s">
        <v>268</v>
      </c>
      <c r="F16" s="141" t="s">
        <v>71</v>
      </c>
      <c r="G16" s="142"/>
      <c r="H16" s="142"/>
      <c r="I16" s="142"/>
      <c r="J16" s="54"/>
      <c r="K16" s="143" t="s">
        <v>269</v>
      </c>
      <c r="L16" s="144"/>
      <c r="M16" s="145" t="s">
        <v>445</v>
      </c>
      <c r="N16" s="146"/>
    </row>
    <row r="17" spans="2:14" x14ac:dyDescent="0.2">
      <c r="B17" s="46" t="s">
        <v>266</v>
      </c>
      <c r="C17" s="47" t="s">
        <v>68</v>
      </c>
      <c r="D17" s="46" t="s">
        <v>270</v>
      </c>
      <c r="E17" s="47" t="s">
        <v>271</v>
      </c>
      <c r="F17" s="141" t="s">
        <v>71</v>
      </c>
      <c r="G17" s="142"/>
      <c r="H17" s="142"/>
      <c r="I17" s="142"/>
      <c r="J17" s="54"/>
      <c r="K17" s="143" t="s">
        <v>272</v>
      </c>
      <c r="L17" s="144"/>
      <c r="M17" s="145" t="s">
        <v>446</v>
      </c>
      <c r="N17" s="146"/>
    </row>
    <row r="18" spans="2:14" x14ac:dyDescent="0.2">
      <c r="B18" s="46" t="s">
        <v>266</v>
      </c>
      <c r="C18" s="47" t="s">
        <v>68</v>
      </c>
      <c r="D18" s="46" t="s">
        <v>273</v>
      </c>
      <c r="E18" s="47" t="s">
        <v>274</v>
      </c>
      <c r="F18" s="141" t="s">
        <v>71</v>
      </c>
      <c r="G18" s="142"/>
      <c r="H18" s="142"/>
      <c r="I18" s="142"/>
      <c r="J18" s="54"/>
      <c r="K18" s="143" t="s">
        <v>275</v>
      </c>
      <c r="L18" s="144"/>
      <c r="M18" s="145" t="s">
        <v>447</v>
      </c>
      <c r="N18" s="146"/>
    </row>
    <row r="19" spans="2:14" x14ac:dyDescent="0.2">
      <c r="B19" s="46" t="s">
        <v>266</v>
      </c>
      <c r="C19" s="47" t="s">
        <v>68</v>
      </c>
      <c r="D19" s="46" t="s">
        <v>276</v>
      </c>
      <c r="E19" s="47" t="s">
        <v>277</v>
      </c>
      <c r="F19" s="141" t="s">
        <v>71</v>
      </c>
      <c r="G19" s="142"/>
      <c r="H19" s="142"/>
      <c r="I19" s="142"/>
      <c r="J19" s="54"/>
      <c r="K19" s="143" t="s">
        <v>278</v>
      </c>
      <c r="L19" s="144"/>
      <c r="M19" s="145" t="s">
        <v>448</v>
      </c>
      <c r="N19" s="146"/>
    </row>
    <row r="20" spans="2:14" x14ac:dyDescent="0.2">
      <c r="B20" s="46" t="s">
        <v>242</v>
      </c>
      <c r="C20" s="47" t="s">
        <v>68</v>
      </c>
      <c r="D20" s="46" t="s">
        <v>279</v>
      </c>
      <c r="E20" s="47" t="s">
        <v>280</v>
      </c>
      <c r="F20" s="141" t="s">
        <v>71</v>
      </c>
      <c r="G20" s="142"/>
      <c r="H20" s="142"/>
      <c r="I20" s="142"/>
      <c r="J20" s="54"/>
      <c r="K20" s="143" t="s">
        <v>281</v>
      </c>
      <c r="L20" s="144"/>
      <c r="M20" s="145" t="s">
        <v>439</v>
      </c>
      <c r="N20" s="146"/>
    </row>
    <row r="21" spans="2:14" x14ac:dyDescent="0.2">
      <c r="B21" s="46" t="s">
        <v>242</v>
      </c>
      <c r="C21" s="47" t="s">
        <v>68</v>
      </c>
      <c r="D21" s="46" t="s">
        <v>282</v>
      </c>
      <c r="E21" s="47" t="s">
        <v>283</v>
      </c>
      <c r="F21" s="141" t="s">
        <v>71</v>
      </c>
      <c r="G21" s="142"/>
      <c r="H21" s="142"/>
      <c r="I21" s="142"/>
      <c r="J21" s="54"/>
      <c r="K21" s="143" t="s">
        <v>284</v>
      </c>
      <c r="L21" s="144"/>
      <c r="M21" s="145" t="s">
        <v>449</v>
      </c>
      <c r="N21" s="146"/>
    </row>
    <row r="22" spans="2:14" x14ac:dyDescent="0.2">
      <c r="B22" s="46" t="s">
        <v>238</v>
      </c>
      <c r="C22" s="47" t="s">
        <v>68</v>
      </c>
      <c r="D22" s="46" t="s">
        <v>285</v>
      </c>
      <c r="E22" s="47" t="s">
        <v>286</v>
      </c>
      <c r="F22" s="141" t="s">
        <v>71</v>
      </c>
      <c r="G22" s="142"/>
      <c r="H22" s="142"/>
      <c r="I22" s="142"/>
      <c r="J22" s="54"/>
      <c r="K22" s="143" t="s">
        <v>287</v>
      </c>
      <c r="L22" s="144"/>
      <c r="M22" s="145" t="s">
        <v>450</v>
      </c>
      <c r="N22" s="146"/>
    </row>
    <row r="23" spans="2:14" x14ac:dyDescent="0.2">
      <c r="B23" s="46" t="s">
        <v>238</v>
      </c>
      <c r="C23" s="47" t="s">
        <v>68</v>
      </c>
      <c r="D23" s="46" t="s">
        <v>288</v>
      </c>
      <c r="E23" s="47" t="s">
        <v>289</v>
      </c>
      <c r="F23" s="141" t="s">
        <v>71</v>
      </c>
      <c r="G23" s="142"/>
      <c r="H23" s="142"/>
      <c r="I23" s="142"/>
      <c r="J23" s="54"/>
      <c r="K23" s="143" t="s">
        <v>290</v>
      </c>
      <c r="L23" s="144"/>
      <c r="M23" s="145" t="s">
        <v>451</v>
      </c>
      <c r="N23" s="146"/>
    </row>
    <row r="24" spans="2:14" x14ac:dyDescent="0.2">
      <c r="B24" s="46" t="s">
        <v>238</v>
      </c>
      <c r="C24" s="47" t="s">
        <v>68</v>
      </c>
      <c r="D24" s="46" t="s">
        <v>291</v>
      </c>
      <c r="E24" s="47" t="s">
        <v>292</v>
      </c>
      <c r="F24" s="141" t="s">
        <v>71</v>
      </c>
      <c r="G24" s="142"/>
      <c r="H24" s="142"/>
      <c r="I24" s="142"/>
      <c r="J24" s="54"/>
      <c r="K24" s="143" t="s">
        <v>293</v>
      </c>
      <c r="L24" s="144"/>
      <c r="M24" s="145" t="s">
        <v>452</v>
      </c>
      <c r="N24" s="146"/>
    </row>
    <row r="25" spans="2:14" x14ac:dyDescent="0.2">
      <c r="B25" s="46" t="s">
        <v>139</v>
      </c>
      <c r="C25" s="47" t="s">
        <v>68</v>
      </c>
      <c r="D25" s="46" t="s">
        <v>294</v>
      </c>
      <c r="E25" s="47" t="s">
        <v>295</v>
      </c>
      <c r="F25" s="141" t="s">
        <v>71</v>
      </c>
      <c r="G25" s="142"/>
      <c r="H25" s="142"/>
      <c r="I25" s="142"/>
      <c r="J25" s="54"/>
      <c r="K25" s="143" t="s">
        <v>296</v>
      </c>
      <c r="L25" s="144"/>
      <c r="M25" s="145" t="s">
        <v>453</v>
      </c>
      <c r="N25" s="146"/>
    </row>
    <row r="26" spans="2:14" x14ac:dyDescent="0.2">
      <c r="B26" s="49" t="s">
        <v>73</v>
      </c>
      <c r="C26" s="133" t="s">
        <v>73</v>
      </c>
      <c r="D26" s="134"/>
      <c r="E26" s="50" t="s">
        <v>73</v>
      </c>
      <c r="F26" s="135" t="s">
        <v>74</v>
      </c>
      <c r="G26" s="136"/>
      <c r="H26" s="136"/>
      <c r="I26" s="136"/>
      <c r="J26" s="55">
        <v>0</v>
      </c>
      <c r="K26" s="137" t="s">
        <v>297</v>
      </c>
      <c r="L26" s="138"/>
      <c r="M26" s="139"/>
      <c r="N26" s="140"/>
    </row>
    <row r="28" spans="2:14" ht="15" x14ac:dyDescent="0.25">
      <c r="J28" s="51" t="s">
        <v>76</v>
      </c>
      <c r="K28" s="51"/>
      <c r="L28" s="51" t="s">
        <v>297</v>
      </c>
      <c r="M28" s="51"/>
    </row>
    <row r="29" spans="2:14" ht="15" x14ac:dyDescent="0.25">
      <c r="J29" s="51"/>
      <c r="K29" s="51"/>
      <c r="L29" s="51"/>
      <c r="M29" s="51"/>
    </row>
    <row r="30" spans="2:14" ht="15" x14ac:dyDescent="0.25">
      <c r="J30" s="53" t="s">
        <v>77</v>
      </c>
      <c r="K30" s="53"/>
      <c r="L30" s="53"/>
      <c r="M30" s="53"/>
    </row>
    <row r="31" spans="2:14" ht="15" x14ac:dyDescent="0.25">
      <c r="J31" s="51"/>
      <c r="K31" s="51"/>
      <c r="L31" s="51"/>
      <c r="M31" s="51"/>
    </row>
    <row r="32" spans="2:14" ht="15.75" thickBot="1" x14ac:dyDescent="0.3">
      <c r="J32" s="52" t="s">
        <v>78</v>
      </c>
      <c r="K32" s="52"/>
      <c r="L32" s="52" t="s">
        <v>297</v>
      </c>
      <c r="M32" s="52"/>
    </row>
    <row r="33" ht="15" thickTop="1" x14ac:dyDescent="0.2"/>
  </sheetData>
  <mergeCells count="58">
    <mergeCell ref="F25:I25"/>
    <mergeCell ref="K25:L25"/>
    <mergeCell ref="M25:N25"/>
    <mergeCell ref="C26:D26"/>
    <mergeCell ref="F26:I26"/>
    <mergeCell ref="K26:L26"/>
    <mergeCell ref="M26:N26"/>
    <mergeCell ref="F24:I24"/>
    <mergeCell ref="K24:L24"/>
    <mergeCell ref="M24:N24"/>
    <mergeCell ref="F22:I22"/>
    <mergeCell ref="K22:L22"/>
    <mergeCell ref="M22:N22"/>
    <mergeCell ref="F23:I23"/>
    <mergeCell ref="K23:L23"/>
    <mergeCell ref="M23:N23"/>
    <mergeCell ref="F20:I20"/>
    <mergeCell ref="K20:L20"/>
    <mergeCell ref="M20:N20"/>
    <mergeCell ref="F21:I21"/>
    <mergeCell ref="K21:L21"/>
    <mergeCell ref="M21:N21"/>
    <mergeCell ref="F18:I18"/>
    <mergeCell ref="K18:L18"/>
    <mergeCell ref="M18:N18"/>
    <mergeCell ref="F19:I19"/>
    <mergeCell ref="K19:L19"/>
    <mergeCell ref="M19:N19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Q11:Q12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B1:Y20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10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240</v>
      </c>
      <c r="C8" s="127"/>
      <c r="D8" s="127"/>
      <c r="E8" s="127"/>
      <c r="F8" s="126" t="s">
        <v>241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242</v>
      </c>
      <c r="C11" s="47" t="s">
        <v>68</v>
      </c>
      <c r="D11" s="46" t="s">
        <v>243</v>
      </c>
      <c r="E11" s="47" t="s">
        <v>244</v>
      </c>
      <c r="F11" s="141" t="s">
        <v>71</v>
      </c>
      <c r="G11" s="142"/>
      <c r="H11" s="142"/>
      <c r="I11" s="142"/>
      <c r="J11" s="54"/>
      <c r="K11" s="143" t="s">
        <v>245</v>
      </c>
      <c r="L11" s="144"/>
      <c r="M11" s="145"/>
      <c r="N11" s="146"/>
    </row>
    <row r="12" spans="2:25" x14ac:dyDescent="0.2">
      <c r="B12" s="46" t="s">
        <v>181</v>
      </c>
      <c r="C12" s="47" t="s">
        <v>68</v>
      </c>
      <c r="D12" s="46" t="s">
        <v>246</v>
      </c>
      <c r="E12" s="47" t="s">
        <v>247</v>
      </c>
      <c r="F12" s="141" t="s">
        <v>71</v>
      </c>
      <c r="G12" s="142"/>
      <c r="H12" s="142"/>
      <c r="I12" s="142"/>
      <c r="J12" s="54"/>
      <c r="K12" s="143" t="s">
        <v>248</v>
      </c>
      <c r="L12" s="144"/>
      <c r="M12" s="145"/>
      <c r="N12" s="146"/>
    </row>
    <row r="13" spans="2:25" x14ac:dyDescent="0.2">
      <c r="B13" s="49" t="s">
        <v>73</v>
      </c>
      <c r="C13" s="133" t="s">
        <v>73</v>
      </c>
      <c r="D13" s="134"/>
      <c r="E13" s="50" t="s">
        <v>73</v>
      </c>
      <c r="F13" s="135" t="s">
        <v>74</v>
      </c>
      <c r="G13" s="136"/>
      <c r="H13" s="136"/>
      <c r="I13" s="136"/>
      <c r="J13" s="55">
        <v>0</v>
      </c>
      <c r="K13" s="137" t="s">
        <v>249</v>
      </c>
      <c r="L13" s="138"/>
      <c r="M13" s="139"/>
      <c r="N13" s="140"/>
    </row>
    <row r="15" spans="2:25" ht="15" x14ac:dyDescent="0.25">
      <c r="J15" s="51" t="s">
        <v>76</v>
      </c>
      <c r="K15" s="51"/>
      <c r="L15" s="51" t="s">
        <v>249</v>
      </c>
      <c r="M15" s="51"/>
    </row>
    <row r="16" spans="2:25" ht="15" x14ac:dyDescent="0.25">
      <c r="J16" s="51"/>
      <c r="K16" s="51"/>
      <c r="L16" s="51"/>
      <c r="M16" s="51"/>
    </row>
    <row r="17" spans="10:13" ht="15" x14ac:dyDescent="0.25">
      <c r="J17" s="53" t="s">
        <v>77</v>
      </c>
      <c r="K17" s="53"/>
      <c r="L17" s="53"/>
      <c r="M17" s="53"/>
    </row>
    <row r="18" spans="10:13" ht="15" x14ac:dyDescent="0.25">
      <c r="J18" s="51"/>
      <c r="K18" s="51"/>
      <c r="L18" s="51"/>
      <c r="M18" s="51"/>
    </row>
    <row r="19" spans="10:13" ht="15.75" thickBot="1" x14ac:dyDescent="0.3">
      <c r="J19" s="52" t="s">
        <v>78</v>
      </c>
      <c r="K19" s="52"/>
      <c r="L19" s="52" t="s">
        <v>249</v>
      </c>
      <c r="M19" s="52"/>
    </row>
    <row r="20" spans="10:13" ht="15" thickTop="1" x14ac:dyDescent="0.2"/>
  </sheetData>
  <mergeCells count="19">
    <mergeCell ref="C13:D13"/>
    <mergeCell ref="F13:I13"/>
    <mergeCell ref="K13:L13"/>
    <mergeCell ref="M13:N13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B1:Y19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9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233</v>
      </c>
      <c r="C8" s="127"/>
      <c r="D8" s="127"/>
      <c r="E8" s="127"/>
      <c r="F8" s="126" t="s">
        <v>91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234</v>
      </c>
      <c r="C11" s="47" t="s">
        <v>68</v>
      </c>
      <c r="D11" s="46" t="s">
        <v>235</v>
      </c>
      <c r="E11" s="47" t="s">
        <v>236</v>
      </c>
      <c r="F11" s="141" t="s">
        <v>71</v>
      </c>
      <c r="G11" s="142"/>
      <c r="H11" s="142"/>
      <c r="I11" s="142"/>
      <c r="J11" s="54"/>
      <c r="K11" s="143" t="s">
        <v>237</v>
      </c>
      <c r="L11" s="144"/>
      <c r="M11" s="145"/>
      <c r="N11" s="146"/>
    </row>
    <row r="12" spans="2:25" x14ac:dyDescent="0.2">
      <c r="B12" s="49" t="s">
        <v>73</v>
      </c>
      <c r="C12" s="133" t="s">
        <v>73</v>
      </c>
      <c r="D12" s="134"/>
      <c r="E12" s="50" t="s">
        <v>73</v>
      </c>
      <c r="F12" s="135" t="s">
        <v>74</v>
      </c>
      <c r="G12" s="136"/>
      <c r="H12" s="136"/>
      <c r="I12" s="136"/>
      <c r="J12" s="55" t="s">
        <v>75</v>
      </c>
      <c r="K12" s="137" t="s">
        <v>239</v>
      </c>
      <c r="L12" s="138"/>
      <c r="M12" s="139"/>
      <c r="N12" s="140"/>
    </row>
    <row r="14" spans="2:25" ht="15" x14ac:dyDescent="0.25">
      <c r="J14" s="51" t="s">
        <v>76</v>
      </c>
      <c r="K14" s="51"/>
      <c r="L14" s="51" t="s">
        <v>239</v>
      </c>
      <c r="M14" s="51"/>
    </row>
    <row r="15" spans="2:25" ht="15" x14ac:dyDescent="0.25">
      <c r="J15" s="51"/>
      <c r="K15" s="51"/>
      <c r="L15" s="51"/>
      <c r="M15" s="51"/>
    </row>
    <row r="16" spans="2:25" ht="15" x14ac:dyDescent="0.25">
      <c r="J16" s="53" t="s">
        <v>77</v>
      </c>
      <c r="K16" s="53"/>
      <c r="L16" s="53"/>
      <c r="M16" s="53"/>
    </row>
    <row r="17" spans="10:13" ht="15" x14ac:dyDescent="0.25">
      <c r="J17" s="51"/>
      <c r="K17" s="51"/>
      <c r="L17" s="51"/>
      <c r="M17" s="51"/>
    </row>
    <row r="18" spans="10:13" ht="15.75" thickBot="1" x14ac:dyDescent="0.3">
      <c r="J18" s="52" t="s">
        <v>78</v>
      </c>
      <c r="K18" s="52"/>
      <c r="L18" s="52" t="s">
        <v>239</v>
      </c>
      <c r="M18" s="52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231</v>
      </c>
      <c r="C8" s="127"/>
      <c r="D8" s="127"/>
      <c r="E8" s="127"/>
      <c r="F8" s="126" t="s">
        <v>232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B1:Y22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10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212</v>
      </c>
      <c r="C8" s="127"/>
      <c r="D8" s="127"/>
      <c r="E8" s="127"/>
      <c r="F8" s="126" t="s">
        <v>39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213</v>
      </c>
      <c r="C11" s="47" t="s">
        <v>68</v>
      </c>
      <c r="D11" s="46" t="s">
        <v>214</v>
      </c>
      <c r="E11" s="47" t="s">
        <v>215</v>
      </c>
      <c r="F11" s="141" t="s">
        <v>71</v>
      </c>
      <c r="G11" s="142"/>
      <c r="H11" s="142"/>
      <c r="I11" s="142"/>
      <c r="J11" s="54"/>
      <c r="K11" s="143" t="s">
        <v>216</v>
      </c>
      <c r="L11" s="144"/>
      <c r="M11" s="145"/>
      <c r="N11" s="146"/>
    </row>
    <row r="12" spans="2:25" x14ac:dyDescent="0.2">
      <c r="B12" s="46" t="s">
        <v>218</v>
      </c>
      <c r="C12" s="47" t="s">
        <v>68</v>
      </c>
      <c r="D12" s="46" t="s">
        <v>219</v>
      </c>
      <c r="E12" s="47" t="s">
        <v>220</v>
      </c>
      <c r="F12" s="141" t="s">
        <v>71</v>
      </c>
      <c r="G12" s="142"/>
      <c r="H12" s="142"/>
      <c r="I12" s="142"/>
      <c r="J12" s="54"/>
      <c r="K12" s="143" t="s">
        <v>221</v>
      </c>
      <c r="L12" s="144"/>
      <c r="M12" s="145"/>
      <c r="N12" s="146"/>
    </row>
    <row r="13" spans="2:25" x14ac:dyDescent="0.2">
      <c r="B13" s="46" t="s">
        <v>222</v>
      </c>
      <c r="C13" s="47" t="s">
        <v>68</v>
      </c>
      <c r="D13" s="46" t="s">
        <v>223</v>
      </c>
      <c r="E13" s="47" t="s">
        <v>224</v>
      </c>
      <c r="F13" s="141" t="s">
        <v>71</v>
      </c>
      <c r="G13" s="142"/>
      <c r="H13" s="142"/>
      <c r="I13" s="142"/>
      <c r="J13" s="54"/>
      <c r="K13" s="143" t="s">
        <v>225</v>
      </c>
      <c r="L13" s="144"/>
      <c r="M13" s="145"/>
      <c r="N13" s="146"/>
    </row>
    <row r="14" spans="2:25" x14ac:dyDescent="0.2">
      <c r="B14" s="46" t="s">
        <v>226</v>
      </c>
      <c r="C14" s="47" t="s">
        <v>68</v>
      </c>
      <c r="D14" s="46" t="s">
        <v>227</v>
      </c>
      <c r="E14" s="47" t="s">
        <v>228</v>
      </c>
      <c r="F14" s="141" t="s">
        <v>71</v>
      </c>
      <c r="G14" s="142"/>
      <c r="H14" s="142"/>
      <c r="I14" s="142"/>
      <c r="J14" s="54"/>
      <c r="K14" s="143" t="s">
        <v>229</v>
      </c>
      <c r="L14" s="144"/>
      <c r="M14" s="145"/>
      <c r="N14" s="146"/>
    </row>
    <row r="15" spans="2:25" x14ac:dyDescent="0.2">
      <c r="B15" s="49" t="s">
        <v>73</v>
      </c>
      <c r="C15" s="133" t="s">
        <v>73</v>
      </c>
      <c r="D15" s="134"/>
      <c r="E15" s="50" t="s">
        <v>73</v>
      </c>
      <c r="F15" s="135" t="s">
        <v>74</v>
      </c>
      <c r="G15" s="136"/>
      <c r="H15" s="136"/>
      <c r="I15" s="136"/>
      <c r="J15" s="55">
        <v>0</v>
      </c>
      <c r="K15" s="137" t="s">
        <v>230</v>
      </c>
      <c r="L15" s="138"/>
      <c r="M15" s="139"/>
      <c r="N15" s="140"/>
    </row>
    <row r="17" spans="10:13" ht="15" x14ac:dyDescent="0.25">
      <c r="J17" s="51" t="s">
        <v>76</v>
      </c>
      <c r="K17" s="51"/>
      <c r="L17" s="51" t="s">
        <v>230</v>
      </c>
      <c r="M17" s="51"/>
    </row>
    <row r="18" spans="10:13" ht="15" x14ac:dyDescent="0.25">
      <c r="J18" s="51"/>
      <c r="K18" s="51"/>
      <c r="L18" s="51"/>
      <c r="M18" s="51"/>
    </row>
    <row r="19" spans="10:13" ht="15" x14ac:dyDescent="0.25">
      <c r="J19" s="53" t="s">
        <v>77</v>
      </c>
      <c r="K19" s="53"/>
      <c r="L19" s="53"/>
      <c r="M19" s="53"/>
    </row>
    <row r="20" spans="10:13" ht="15" x14ac:dyDescent="0.25">
      <c r="J20" s="51"/>
      <c r="K20" s="51"/>
      <c r="L20" s="51"/>
      <c r="M20" s="51"/>
    </row>
    <row r="21" spans="10:13" ht="15.75" thickBot="1" x14ac:dyDescent="0.3">
      <c r="J21" s="52" t="s">
        <v>78</v>
      </c>
      <c r="K21" s="52"/>
      <c r="L21" s="52" t="s">
        <v>230</v>
      </c>
      <c r="M21" s="52"/>
    </row>
    <row r="22" spans="10:13" ht="15" thickTop="1" x14ac:dyDescent="0.2"/>
  </sheetData>
  <mergeCells count="25">
    <mergeCell ref="C15:D15"/>
    <mergeCell ref="F15:I15"/>
    <mergeCell ref="K15:L15"/>
    <mergeCell ref="M15:N15"/>
    <mergeCell ref="F14:I14"/>
    <mergeCell ref="K14:L14"/>
    <mergeCell ref="M14:N14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B1:Y24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9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187</v>
      </c>
      <c r="C8" s="127"/>
      <c r="D8" s="127"/>
      <c r="E8" s="127"/>
      <c r="F8" s="126" t="s">
        <v>188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118</v>
      </c>
      <c r="C11" s="47" t="s">
        <v>68</v>
      </c>
      <c r="D11" s="48" t="s">
        <v>189</v>
      </c>
      <c r="E11" s="47" t="s">
        <v>190</v>
      </c>
      <c r="F11" s="141" t="s">
        <v>71</v>
      </c>
      <c r="G11" s="142"/>
      <c r="H11" s="142"/>
      <c r="I11" s="142"/>
      <c r="J11" s="54"/>
      <c r="K11" s="143" t="s">
        <v>191</v>
      </c>
      <c r="L11" s="144"/>
      <c r="M11" s="145"/>
      <c r="N11" s="146"/>
    </row>
    <row r="12" spans="2:25" x14ac:dyDescent="0.2">
      <c r="B12" s="46" t="s">
        <v>192</v>
      </c>
      <c r="C12" s="47" t="s">
        <v>68</v>
      </c>
      <c r="D12" s="48" t="s">
        <v>193</v>
      </c>
      <c r="E12" s="47" t="s">
        <v>194</v>
      </c>
      <c r="F12" s="141" t="s">
        <v>71</v>
      </c>
      <c r="G12" s="142"/>
      <c r="H12" s="142"/>
      <c r="I12" s="142"/>
      <c r="J12" s="54"/>
      <c r="K12" s="143" t="s">
        <v>195</v>
      </c>
      <c r="L12" s="144"/>
      <c r="M12" s="145"/>
      <c r="N12" s="146"/>
    </row>
    <row r="13" spans="2:25" x14ac:dyDescent="0.2">
      <c r="B13" s="46" t="s">
        <v>196</v>
      </c>
      <c r="C13" s="47" t="s">
        <v>68</v>
      </c>
      <c r="D13" s="48" t="s">
        <v>197</v>
      </c>
      <c r="E13" s="47" t="s">
        <v>198</v>
      </c>
      <c r="F13" s="141" t="s">
        <v>71</v>
      </c>
      <c r="G13" s="142"/>
      <c r="H13" s="142"/>
      <c r="I13" s="142"/>
      <c r="J13" s="54"/>
      <c r="K13" s="143" t="s">
        <v>199</v>
      </c>
      <c r="L13" s="144"/>
      <c r="M13" s="145"/>
      <c r="N13" s="146"/>
    </row>
    <row r="14" spans="2:25" x14ac:dyDescent="0.2">
      <c r="B14" s="46" t="s">
        <v>200</v>
      </c>
      <c r="C14" s="47" t="s">
        <v>68</v>
      </c>
      <c r="D14" s="48" t="s">
        <v>201</v>
      </c>
      <c r="E14" s="47" t="s">
        <v>202</v>
      </c>
      <c r="F14" s="141" t="s">
        <v>71</v>
      </c>
      <c r="G14" s="142"/>
      <c r="H14" s="142"/>
      <c r="I14" s="142"/>
      <c r="J14" s="54"/>
      <c r="K14" s="143" t="s">
        <v>203</v>
      </c>
      <c r="L14" s="144"/>
      <c r="M14" s="145"/>
      <c r="N14" s="146"/>
    </row>
    <row r="15" spans="2:25" x14ac:dyDescent="0.2">
      <c r="B15" s="46" t="s">
        <v>181</v>
      </c>
      <c r="C15" s="47" t="s">
        <v>68</v>
      </c>
      <c r="D15" s="46" t="s">
        <v>204</v>
      </c>
      <c r="E15" s="47" t="s">
        <v>205</v>
      </c>
      <c r="F15" s="141" t="s">
        <v>71</v>
      </c>
      <c r="G15" s="142"/>
      <c r="H15" s="142"/>
      <c r="I15" s="142"/>
      <c r="J15" s="54"/>
      <c r="K15" s="143" t="s">
        <v>206</v>
      </c>
      <c r="L15" s="144"/>
      <c r="M15" s="145"/>
      <c r="N15" s="146"/>
    </row>
    <row r="16" spans="2:25" x14ac:dyDescent="0.2">
      <c r="B16" s="46" t="s">
        <v>207</v>
      </c>
      <c r="C16" s="47" t="s">
        <v>68</v>
      </c>
      <c r="D16" s="46" t="s">
        <v>208</v>
      </c>
      <c r="E16" s="47" t="s">
        <v>209</v>
      </c>
      <c r="F16" s="141" t="s">
        <v>71</v>
      </c>
      <c r="G16" s="142"/>
      <c r="H16" s="142"/>
      <c r="I16" s="142"/>
      <c r="J16" s="54"/>
      <c r="K16" s="143" t="s">
        <v>210</v>
      </c>
      <c r="L16" s="144"/>
      <c r="M16" s="145"/>
      <c r="N16" s="146"/>
    </row>
    <row r="17" spans="2:14" x14ac:dyDescent="0.2">
      <c r="B17" s="49" t="s">
        <v>73</v>
      </c>
      <c r="C17" s="133" t="s">
        <v>73</v>
      </c>
      <c r="D17" s="134"/>
      <c r="E17" s="50" t="s">
        <v>73</v>
      </c>
      <c r="F17" s="135" t="s">
        <v>74</v>
      </c>
      <c r="G17" s="136"/>
      <c r="H17" s="136"/>
      <c r="I17" s="136"/>
      <c r="J17" s="55">
        <v>0</v>
      </c>
      <c r="K17" s="137" t="s">
        <v>211</v>
      </c>
      <c r="L17" s="138"/>
      <c r="M17" s="139"/>
      <c r="N17" s="140"/>
    </row>
    <row r="19" spans="2:14" ht="15" x14ac:dyDescent="0.25">
      <c r="J19" s="51" t="s">
        <v>76</v>
      </c>
      <c r="K19" s="51"/>
      <c r="L19" s="51" t="s">
        <v>211</v>
      </c>
      <c r="M19" s="51"/>
    </row>
    <row r="20" spans="2:14" ht="15" x14ac:dyDescent="0.25">
      <c r="J20" s="51"/>
      <c r="K20" s="51"/>
      <c r="L20" s="51"/>
      <c r="M20" s="51"/>
    </row>
    <row r="21" spans="2:14" ht="15" x14ac:dyDescent="0.25">
      <c r="J21" s="53" t="s">
        <v>77</v>
      </c>
      <c r="K21" s="53"/>
      <c r="L21" s="53"/>
      <c r="M21" s="53"/>
    </row>
    <row r="22" spans="2:14" ht="15" x14ac:dyDescent="0.25">
      <c r="J22" s="51"/>
      <c r="K22" s="51"/>
      <c r="L22" s="51"/>
      <c r="M22" s="51"/>
    </row>
    <row r="23" spans="2:14" ht="15.75" thickBot="1" x14ac:dyDescent="0.3">
      <c r="J23" s="52" t="s">
        <v>78</v>
      </c>
      <c r="K23" s="52"/>
      <c r="L23" s="52" t="s">
        <v>211</v>
      </c>
      <c r="M23" s="52"/>
    </row>
    <row r="24" spans="2:14" ht="15" thickTop="1" x14ac:dyDescent="0.2"/>
  </sheetData>
  <mergeCells count="31">
    <mergeCell ref="C17:D17"/>
    <mergeCell ref="F17:I17"/>
    <mergeCell ref="K17:L17"/>
    <mergeCell ref="M17:N17"/>
    <mergeCell ref="F15:I15"/>
    <mergeCell ref="K15:L15"/>
    <mergeCell ref="M15:N15"/>
    <mergeCell ref="F16:I16"/>
    <mergeCell ref="K16:L16"/>
    <mergeCell ref="M16:N16"/>
    <mergeCell ref="F13:I13"/>
    <mergeCell ref="K13:L13"/>
    <mergeCell ref="M13:N13"/>
    <mergeCell ref="F14:I14"/>
    <mergeCell ref="K14:L14"/>
    <mergeCell ref="M14:N14"/>
    <mergeCell ref="F11:I11"/>
    <mergeCell ref="K11:L11"/>
    <mergeCell ref="M11:N11"/>
    <mergeCell ref="F12:I12"/>
    <mergeCell ref="K12:L12"/>
    <mergeCell ref="M12:N12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185</v>
      </c>
      <c r="C8" s="127"/>
      <c r="D8" s="127"/>
      <c r="E8" s="127"/>
      <c r="F8" s="126" t="s">
        <v>186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  <c r="P11" s="61" t="s">
        <v>113</v>
      </c>
      <c r="Q11" s="98" t="s">
        <v>41</v>
      </c>
      <c r="R11" s="62" t="s">
        <v>112</v>
      </c>
      <c r="S11" s="99"/>
      <c r="T11" s="62" t="s">
        <v>97</v>
      </c>
      <c r="U11" s="100">
        <v>8416</v>
      </c>
      <c r="V11" s="62">
        <v>5056</v>
      </c>
      <c r="W11" s="101" t="s">
        <v>110</v>
      </c>
      <c r="X11" s="61"/>
      <c r="Y11" s="102">
        <v>41325</v>
      </c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B1:Y20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4.425781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175</v>
      </c>
      <c r="C8" s="127"/>
      <c r="D8" s="127"/>
      <c r="E8" s="127"/>
      <c r="F8" s="126" t="s">
        <v>176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177</v>
      </c>
      <c r="C11" s="47" t="s">
        <v>68</v>
      </c>
      <c r="D11" s="46" t="s">
        <v>178</v>
      </c>
      <c r="E11" s="47" t="s">
        <v>179</v>
      </c>
      <c r="F11" s="141" t="s">
        <v>71</v>
      </c>
      <c r="G11" s="142"/>
      <c r="H11" s="142"/>
      <c r="I11" s="142"/>
      <c r="J11" s="54"/>
      <c r="K11" s="143" t="s">
        <v>180</v>
      </c>
      <c r="L11" s="144"/>
      <c r="M11" s="145"/>
      <c r="N11" s="146"/>
    </row>
    <row r="12" spans="2:25" x14ac:dyDescent="0.2">
      <c r="B12" s="46" t="s">
        <v>181</v>
      </c>
      <c r="C12" s="47" t="s">
        <v>68</v>
      </c>
      <c r="D12" s="46" t="s">
        <v>182</v>
      </c>
      <c r="E12" s="47" t="s">
        <v>183</v>
      </c>
      <c r="F12" s="141" t="s">
        <v>71</v>
      </c>
      <c r="G12" s="142"/>
      <c r="H12" s="142"/>
      <c r="I12" s="142"/>
      <c r="J12" s="54"/>
      <c r="K12" s="143" t="s">
        <v>184</v>
      </c>
      <c r="L12" s="144"/>
      <c r="M12" s="145"/>
      <c r="N12" s="146"/>
    </row>
    <row r="13" spans="2:25" x14ac:dyDescent="0.2">
      <c r="B13" s="49" t="s">
        <v>73</v>
      </c>
      <c r="C13" s="133" t="s">
        <v>73</v>
      </c>
      <c r="D13" s="134"/>
      <c r="E13" s="50" t="s">
        <v>73</v>
      </c>
      <c r="F13" s="135" t="s">
        <v>74</v>
      </c>
      <c r="G13" s="136"/>
      <c r="H13" s="136"/>
      <c r="I13" s="136"/>
      <c r="J13" s="55">
        <v>0</v>
      </c>
      <c r="K13" s="137" t="s">
        <v>162</v>
      </c>
      <c r="L13" s="138"/>
      <c r="M13" s="139"/>
      <c r="N13" s="140"/>
    </row>
    <row r="15" spans="2:25" ht="15" x14ac:dyDescent="0.25">
      <c r="J15" s="51" t="s">
        <v>76</v>
      </c>
      <c r="K15" s="51"/>
      <c r="L15" s="51">
        <v>378</v>
      </c>
      <c r="M15" s="51"/>
    </row>
    <row r="16" spans="2:25" ht="15" x14ac:dyDescent="0.25">
      <c r="J16" s="51"/>
      <c r="K16" s="51"/>
      <c r="L16" s="51"/>
      <c r="M16" s="51"/>
    </row>
    <row r="17" spans="10:13" ht="15" x14ac:dyDescent="0.25">
      <c r="J17" s="53" t="s">
        <v>77</v>
      </c>
      <c r="K17" s="53"/>
      <c r="L17" s="53"/>
      <c r="M17" s="53"/>
    </row>
    <row r="18" spans="10:13" ht="15" x14ac:dyDescent="0.25">
      <c r="J18" s="51"/>
      <c r="K18" s="51"/>
      <c r="L18" s="51"/>
      <c r="M18" s="51"/>
    </row>
    <row r="19" spans="10:13" ht="15.75" thickBot="1" x14ac:dyDescent="0.3">
      <c r="J19" s="52" t="s">
        <v>78</v>
      </c>
      <c r="K19" s="52"/>
      <c r="L19" s="52">
        <v>378</v>
      </c>
      <c r="M19" s="52"/>
    </row>
    <row r="20" spans="10:13" ht="15" thickTop="1" x14ac:dyDescent="0.2"/>
  </sheetData>
  <mergeCells count="19">
    <mergeCell ref="C13:D13"/>
    <mergeCell ref="F13:I13"/>
    <mergeCell ref="K13:L13"/>
    <mergeCell ref="M13:N13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B1:Y19"/>
  <sheetViews>
    <sheetView zoomScaleNormal="100" workbookViewId="0">
      <selection activeCell="M12" sqref="M12:N12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3.28515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169</v>
      </c>
      <c r="C8" s="127"/>
      <c r="D8" s="127"/>
      <c r="E8" s="127"/>
      <c r="F8" s="126" t="s">
        <v>170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171</v>
      </c>
      <c r="C11" s="47" t="s">
        <v>68</v>
      </c>
      <c r="D11" s="48" t="s">
        <v>172</v>
      </c>
      <c r="E11" s="47" t="s">
        <v>173</v>
      </c>
      <c r="F11" s="141" t="s">
        <v>71</v>
      </c>
      <c r="G11" s="142"/>
      <c r="H11" s="142"/>
      <c r="I11" s="142"/>
      <c r="J11" s="54"/>
      <c r="K11" s="143" t="s">
        <v>174</v>
      </c>
      <c r="L11" s="144"/>
      <c r="M11" s="145" t="s">
        <v>454</v>
      </c>
      <c r="N11" s="146"/>
      <c r="P11" s="65">
        <v>40983</v>
      </c>
      <c r="Q11" s="85" t="s">
        <v>44</v>
      </c>
      <c r="R11" s="65" t="s">
        <v>102</v>
      </c>
      <c r="S11" s="83">
        <v>11500</v>
      </c>
      <c r="T11" s="66" t="s">
        <v>97</v>
      </c>
      <c r="U11" s="82">
        <v>575</v>
      </c>
      <c r="V11" s="66">
        <v>5054</v>
      </c>
      <c r="W11" s="84" t="s">
        <v>90</v>
      </c>
      <c r="X11" s="65">
        <v>41178</v>
      </c>
      <c r="Y11" s="86">
        <v>41197</v>
      </c>
    </row>
    <row r="12" spans="2:25" x14ac:dyDescent="0.2">
      <c r="B12" s="49" t="s">
        <v>73</v>
      </c>
      <c r="C12" s="133" t="s">
        <v>73</v>
      </c>
      <c r="D12" s="134"/>
      <c r="E12" s="50" t="s">
        <v>73</v>
      </c>
      <c r="F12" s="135" t="s">
        <v>74</v>
      </c>
      <c r="G12" s="136"/>
      <c r="H12" s="136"/>
      <c r="I12" s="136"/>
      <c r="J12" s="55">
        <v>0</v>
      </c>
      <c r="K12" s="137" t="s">
        <v>174</v>
      </c>
      <c r="L12" s="138"/>
      <c r="M12" s="139"/>
      <c r="N12" s="140"/>
    </row>
    <row r="14" spans="2:25" ht="15" x14ac:dyDescent="0.25">
      <c r="J14" s="51" t="s">
        <v>76</v>
      </c>
      <c r="K14" s="51"/>
      <c r="L14" s="51">
        <v>91</v>
      </c>
      <c r="M14" s="51"/>
    </row>
    <row r="15" spans="2:25" ht="15" x14ac:dyDescent="0.25">
      <c r="J15" s="51"/>
      <c r="K15" s="51"/>
      <c r="L15" s="51"/>
      <c r="M15" s="51"/>
    </row>
    <row r="16" spans="2:25" ht="15" x14ac:dyDescent="0.25">
      <c r="J16" s="53" t="s">
        <v>77</v>
      </c>
      <c r="K16" s="53"/>
      <c r="L16" s="53"/>
      <c r="M16" s="53"/>
    </row>
    <row r="17" spans="10:13" ht="15" x14ac:dyDescent="0.25">
      <c r="J17" s="51"/>
      <c r="K17" s="51"/>
      <c r="L17" s="51"/>
      <c r="M17" s="51"/>
    </row>
    <row r="18" spans="10:13" ht="15.75" thickBot="1" x14ac:dyDescent="0.3">
      <c r="J18" s="52" t="s">
        <v>78</v>
      </c>
      <c r="K18" s="52"/>
      <c r="L18" s="52">
        <v>91</v>
      </c>
      <c r="M18" s="52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B1:Y23"/>
  <sheetViews>
    <sheetView topLeftCell="A2"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9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150</v>
      </c>
      <c r="C8" s="127"/>
      <c r="D8" s="127"/>
      <c r="E8" s="127"/>
      <c r="F8" s="126" t="s">
        <v>151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152</v>
      </c>
      <c r="C11" s="47" t="s">
        <v>68</v>
      </c>
      <c r="D11" s="48" t="s">
        <v>153</v>
      </c>
      <c r="E11" s="47" t="s">
        <v>154</v>
      </c>
      <c r="F11" s="141" t="s">
        <v>71</v>
      </c>
      <c r="G11" s="142"/>
      <c r="H11" s="142"/>
      <c r="I11" s="142"/>
      <c r="J11" s="54"/>
      <c r="K11" s="143" t="s">
        <v>155</v>
      </c>
      <c r="L11" s="144"/>
      <c r="M11" s="145"/>
      <c r="N11" s="146"/>
    </row>
    <row r="12" spans="2:25" x14ac:dyDescent="0.2">
      <c r="B12" s="46" t="s">
        <v>156</v>
      </c>
      <c r="C12" s="47" t="s">
        <v>68</v>
      </c>
      <c r="D12" s="48" t="s">
        <v>157</v>
      </c>
      <c r="E12" s="47" t="s">
        <v>158</v>
      </c>
      <c r="F12" s="141" t="s">
        <v>71</v>
      </c>
      <c r="G12" s="142"/>
      <c r="H12" s="142"/>
      <c r="I12" s="142"/>
      <c r="J12" s="54"/>
      <c r="K12" s="143" t="s">
        <v>159</v>
      </c>
      <c r="L12" s="144"/>
      <c r="M12" s="145"/>
      <c r="N12" s="146"/>
    </row>
    <row r="13" spans="2:25" x14ac:dyDescent="0.2">
      <c r="B13" s="46" t="s">
        <v>156</v>
      </c>
      <c r="C13" s="47" t="s">
        <v>68</v>
      </c>
      <c r="D13" s="48" t="s">
        <v>160</v>
      </c>
      <c r="E13" s="47" t="s">
        <v>161</v>
      </c>
      <c r="F13" s="141" t="s">
        <v>71</v>
      </c>
      <c r="G13" s="142"/>
      <c r="H13" s="142"/>
      <c r="I13" s="142"/>
      <c r="J13" s="54"/>
      <c r="K13" s="143" t="s">
        <v>162</v>
      </c>
      <c r="L13" s="144"/>
      <c r="M13" s="145"/>
      <c r="N13" s="146"/>
    </row>
    <row r="14" spans="2:25" x14ac:dyDescent="0.2">
      <c r="B14" s="46" t="s">
        <v>156</v>
      </c>
      <c r="C14" s="47" t="s">
        <v>68</v>
      </c>
      <c r="D14" s="48" t="s">
        <v>163</v>
      </c>
      <c r="E14" s="47" t="s">
        <v>164</v>
      </c>
      <c r="F14" s="141" t="s">
        <v>71</v>
      </c>
      <c r="G14" s="142"/>
      <c r="H14" s="142"/>
      <c r="I14" s="142"/>
      <c r="J14" s="54"/>
      <c r="K14" s="143" t="s">
        <v>162</v>
      </c>
      <c r="L14" s="144"/>
      <c r="M14" s="145"/>
      <c r="N14" s="146"/>
    </row>
    <row r="15" spans="2:25" x14ac:dyDescent="0.2">
      <c r="B15" s="46" t="s">
        <v>156</v>
      </c>
      <c r="C15" s="47" t="s">
        <v>68</v>
      </c>
      <c r="D15" s="48" t="s">
        <v>165</v>
      </c>
      <c r="E15" s="47" t="s">
        <v>166</v>
      </c>
      <c r="F15" s="141" t="s">
        <v>71</v>
      </c>
      <c r="G15" s="142"/>
      <c r="H15" s="142"/>
      <c r="I15" s="142"/>
      <c r="J15" s="54"/>
      <c r="K15" s="143" t="s">
        <v>167</v>
      </c>
      <c r="L15" s="144"/>
      <c r="M15" s="145"/>
      <c r="N15" s="146"/>
    </row>
    <row r="16" spans="2:25" x14ac:dyDescent="0.2">
      <c r="B16" s="49" t="s">
        <v>73</v>
      </c>
      <c r="C16" s="133" t="s">
        <v>73</v>
      </c>
      <c r="D16" s="134"/>
      <c r="E16" s="50" t="s">
        <v>73</v>
      </c>
      <c r="F16" s="135" t="s">
        <v>74</v>
      </c>
      <c r="G16" s="136"/>
      <c r="H16" s="136"/>
      <c r="I16" s="136"/>
      <c r="J16" s="55">
        <v>0</v>
      </c>
      <c r="K16" s="137" t="s">
        <v>168</v>
      </c>
      <c r="L16" s="138"/>
      <c r="M16" s="139"/>
      <c r="N16" s="140"/>
    </row>
    <row r="18" spans="10:13" ht="15" x14ac:dyDescent="0.25">
      <c r="J18" s="51" t="s">
        <v>76</v>
      </c>
      <c r="K18" s="51"/>
      <c r="L18" s="51" t="s">
        <v>168</v>
      </c>
      <c r="M18" s="51"/>
    </row>
    <row r="19" spans="10:13" ht="15" x14ac:dyDescent="0.25">
      <c r="J19" s="51"/>
      <c r="K19" s="51"/>
      <c r="L19" s="51"/>
      <c r="M19" s="51"/>
    </row>
    <row r="20" spans="10:13" ht="15" x14ac:dyDescent="0.25">
      <c r="J20" s="53" t="s">
        <v>77</v>
      </c>
      <c r="K20" s="53"/>
      <c r="L20" s="53"/>
      <c r="M20" s="53"/>
    </row>
    <row r="21" spans="10:13" ht="15" x14ac:dyDescent="0.25">
      <c r="J21" s="51"/>
      <c r="K21" s="51"/>
      <c r="L21" s="51"/>
      <c r="M21" s="51"/>
    </row>
    <row r="22" spans="10:13" ht="15.75" thickBot="1" x14ac:dyDescent="0.3">
      <c r="J22" s="52" t="s">
        <v>78</v>
      </c>
      <c r="K22" s="52"/>
      <c r="L22" s="52" t="s">
        <v>168</v>
      </c>
      <c r="M22" s="52"/>
    </row>
    <row r="23" spans="10:13" ht="15" thickTop="1" x14ac:dyDescent="0.2"/>
  </sheetData>
  <mergeCells count="28">
    <mergeCell ref="C16:D16"/>
    <mergeCell ref="F16:I16"/>
    <mergeCell ref="K16:L16"/>
    <mergeCell ref="M16:N16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148</v>
      </c>
      <c r="C8" s="127"/>
      <c r="D8" s="127"/>
      <c r="E8" s="127"/>
      <c r="F8" s="126" t="s">
        <v>149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  <c r="P11" s="65"/>
      <c r="Q11" s="85" t="s">
        <v>46</v>
      </c>
      <c r="R11" s="66" t="s">
        <v>94</v>
      </c>
      <c r="S11" s="83"/>
      <c r="T11" s="66" t="s">
        <v>97</v>
      </c>
      <c r="U11" s="82">
        <v>6876.65</v>
      </c>
      <c r="V11" s="66">
        <v>5049</v>
      </c>
      <c r="W11" s="84" t="s">
        <v>109</v>
      </c>
      <c r="X11" s="65">
        <v>41059</v>
      </c>
      <c r="Y11" s="86">
        <v>41584</v>
      </c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146</v>
      </c>
      <c r="C8" s="127"/>
      <c r="D8" s="127"/>
      <c r="E8" s="127"/>
      <c r="F8" s="126" t="s">
        <v>147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 t="s">
        <v>75</v>
      </c>
      <c r="K11" s="137" t="s">
        <v>75</v>
      </c>
      <c r="L11" s="138"/>
      <c r="M11" s="139"/>
      <c r="N11" s="140"/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B1:AAA25"/>
  <sheetViews>
    <sheetView topLeftCell="A4" zoomScaleNormal="100" workbookViewId="0">
      <selection activeCell="L25" sqref="L25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10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119</v>
      </c>
      <c r="C8" s="127"/>
      <c r="D8" s="127"/>
      <c r="E8" s="127"/>
      <c r="F8" s="126" t="s">
        <v>120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122</v>
      </c>
      <c r="C11" s="47" t="s">
        <v>68</v>
      </c>
      <c r="D11" s="48" t="s">
        <v>123</v>
      </c>
      <c r="E11" s="47" t="s">
        <v>124</v>
      </c>
      <c r="F11" s="141" t="s">
        <v>71</v>
      </c>
      <c r="G11" s="142"/>
      <c r="H11" s="142"/>
      <c r="I11" s="142"/>
      <c r="J11" s="54"/>
      <c r="K11" s="143" t="s">
        <v>125</v>
      </c>
      <c r="L11" s="144"/>
      <c r="M11" s="145" t="s">
        <v>440</v>
      </c>
      <c r="N11" s="146"/>
      <c r="P11" s="67" t="s">
        <v>95</v>
      </c>
      <c r="Q11" s="87" t="s">
        <v>49</v>
      </c>
      <c r="R11" s="68" t="s">
        <v>96</v>
      </c>
      <c r="S11" s="88" t="s">
        <v>92</v>
      </c>
      <c r="T11" s="68" t="s">
        <v>97</v>
      </c>
      <c r="U11" s="89">
        <v>15000</v>
      </c>
      <c r="V11" s="68">
        <v>5000</v>
      </c>
      <c r="W11" s="90"/>
      <c r="X11" s="67">
        <v>40043</v>
      </c>
      <c r="Y11" s="91">
        <v>40046</v>
      </c>
    </row>
    <row r="12" spans="2:25" x14ac:dyDescent="0.2">
      <c r="B12" s="46" t="s">
        <v>126</v>
      </c>
      <c r="C12" s="47" t="s">
        <v>68</v>
      </c>
      <c r="D12" s="48" t="s">
        <v>127</v>
      </c>
      <c r="E12" s="47" t="s">
        <v>128</v>
      </c>
      <c r="F12" s="141" t="s">
        <v>71</v>
      </c>
      <c r="G12" s="142"/>
      <c r="H12" s="142"/>
      <c r="I12" s="142"/>
      <c r="J12" s="54"/>
      <c r="K12" s="143" t="s">
        <v>129</v>
      </c>
      <c r="L12" s="144"/>
      <c r="M12" s="145" t="s">
        <v>455</v>
      </c>
      <c r="N12" s="146"/>
      <c r="P12" s="67">
        <v>40165</v>
      </c>
      <c r="Q12" s="87" t="s">
        <v>49</v>
      </c>
      <c r="R12" s="68" t="s">
        <v>98</v>
      </c>
      <c r="S12" s="88">
        <v>229000</v>
      </c>
      <c r="T12" s="68" t="s">
        <v>97</v>
      </c>
      <c r="U12" s="89">
        <v>10000</v>
      </c>
      <c r="V12" s="68">
        <v>5021</v>
      </c>
      <c r="W12" s="96" t="s">
        <v>89</v>
      </c>
      <c r="X12" s="67">
        <v>40247</v>
      </c>
      <c r="Y12" s="91">
        <v>40268</v>
      </c>
    </row>
    <row r="13" spans="2:25" x14ac:dyDescent="0.2">
      <c r="B13" s="46" t="s">
        <v>126</v>
      </c>
      <c r="C13" s="47" t="s">
        <v>68</v>
      </c>
      <c r="D13" s="46" t="s">
        <v>130</v>
      </c>
      <c r="E13" s="47" t="s">
        <v>131</v>
      </c>
      <c r="F13" s="141" t="s">
        <v>71</v>
      </c>
      <c r="G13" s="142"/>
      <c r="H13" s="142"/>
      <c r="I13" s="142"/>
      <c r="J13" s="54"/>
      <c r="K13" s="143" t="s">
        <v>132</v>
      </c>
      <c r="L13" s="144"/>
      <c r="M13" s="145" t="s">
        <v>455</v>
      </c>
      <c r="N13" s="146"/>
      <c r="P13" s="71">
        <v>40046</v>
      </c>
      <c r="Q13" s="103" t="s">
        <v>49</v>
      </c>
      <c r="R13" s="72" t="s">
        <v>96</v>
      </c>
      <c r="S13" s="104">
        <v>12500</v>
      </c>
      <c r="T13" s="72" t="s">
        <v>97</v>
      </c>
      <c r="U13" s="105">
        <v>500</v>
      </c>
      <c r="V13" s="72">
        <v>5022</v>
      </c>
      <c r="W13" s="106" t="s">
        <v>90</v>
      </c>
      <c r="X13" s="71">
        <v>40247</v>
      </c>
      <c r="Y13" s="107">
        <v>40268</v>
      </c>
    </row>
    <row r="14" spans="2:25" x14ac:dyDescent="0.2">
      <c r="B14" s="46" t="s">
        <v>126</v>
      </c>
      <c r="C14" s="47" t="s">
        <v>68</v>
      </c>
      <c r="D14" s="46" t="s">
        <v>133</v>
      </c>
      <c r="E14" s="47" t="s">
        <v>134</v>
      </c>
      <c r="F14" s="141" t="s">
        <v>71</v>
      </c>
      <c r="G14" s="142"/>
      <c r="H14" s="142"/>
      <c r="I14" s="142"/>
      <c r="J14" s="54"/>
      <c r="K14" s="143" t="s">
        <v>132</v>
      </c>
      <c r="L14" s="144"/>
      <c r="M14" s="145" t="s">
        <v>455</v>
      </c>
      <c r="N14" s="146"/>
      <c r="P14" s="71">
        <v>40255</v>
      </c>
      <c r="Q14" s="103" t="s">
        <v>49</v>
      </c>
      <c r="R14" s="72" t="s">
        <v>101</v>
      </c>
      <c r="S14" s="104">
        <f>13775+725</f>
        <v>14500</v>
      </c>
      <c r="T14" s="72" t="s">
        <v>97</v>
      </c>
      <c r="U14" s="105">
        <v>725</v>
      </c>
      <c r="V14" s="72">
        <v>5023</v>
      </c>
      <c r="W14" s="106" t="s">
        <v>90</v>
      </c>
      <c r="X14" s="71">
        <v>40331</v>
      </c>
      <c r="Y14" s="107">
        <v>40351</v>
      </c>
    </row>
    <row r="15" spans="2:25" x14ac:dyDescent="0.2">
      <c r="B15" s="46" t="s">
        <v>135</v>
      </c>
      <c r="C15" s="47" t="s">
        <v>68</v>
      </c>
      <c r="D15" s="46" t="s">
        <v>136</v>
      </c>
      <c r="E15" s="47" t="s">
        <v>137</v>
      </c>
      <c r="F15" s="141" t="s">
        <v>71</v>
      </c>
      <c r="G15" s="142"/>
      <c r="H15" s="142"/>
      <c r="I15" s="142"/>
      <c r="J15" s="54"/>
      <c r="K15" s="143" t="s">
        <v>138</v>
      </c>
      <c r="L15" s="144"/>
      <c r="M15" s="145" t="s">
        <v>456</v>
      </c>
      <c r="N15" s="146"/>
      <c r="P15" s="61">
        <v>40274</v>
      </c>
      <c r="Q15" s="98" t="s">
        <v>49</v>
      </c>
      <c r="R15" s="62" t="s">
        <v>98</v>
      </c>
      <c r="S15" s="99">
        <v>103500</v>
      </c>
      <c r="T15" s="62" t="s">
        <v>97</v>
      </c>
      <c r="U15" s="100">
        <v>5000</v>
      </c>
      <c r="V15" s="62">
        <v>5024</v>
      </c>
      <c r="W15" s="101" t="s">
        <v>89</v>
      </c>
      <c r="X15" s="61">
        <v>40331</v>
      </c>
      <c r="Y15" s="102">
        <v>40351</v>
      </c>
    </row>
    <row r="16" spans="2:25" x14ac:dyDescent="0.2">
      <c r="B16" s="46" t="s">
        <v>139</v>
      </c>
      <c r="C16" s="47" t="s">
        <v>68</v>
      </c>
      <c r="D16" s="46" t="s">
        <v>140</v>
      </c>
      <c r="E16" s="47" t="s">
        <v>141</v>
      </c>
      <c r="F16" s="141" t="s">
        <v>71</v>
      </c>
      <c r="G16" s="142"/>
      <c r="H16" s="142"/>
      <c r="I16" s="142"/>
      <c r="J16" s="54"/>
      <c r="K16" s="143" t="s">
        <v>142</v>
      </c>
      <c r="L16" s="144"/>
      <c r="M16" s="145" t="s">
        <v>457</v>
      </c>
      <c r="N16" s="146"/>
      <c r="P16" s="61">
        <v>40458</v>
      </c>
      <c r="Q16" s="98" t="s">
        <v>49</v>
      </c>
      <c r="R16" s="62" t="s">
        <v>96</v>
      </c>
      <c r="S16" s="99">
        <v>5300</v>
      </c>
      <c r="T16" s="62" t="s">
        <v>97</v>
      </c>
      <c r="U16" s="100">
        <v>265</v>
      </c>
      <c r="V16" s="62">
        <v>5035</v>
      </c>
      <c r="W16" s="101"/>
      <c r="X16" s="61">
        <v>40492</v>
      </c>
      <c r="Y16" s="102">
        <v>40512</v>
      </c>
    </row>
    <row r="17" spans="2:703" x14ac:dyDescent="0.2">
      <c r="B17" s="147" t="s">
        <v>139</v>
      </c>
      <c r="C17" s="148" t="s">
        <v>68</v>
      </c>
      <c r="D17" s="147" t="s">
        <v>143</v>
      </c>
      <c r="E17" s="148" t="s">
        <v>144</v>
      </c>
      <c r="F17" s="149" t="s">
        <v>71</v>
      </c>
      <c r="G17" s="150"/>
      <c r="H17" s="150"/>
      <c r="I17" s="150"/>
      <c r="J17" s="151"/>
      <c r="K17" s="152" t="s">
        <v>121</v>
      </c>
      <c r="L17" s="153"/>
      <c r="M17" s="154" t="s">
        <v>458</v>
      </c>
      <c r="N17" s="155"/>
      <c r="P17" s="77"/>
      <c r="Q17" s="108" t="s">
        <v>49</v>
      </c>
      <c r="R17" s="76" t="s">
        <v>105</v>
      </c>
      <c r="S17" s="109">
        <v>100000</v>
      </c>
      <c r="T17" s="76" t="s">
        <v>97</v>
      </c>
      <c r="U17" s="110">
        <v>5000</v>
      </c>
      <c r="V17" s="80">
        <v>5044</v>
      </c>
      <c r="W17" s="111" t="s">
        <v>106</v>
      </c>
      <c r="X17" s="77">
        <v>40883</v>
      </c>
      <c r="Y17" s="112"/>
      <c r="AAA17" s="38" t="s">
        <v>436</v>
      </c>
    </row>
    <row r="18" spans="2:703" x14ac:dyDescent="0.2">
      <c r="B18" s="49" t="s">
        <v>73</v>
      </c>
      <c r="C18" s="133" t="s">
        <v>73</v>
      </c>
      <c r="D18" s="134"/>
      <c r="E18" s="50" t="s">
        <v>73</v>
      </c>
      <c r="F18" s="135" t="s">
        <v>74</v>
      </c>
      <c r="G18" s="136"/>
      <c r="H18" s="136"/>
      <c r="I18" s="136"/>
      <c r="J18" s="55">
        <v>0</v>
      </c>
      <c r="K18" s="137" t="s">
        <v>145</v>
      </c>
      <c r="L18" s="138"/>
      <c r="M18" s="139"/>
      <c r="N18" s="140"/>
      <c r="P18" s="77"/>
      <c r="Q18" s="108" t="s">
        <v>49</v>
      </c>
      <c r="R18" s="76" t="s">
        <v>107</v>
      </c>
      <c r="S18" s="109">
        <v>14400</v>
      </c>
      <c r="T18" s="76" t="s">
        <v>97</v>
      </c>
      <c r="U18" s="110">
        <v>720</v>
      </c>
      <c r="V18" s="80">
        <v>5045</v>
      </c>
      <c r="W18" s="111" t="s">
        <v>106</v>
      </c>
      <c r="X18" s="77">
        <v>40883</v>
      </c>
      <c r="Y18" s="112"/>
    </row>
    <row r="19" spans="2:703" x14ac:dyDescent="0.2">
      <c r="P19" s="65"/>
      <c r="Q19" s="85" t="s">
        <v>49</v>
      </c>
      <c r="R19" s="66" t="s">
        <v>98</v>
      </c>
      <c r="S19" s="83"/>
      <c r="T19" s="66" t="s">
        <v>97</v>
      </c>
      <c r="U19" s="82">
        <v>1070</v>
      </c>
      <c r="V19" s="66">
        <v>5046</v>
      </c>
      <c r="W19" s="84" t="s">
        <v>89</v>
      </c>
      <c r="X19" s="65">
        <v>40931</v>
      </c>
      <c r="Y19" s="86" t="s">
        <v>108</v>
      </c>
    </row>
    <row r="20" spans="2:703" ht="15" x14ac:dyDescent="0.25">
      <c r="J20" s="51" t="s">
        <v>76</v>
      </c>
      <c r="K20" s="51"/>
      <c r="L20" s="51" t="s">
        <v>145</v>
      </c>
      <c r="M20" s="51"/>
      <c r="P20" s="65"/>
      <c r="Q20" s="113" t="s">
        <v>49</v>
      </c>
      <c r="R20" s="65" t="s">
        <v>102</v>
      </c>
      <c r="S20" s="83">
        <v>46550</v>
      </c>
      <c r="T20" s="65" t="s">
        <v>97</v>
      </c>
      <c r="U20" s="89">
        <v>2450</v>
      </c>
      <c r="V20" s="66">
        <v>5047</v>
      </c>
      <c r="W20" s="81" t="s">
        <v>90</v>
      </c>
      <c r="X20" s="65">
        <v>41009</v>
      </c>
      <c r="Y20" s="86" t="s">
        <v>108</v>
      </c>
    </row>
    <row r="21" spans="2:703" ht="15" x14ac:dyDescent="0.25">
      <c r="J21" s="51"/>
      <c r="K21" s="51"/>
      <c r="L21" s="51"/>
      <c r="M21" s="51"/>
      <c r="P21" s="65"/>
      <c r="Q21" s="85" t="s">
        <v>49</v>
      </c>
      <c r="R21" s="66" t="s">
        <v>98</v>
      </c>
      <c r="S21" s="83"/>
      <c r="T21" s="66" t="s">
        <v>97</v>
      </c>
      <c r="U21" s="82">
        <v>625</v>
      </c>
      <c r="V21" s="66">
        <v>5048</v>
      </c>
      <c r="W21" s="84" t="s">
        <v>89</v>
      </c>
      <c r="X21" s="65">
        <v>41036</v>
      </c>
      <c r="Y21" s="86"/>
    </row>
    <row r="22" spans="2:703" ht="15" x14ac:dyDescent="0.25">
      <c r="J22" s="53" t="s">
        <v>77</v>
      </c>
      <c r="K22" s="53"/>
      <c r="L22" s="156" t="str">
        <f>K17</f>
        <v>118.00</v>
      </c>
      <c r="M22" s="53"/>
    </row>
    <row r="23" spans="2:703" ht="15" x14ac:dyDescent="0.25">
      <c r="J23" s="51"/>
      <c r="K23" s="51"/>
      <c r="L23" s="51"/>
      <c r="M23" s="51"/>
    </row>
    <row r="24" spans="2:703" ht="15.75" thickBot="1" x14ac:dyDescent="0.3">
      <c r="J24" s="52" t="s">
        <v>78</v>
      </c>
      <c r="K24" s="52"/>
      <c r="L24" s="158">
        <f>L20-L22</f>
        <v>15113</v>
      </c>
      <c r="M24" s="52"/>
    </row>
    <row r="25" spans="2:703" ht="15" thickTop="1" x14ac:dyDescent="0.2"/>
  </sheetData>
  <mergeCells count="34">
    <mergeCell ref="F17:I17"/>
    <mergeCell ref="K17:L17"/>
    <mergeCell ref="M17:N17"/>
    <mergeCell ref="C18:D18"/>
    <mergeCell ref="F18:I18"/>
    <mergeCell ref="K18:L18"/>
    <mergeCell ref="M18:N18"/>
    <mergeCell ref="F16:I16"/>
    <mergeCell ref="K16:L16"/>
    <mergeCell ref="M16:N16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Q11:Q21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B1:Y18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2.14062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116</v>
      </c>
      <c r="C8" s="127"/>
      <c r="D8" s="127"/>
      <c r="E8" s="127"/>
      <c r="F8" s="126" t="s">
        <v>117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9" t="s">
        <v>73</v>
      </c>
      <c r="C11" s="133" t="s">
        <v>73</v>
      </c>
      <c r="D11" s="134"/>
      <c r="E11" s="50" t="s">
        <v>73</v>
      </c>
      <c r="F11" s="135" t="s">
        <v>74</v>
      </c>
      <c r="G11" s="136"/>
      <c r="H11" s="136"/>
      <c r="I11" s="136"/>
      <c r="J11" s="55">
        <v>0</v>
      </c>
      <c r="K11" s="137" t="s">
        <v>75</v>
      </c>
      <c r="L11" s="138"/>
      <c r="M11" s="139"/>
      <c r="N11" s="140"/>
      <c r="P11" s="71">
        <v>40098</v>
      </c>
      <c r="Q11" s="72" t="s">
        <v>50</v>
      </c>
      <c r="R11" s="72" t="s">
        <v>100</v>
      </c>
      <c r="S11" s="73">
        <f>2612.5+137.5</f>
        <v>2750</v>
      </c>
      <c r="T11" s="72" t="s">
        <v>97</v>
      </c>
      <c r="U11" s="73">
        <v>137.5</v>
      </c>
      <c r="V11" s="72">
        <v>5012</v>
      </c>
      <c r="W11" s="72"/>
      <c r="X11" s="71">
        <v>40144</v>
      </c>
      <c r="Y11" s="71">
        <v>40164</v>
      </c>
    </row>
    <row r="13" spans="2:25" ht="15" x14ac:dyDescent="0.25">
      <c r="J13" s="51" t="s">
        <v>76</v>
      </c>
      <c r="K13" s="51"/>
      <c r="L13" s="51">
        <v>0</v>
      </c>
      <c r="M13" s="51"/>
    </row>
    <row r="14" spans="2:25" ht="15" x14ac:dyDescent="0.25">
      <c r="J14" s="51"/>
      <c r="K14" s="51"/>
      <c r="L14" s="51"/>
      <c r="M14" s="51"/>
    </row>
    <row r="15" spans="2:25" ht="15" x14ac:dyDescent="0.25">
      <c r="J15" s="53" t="s">
        <v>77</v>
      </c>
      <c r="K15" s="53"/>
      <c r="L15" s="53"/>
      <c r="M15" s="53"/>
    </row>
    <row r="16" spans="2:25" ht="15" x14ac:dyDescent="0.25">
      <c r="J16" s="51"/>
      <c r="K16" s="51"/>
      <c r="L16" s="51"/>
      <c r="M16" s="51"/>
    </row>
    <row r="17" spans="10:13" ht="15.75" thickBot="1" x14ac:dyDescent="0.3">
      <c r="J17" s="52" t="s">
        <v>78</v>
      </c>
      <c r="K17" s="52"/>
      <c r="L17" s="52">
        <v>0</v>
      </c>
      <c r="M17" s="52"/>
    </row>
    <row r="18" spans="10:13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B1:Y19"/>
  <sheetViews>
    <sheetView zoomScaleNormal="100" workbookViewId="0">
      <selection activeCell="R35" sqref="R35:R36"/>
    </sheetView>
  </sheetViews>
  <sheetFormatPr baseColWidth="10" defaultRowHeight="14.25" x14ac:dyDescent="0.2"/>
  <cols>
    <col min="1" max="1" width="10.5703125" style="38" customWidth="1"/>
    <col min="2" max="2" width="7.42578125" style="38" customWidth="1"/>
    <col min="3" max="3" width="3.85546875" style="38" customWidth="1"/>
    <col min="4" max="4" width="5.85546875" style="38" customWidth="1"/>
    <col min="5" max="6" width="10.5703125" style="38" customWidth="1"/>
    <col min="7" max="7" width="12.7109375" style="38" customWidth="1"/>
    <col min="8" max="8" width="0.85546875" style="38" customWidth="1"/>
    <col min="9" max="9" width="7" style="38" customWidth="1"/>
    <col min="10" max="10" width="14.28515625" style="38" customWidth="1"/>
    <col min="11" max="11" width="11.140625" style="38" customWidth="1"/>
    <col min="12" max="12" width="7.85546875" style="38" bestFit="1" customWidth="1"/>
    <col min="13" max="13" width="10.140625" style="38" customWidth="1"/>
    <col min="14" max="14" width="4.85546875" style="38" customWidth="1"/>
    <col min="15" max="15" width="11.42578125" style="38"/>
    <col min="16" max="16" width="14.85546875" style="56" bestFit="1" customWidth="1"/>
    <col min="17" max="17" width="19.85546875" style="56" bestFit="1" customWidth="1"/>
    <col min="18" max="18" width="24" style="56" bestFit="1" customWidth="1"/>
    <col min="19" max="19" width="11.5703125" style="56" bestFit="1" customWidth="1"/>
    <col min="20" max="20" width="14.28515625" style="56" bestFit="1" customWidth="1"/>
    <col min="21" max="21" width="8.85546875" style="56" bestFit="1" customWidth="1"/>
    <col min="22" max="22" width="13.140625" style="56" bestFit="1" customWidth="1"/>
    <col min="23" max="23" width="21.85546875" style="56" bestFit="1" customWidth="1"/>
    <col min="24" max="24" width="17.42578125" style="56" bestFit="1" customWidth="1"/>
    <col min="25" max="25" width="30.28515625" style="56" bestFit="1" customWidth="1"/>
    <col min="26" max="16384" width="11.42578125" style="38"/>
  </cols>
  <sheetData>
    <row r="1" spans="2:25" ht="51" customHeight="1" x14ac:dyDescent="0.2"/>
    <row r="2" spans="2:25" ht="13.35" customHeight="1" x14ac:dyDescent="0.2">
      <c r="B2" s="122" t="s">
        <v>52</v>
      </c>
      <c r="C2" s="123"/>
      <c r="D2" s="123"/>
      <c r="E2" s="123"/>
      <c r="F2" s="123"/>
      <c r="G2" s="123"/>
      <c r="I2" s="124" t="s">
        <v>53</v>
      </c>
      <c r="J2" s="123"/>
      <c r="K2" s="123"/>
      <c r="L2" s="123"/>
      <c r="M2" s="123"/>
      <c r="N2" s="123"/>
    </row>
    <row r="3" spans="2:25" ht="0.95" customHeight="1" x14ac:dyDescent="0.2">
      <c r="B3" s="123"/>
      <c r="C3" s="123"/>
      <c r="D3" s="123"/>
      <c r="E3" s="123"/>
      <c r="F3" s="123"/>
      <c r="G3" s="123"/>
    </row>
    <row r="4" spans="2:25" ht="7.9" customHeight="1" x14ac:dyDescent="0.2"/>
    <row r="5" spans="2:25" ht="5.0999999999999996" customHeight="1" x14ac:dyDescent="0.2"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2:25" ht="13.35" customHeight="1" x14ac:dyDescent="0.2">
      <c r="B6" s="125" t="s">
        <v>54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</row>
    <row r="7" spans="2:25" ht="20.65" customHeight="1" x14ac:dyDescent="0.2"/>
    <row r="8" spans="2:25" ht="21.4" customHeight="1" x14ac:dyDescent="0.2">
      <c r="B8" s="126" t="s">
        <v>55</v>
      </c>
      <c r="C8" s="127"/>
      <c r="D8" s="127"/>
      <c r="E8" s="127"/>
      <c r="F8" s="126" t="s">
        <v>56</v>
      </c>
      <c r="G8" s="127"/>
      <c r="H8" s="127"/>
      <c r="I8" s="127"/>
      <c r="J8" s="40" t="s">
        <v>57</v>
      </c>
      <c r="K8" s="40" t="s">
        <v>58</v>
      </c>
      <c r="L8" s="128" t="s">
        <v>59</v>
      </c>
      <c r="M8" s="127"/>
      <c r="N8" s="41" t="s">
        <v>60</v>
      </c>
    </row>
    <row r="9" spans="2:25" ht="3.4" customHeight="1" x14ac:dyDescent="0.2"/>
    <row r="10" spans="2:25" ht="16.350000000000001" customHeight="1" x14ac:dyDescent="0.2">
      <c r="B10" s="42" t="s">
        <v>61</v>
      </c>
      <c r="C10" s="129" t="s">
        <v>62</v>
      </c>
      <c r="D10" s="130"/>
      <c r="E10" s="43" t="s">
        <v>63</v>
      </c>
      <c r="F10" s="43" t="s">
        <v>64</v>
      </c>
      <c r="G10" s="44"/>
      <c r="H10" s="44"/>
      <c r="I10" s="44"/>
      <c r="J10" s="45" t="s">
        <v>65</v>
      </c>
      <c r="K10" s="131" t="s">
        <v>66</v>
      </c>
      <c r="L10" s="130"/>
      <c r="M10" s="131" t="s">
        <v>79</v>
      </c>
      <c r="N10" s="132"/>
      <c r="P10" s="57" t="s">
        <v>80</v>
      </c>
      <c r="Q10" s="58" t="s">
        <v>81</v>
      </c>
      <c r="R10" s="58" t="s">
        <v>82</v>
      </c>
      <c r="S10" s="58" t="s">
        <v>83</v>
      </c>
      <c r="T10" s="58" t="s">
        <v>84</v>
      </c>
      <c r="U10" s="59" t="s">
        <v>1</v>
      </c>
      <c r="V10" s="58" t="s">
        <v>85</v>
      </c>
      <c r="W10" s="60" t="s">
        <v>86</v>
      </c>
      <c r="X10" s="57" t="s">
        <v>87</v>
      </c>
      <c r="Y10" s="57" t="s">
        <v>88</v>
      </c>
    </row>
    <row r="11" spans="2:25" x14ac:dyDescent="0.2">
      <c r="B11" s="46" t="s">
        <v>67</v>
      </c>
      <c r="C11" s="47" t="s">
        <v>68</v>
      </c>
      <c r="D11" s="48" t="s">
        <v>69</v>
      </c>
      <c r="E11" s="47" t="s">
        <v>70</v>
      </c>
      <c r="F11" s="141" t="s">
        <v>71</v>
      </c>
      <c r="G11" s="142"/>
      <c r="H11" s="142"/>
      <c r="I11" s="142"/>
      <c r="J11" s="54"/>
      <c r="K11" s="143" t="s">
        <v>72</v>
      </c>
      <c r="L11" s="144"/>
      <c r="M11" s="145"/>
      <c r="N11" s="146"/>
    </row>
    <row r="12" spans="2:25" x14ac:dyDescent="0.2">
      <c r="B12" s="49" t="s">
        <v>73</v>
      </c>
      <c r="C12" s="133" t="s">
        <v>73</v>
      </c>
      <c r="D12" s="134"/>
      <c r="E12" s="50" t="s">
        <v>73</v>
      </c>
      <c r="F12" s="135" t="s">
        <v>74</v>
      </c>
      <c r="G12" s="136"/>
      <c r="H12" s="136"/>
      <c r="I12" s="136"/>
      <c r="J12" s="55" t="s">
        <v>75</v>
      </c>
      <c r="K12" s="137" t="s">
        <v>72</v>
      </c>
      <c r="L12" s="138"/>
      <c r="M12" s="139"/>
      <c r="N12" s="140"/>
    </row>
    <row r="14" spans="2:25" ht="15" x14ac:dyDescent="0.25">
      <c r="J14" s="51" t="s">
        <v>76</v>
      </c>
      <c r="K14" s="51"/>
      <c r="L14" s="51">
        <v>670.95</v>
      </c>
      <c r="M14" s="51"/>
    </row>
    <row r="15" spans="2:25" ht="15" x14ac:dyDescent="0.25">
      <c r="J15" s="51"/>
      <c r="K15" s="51"/>
      <c r="L15" s="51"/>
      <c r="M15" s="51"/>
    </row>
    <row r="16" spans="2:25" ht="15" x14ac:dyDescent="0.25">
      <c r="J16" s="53" t="s">
        <v>77</v>
      </c>
      <c r="K16" s="53"/>
      <c r="L16" s="53"/>
      <c r="M16" s="53"/>
    </row>
    <row r="17" spans="10:13" ht="15" x14ac:dyDescent="0.25">
      <c r="J17" s="51"/>
      <c r="K17" s="51"/>
      <c r="L17" s="51"/>
      <c r="M17" s="51"/>
    </row>
    <row r="18" spans="10:13" ht="15.75" thickBot="1" x14ac:dyDescent="0.3">
      <c r="J18" s="52" t="s">
        <v>78</v>
      </c>
      <c r="K18" s="52"/>
      <c r="L18" s="52">
        <v>670.95</v>
      </c>
      <c r="M18" s="52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31</vt:i4>
      </vt:variant>
      <vt:variant>
        <vt:lpstr>Plages nommées</vt:lpstr>
      </vt:variant>
      <vt:variant>
        <vt:i4>1</vt:i4>
      </vt:variant>
    </vt:vector>
  </HeadingPairs>
  <TitlesOfParts>
    <vt:vector size="32" baseType="lpstr">
      <vt:lpstr>Pourcentage et liste entreprise</vt:lpstr>
      <vt:lpstr>Type de taux</vt:lpstr>
      <vt:lpstr>BC Déco Choffray</vt:lpstr>
      <vt:lpstr>Berra</vt:lpstr>
      <vt:lpstr>Cofely</vt:lpstr>
      <vt:lpstr>Domofen</vt:lpstr>
      <vt:lpstr>Electricité des Hêtres</vt:lpstr>
      <vt:lpstr>Electro Pro</vt:lpstr>
      <vt:lpstr>Fazio &amp; Rante</vt:lpstr>
      <vt:lpstr>Getaz Romang</vt:lpstr>
      <vt:lpstr>Grenacher</vt:lpstr>
      <vt:lpstr>Jacot chauffage SA</vt:lpstr>
      <vt:lpstr>Jardin Passion Sàrl</vt:lpstr>
      <vt:lpstr>Jura Néon</vt:lpstr>
      <vt:lpstr>Kaufmann</vt:lpstr>
      <vt:lpstr>Marbrerie Mathez</vt:lpstr>
      <vt:lpstr>Minerba SA</vt:lpstr>
      <vt:lpstr>Nogueira SA</vt:lpstr>
      <vt:lpstr>Nussbaum</vt:lpstr>
      <vt:lpstr>Obrist &amp; Cie</vt:lpstr>
      <vt:lpstr>Ortlieb &amp; Hirschy SA</vt:lpstr>
      <vt:lpstr>Perrazolo</vt:lpstr>
      <vt:lpstr>Perrucchini</vt:lpstr>
      <vt:lpstr>Portabri</vt:lpstr>
      <vt:lpstr>RFC Chauffage</vt:lpstr>
      <vt:lpstr>Roland's coolbright</vt:lpstr>
      <vt:lpstr>S. Fachinetti</vt:lpstr>
      <vt:lpstr>Sol&amp;Lit</vt:lpstr>
      <vt:lpstr>Steiner SA</vt:lpstr>
      <vt:lpstr>Therm Services</vt:lpstr>
      <vt:lpstr>Vitrerie Bel-Air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2015-09-19T19:20:35Z</cp:lastPrinted>
  <dcterms:created xsi:type="dcterms:W3CDTF">2009-08-17T07:44:45Z</dcterms:created>
  <dcterms:modified xsi:type="dcterms:W3CDTF">2015-11-26T10:06:20Z</dcterms:modified>
</cp:coreProperties>
</file>