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elly.h\Desktop\"/>
    </mc:Choice>
  </mc:AlternateContent>
  <bookViews>
    <workbookView xWindow="0" yWindow="0" windowWidth="20490" windowHeight="7755" activeTab="2"/>
  </bookViews>
  <sheets>
    <sheet name="Suivi OP des subventions" sheetId="1" r:id="rId1"/>
    <sheet name="Alertes" sheetId="11" r:id="rId2"/>
    <sheet name="15001" sheetId="8" r:id="rId3"/>
    <sheet name="Base" sheetId="5" r:id="rId4"/>
  </sheets>
  <definedNames>
    <definedName name="_xlnm._FilterDatabase" localSheetId="0" hidden="1">'Suivi OP des subventions'!$A$5:$T$7</definedName>
    <definedName name="_xlnm.Print_Area" localSheetId="2">'15001'!$A$1:$K$68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M51" i="8"/>
  <c r="M52" i="8"/>
  <c r="M53" i="8"/>
  <c r="M54" i="8"/>
  <c r="M55" i="8"/>
  <c r="M56" i="8"/>
  <c r="M57" i="8"/>
  <c r="M58" i="8"/>
  <c r="M59" i="8"/>
  <c r="M60" i="8"/>
  <c r="M61" i="8"/>
  <c r="M62" i="8"/>
  <c r="M50" i="8"/>
  <c r="N50" i="8" s="1"/>
  <c r="M32" i="8"/>
  <c r="N32" i="8" s="1"/>
  <c r="M37" i="8"/>
  <c r="N37" i="8" s="1"/>
  <c r="M38" i="8"/>
  <c r="N38" i="8" s="1"/>
  <c r="M39" i="8"/>
  <c r="N39" i="8" s="1"/>
  <c r="M40" i="8"/>
  <c r="N40" i="8" s="1"/>
  <c r="M41" i="8"/>
  <c r="N41" i="8" s="1"/>
  <c r="M42" i="8"/>
  <c r="N42" i="8" s="1"/>
  <c r="M33" i="8"/>
  <c r="N33" i="8" s="1"/>
  <c r="M34" i="8"/>
  <c r="N34" i="8" s="1"/>
  <c r="M35" i="8"/>
  <c r="N35" i="8" s="1"/>
  <c r="M36" i="8"/>
  <c r="N36" i="8" s="1"/>
  <c r="F43" i="8" l="1"/>
  <c r="I26" i="8"/>
  <c r="J6" i="1"/>
  <c r="A6" i="1" l="1"/>
  <c r="H6" i="1"/>
  <c r="G6" i="1"/>
  <c r="N62" i="8"/>
  <c r="N51" i="8"/>
  <c r="N52" i="8"/>
  <c r="N53" i="8"/>
  <c r="N54" i="8"/>
  <c r="N55" i="8"/>
  <c r="N56" i="8"/>
  <c r="N57" i="8"/>
  <c r="N58" i="8"/>
  <c r="N59" i="8"/>
  <c r="N60" i="8"/>
  <c r="N61" i="8"/>
  <c r="P6" i="1" l="1"/>
  <c r="I6" i="1"/>
  <c r="C61" i="8"/>
  <c r="C60" i="8"/>
  <c r="C59" i="8"/>
  <c r="C58" i="8"/>
  <c r="C57" i="8"/>
  <c r="C56" i="8"/>
  <c r="C55" i="8"/>
  <c r="C54" i="8"/>
  <c r="C53" i="8"/>
  <c r="C52" i="8"/>
  <c r="C51" i="8"/>
  <c r="C50" i="8"/>
  <c r="D43" i="8"/>
  <c r="C42" i="8"/>
  <c r="C41" i="8"/>
  <c r="C40" i="8"/>
  <c r="C39" i="8"/>
  <c r="C38" i="8"/>
  <c r="C37" i="8"/>
  <c r="C36" i="8"/>
  <c r="C35" i="8"/>
  <c r="C34" i="8"/>
  <c r="C33" i="8"/>
  <c r="C32" i="8"/>
  <c r="G26" i="8"/>
  <c r="G7" i="8"/>
  <c r="L9" i="1"/>
  <c r="S6" i="1"/>
  <c r="K6" i="1"/>
  <c r="K9" i="1" s="1"/>
  <c r="F6" i="1"/>
  <c r="E6" i="1"/>
  <c r="C6" i="1"/>
  <c r="B6" i="1"/>
  <c r="R6" i="1" l="1"/>
  <c r="N6" i="1"/>
  <c r="T6" i="1"/>
  <c r="M6" i="1"/>
  <c r="Q6" i="1"/>
  <c r="O6" i="1" l="1"/>
  <c r="R9" i="1"/>
  <c r="N9" i="1"/>
  <c r="Q9" i="1"/>
  <c r="M9" i="1"/>
  <c r="O9" i="1" l="1"/>
</calcChain>
</file>

<file path=xl/sharedStrings.xml><?xml version="1.0" encoding="utf-8"?>
<sst xmlns="http://schemas.openxmlformats.org/spreadsheetml/2006/main" count="139" uniqueCount="113">
  <si>
    <t xml:space="preserve">Statut du dossier </t>
  </si>
  <si>
    <t>Responsable Projet</t>
  </si>
  <si>
    <t>Bailleur</t>
  </si>
  <si>
    <t>Type Bailleur</t>
  </si>
  <si>
    <t>Nom</t>
  </si>
  <si>
    <t>Montant total accordé en €</t>
  </si>
  <si>
    <t>Date de début de la convention</t>
  </si>
  <si>
    <t>Date de fin 
de la convention</t>
  </si>
  <si>
    <t>Sollicité</t>
  </si>
  <si>
    <t>OPS-COO</t>
  </si>
  <si>
    <t>Nom du bailleur</t>
  </si>
  <si>
    <t>Statut</t>
  </si>
  <si>
    <t>Comptabilité</t>
  </si>
  <si>
    <t>Accord du bailleur</t>
  </si>
  <si>
    <t>Référence du contrat</t>
  </si>
  <si>
    <t>Date d'accord</t>
  </si>
  <si>
    <t>Montant accordé</t>
  </si>
  <si>
    <t>Date de début</t>
  </si>
  <si>
    <t>Date de fin</t>
  </si>
  <si>
    <t>Echéancier</t>
  </si>
  <si>
    <t>Montant Prévu</t>
  </si>
  <si>
    <t>Date Prévu</t>
  </si>
  <si>
    <t>Montant Versé</t>
  </si>
  <si>
    <t>Date Compta</t>
  </si>
  <si>
    <t>Facture n°</t>
  </si>
  <si>
    <t>Observations</t>
  </si>
  <si>
    <t>Montant Total</t>
  </si>
  <si>
    <t>Rapports au bailleur</t>
  </si>
  <si>
    <t>Échéance</t>
  </si>
  <si>
    <t>Type de rapport</t>
  </si>
  <si>
    <t>Date d'envoi</t>
  </si>
  <si>
    <t>Cpte Tiers</t>
  </si>
  <si>
    <t>Cpte Recette</t>
  </si>
  <si>
    <t>Libellé Bailleur</t>
  </si>
  <si>
    <t>0</t>
  </si>
  <si>
    <t>NF</t>
  </si>
  <si>
    <t>Convention Non Financière</t>
  </si>
  <si>
    <t>44103000</t>
  </si>
  <si>
    <t>CONSEILS GENERAUX DEPARTEMENTS</t>
  </si>
  <si>
    <t>Départements</t>
  </si>
  <si>
    <t>44103100</t>
  </si>
  <si>
    <t>CONSEIL GENERAL du Rhône</t>
  </si>
  <si>
    <t>44104000</t>
  </si>
  <si>
    <t>EUROPE</t>
  </si>
  <si>
    <t>International</t>
  </si>
  <si>
    <t>INTERNATIONAL Hors Europe</t>
  </si>
  <si>
    <t>Privé</t>
  </si>
  <si>
    <t>44152000</t>
  </si>
  <si>
    <t>ENTREPRISE</t>
  </si>
  <si>
    <t>44159000</t>
  </si>
  <si>
    <t>PRIVE AUTRE</t>
  </si>
  <si>
    <t>Compte tiers</t>
  </si>
  <si>
    <t>Compte recette</t>
  </si>
  <si>
    <t>N° compte tiers</t>
  </si>
  <si>
    <t>N° compte recette</t>
  </si>
  <si>
    <t>Type de financement</t>
  </si>
  <si>
    <t>Encaissé Avt 2015</t>
  </si>
  <si>
    <t>Ecart
2015</t>
  </si>
  <si>
    <t>Perçu 
2015</t>
  </si>
  <si>
    <t>Prévu 
2015</t>
  </si>
  <si>
    <t>Prévu 
2016</t>
  </si>
  <si>
    <t>Prévu 
2017</t>
  </si>
  <si>
    <t>DOP-PDL</t>
  </si>
  <si>
    <t>DOPPAM</t>
  </si>
  <si>
    <t>OPS-FCA</t>
  </si>
  <si>
    <t>DIR-DGL</t>
  </si>
  <si>
    <t>DIR-DOC</t>
  </si>
  <si>
    <t>DEF-HPM</t>
  </si>
  <si>
    <t>SGX-INF</t>
  </si>
  <si>
    <t>DOP-DEF</t>
  </si>
  <si>
    <t>PDC-COO</t>
  </si>
  <si>
    <t>DIR-COM</t>
  </si>
  <si>
    <t>DEF-COO</t>
  </si>
  <si>
    <t>OPS-CRB</t>
  </si>
  <si>
    <t>OPS-FCR</t>
  </si>
  <si>
    <t>DEF-WAS</t>
  </si>
  <si>
    <t>DEF-IEP</t>
  </si>
  <si>
    <t>Affectations du financement</t>
  </si>
  <si>
    <t>Année</t>
  </si>
  <si>
    <t>Action</t>
  </si>
  <si>
    <t>Code Analytique</t>
  </si>
  <si>
    <t>Responsable</t>
  </si>
  <si>
    <t>Plan de rédaction du rapport + facture</t>
  </si>
  <si>
    <t>Remise du document projet et annexe</t>
  </si>
  <si>
    <t>ASICOURT00</t>
  </si>
  <si>
    <t>ASILONG00</t>
  </si>
  <si>
    <t xml:space="preserve">Facture à faire </t>
  </si>
  <si>
    <t>Objet de la subvention</t>
  </si>
  <si>
    <t>Dossier affecté, payé, pointé et rapporté</t>
  </si>
  <si>
    <t>Archivé par le Service Administratif et Financier le</t>
  </si>
  <si>
    <t>Signature</t>
  </si>
  <si>
    <t>SUIVI OPERATIONNEL DES SUBVENTIONS</t>
  </si>
  <si>
    <t>Retard Rapport</t>
  </si>
  <si>
    <t>Montant demandé</t>
  </si>
  <si>
    <t>XXXX</t>
  </si>
  <si>
    <t>Retard Paiement</t>
  </si>
  <si>
    <t>Montant révisé</t>
  </si>
  <si>
    <t>Montant Révisé</t>
  </si>
  <si>
    <t>Jours de retard</t>
  </si>
  <si>
    <t>Retard
Nbre d'envoi</t>
  </si>
  <si>
    <t>Paiement
Nbre de retard</t>
  </si>
  <si>
    <t>MACHIN</t>
  </si>
  <si>
    <t>Projet de mise en place XX</t>
  </si>
  <si>
    <t>xxxx</t>
  </si>
  <si>
    <t>Bilan final</t>
  </si>
  <si>
    <t>N° OP</t>
  </si>
  <si>
    <t xml:space="preserve">N° OP </t>
  </si>
  <si>
    <t>Code OP</t>
  </si>
  <si>
    <t>DOSSIER CHRONO ORIGINAL A RETOURNER</t>
  </si>
  <si>
    <t>Dossier créé le</t>
  </si>
  <si>
    <t>2016</t>
  </si>
  <si>
    <t>Alerte Paiement</t>
  </si>
  <si>
    <t>Alerte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</si>
</sst>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/>
      <top style="hair">
        <color indexed="22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2" fillId="0" borderId="0" xfId="0" applyFont="1"/>
    <xf numFmtId="0" fontId="2" fillId="0" borderId="0" xfId="0" applyFont="1" applyFill="1"/>
    <xf numFmtId="0" fontId="4" fillId="6" borderId="4" xfId="1" applyFont="1" applyFill="1" applyBorder="1" applyAlignment="1">
      <alignment horizontal="center"/>
    </xf>
    <xf numFmtId="0" fontId="4" fillId="6" borderId="5" xfId="1" applyFont="1" applyFill="1" applyBorder="1" applyAlignment="1">
      <alignment horizontal="center"/>
    </xf>
    <xf numFmtId="0" fontId="4" fillId="6" borderId="2" xfId="1" applyFont="1" applyFill="1" applyBorder="1" applyAlignment="1">
      <alignment horizontal="center"/>
    </xf>
    <xf numFmtId="0" fontId="4" fillId="0" borderId="6" xfId="1" applyFont="1" applyFill="1" applyBorder="1" applyAlignment="1"/>
    <xf numFmtId="0" fontId="4" fillId="0" borderId="7" xfId="1" applyFont="1" applyFill="1" applyBorder="1" applyAlignment="1">
      <alignment horizontal="right"/>
    </xf>
    <xf numFmtId="0" fontId="4" fillId="0" borderId="8" xfId="1" applyFont="1" applyFill="1" applyBorder="1" applyAlignment="1"/>
    <xf numFmtId="0" fontId="4" fillId="0" borderId="7" xfId="1" applyFont="1" applyFill="1" applyBorder="1" applyAlignment="1"/>
    <xf numFmtId="0" fontId="4" fillId="0" borderId="9" xfId="1" applyFont="1" applyFill="1" applyBorder="1" applyAlignment="1"/>
    <xf numFmtId="0" fontId="4" fillId="0" borderId="10" xfId="1" applyFont="1" applyFill="1" applyBorder="1" applyAlignment="1">
      <alignment horizontal="right"/>
    </xf>
    <xf numFmtId="0" fontId="4" fillId="0" borderId="11" xfId="1" applyFont="1" applyFill="1" applyBorder="1" applyAlignment="1"/>
    <xf numFmtId="0" fontId="4" fillId="0" borderId="10" xfId="1" applyFont="1" applyFill="1" applyBorder="1" applyAlignment="1"/>
    <xf numFmtId="0" fontId="4" fillId="0" borderId="12" xfId="1" applyFont="1" applyFill="1" applyBorder="1" applyAlignment="1">
      <alignment horizontal="right"/>
    </xf>
    <xf numFmtId="0" fontId="4" fillId="0" borderId="13" xfId="1" applyFont="1" applyFill="1" applyBorder="1" applyAlignment="1"/>
    <xf numFmtId="0" fontId="4" fillId="0" borderId="12" xfId="1" applyFont="1" applyFill="1" applyBorder="1" applyAlignment="1"/>
    <xf numFmtId="0" fontId="5" fillId="0" borderId="0" xfId="0" applyFont="1" applyFill="1"/>
    <xf numFmtId="0" fontId="5" fillId="0" borderId="14" xfId="0" applyFont="1" applyBorder="1"/>
    <xf numFmtId="0" fontId="5" fillId="0" borderId="21" xfId="0" applyFont="1" applyBorder="1"/>
    <xf numFmtId="0" fontId="6" fillId="0" borderId="0" xfId="0" applyFont="1"/>
    <xf numFmtId="0" fontId="6" fillId="0" borderId="0" xfId="0" applyFont="1" applyBorder="1"/>
    <xf numFmtId="0" fontId="2" fillId="0" borderId="0" xfId="0" applyFont="1" applyBorder="1"/>
    <xf numFmtId="0" fontId="7" fillId="0" borderId="22" xfId="0" applyFont="1" applyBorder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0" xfId="0" applyFont="1" applyBorder="1"/>
    <xf numFmtId="0" fontId="6" fillId="0" borderId="17" xfId="0" applyFont="1" applyBorder="1"/>
    <xf numFmtId="0" fontId="7" fillId="0" borderId="18" xfId="0" applyFont="1" applyBorder="1" applyAlignment="1">
      <alignment horizontal="left"/>
    </xf>
    <xf numFmtId="0" fontId="6" fillId="0" borderId="16" xfId="0" applyFont="1" applyBorder="1"/>
    <xf numFmtId="0" fontId="6" fillId="0" borderId="18" xfId="0" applyFont="1" applyBorder="1"/>
    <xf numFmtId="0" fontId="7" fillId="0" borderId="18" xfId="0" applyFont="1" applyBorder="1" applyAlignment="1">
      <alignment horizontal="center"/>
    </xf>
    <xf numFmtId="0" fontId="6" fillId="0" borderId="19" xfId="0" applyFont="1" applyBorder="1"/>
    <xf numFmtId="0" fontId="7" fillId="0" borderId="20" xfId="0" applyFont="1" applyBorder="1" applyAlignment="1">
      <alignment horizontal="center"/>
    </xf>
    <xf numFmtId="14" fontId="2" fillId="0" borderId="19" xfId="0" applyNumberFormat="1" applyFont="1" applyBorder="1"/>
    <xf numFmtId="165" fontId="2" fillId="0" borderId="3" xfId="0" applyNumberFormat="1" applyFont="1" applyBorder="1"/>
    <xf numFmtId="0" fontId="2" fillId="0" borderId="3" xfId="0" applyFont="1" applyBorder="1"/>
    <xf numFmtId="164" fontId="2" fillId="0" borderId="3" xfId="0" applyNumberFormat="1" applyFont="1" applyBorder="1"/>
    <xf numFmtId="0" fontId="2" fillId="0" borderId="20" xfId="0" applyFont="1" applyBorder="1"/>
    <xf numFmtId="14" fontId="2" fillId="0" borderId="0" xfId="0" applyNumberFormat="1" applyFont="1" applyBorder="1"/>
    <xf numFmtId="165" fontId="2" fillId="0" borderId="0" xfId="0" applyNumberFormat="1" applyFont="1" applyBorder="1"/>
    <xf numFmtId="164" fontId="2" fillId="0" borderId="0" xfId="0" applyNumberFormat="1" applyFont="1" applyBorder="1"/>
    <xf numFmtId="0" fontId="7" fillId="0" borderId="0" xfId="0" applyFont="1" applyFill="1" applyBorder="1"/>
    <xf numFmtId="164" fontId="1" fillId="0" borderId="15" xfId="0" applyNumberFormat="1" applyFont="1" applyFill="1" applyBorder="1"/>
    <xf numFmtId="0" fontId="2" fillId="0" borderId="0" xfId="0" applyFont="1" applyFill="1" applyBorder="1"/>
    <xf numFmtId="0" fontId="7" fillId="0" borderId="18" xfId="0" applyFont="1" applyFill="1" applyBorder="1"/>
    <xf numFmtId="165" fontId="7" fillId="0" borderId="19" xfId="0" applyNumberFormat="1" applyFont="1" applyBorder="1" applyAlignment="1">
      <alignment horizontal="center"/>
    </xf>
    <xf numFmtId="0" fontId="7" fillId="0" borderId="3" xfId="0" applyFont="1" applyBorder="1"/>
    <xf numFmtId="165" fontId="7" fillId="0" borderId="3" xfId="0" applyNumberFormat="1" applyFont="1" applyBorder="1" applyAlignment="1">
      <alignment horizontal="center"/>
    </xf>
    <xf numFmtId="0" fontId="7" fillId="0" borderId="20" xfId="0" applyFont="1" applyBorder="1"/>
    <xf numFmtId="0" fontId="2" fillId="0" borderId="18" xfId="0" applyFont="1" applyBorder="1"/>
    <xf numFmtId="0" fontId="1" fillId="0" borderId="19" xfId="0" applyFont="1" applyBorder="1"/>
    <xf numFmtId="164" fontId="1" fillId="0" borderId="3" xfId="0" applyNumberFormat="1" applyFont="1" applyBorder="1"/>
    <xf numFmtId="164" fontId="1" fillId="0" borderId="0" xfId="0" applyNumberFormat="1" applyFont="1"/>
    <xf numFmtId="0" fontId="2" fillId="0" borderId="0" xfId="0" applyFont="1" applyAlignment="1">
      <alignment vertical="center"/>
    </xf>
    <xf numFmtId="165" fontId="7" fillId="0" borderId="1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5" fontId="7" fillId="0" borderId="0" xfId="0" applyNumberFormat="1" applyFont="1" applyBorder="1" applyAlignment="1">
      <alignment horizontal="center" vertical="center"/>
    </xf>
    <xf numFmtId="165" fontId="7" fillId="4" borderId="17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vertical="center"/>
    </xf>
    <xf numFmtId="165" fontId="7" fillId="4" borderId="0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164" fontId="7" fillId="4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65" fontId="7" fillId="0" borderId="17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2" fillId="5" borderId="15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4" borderId="17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7" xfId="0" applyFont="1" applyBorder="1" applyAlignment="1">
      <alignment vertical="center"/>
    </xf>
    <xf numFmtId="0" fontId="5" fillId="0" borderId="23" xfId="0" applyFont="1" applyBorder="1"/>
    <xf numFmtId="14" fontId="7" fillId="0" borderId="0" xfId="0" applyNumberFormat="1" applyFont="1" applyBorder="1" applyAlignment="1">
      <alignment horizontal="center" vertical="center"/>
    </xf>
    <xf numFmtId="14" fontId="2" fillId="0" borderId="3" xfId="0" applyNumberFormat="1" applyFont="1" applyBorder="1"/>
    <xf numFmtId="49" fontId="7" fillId="0" borderId="0" xfId="0" applyNumberFormat="1" applyFont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3" xfId="0" applyFont="1" applyBorder="1"/>
    <xf numFmtId="49" fontId="7" fillId="0" borderId="0" xfId="0" applyNumberFormat="1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27" xfId="0" applyNumberFormat="1" applyBorder="1"/>
    <xf numFmtId="164" fontId="0" fillId="0" borderId="28" xfId="0" applyNumberFormat="1" applyBorder="1"/>
    <xf numFmtId="164" fontId="0" fillId="0" borderId="29" xfId="0" applyNumberFormat="1" applyBorder="1"/>
    <xf numFmtId="165" fontId="7" fillId="0" borderId="22" xfId="0" applyNumberFormat="1" applyFont="1" applyBorder="1" applyAlignment="1">
      <alignment horizont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" fillId="0" borderId="17" xfId="0" applyFont="1" applyBorder="1"/>
    <xf numFmtId="0" fontId="2" fillId="0" borderId="17" xfId="0" applyFont="1" applyBorder="1"/>
    <xf numFmtId="0" fontId="1" fillId="0" borderId="17" xfId="0" applyFont="1" applyBorder="1" applyAlignment="1">
      <alignment horizontal="left"/>
    </xf>
    <xf numFmtId="165" fontId="7" fillId="0" borderId="18" xfId="0" applyNumberFormat="1" applyFont="1" applyBorder="1" applyAlignment="1">
      <alignment horizontal="center"/>
    </xf>
    <xf numFmtId="0" fontId="2" fillId="0" borderId="19" xfId="0" applyFont="1" applyBorder="1"/>
    <xf numFmtId="0" fontId="6" fillId="0" borderId="20" xfId="0" applyFont="1" applyBorder="1"/>
    <xf numFmtId="0" fontId="0" fillId="0" borderId="31" xfId="0" applyBorder="1"/>
    <xf numFmtId="0" fontId="4" fillId="0" borderId="9" xfId="1" applyFont="1" applyFill="1" applyBorder="1" applyAlignment="1">
      <alignment horizontal="left"/>
    </xf>
    <xf numFmtId="164" fontId="0" fillId="0" borderId="31" xfId="0" applyNumberFormat="1" applyBorder="1"/>
    <xf numFmtId="0" fontId="0" fillId="0" borderId="1" xfId="0" applyBorder="1"/>
    <xf numFmtId="165" fontId="0" fillId="0" borderId="1" xfId="0" applyNumberFormat="1" applyBorder="1"/>
    <xf numFmtId="0" fontId="0" fillId="0" borderId="1" xfId="0" applyNumberFormat="1" applyBorder="1" applyAlignment="1">
      <alignment horizontal="center"/>
    </xf>
    <xf numFmtId="164" fontId="0" fillId="7" borderId="1" xfId="0" applyNumberFormat="1" applyFill="1" applyBorder="1"/>
    <xf numFmtId="0" fontId="0" fillId="0" borderId="34" xfId="0" applyBorder="1"/>
    <xf numFmtId="0" fontId="0" fillId="0" borderId="30" xfId="0" applyBorder="1"/>
    <xf numFmtId="165" fontId="0" fillId="0" borderId="31" xfId="0" applyNumberFormat="1" applyBorder="1"/>
    <xf numFmtId="164" fontId="0" fillId="7" borderId="31" xfId="0" applyNumberFormat="1" applyFill="1" applyBorder="1"/>
    <xf numFmtId="0" fontId="0" fillId="0" borderId="32" xfId="0" applyBorder="1"/>
    <xf numFmtId="0" fontId="0" fillId="0" borderId="31" xfId="0" applyNumberFormat="1" applyBorder="1" applyAlignment="1">
      <alignment horizontal="center"/>
    </xf>
    <xf numFmtId="0" fontId="8" fillId="0" borderId="33" xfId="2" applyBorder="1" applyAlignment="1">
      <alignment horizontal="left"/>
    </xf>
    <xf numFmtId="0" fontId="2" fillId="5" borderId="15" xfId="0" applyFont="1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 wrapText="1"/>
    </xf>
    <xf numFmtId="164" fontId="0" fillId="0" borderId="22" xfId="0" applyNumberFormat="1" applyBorder="1"/>
    <xf numFmtId="164" fontId="0" fillId="0" borderId="35" xfId="0" applyNumberFormat="1" applyBorder="1"/>
    <xf numFmtId="164" fontId="0" fillId="0" borderId="34" xfId="0" applyNumberFormat="1" applyBorder="1"/>
    <xf numFmtId="0" fontId="0" fillId="0" borderId="32" xfId="0" applyNumberForma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4" fontId="1" fillId="0" borderId="15" xfId="0" applyNumberFormat="1" applyFont="1" applyBorder="1"/>
    <xf numFmtId="165" fontId="7" fillId="4" borderId="0" xfId="0" applyNumberFormat="1" applyFont="1" applyFill="1" applyBorder="1" applyAlignment="1">
      <alignment horizontal="center" vertical="center"/>
    </xf>
    <xf numFmtId="165" fontId="7" fillId="4" borderId="18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164" fontId="7" fillId="4" borderId="18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7" fillId="0" borderId="0" xfId="0" applyNumberFormat="1" applyFont="1" applyBorder="1" applyAlignment="1">
      <alignment vertical="center"/>
    </xf>
    <xf numFmtId="165" fontId="7" fillId="8" borderId="0" xfId="0" applyNumberFormat="1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0" fontId="2" fillId="5" borderId="3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</cellXfs>
  <cellStyles count="3">
    <cellStyle name="Lien hypertexte" xfId="2" builtinId="8"/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T9"/>
  <sheetViews>
    <sheetView topLeftCell="A3" zoomScale="85" zoomScaleNormal="85" workbookViewId="0">
      <pane xSplit="5" ySplit="3" topLeftCell="F6" activePane="bottomRight" state="frozen"/>
      <selection activeCell="A3" sqref="A3"/>
      <selection pane="topRight" activeCell="F3" sqref="F3"/>
      <selection pane="bottomLeft" activeCell="A4" sqref="A4"/>
      <selection pane="bottomRight" activeCell="A6" sqref="A6"/>
    </sheetView>
  </sheetViews>
  <sheetFormatPr baseColWidth="10" defaultRowHeight="15" x14ac:dyDescent="0.25"/>
  <cols>
    <col min="1" max="1" width="9.7109375" customWidth="1"/>
    <col min="2" max="2" width="9.42578125" bestFit="1" customWidth="1"/>
    <col min="3" max="3" width="13.42578125" customWidth="1"/>
    <col min="4" max="4" width="10.85546875" customWidth="1"/>
    <col min="5" max="5" width="42.7109375" bestFit="1" customWidth="1"/>
    <col min="6" max="6" width="21.140625" customWidth="1"/>
    <col min="7" max="7" width="13" customWidth="1"/>
    <col min="8" max="8" width="12.85546875" customWidth="1"/>
    <col min="9" max="9" width="9.140625" customWidth="1"/>
    <col min="10" max="10" width="15.28515625" bestFit="1" customWidth="1"/>
    <col min="11" max="15" width="16.42578125" customWidth="1"/>
    <col min="16" max="16" width="10" customWidth="1"/>
    <col min="17" max="18" width="16.42578125" customWidth="1"/>
  </cols>
  <sheetData>
    <row r="3" spans="1:20" ht="15.75" x14ac:dyDescent="0.25">
      <c r="A3" s="2" t="s">
        <v>91</v>
      </c>
    </row>
    <row r="5" spans="1:20" s="1" customFormat="1" ht="45" x14ac:dyDescent="0.25">
      <c r="A5" s="98" t="s">
        <v>105</v>
      </c>
      <c r="B5" s="99" t="s">
        <v>0</v>
      </c>
      <c r="C5" s="99" t="s">
        <v>1</v>
      </c>
      <c r="D5" s="99" t="s">
        <v>10</v>
      </c>
      <c r="E5" s="99" t="s">
        <v>87</v>
      </c>
      <c r="F5" s="99" t="s">
        <v>55</v>
      </c>
      <c r="G5" s="99" t="s">
        <v>6</v>
      </c>
      <c r="H5" s="99" t="s">
        <v>7</v>
      </c>
      <c r="I5" s="99" t="s">
        <v>99</v>
      </c>
      <c r="J5" s="100" t="s">
        <v>93</v>
      </c>
      <c r="K5" s="132" t="s">
        <v>5</v>
      </c>
      <c r="L5" s="101" t="s">
        <v>56</v>
      </c>
      <c r="M5" s="101" t="s">
        <v>59</v>
      </c>
      <c r="N5" s="101" t="s">
        <v>58</v>
      </c>
      <c r="O5" s="101" t="s">
        <v>57</v>
      </c>
      <c r="P5" s="101" t="s">
        <v>100</v>
      </c>
      <c r="Q5" s="101" t="s">
        <v>60</v>
      </c>
      <c r="R5" s="101" t="s">
        <v>61</v>
      </c>
      <c r="S5" s="101" t="s">
        <v>53</v>
      </c>
      <c r="T5" s="102" t="s">
        <v>54</v>
      </c>
    </row>
    <row r="6" spans="1:20" x14ac:dyDescent="0.25">
      <c r="A6" s="130">
        <f>'15001'!$D$3</f>
        <v>15001</v>
      </c>
      <c r="B6" s="120" t="str">
        <f>'15001'!$G$3</f>
        <v>Sollicité</v>
      </c>
      <c r="C6" s="120" t="str">
        <f>'15001'!$G$9</f>
        <v>OPS-COO</v>
      </c>
      <c r="D6" s="120" t="str">
        <f>'15001'!$J$4</f>
        <v>MACHIN</v>
      </c>
      <c r="E6" s="120" t="str">
        <f>'15001'!$I$7</f>
        <v>Projet de mise en place XX</v>
      </c>
      <c r="F6" s="120" t="str">
        <f>'15001'!$J$5</f>
        <v>International</v>
      </c>
      <c r="G6" s="121">
        <f>'15001'!$J$16</f>
        <v>42069</v>
      </c>
      <c r="H6" s="121">
        <f>'15001'!$K$16</f>
        <v>42861</v>
      </c>
      <c r="I6" s="122">
        <f ca="1">COUNTIF('15001'!M:M,"Alerte Rapport")</f>
        <v>1</v>
      </c>
      <c r="J6" s="135">
        <f>'15001'!$F$16</f>
        <v>350000</v>
      </c>
      <c r="K6" s="133">
        <f>'15001'!$F$16</f>
        <v>350000</v>
      </c>
      <c r="L6" s="123">
        <v>0</v>
      </c>
      <c r="M6" s="103">
        <f>SUMIF('15001'!$C$32:$C$42,"2015",'15001'!$D$32:$D$42)</f>
        <v>190000</v>
      </c>
      <c r="N6" s="103">
        <f>SUMIF('15001'!$C$32:$C$42,"2015",'15001'!$F$32:$F$42)</f>
        <v>50000</v>
      </c>
      <c r="O6" s="103">
        <f>M6-N6</f>
        <v>140000</v>
      </c>
      <c r="P6" s="122">
        <f ca="1">COUNTIF('15001'!M:M,"Alerte Paiement")</f>
        <v>1</v>
      </c>
      <c r="Q6" s="103">
        <f>SUMIF('15001'!$C$32:$C$42,"2016",'15001'!$D$32:$D$42)</f>
        <v>40000</v>
      </c>
      <c r="R6" s="103">
        <f>SUMIF('15001'!$C$32:$C$42,"2017",'15001'!$D$32:$D$42)</f>
        <v>30000</v>
      </c>
      <c r="S6" s="120">
        <f>'15001'!$G$6</f>
        <v>44104100</v>
      </c>
      <c r="T6" s="124">
        <f>'15001'!$G$7</f>
        <v>74104100</v>
      </c>
    </row>
    <row r="7" spans="1:20" x14ac:dyDescent="0.25">
      <c r="A7" s="125"/>
      <c r="B7" s="117"/>
      <c r="C7" s="117"/>
      <c r="D7" s="117"/>
      <c r="E7" s="117"/>
      <c r="F7" s="117"/>
      <c r="G7" s="126"/>
      <c r="H7" s="126"/>
      <c r="I7" s="129"/>
      <c r="J7" s="136"/>
      <c r="K7" s="134"/>
      <c r="L7" s="127"/>
      <c r="M7" s="119"/>
      <c r="N7" s="119"/>
      <c r="O7" s="119"/>
      <c r="P7" s="119"/>
      <c r="Q7" s="119"/>
      <c r="R7" s="119"/>
      <c r="S7" s="117"/>
      <c r="T7" s="128"/>
    </row>
    <row r="9" spans="1:20" x14ac:dyDescent="0.25">
      <c r="K9" s="104">
        <f>SUM(K6:K8)</f>
        <v>350000</v>
      </c>
      <c r="L9" s="105">
        <f t="shared" ref="L9:R9" si="0">SUM(L6:L8)</f>
        <v>0</v>
      </c>
      <c r="M9" s="105">
        <f t="shared" si="0"/>
        <v>190000</v>
      </c>
      <c r="N9" s="105">
        <f t="shared" si="0"/>
        <v>50000</v>
      </c>
      <c r="O9" s="105">
        <f t="shared" si="0"/>
        <v>140000</v>
      </c>
      <c r="P9" s="105"/>
      <c r="Q9" s="105">
        <f t="shared" si="0"/>
        <v>40000</v>
      </c>
      <c r="R9" s="106">
        <f t="shared" si="0"/>
        <v>30000</v>
      </c>
    </row>
  </sheetData>
  <autoFilter ref="A5:T7"/>
  <hyperlinks>
    <hyperlink ref="A6" location="'15001'!A1" display="15001"/>
  </hyperlink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CA1A382-41FB-438C-A917-EA4A07531B84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I7:J7 I6</xm:sqref>
        </x14:conditionalFormatting>
        <x14:conditionalFormatting xmlns:xm="http://schemas.microsoft.com/office/excel/2006/main">
          <x14:cfRule type="iconSet" priority="4" id="{2C48E662-395C-487F-ACAF-CDD1BEFADFAE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P6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D15" sqref="D15"/>
    </sheetView>
  </sheetViews>
  <sheetFormatPr baseColWidth="10" defaultRowHeight="15" x14ac:dyDescent="0.25"/>
  <cols>
    <col min="2" max="2" width="14.5703125" customWidth="1"/>
    <col min="3" max="3" width="18.7109375" customWidth="1"/>
    <col min="4" max="4" width="13.28515625" bestFit="1" customWidth="1"/>
    <col min="6" max="6" width="14" bestFit="1" customWidth="1"/>
    <col min="7" max="8" width="15.5703125" bestFit="1" customWidth="1"/>
    <col min="9" max="9" width="11.7109375" customWidth="1"/>
  </cols>
  <sheetData>
    <row r="1" spans="1:9" x14ac:dyDescent="0.25">
      <c r="A1" t="s">
        <v>111</v>
      </c>
      <c r="F1" t="s">
        <v>112</v>
      </c>
    </row>
    <row r="3" spans="1:9" ht="15.75" x14ac:dyDescent="0.25">
      <c r="A3" s="167" t="s">
        <v>106</v>
      </c>
      <c r="B3" s="168" t="s">
        <v>21</v>
      </c>
      <c r="C3" s="169" t="s">
        <v>20</v>
      </c>
      <c r="D3" s="170" t="s">
        <v>25</v>
      </c>
      <c r="F3" s="167" t="s">
        <v>106</v>
      </c>
      <c r="G3" s="168" t="s">
        <v>28</v>
      </c>
      <c r="H3" s="171" t="s">
        <v>29</v>
      </c>
      <c r="I3" s="170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N68"/>
  <sheetViews>
    <sheetView tabSelected="1" view="pageBreakPreview" zoomScale="85" zoomScaleNormal="80" zoomScaleSheetLayoutView="85" workbookViewId="0">
      <selection activeCell="D12" sqref="D12"/>
    </sheetView>
  </sheetViews>
  <sheetFormatPr baseColWidth="10" defaultRowHeight="15.75" x14ac:dyDescent="0.25"/>
  <cols>
    <col min="1" max="1" width="2.28515625" style="4" customWidth="1"/>
    <col min="2" max="2" width="21.5703125" style="4" customWidth="1"/>
    <col min="3" max="3" width="21.42578125" style="4" hidden="1" customWidth="1"/>
    <col min="4" max="4" width="15.42578125" style="4" bestFit="1" customWidth="1"/>
    <col min="5" max="5" width="2.42578125" style="4" customWidth="1"/>
    <col min="6" max="6" width="20.7109375" style="4" customWidth="1"/>
    <col min="7" max="7" width="20.85546875" style="4" customWidth="1"/>
    <col min="8" max="8" width="2.42578125" style="4" customWidth="1"/>
    <col min="9" max="9" width="21.5703125" style="4" customWidth="1"/>
    <col min="10" max="10" width="20.7109375" style="4" customWidth="1"/>
    <col min="11" max="11" width="19.42578125" style="4" customWidth="1"/>
    <col min="12" max="12" width="2.28515625" style="4" customWidth="1"/>
    <col min="13" max="13" width="17.42578125" style="4" bestFit="1" customWidth="1"/>
    <col min="14" max="14" width="15.28515625" style="4" bestFit="1" customWidth="1"/>
    <col min="15" max="16384" width="11.42578125" style="4"/>
  </cols>
  <sheetData>
    <row r="1" spans="2:12" ht="18.75" x14ac:dyDescent="0.3">
      <c r="B1" s="161" t="s">
        <v>108</v>
      </c>
      <c r="C1" s="161"/>
      <c r="D1" s="161"/>
      <c r="E1" s="161"/>
      <c r="F1" s="161"/>
      <c r="G1" s="161"/>
      <c r="H1" s="161"/>
      <c r="I1" s="161"/>
      <c r="J1" s="161"/>
      <c r="K1" s="161"/>
    </row>
    <row r="3" spans="2:12" x14ac:dyDescent="0.25">
      <c r="B3" s="22" t="s">
        <v>107</v>
      </c>
      <c r="C3" s="88"/>
      <c r="D3" s="26">
        <v>15001</v>
      </c>
      <c r="E3" s="20"/>
      <c r="F3" s="22" t="s">
        <v>11</v>
      </c>
      <c r="G3" s="26" t="s">
        <v>8</v>
      </c>
      <c r="H3" s="24"/>
      <c r="I3" s="21" t="s">
        <v>2</v>
      </c>
      <c r="J3" s="27"/>
      <c r="L3" s="25"/>
    </row>
    <row r="4" spans="2:12" x14ac:dyDescent="0.25">
      <c r="B4" s="23"/>
      <c r="C4" s="23"/>
      <c r="D4" s="23"/>
      <c r="E4" s="23"/>
      <c r="F4" s="28"/>
      <c r="G4" s="23"/>
      <c r="H4" s="24"/>
      <c r="I4" s="29" t="s">
        <v>4</v>
      </c>
      <c r="J4" s="30" t="s">
        <v>101</v>
      </c>
      <c r="L4" s="25"/>
    </row>
    <row r="5" spans="2:12" x14ac:dyDescent="0.25">
      <c r="B5" s="23"/>
      <c r="C5" s="23"/>
      <c r="D5" s="23"/>
      <c r="E5" s="23"/>
      <c r="F5" s="21" t="s">
        <v>12</v>
      </c>
      <c r="G5" s="31"/>
      <c r="H5" s="24"/>
      <c r="I5" s="29" t="s">
        <v>55</v>
      </c>
      <c r="J5" s="30" t="s">
        <v>44</v>
      </c>
      <c r="L5" s="25"/>
    </row>
    <row r="6" spans="2:12" x14ac:dyDescent="0.25">
      <c r="B6" s="23"/>
      <c r="C6" s="23"/>
      <c r="D6" s="23"/>
      <c r="E6" s="23"/>
      <c r="F6" s="29" t="s">
        <v>51</v>
      </c>
      <c r="G6" s="33">
        <v>44104100</v>
      </c>
      <c r="H6" s="24"/>
      <c r="I6" s="29" t="s">
        <v>87</v>
      </c>
      <c r="J6" s="32"/>
      <c r="L6" s="25"/>
    </row>
    <row r="7" spans="2:12" ht="15.75" customHeight="1" x14ac:dyDescent="0.25">
      <c r="B7" s="23"/>
      <c r="C7" s="23"/>
      <c r="D7" s="23"/>
      <c r="E7" s="23"/>
      <c r="F7" s="34" t="s">
        <v>52</v>
      </c>
      <c r="G7" s="35">
        <f>IF(ISBLANK(G6),"",LOOKUP(G6,Base!A:A,Base!B:B))</f>
        <v>74104100</v>
      </c>
      <c r="H7" s="24"/>
      <c r="I7" s="87" t="s">
        <v>102</v>
      </c>
      <c r="J7" s="86"/>
      <c r="L7" s="25"/>
    </row>
    <row r="8" spans="2:12" x14ac:dyDescent="0.25">
      <c r="B8" s="23"/>
      <c r="C8" s="23"/>
      <c r="D8" s="23"/>
      <c r="E8" s="23"/>
      <c r="H8" s="24"/>
      <c r="I8" s="85"/>
      <c r="J8" s="86"/>
      <c r="L8" s="25"/>
    </row>
    <row r="9" spans="2:12" x14ac:dyDescent="0.25">
      <c r="B9" s="23"/>
      <c r="C9" s="23"/>
      <c r="D9" s="23"/>
      <c r="E9" s="23"/>
      <c r="F9" s="22" t="s">
        <v>81</v>
      </c>
      <c r="G9" s="26" t="s">
        <v>9</v>
      </c>
      <c r="H9" s="24"/>
      <c r="I9" s="85"/>
      <c r="J9" s="86"/>
      <c r="L9" s="25"/>
    </row>
    <row r="10" spans="2:12" x14ac:dyDescent="0.25">
      <c r="B10" s="23"/>
      <c r="C10" s="23"/>
      <c r="D10" s="23"/>
      <c r="E10" s="23"/>
      <c r="H10" s="24"/>
      <c r="I10" s="112"/>
      <c r="J10" s="86"/>
      <c r="L10" s="25"/>
    </row>
    <row r="11" spans="2:12" x14ac:dyDescent="0.25">
      <c r="B11" s="23"/>
      <c r="C11" s="23"/>
      <c r="D11" s="23"/>
      <c r="E11" s="23"/>
      <c r="F11" s="22" t="s">
        <v>109</v>
      </c>
      <c r="G11" s="107">
        <v>15001</v>
      </c>
      <c r="H11" s="23"/>
      <c r="I11" s="34"/>
      <c r="J11" s="116"/>
    </row>
    <row r="12" spans="2:12" x14ac:dyDescent="0.25">
      <c r="B12" s="23"/>
      <c r="C12" s="23"/>
      <c r="D12" s="23"/>
      <c r="E12" s="23"/>
      <c r="F12" s="23"/>
      <c r="G12" s="24"/>
      <c r="H12" s="23"/>
      <c r="I12" s="23"/>
      <c r="J12" s="23"/>
      <c r="K12" s="23"/>
    </row>
    <row r="13" spans="2:12" x14ac:dyDescent="0.25">
      <c r="B13" s="2" t="s">
        <v>13</v>
      </c>
      <c r="C13" s="2"/>
    </row>
    <row r="14" spans="2:12" ht="8.25" customHeight="1" x14ac:dyDescent="0.25">
      <c r="B14" s="2"/>
      <c r="C14" s="2"/>
    </row>
    <row r="15" spans="2:12" s="56" customFormat="1" ht="20.25" customHeight="1" x14ac:dyDescent="0.25">
      <c r="B15" s="75" t="s">
        <v>14</v>
      </c>
      <c r="C15" s="79"/>
      <c r="D15" s="76" t="s">
        <v>15</v>
      </c>
      <c r="E15" s="76"/>
      <c r="F15" s="76" t="s">
        <v>93</v>
      </c>
      <c r="G15" s="81" t="s">
        <v>16</v>
      </c>
      <c r="H15" s="76"/>
      <c r="I15" s="131" t="s">
        <v>96</v>
      </c>
      <c r="J15" s="81" t="s">
        <v>17</v>
      </c>
      <c r="K15" s="81" t="s">
        <v>18</v>
      </c>
    </row>
    <row r="16" spans="2:12" s="56" customFormat="1" ht="18" customHeight="1" x14ac:dyDescent="0.25">
      <c r="B16" s="73" t="s">
        <v>94</v>
      </c>
      <c r="C16" s="89"/>
      <c r="D16" s="59">
        <v>42069</v>
      </c>
      <c r="E16" s="66"/>
      <c r="F16" s="74">
        <v>350000</v>
      </c>
      <c r="G16" s="74">
        <v>280000</v>
      </c>
      <c r="H16" s="66"/>
      <c r="I16" s="66"/>
      <c r="J16" s="59">
        <v>42069</v>
      </c>
      <c r="K16" s="59">
        <v>42861</v>
      </c>
    </row>
    <row r="17" spans="2:14" ht="18" customHeight="1" x14ac:dyDescent="0.25">
      <c r="B17" s="36"/>
      <c r="C17" s="90"/>
      <c r="D17" s="37"/>
      <c r="E17" s="38"/>
      <c r="F17" s="39"/>
      <c r="G17" s="37"/>
      <c r="H17" s="38"/>
      <c r="I17" s="38"/>
      <c r="J17" s="37"/>
      <c r="K17" s="40"/>
    </row>
    <row r="18" spans="2:14" x14ac:dyDescent="0.25">
      <c r="B18" s="41"/>
      <c r="C18" s="41"/>
      <c r="D18" s="42"/>
      <c r="E18" s="25"/>
      <c r="F18" s="43"/>
      <c r="G18" s="42"/>
      <c r="H18" s="25"/>
      <c r="I18" s="25"/>
      <c r="J18" s="42"/>
      <c r="K18" s="25"/>
    </row>
    <row r="19" spans="2:14" x14ac:dyDescent="0.25">
      <c r="B19" s="2" t="s">
        <v>77</v>
      </c>
      <c r="C19" s="2"/>
      <c r="D19" s="42"/>
      <c r="E19" s="25"/>
      <c r="F19" s="43"/>
      <c r="G19" s="42"/>
      <c r="H19" s="25"/>
      <c r="I19" s="25"/>
      <c r="J19" s="42"/>
      <c r="K19" s="25"/>
    </row>
    <row r="20" spans="2:14" x14ac:dyDescent="0.25">
      <c r="B20" s="41"/>
      <c r="C20" s="41"/>
      <c r="D20" s="42"/>
      <c r="E20" s="25"/>
      <c r="F20" s="43"/>
      <c r="G20" s="42"/>
      <c r="H20" s="25"/>
      <c r="I20" s="25"/>
      <c r="J20" s="42"/>
      <c r="K20" s="25"/>
    </row>
    <row r="21" spans="2:14" s="56" customFormat="1" ht="20.25" customHeight="1" x14ac:dyDescent="0.25">
      <c r="B21" s="75" t="s">
        <v>78</v>
      </c>
      <c r="C21" s="79"/>
      <c r="D21" s="76" t="s">
        <v>79</v>
      </c>
      <c r="E21" s="76"/>
      <c r="F21" s="76" t="s">
        <v>80</v>
      </c>
      <c r="G21" s="76" t="s">
        <v>20</v>
      </c>
      <c r="H21" s="76"/>
      <c r="I21" s="131" t="s">
        <v>97</v>
      </c>
      <c r="J21" s="149" t="s">
        <v>25</v>
      </c>
      <c r="K21" s="150"/>
    </row>
    <row r="22" spans="2:14" s="56" customFormat="1" ht="18" customHeight="1" x14ac:dyDescent="0.25">
      <c r="B22" s="82">
        <v>2015</v>
      </c>
      <c r="C22" s="91"/>
      <c r="D22" s="58"/>
      <c r="E22" s="58"/>
      <c r="F22" s="58" t="s">
        <v>84</v>
      </c>
      <c r="G22" s="74">
        <v>140000</v>
      </c>
      <c r="H22" s="65"/>
      <c r="I22" s="65"/>
      <c r="J22" s="153"/>
      <c r="K22" s="154"/>
    </row>
    <row r="23" spans="2:14" s="56" customFormat="1" ht="18" customHeight="1" x14ac:dyDescent="0.25">
      <c r="B23" s="83" t="s">
        <v>110</v>
      </c>
      <c r="C23" s="92"/>
      <c r="D23" s="61"/>
      <c r="E23" s="61"/>
      <c r="F23" s="61" t="s">
        <v>85</v>
      </c>
      <c r="G23" s="80">
        <v>100000</v>
      </c>
      <c r="H23" s="67"/>
      <c r="I23" s="67"/>
      <c r="J23" s="151"/>
      <c r="K23" s="152"/>
    </row>
    <row r="24" spans="2:14" s="56" customFormat="1" ht="18" customHeight="1" x14ac:dyDescent="0.25">
      <c r="B24" s="82" t="s">
        <v>110</v>
      </c>
      <c r="C24" s="91"/>
      <c r="D24" s="58"/>
      <c r="E24" s="58"/>
      <c r="F24" s="58" t="s">
        <v>85</v>
      </c>
      <c r="G24" s="74">
        <v>20000</v>
      </c>
      <c r="H24" s="65"/>
      <c r="I24" s="65"/>
      <c r="J24" s="153"/>
      <c r="K24" s="154"/>
    </row>
    <row r="25" spans="2:14" s="56" customFormat="1" ht="18" customHeight="1" x14ac:dyDescent="0.25">
      <c r="B25" s="83"/>
      <c r="C25" s="92"/>
      <c r="D25" s="61"/>
      <c r="E25" s="61"/>
      <c r="F25" s="61"/>
      <c r="G25" s="80"/>
      <c r="H25" s="67"/>
      <c r="I25" s="67"/>
      <c r="J25" s="151"/>
      <c r="K25" s="152"/>
    </row>
    <row r="26" spans="2:14" ht="18" customHeight="1" x14ac:dyDescent="0.25">
      <c r="B26" s="84"/>
      <c r="C26" s="93"/>
      <c r="D26" s="44"/>
      <c r="E26" s="44"/>
      <c r="F26" s="78" t="s">
        <v>26</v>
      </c>
      <c r="G26" s="45">
        <f>SUM(G22:G25)</f>
        <v>260000</v>
      </c>
      <c r="H26" s="46"/>
      <c r="I26" s="45">
        <f>SUM(I22:I25)</f>
        <v>0</v>
      </c>
      <c r="K26" s="47"/>
    </row>
    <row r="27" spans="2:14" x14ac:dyDescent="0.25">
      <c r="B27" s="48"/>
      <c r="C27" s="50"/>
      <c r="D27" s="49"/>
      <c r="E27" s="49"/>
      <c r="F27" s="49"/>
      <c r="G27" s="50"/>
      <c r="H27" s="49"/>
      <c r="I27" s="49"/>
      <c r="J27" s="49"/>
      <c r="K27" s="51"/>
    </row>
    <row r="29" spans="2:14" x14ac:dyDescent="0.25">
      <c r="B29" s="2" t="s">
        <v>19</v>
      </c>
      <c r="C29" s="2"/>
    </row>
    <row r="30" spans="2:14" s="5" customFormat="1" ht="7.5" customHeight="1" x14ac:dyDescent="0.25">
      <c r="B30" s="3"/>
      <c r="C30" s="3"/>
    </row>
    <row r="31" spans="2:14" s="56" customFormat="1" ht="20.25" customHeight="1" x14ac:dyDescent="0.25">
      <c r="B31" s="75" t="s">
        <v>21</v>
      </c>
      <c r="C31" s="79"/>
      <c r="D31" s="76" t="s">
        <v>20</v>
      </c>
      <c r="E31" s="76"/>
      <c r="F31" s="76" t="s">
        <v>22</v>
      </c>
      <c r="G31" s="76" t="s">
        <v>23</v>
      </c>
      <c r="H31" s="76"/>
      <c r="I31" s="131" t="s">
        <v>24</v>
      </c>
      <c r="J31" s="149" t="s">
        <v>25</v>
      </c>
      <c r="K31" s="150"/>
      <c r="M31" s="164" t="s">
        <v>95</v>
      </c>
      <c r="N31" s="164" t="s">
        <v>98</v>
      </c>
    </row>
    <row r="32" spans="2:14" s="56" customFormat="1" ht="18" customHeight="1" x14ac:dyDescent="0.25">
      <c r="B32" s="57">
        <v>42069</v>
      </c>
      <c r="C32" s="91">
        <f>YEAR(B32)</f>
        <v>2015</v>
      </c>
      <c r="D32" s="65">
        <v>50000</v>
      </c>
      <c r="E32" s="58"/>
      <c r="F32" s="65">
        <v>50000</v>
      </c>
      <c r="G32" s="59">
        <v>42100</v>
      </c>
      <c r="H32" s="58"/>
      <c r="I32" s="137" t="s">
        <v>103</v>
      </c>
      <c r="J32" s="155"/>
      <c r="K32" s="156"/>
      <c r="M32" s="140" t="str">
        <f ca="1">IF(ISBLANK(B32),"",IF(AND(TODAY()&gt;B32,D32-F32&lt;&gt;0),"Alerte Paiement",""))</f>
        <v/>
      </c>
      <c r="N32" s="162" t="str">
        <f ca="1">IF(M32="","",TODAY()-B32)</f>
        <v/>
      </c>
    </row>
    <row r="33" spans="2:14" s="56" customFormat="1" ht="18" customHeight="1" x14ac:dyDescent="0.25">
      <c r="B33" s="60">
        <v>42069</v>
      </c>
      <c r="C33" s="92">
        <f t="shared" ref="C33:C42" si="0">YEAR(B33)</f>
        <v>2015</v>
      </c>
      <c r="D33" s="67">
        <v>60000</v>
      </c>
      <c r="E33" s="61"/>
      <c r="F33" s="67"/>
      <c r="G33" s="62"/>
      <c r="H33" s="61"/>
      <c r="I33" s="138"/>
      <c r="J33" s="157" t="s">
        <v>86</v>
      </c>
      <c r="K33" s="158"/>
      <c r="M33" s="140" t="str">
        <f t="shared" ref="M33:M42" ca="1" si="1">IF(ISBLANK(B33),"",IF(AND(TODAY()&gt;B33,D33-F33&lt;&gt;0),"Alerte Paiement",""))</f>
        <v>Alerte Paiement</v>
      </c>
      <c r="N33" s="162">
        <f t="shared" ref="N33:N42" ca="1" si="2">IF(M33="","",TODAY()-B33)</f>
        <v>98</v>
      </c>
    </row>
    <row r="34" spans="2:14" s="56" customFormat="1" ht="18" customHeight="1" x14ac:dyDescent="0.25">
      <c r="B34" s="57">
        <v>42369</v>
      </c>
      <c r="C34" s="91">
        <f t="shared" si="0"/>
        <v>2015</v>
      </c>
      <c r="D34" s="65">
        <v>80000</v>
      </c>
      <c r="E34" s="58"/>
      <c r="F34" s="65"/>
      <c r="G34" s="59"/>
      <c r="H34" s="58"/>
      <c r="I34" s="137"/>
      <c r="J34" s="159" t="s">
        <v>86</v>
      </c>
      <c r="K34" s="160"/>
      <c r="M34" s="140" t="str">
        <f t="shared" ca="1" si="1"/>
        <v/>
      </c>
      <c r="N34" s="162" t="str">
        <f t="shared" ca="1" si="2"/>
        <v/>
      </c>
    </row>
    <row r="35" spans="2:14" s="56" customFormat="1" ht="18" customHeight="1" x14ac:dyDescent="0.25">
      <c r="B35" s="60">
        <v>42402</v>
      </c>
      <c r="C35" s="92">
        <f t="shared" si="0"/>
        <v>2016</v>
      </c>
      <c r="D35" s="67">
        <v>40000</v>
      </c>
      <c r="E35" s="61"/>
      <c r="F35" s="67"/>
      <c r="G35" s="62"/>
      <c r="H35" s="61"/>
      <c r="I35" s="138"/>
      <c r="J35" s="157" t="s">
        <v>86</v>
      </c>
      <c r="K35" s="158"/>
      <c r="M35" s="140" t="str">
        <f t="shared" ca="1" si="1"/>
        <v/>
      </c>
      <c r="N35" s="162" t="str">
        <f t="shared" ca="1" si="2"/>
        <v/>
      </c>
    </row>
    <row r="36" spans="2:14" s="56" customFormat="1" ht="18" customHeight="1" x14ac:dyDescent="0.25">
      <c r="B36" s="57">
        <v>42861</v>
      </c>
      <c r="C36" s="91">
        <f t="shared" si="0"/>
        <v>2017</v>
      </c>
      <c r="D36" s="65">
        <v>30000</v>
      </c>
      <c r="E36" s="58"/>
      <c r="F36" s="65"/>
      <c r="G36" s="59"/>
      <c r="H36" s="58"/>
      <c r="I36" s="137"/>
      <c r="J36" s="159" t="s">
        <v>86</v>
      </c>
      <c r="K36" s="160"/>
      <c r="M36" s="140" t="str">
        <f t="shared" ca="1" si="1"/>
        <v/>
      </c>
      <c r="N36" s="162" t="str">
        <f t="shared" ca="1" si="2"/>
        <v/>
      </c>
    </row>
    <row r="37" spans="2:14" s="56" customFormat="1" ht="18" customHeight="1" x14ac:dyDescent="0.25">
      <c r="B37" s="60"/>
      <c r="C37" s="92">
        <f t="shared" si="0"/>
        <v>1900</v>
      </c>
      <c r="D37" s="67"/>
      <c r="E37" s="61"/>
      <c r="F37" s="67"/>
      <c r="G37" s="62"/>
      <c r="H37" s="61"/>
      <c r="I37" s="138"/>
      <c r="J37" s="157"/>
      <c r="K37" s="158"/>
      <c r="M37" s="140" t="str">
        <f t="shared" ca="1" si="1"/>
        <v/>
      </c>
      <c r="N37" s="162" t="str">
        <f t="shared" ca="1" si="2"/>
        <v/>
      </c>
    </row>
    <row r="38" spans="2:14" s="56" customFormat="1" ht="18" customHeight="1" x14ac:dyDescent="0.25">
      <c r="B38" s="57"/>
      <c r="C38" s="91">
        <f t="shared" si="0"/>
        <v>1900</v>
      </c>
      <c r="D38" s="65"/>
      <c r="E38" s="58"/>
      <c r="F38" s="65"/>
      <c r="G38" s="59"/>
      <c r="H38" s="58"/>
      <c r="I38" s="137"/>
      <c r="J38" s="155"/>
      <c r="K38" s="156"/>
      <c r="M38" s="140" t="str">
        <f t="shared" ca="1" si="1"/>
        <v/>
      </c>
      <c r="N38" s="162" t="str">
        <f t="shared" ca="1" si="2"/>
        <v/>
      </c>
    </row>
    <row r="39" spans="2:14" s="56" customFormat="1" ht="18" customHeight="1" x14ac:dyDescent="0.25">
      <c r="B39" s="60"/>
      <c r="C39" s="92">
        <f t="shared" si="0"/>
        <v>1900</v>
      </c>
      <c r="D39" s="67"/>
      <c r="E39" s="61"/>
      <c r="F39" s="67"/>
      <c r="G39" s="62"/>
      <c r="H39" s="61"/>
      <c r="I39" s="138"/>
      <c r="J39" s="157"/>
      <c r="K39" s="158"/>
      <c r="M39" s="140" t="str">
        <f t="shared" ca="1" si="1"/>
        <v/>
      </c>
      <c r="N39" s="162" t="str">
        <f t="shared" ca="1" si="2"/>
        <v/>
      </c>
    </row>
    <row r="40" spans="2:14" s="68" customFormat="1" ht="18" customHeight="1" x14ac:dyDescent="0.25">
      <c r="B40" s="69"/>
      <c r="C40" s="96">
        <f t="shared" si="0"/>
        <v>1900</v>
      </c>
      <c r="D40" s="70"/>
      <c r="E40" s="71"/>
      <c r="F40" s="70"/>
      <c r="G40" s="72"/>
      <c r="H40" s="71"/>
      <c r="I40" s="139"/>
      <c r="J40" s="159"/>
      <c r="K40" s="160"/>
      <c r="M40" s="140" t="str">
        <f t="shared" ca="1" si="1"/>
        <v/>
      </c>
      <c r="N40" s="162" t="str">
        <f t="shared" ca="1" si="2"/>
        <v/>
      </c>
    </row>
    <row r="41" spans="2:14" s="56" customFormat="1" ht="18" customHeight="1" x14ac:dyDescent="0.25">
      <c r="B41" s="60"/>
      <c r="C41" s="92">
        <f t="shared" si="0"/>
        <v>1900</v>
      </c>
      <c r="D41" s="67"/>
      <c r="E41" s="61"/>
      <c r="F41" s="67"/>
      <c r="G41" s="62"/>
      <c r="H41" s="61"/>
      <c r="I41" s="138"/>
      <c r="J41" s="157"/>
      <c r="K41" s="158"/>
      <c r="M41" s="140" t="str">
        <f t="shared" ca="1" si="1"/>
        <v/>
      </c>
      <c r="N41" s="162" t="str">
        <f t="shared" ca="1" si="2"/>
        <v/>
      </c>
    </row>
    <row r="42" spans="2:14" s="56" customFormat="1" ht="18" customHeight="1" x14ac:dyDescent="0.25">
      <c r="B42" s="57"/>
      <c r="C42" s="91">
        <f t="shared" si="0"/>
        <v>1900</v>
      </c>
      <c r="D42" s="65"/>
      <c r="E42" s="58"/>
      <c r="F42" s="65"/>
      <c r="G42" s="59"/>
      <c r="H42" s="58"/>
      <c r="I42" s="58"/>
      <c r="J42" s="155"/>
      <c r="K42" s="156"/>
      <c r="M42" s="140" t="str">
        <f t="shared" ca="1" si="1"/>
        <v/>
      </c>
      <c r="N42" s="162" t="str">
        <f t="shared" ca="1" si="2"/>
        <v/>
      </c>
    </row>
    <row r="43" spans="2:14" ht="18" customHeight="1" x14ac:dyDescent="0.25">
      <c r="B43" s="77" t="s">
        <v>26</v>
      </c>
      <c r="C43" s="94"/>
      <c r="D43" s="141">
        <f>SUM(D32:D42)</f>
        <v>260000</v>
      </c>
      <c r="E43" s="25"/>
      <c r="F43" s="141">
        <f>SUM(F32:F42)</f>
        <v>50000</v>
      </c>
      <c r="G43" s="25"/>
      <c r="H43" s="25"/>
      <c r="I43" s="25"/>
      <c r="J43" s="25"/>
      <c r="K43" s="52"/>
      <c r="N43" s="163"/>
    </row>
    <row r="44" spans="2:14" x14ac:dyDescent="0.25">
      <c r="B44" s="53"/>
      <c r="C44" s="95"/>
      <c r="D44" s="54"/>
      <c r="E44" s="38"/>
      <c r="F44" s="54"/>
      <c r="G44" s="38"/>
      <c r="H44" s="38"/>
      <c r="I44" s="38"/>
      <c r="J44" s="38"/>
      <c r="K44" s="40"/>
      <c r="N44" s="163"/>
    </row>
    <row r="45" spans="2:14" x14ac:dyDescent="0.25">
      <c r="B45" s="2"/>
      <c r="C45" s="2"/>
      <c r="D45" s="55"/>
      <c r="F45" s="55"/>
    </row>
    <row r="47" spans="2:14" x14ac:dyDescent="0.25">
      <c r="B47" s="2" t="s">
        <v>27</v>
      </c>
      <c r="C47" s="2"/>
    </row>
    <row r="48" spans="2:14" s="5" customFormat="1" ht="7.5" customHeight="1" x14ac:dyDescent="0.25">
      <c r="B48" s="3"/>
      <c r="C48" s="3"/>
    </row>
    <row r="49" spans="2:14" s="56" customFormat="1" ht="20.25" customHeight="1" x14ac:dyDescent="0.25">
      <c r="B49" s="75" t="s">
        <v>28</v>
      </c>
      <c r="C49" s="131"/>
      <c r="D49" s="149" t="s">
        <v>29</v>
      </c>
      <c r="E49" s="149"/>
      <c r="F49" s="149"/>
      <c r="G49" s="149"/>
      <c r="H49" s="149"/>
      <c r="I49" s="131" t="s">
        <v>30</v>
      </c>
      <c r="J49" s="149" t="s">
        <v>25</v>
      </c>
      <c r="K49" s="150"/>
      <c r="M49" s="164" t="s">
        <v>92</v>
      </c>
      <c r="N49" s="164" t="s">
        <v>98</v>
      </c>
    </row>
    <row r="50" spans="2:14" s="56" customFormat="1" ht="18" customHeight="1" x14ac:dyDescent="0.25">
      <c r="B50" s="57">
        <v>42069</v>
      </c>
      <c r="C50" s="91">
        <f>YEAR(B50)</f>
        <v>2015</v>
      </c>
      <c r="D50" s="155" t="s">
        <v>82</v>
      </c>
      <c r="E50" s="155"/>
      <c r="F50" s="155"/>
      <c r="G50" s="155"/>
      <c r="H50" s="155"/>
      <c r="I50" s="165">
        <v>42078</v>
      </c>
      <c r="J50" s="144"/>
      <c r="K50" s="145"/>
      <c r="M50" s="166" t="str">
        <f ca="1">IF(ISBLANK(B50),"",IF(AND(TODAY()&gt;B50,I50&lt;&gt;""),"Alerte Rapport",""))</f>
        <v>Alerte Rapport</v>
      </c>
      <c r="N50" s="162">
        <f ca="1">IF(M50="","",TODAY()-B50)</f>
        <v>98</v>
      </c>
    </row>
    <row r="51" spans="2:14" s="56" customFormat="1" ht="18" customHeight="1" x14ac:dyDescent="0.25">
      <c r="B51" s="60">
        <v>42100</v>
      </c>
      <c r="C51" s="92">
        <f t="shared" ref="C51:C61" si="3">YEAR(B51)</f>
        <v>2015</v>
      </c>
      <c r="D51" s="157" t="s">
        <v>83</v>
      </c>
      <c r="E51" s="157"/>
      <c r="F51" s="157"/>
      <c r="G51" s="157"/>
      <c r="H51" s="157"/>
      <c r="I51" s="61"/>
      <c r="J51" s="142"/>
      <c r="K51" s="143"/>
      <c r="M51" s="166" t="str">
        <f t="shared" ref="M51:M62" ca="1" si="4">IF(ISBLANK(B51),"",IF(AND(TODAY()&gt;B51,I51&lt;&gt;""),"Alerte Rapport",""))</f>
        <v/>
      </c>
      <c r="N51" s="162" t="str">
        <f t="shared" ref="N51:N62" ca="1" si="5">IF(M51="","",TODAY()-B51)</f>
        <v/>
      </c>
    </row>
    <row r="52" spans="2:14" s="56" customFormat="1" ht="18" customHeight="1" x14ac:dyDescent="0.25">
      <c r="B52" s="57">
        <v>42130</v>
      </c>
      <c r="C52" s="91">
        <f t="shared" si="3"/>
        <v>2015</v>
      </c>
      <c r="D52" s="155"/>
      <c r="E52" s="155"/>
      <c r="F52" s="155"/>
      <c r="G52" s="155"/>
      <c r="H52" s="155"/>
      <c r="I52" s="58"/>
      <c r="J52" s="144"/>
      <c r="K52" s="145"/>
      <c r="M52" s="166" t="str">
        <f t="shared" ca="1" si="4"/>
        <v/>
      </c>
      <c r="N52" s="162" t="str">
        <f t="shared" ca="1" si="5"/>
        <v/>
      </c>
    </row>
    <row r="53" spans="2:14" s="56" customFormat="1" ht="18" customHeight="1" x14ac:dyDescent="0.25">
      <c r="B53" s="60">
        <v>42161</v>
      </c>
      <c r="C53" s="92">
        <f t="shared" si="3"/>
        <v>2015</v>
      </c>
      <c r="D53" s="157"/>
      <c r="E53" s="157"/>
      <c r="F53" s="157"/>
      <c r="G53" s="157"/>
      <c r="H53" s="157"/>
      <c r="I53" s="61"/>
      <c r="J53" s="142"/>
      <c r="K53" s="143"/>
      <c r="M53" s="166" t="str">
        <f t="shared" ca="1" si="4"/>
        <v/>
      </c>
      <c r="N53" s="162" t="str">
        <f t="shared" ca="1" si="5"/>
        <v/>
      </c>
    </row>
    <row r="54" spans="2:14" s="56" customFormat="1" ht="18" customHeight="1" x14ac:dyDescent="0.25">
      <c r="B54" s="57">
        <v>41765</v>
      </c>
      <c r="C54" s="91">
        <f t="shared" si="3"/>
        <v>2014</v>
      </c>
      <c r="D54" s="155" t="s">
        <v>104</v>
      </c>
      <c r="E54" s="155"/>
      <c r="F54" s="155"/>
      <c r="G54" s="155"/>
      <c r="H54" s="155"/>
      <c r="I54" s="58"/>
      <c r="J54" s="144"/>
      <c r="K54" s="145"/>
      <c r="M54" s="166" t="str">
        <f t="shared" ca="1" si="4"/>
        <v/>
      </c>
      <c r="N54" s="162" t="str">
        <f t="shared" ca="1" si="5"/>
        <v/>
      </c>
    </row>
    <row r="55" spans="2:14" s="56" customFormat="1" ht="18" customHeight="1" x14ac:dyDescent="0.25">
      <c r="B55" s="60"/>
      <c r="C55" s="92">
        <f t="shared" si="3"/>
        <v>1900</v>
      </c>
      <c r="D55" s="157"/>
      <c r="E55" s="157"/>
      <c r="F55" s="157"/>
      <c r="G55" s="157"/>
      <c r="H55" s="157"/>
      <c r="I55" s="61"/>
      <c r="J55" s="142"/>
      <c r="K55" s="143"/>
      <c r="M55" s="166" t="str">
        <f t="shared" ca="1" si="4"/>
        <v/>
      </c>
      <c r="N55" s="162" t="str">
        <f t="shared" ca="1" si="5"/>
        <v/>
      </c>
    </row>
    <row r="56" spans="2:14" s="56" customFormat="1" ht="18" customHeight="1" x14ac:dyDescent="0.25">
      <c r="B56" s="57"/>
      <c r="C56" s="91">
        <f t="shared" si="3"/>
        <v>1900</v>
      </c>
      <c r="D56" s="155"/>
      <c r="E56" s="155"/>
      <c r="F56" s="155"/>
      <c r="G56" s="155"/>
      <c r="H56" s="155"/>
      <c r="I56" s="58"/>
      <c r="J56" s="144"/>
      <c r="K56" s="145"/>
      <c r="M56" s="166" t="str">
        <f t="shared" ca="1" si="4"/>
        <v/>
      </c>
      <c r="N56" s="162" t="str">
        <f t="shared" ca="1" si="5"/>
        <v/>
      </c>
    </row>
    <row r="57" spans="2:14" s="56" customFormat="1" ht="18" customHeight="1" x14ac:dyDescent="0.25">
      <c r="B57" s="60"/>
      <c r="C57" s="92">
        <f t="shared" si="3"/>
        <v>1900</v>
      </c>
      <c r="D57" s="157"/>
      <c r="E57" s="157"/>
      <c r="F57" s="157"/>
      <c r="G57" s="157"/>
      <c r="H57" s="157"/>
      <c r="I57" s="61"/>
      <c r="J57" s="142"/>
      <c r="K57" s="143"/>
      <c r="M57" s="166" t="str">
        <f t="shared" ca="1" si="4"/>
        <v/>
      </c>
      <c r="N57" s="162" t="str">
        <f t="shared" ca="1" si="5"/>
        <v/>
      </c>
    </row>
    <row r="58" spans="2:14" s="56" customFormat="1" ht="18" customHeight="1" x14ac:dyDescent="0.25">
      <c r="B58" s="57"/>
      <c r="C58" s="91">
        <f t="shared" si="3"/>
        <v>1900</v>
      </c>
      <c r="D58" s="155"/>
      <c r="E58" s="155"/>
      <c r="F58" s="155"/>
      <c r="G58" s="155"/>
      <c r="H58" s="155"/>
      <c r="I58" s="58"/>
      <c r="J58" s="144"/>
      <c r="K58" s="145"/>
      <c r="M58" s="166" t="str">
        <f t="shared" ca="1" si="4"/>
        <v/>
      </c>
      <c r="N58" s="162" t="str">
        <f t="shared" ca="1" si="5"/>
        <v/>
      </c>
    </row>
    <row r="59" spans="2:14" s="56" customFormat="1" ht="18" customHeight="1" x14ac:dyDescent="0.25">
      <c r="B59" s="60"/>
      <c r="C59" s="92">
        <f t="shared" si="3"/>
        <v>1900</v>
      </c>
      <c r="D59" s="157"/>
      <c r="E59" s="157"/>
      <c r="F59" s="157"/>
      <c r="G59" s="157"/>
      <c r="H59" s="157"/>
      <c r="I59" s="61"/>
      <c r="J59" s="142"/>
      <c r="K59" s="143"/>
      <c r="M59" s="166" t="str">
        <f t="shared" ca="1" si="4"/>
        <v/>
      </c>
      <c r="N59" s="162" t="str">
        <f t="shared" ca="1" si="5"/>
        <v/>
      </c>
    </row>
    <row r="60" spans="2:14" s="56" customFormat="1" ht="18" customHeight="1" x14ac:dyDescent="0.25">
      <c r="B60" s="57"/>
      <c r="C60" s="91">
        <f t="shared" si="3"/>
        <v>1900</v>
      </c>
      <c r="D60" s="155"/>
      <c r="E60" s="155"/>
      <c r="F60" s="155"/>
      <c r="G60" s="155"/>
      <c r="H60" s="155"/>
      <c r="I60" s="58"/>
      <c r="J60" s="144"/>
      <c r="K60" s="145"/>
      <c r="M60" s="166" t="str">
        <f t="shared" ca="1" si="4"/>
        <v/>
      </c>
      <c r="N60" s="162" t="str">
        <f t="shared" ca="1" si="5"/>
        <v/>
      </c>
    </row>
    <row r="61" spans="2:14" s="56" customFormat="1" ht="18" customHeight="1" x14ac:dyDescent="0.25">
      <c r="B61" s="60"/>
      <c r="C61" s="92">
        <f t="shared" si="3"/>
        <v>1900</v>
      </c>
      <c r="D61" s="157"/>
      <c r="E61" s="157"/>
      <c r="F61" s="157"/>
      <c r="G61" s="157"/>
      <c r="H61" s="157"/>
      <c r="I61" s="61"/>
      <c r="J61" s="142"/>
      <c r="K61" s="143"/>
      <c r="M61" s="166" t="str">
        <f t="shared" ca="1" si="4"/>
        <v/>
      </c>
      <c r="N61" s="162" t="str">
        <f t="shared" ca="1" si="5"/>
        <v/>
      </c>
    </row>
    <row r="62" spans="2:14" s="56" customFormat="1" x14ac:dyDescent="0.25">
      <c r="B62" s="63"/>
      <c r="C62" s="97"/>
      <c r="D62" s="148"/>
      <c r="E62" s="148"/>
      <c r="F62" s="148"/>
      <c r="G62" s="148"/>
      <c r="H62" s="148"/>
      <c r="I62" s="64"/>
      <c r="J62" s="146"/>
      <c r="K62" s="147"/>
      <c r="M62" s="166" t="str">
        <f t="shared" ca="1" si="4"/>
        <v/>
      </c>
      <c r="N62" s="162" t="str">
        <f t="shared" ca="1" si="5"/>
        <v/>
      </c>
    </row>
    <row r="63" spans="2:14" s="56" customFormat="1" x14ac:dyDescent="0.25"/>
    <row r="64" spans="2:14" s="56" customFormat="1" ht="9.75" customHeight="1" x14ac:dyDescent="0.25">
      <c r="B64" s="108"/>
      <c r="C64" s="109"/>
      <c r="D64" s="109"/>
      <c r="E64" s="109"/>
      <c r="F64" s="109"/>
      <c r="G64" s="110"/>
      <c r="J64" s="108"/>
      <c r="K64" s="110"/>
    </row>
    <row r="65" spans="2:11" x14ac:dyDescent="0.25">
      <c r="B65" s="111" t="s">
        <v>88</v>
      </c>
      <c r="C65" s="25"/>
      <c r="D65" s="25"/>
      <c r="E65" s="25"/>
      <c r="F65" s="25"/>
      <c r="G65" s="52"/>
      <c r="J65" s="112" t="s">
        <v>90</v>
      </c>
      <c r="K65" s="52"/>
    </row>
    <row r="66" spans="2:11" ht="9" customHeight="1" x14ac:dyDescent="0.25">
      <c r="B66" s="112"/>
      <c r="C66" s="25"/>
      <c r="D66" s="25"/>
      <c r="E66" s="25"/>
      <c r="F66" s="25"/>
      <c r="G66" s="52"/>
      <c r="J66" s="112"/>
      <c r="K66" s="52"/>
    </row>
    <row r="67" spans="2:11" x14ac:dyDescent="0.25">
      <c r="B67" s="113" t="s">
        <v>89</v>
      </c>
      <c r="C67" s="25"/>
      <c r="D67" s="25"/>
      <c r="E67" s="25"/>
      <c r="F67" s="25"/>
      <c r="G67" s="114"/>
      <c r="J67" s="112"/>
      <c r="K67" s="52"/>
    </row>
    <row r="68" spans="2:11" ht="9" customHeight="1" x14ac:dyDescent="0.25">
      <c r="B68" s="115"/>
      <c r="C68" s="38"/>
      <c r="D68" s="38"/>
      <c r="E68" s="38"/>
      <c r="F68" s="38"/>
      <c r="G68" s="40"/>
      <c r="J68" s="115"/>
      <c r="K68" s="40"/>
    </row>
  </sheetData>
  <mergeCells count="46">
    <mergeCell ref="B1:K1"/>
    <mergeCell ref="D49:H49"/>
    <mergeCell ref="D50:H50"/>
    <mergeCell ref="D51:H51"/>
    <mergeCell ref="J32:K32"/>
    <mergeCell ref="J31:K31"/>
    <mergeCell ref="J49:K49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62:H62"/>
    <mergeCell ref="J21:K21"/>
    <mergeCell ref="J25:K25"/>
    <mergeCell ref="J24:K24"/>
    <mergeCell ref="J23:K23"/>
    <mergeCell ref="J22:K22"/>
    <mergeCell ref="J42:K42"/>
    <mergeCell ref="J41:K41"/>
    <mergeCell ref="J40:K40"/>
    <mergeCell ref="J39:K39"/>
    <mergeCell ref="J38:K38"/>
    <mergeCell ref="J37:K37"/>
    <mergeCell ref="J36:K36"/>
    <mergeCell ref="J35:K35"/>
    <mergeCell ref="J34:K34"/>
    <mergeCell ref="J33:K33"/>
    <mergeCell ref="J53:K53"/>
    <mergeCell ref="J52:K52"/>
    <mergeCell ref="J51:K51"/>
    <mergeCell ref="J50:K50"/>
    <mergeCell ref="J62:K62"/>
    <mergeCell ref="J61:K61"/>
    <mergeCell ref="J60:K60"/>
    <mergeCell ref="J59:K59"/>
    <mergeCell ref="J58:K58"/>
    <mergeCell ref="J57:K57"/>
    <mergeCell ref="J56:K56"/>
    <mergeCell ref="J55:K55"/>
    <mergeCell ref="J54:K54"/>
  </mergeCells>
  <dataValidations count="2">
    <dataValidation type="list" allowBlank="1" showInputMessage="1" showErrorMessage="1" sqref="J5">
      <formula1>"Commune,Convention Non Financière,Département,Etat,International,Privé,Région Rhône Alpes, Région"</formula1>
    </dataValidation>
    <dataValidation type="list" allowBlank="1" showInputMessage="1" showErrorMessage="1" sqref="F4 G3">
      <formula1>"Acquis,Clôturé,Refusé,Sollicité"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7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Base!$F$2:$F$17</xm:f>
          </x14:formula1>
          <xm:sqref>G9</xm:sqref>
        </x14:dataValidation>
        <x14:dataValidation type="list" allowBlank="1" showInputMessage="1" showErrorMessage="1">
          <x14:formula1>
            <xm:f>Base!$A$2:$A$8</xm:f>
          </x14:formula1>
          <xm:sqref>G6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7"/>
  <sheetViews>
    <sheetView workbookViewId="0">
      <selection activeCell="B11" sqref="B11"/>
    </sheetView>
  </sheetViews>
  <sheetFormatPr baseColWidth="10" defaultRowHeight="15" x14ac:dyDescent="0.25"/>
  <cols>
    <col min="3" max="3" width="34.42578125" bestFit="1" customWidth="1"/>
    <col min="4" max="4" width="25.42578125" bestFit="1" customWidth="1"/>
    <col min="5" max="5" width="5" customWidth="1"/>
    <col min="6" max="6" width="18.28515625" bestFit="1" customWidth="1"/>
  </cols>
  <sheetData>
    <row r="1" spans="1:6" x14ac:dyDescent="0.25">
      <c r="A1" s="6" t="s">
        <v>31</v>
      </c>
      <c r="B1" s="7" t="s">
        <v>32</v>
      </c>
      <c r="C1" s="8" t="s">
        <v>33</v>
      </c>
      <c r="D1" s="7" t="s">
        <v>3</v>
      </c>
      <c r="F1" s="7" t="s">
        <v>1</v>
      </c>
    </row>
    <row r="2" spans="1:6" x14ac:dyDescent="0.25">
      <c r="A2" s="9" t="s">
        <v>34</v>
      </c>
      <c r="B2" s="10">
        <v>0</v>
      </c>
      <c r="C2" s="11" t="s">
        <v>35</v>
      </c>
      <c r="D2" s="12" t="s">
        <v>36</v>
      </c>
      <c r="F2" s="16" t="s">
        <v>65</v>
      </c>
    </row>
    <row r="3" spans="1:6" x14ac:dyDescent="0.25">
      <c r="A3" s="13" t="s">
        <v>37</v>
      </c>
      <c r="B3" s="14">
        <v>74103000</v>
      </c>
      <c r="C3" s="15" t="s">
        <v>38</v>
      </c>
      <c r="D3" s="16" t="s">
        <v>39</v>
      </c>
      <c r="F3" s="16" t="s">
        <v>71</v>
      </c>
    </row>
    <row r="4" spans="1:6" x14ac:dyDescent="0.25">
      <c r="A4" s="13" t="s">
        <v>40</v>
      </c>
      <c r="B4" s="14">
        <v>74103100</v>
      </c>
      <c r="C4" s="15" t="s">
        <v>41</v>
      </c>
      <c r="D4" s="16" t="s">
        <v>39</v>
      </c>
      <c r="F4" s="16" t="s">
        <v>64</v>
      </c>
    </row>
    <row r="5" spans="1:6" x14ac:dyDescent="0.25">
      <c r="A5" s="13" t="s">
        <v>42</v>
      </c>
      <c r="B5" s="14">
        <v>74104000</v>
      </c>
      <c r="C5" s="15" t="s">
        <v>43</v>
      </c>
      <c r="D5" s="16" t="s">
        <v>44</v>
      </c>
      <c r="F5" s="16" t="s">
        <v>66</v>
      </c>
    </row>
    <row r="6" spans="1:6" x14ac:dyDescent="0.25">
      <c r="A6" s="118">
        <v>44104100</v>
      </c>
      <c r="B6" s="14">
        <v>74104100</v>
      </c>
      <c r="C6" s="15" t="s">
        <v>45</v>
      </c>
      <c r="D6" s="16" t="s">
        <v>44</v>
      </c>
      <c r="F6" s="16" t="s">
        <v>72</v>
      </c>
    </row>
    <row r="7" spans="1:6" x14ac:dyDescent="0.25">
      <c r="A7" s="13" t="s">
        <v>47</v>
      </c>
      <c r="B7" s="14">
        <v>74502000</v>
      </c>
      <c r="C7" s="15" t="s">
        <v>48</v>
      </c>
      <c r="D7" s="16" t="s">
        <v>46</v>
      </c>
      <c r="F7" s="16" t="s">
        <v>69</v>
      </c>
    </row>
    <row r="8" spans="1:6" x14ac:dyDescent="0.25">
      <c r="A8" s="13" t="s">
        <v>49</v>
      </c>
      <c r="B8" s="17">
        <v>74509000</v>
      </c>
      <c r="C8" s="18" t="s">
        <v>50</v>
      </c>
      <c r="D8" s="19" t="s">
        <v>46</v>
      </c>
      <c r="F8" s="16" t="s">
        <v>67</v>
      </c>
    </row>
    <row r="9" spans="1:6" x14ac:dyDescent="0.25">
      <c r="F9" s="16" t="s">
        <v>76</v>
      </c>
    </row>
    <row r="10" spans="1:6" x14ac:dyDescent="0.25">
      <c r="F10" s="16" t="s">
        <v>75</v>
      </c>
    </row>
    <row r="11" spans="1:6" x14ac:dyDescent="0.25">
      <c r="F11" s="16" t="s">
        <v>63</v>
      </c>
    </row>
    <row r="12" spans="1:6" x14ac:dyDescent="0.25">
      <c r="F12" s="16" t="s">
        <v>62</v>
      </c>
    </row>
    <row r="13" spans="1:6" x14ac:dyDescent="0.25">
      <c r="F13" s="16" t="s">
        <v>74</v>
      </c>
    </row>
    <row r="14" spans="1:6" x14ac:dyDescent="0.25">
      <c r="F14" s="16" t="s">
        <v>68</v>
      </c>
    </row>
    <row r="15" spans="1:6" x14ac:dyDescent="0.25">
      <c r="F15" s="16" t="s">
        <v>9</v>
      </c>
    </row>
    <row r="16" spans="1:6" x14ac:dyDescent="0.25">
      <c r="F16" s="16" t="s">
        <v>73</v>
      </c>
    </row>
    <row r="17" spans="6:6" x14ac:dyDescent="0.25">
      <c r="F17" s="19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Suivi OP des subventions</vt:lpstr>
      <vt:lpstr>Alertes</vt:lpstr>
      <vt:lpstr>15001</vt:lpstr>
      <vt:lpstr>Base</vt:lpstr>
      <vt:lpstr>'15001'!Zone_d_impression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 HAZEBROUCK</dc:creator>
  <cp:lastModifiedBy>Nelly HAZEBROUCK</cp:lastModifiedBy>
  <cp:lastPrinted>2015-06-11T13:20:44Z</cp:lastPrinted>
  <dcterms:created xsi:type="dcterms:W3CDTF">2015-06-09T12:41:20Z</dcterms:created>
  <dcterms:modified xsi:type="dcterms:W3CDTF">2015-06-12T07:55:40Z</dcterms:modified>
</cp:coreProperties>
</file>