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B58F5758-EEB2-46CB-AEDA-815111738AAD}" xr6:coauthVersionLast="36" xr6:coauthVersionMax="36" xr10:uidLastSave="{00000000-0000-0000-0000-000000000000}"/>
  <bookViews>
    <workbookView xWindow="0" yWindow="0" windowWidth="28800" windowHeight="12915" tabRatio="455" xr2:uid="{00000000-000D-0000-FFFF-FFFF00000000}"/>
  </bookViews>
  <sheets>
    <sheet name="RAME" sheetId="1" r:id="rId1"/>
    <sheet name="Liste" sheetId="2" state="hidden" r:id="rId2"/>
    <sheet name="Bilan" sheetId="3" r:id="rId3"/>
    <sheet name="Divers" sheetId="4" r:id="rId4"/>
    <sheet name="AG" sheetId="5" r:id="rId5"/>
    <sheet name="ComboBox" sheetId="6" r:id="rId6"/>
  </sheets>
  <externalReferences>
    <externalReference r:id="rId7"/>
  </externalReferences>
  <definedNames>
    <definedName name="_xlnm._FilterDatabase" localSheetId="4" hidden="1">AG!$A$1:$D$39</definedName>
    <definedName name="_xlnm._FilterDatabase" localSheetId="3" hidden="1">Divers!$A$1:$D$40</definedName>
    <definedName name="_xlnm._FilterDatabase" localSheetId="0" hidden="1">RAME!$A$1:$W$34</definedName>
    <definedName name="cat">[1]Liste!$A$1:$A$22</definedName>
    <definedName name="catégorie">Liste!$A$20:$A$23</definedName>
    <definedName name="_xlnm.Print_Titles" localSheetId="0">RAME!$2:$2</definedName>
    <definedName name="nouveau">Liste!$A$2:$A$4</definedName>
    <definedName name="statut">Liste!$A$26:$A$27</definedName>
    <definedName name="_xlnm.Print_Area" localSheetId="0">RAME!$A$1:$I$34</definedName>
  </definedNames>
  <calcPr calcId="191029"/>
  <pivotCaches>
    <pivotCache cacheId="3" r:id="rId8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39" i="1" l="1"/>
  <c r="U39" i="1" s="1"/>
  <c r="R39" i="1"/>
  <c r="S39" i="1" s="1"/>
  <c r="Q39" i="1"/>
  <c r="V39" i="1" s="1"/>
  <c r="U38" i="1"/>
  <c r="T38" i="1"/>
  <c r="R38" i="1"/>
  <c r="S38" i="1" s="1"/>
  <c r="Q38" i="1"/>
  <c r="V38" i="1" s="1"/>
  <c r="T37" i="1"/>
  <c r="U37" i="1" s="1"/>
  <c r="R37" i="1"/>
  <c r="S37" i="1" s="1"/>
  <c r="Q37" i="1"/>
  <c r="V37" i="1" s="1"/>
  <c r="T36" i="1"/>
  <c r="U36" i="1" s="1"/>
  <c r="R36" i="1"/>
  <c r="S36" i="1" s="1"/>
  <c r="Q36" i="1"/>
  <c r="V36" i="1" s="1"/>
  <c r="U35" i="1"/>
  <c r="T35" i="1"/>
  <c r="R35" i="1"/>
  <c r="S35" i="1" s="1"/>
  <c r="Q35" i="1"/>
  <c r="V35" i="1" s="1"/>
  <c r="T34" i="1"/>
  <c r="U34" i="1" s="1"/>
  <c r="R34" i="1"/>
  <c r="S34" i="1" s="1"/>
  <c r="Q34" i="1"/>
  <c r="V34" i="1" s="1"/>
  <c r="U33" i="1"/>
  <c r="T33" i="1"/>
  <c r="R33" i="1"/>
  <c r="S33" i="1" s="1"/>
  <c r="Q33" i="1"/>
  <c r="V33" i="1" s="1"/>
  <c r="T32" i="1"/>
  <c r="U32" i="1" s="1"/>
  <c r="R32" i="1"/>
  <c r="S32" i="1" s="1"/>
  <c r="Q32" i="1"/>
  <c r="V32" i="1" s="1"/>
  <c r="U31" i="1"/>
  <c r="T31" i="1"/>
  <c r="R31" i="1"/>
  <c r="S31" i="1" s="1"/>
  <c r="Q31" i="1"/>
  <c r="V31" i="1" s="1"/>
  <c r="T30" i="1"/>
  <c r="U30" i="1" s="1"/>
  <c r="R30" i="1"/>
  <c r="S30" i="1" s="1"/>
  <c r="Q30" i="1"/>
  <c r="V30" i="1" s="1"/>
  <c r="U29" i="1"/>
  <c r="T29" i="1"/>
  <c r="R29" i="1"/>
  <c r="S29" i="1" s="1"/>
  <c r="Q29" i="1"/>
  <c r="V29" i="1" s="1"/>
  <c r="T28" i="1"/>
  <c r="U28" i="1" s="1"/>
  <c r="R28" i="1"/>
  <c r="S28" i="1" s="1"/>
  <c r="Q28" i="1"/>
  <c r="V28" i="1" s="1"/>
  <c r="U27" i="1"/>
  <c r="T27" i="1"/>
  <c r="R27" i="1"/>
  <c r="S27" i="1" s="1"/>
  <c r="Q27" i="1"/>
  <c r="V27" i="1" s="1"/>
  <c r="T26" i="1"/>
  <c r="U26" i="1" s="1"/>
  <c r="R26" i="1"/>
  <c r="S26" i="1" s="1"/>
  <c r="Q26" i="1"/>
  <c r="V26" i="1" s="1"/>
  <c r="U25" i="1"/>
  <c r="T25" i="1"/>
  <c r="R25" i="1"/>
  <c r="S25" i="1" s="1"/>
  <c r="Q25" i="1"/>
  <c r="V25" i="1" s="1"/>
  <c r="T24" i="1"/>
  <c r="U24" i="1" s="1"/>
  <c r="R24" i="1"/>
  <c r="S24" i="1" s="1"/>
  <c r="Q24" i="1"/>
  <c r="V24" i="1" s="1"/>
  <c r="U23" i="1"/>
  <c r="T23" i="1"/>
  <c r="R23" i="1"/>
  <c r="S23" i="1" s="1"/>
  <c r="Q23" i="1"/>
  <c r="V23" i="1" s="1"/>
  <c r="T22" i="1"/>
  <c r="U22" i="1" s="1"/>
  <c r="R22" i="1"/>
  <c r="S22" i="1" s="1"/>
  <c r="Q22" i="1"/>
  <c r="V22" i="1" s="1"/>
  <c r="U21" i="1"/>
  <c r="T21" i="1"/>
  <c r="R21" i="1"/>
  <c r="S21" i="1" s="1"/>
  <c r="Q21" i="1"/>
  <c r="V21" i="1" s="1"/>
  <c r="T20" i="1"/>
  <c r="U20" i="1" s="1"/>
  <c r="R20" i="1"/>
  <c r="S20" i="1" s="1"/>
  <c r="Q20" i="1"/>
  <c r="V20" i="1" s="1"/>
  <c r="U19" i="1"/>
  <c r="T19" i="1"/>
  <c r="R19" i="1"/>
  <c r="S19" i="1" s="1"/>
  <c r="Q19" i="1"/>
  <c r="V19" i="1" s="1"/>
  <c r="T18" i="1"/>
  <c r="U18" i="1" s="1"/>
  <c r="R18" i="1"/>
  <c r="S18" i="1" s="1"/>
  <c r="Q18" i="1"/>
  <c r="V18" i="1" s="1"/>
  <c r="U17" i="1"/>
  <c r="T17" i="1"/>
  <c r="R17" i="1"/>
  <c r="S17" i="1" s="1"/>
  <c r="Q17" i="1"/>
  <c r="V17" i="1" s="1"/>
  <c r="T16" i="1"/>
  <c r="U16" i="1" s="1"/>
  <c r="R16" i="1"/>
  <c r="S16" i="1" s="1"/>
  <c r="Q16" i="1"/>
  <c r="V16" i="1" s="1"/>
  <c r="U15" i="1"/>
  <c r="T15" i="1"/>
  <c r="R15" i="1"/>
  <c r="S15" i="1" s="1"/>
  <c r="Q15" i="1"/>
  <c r="V15" i="1" s="1"/>
  <c r="T14" i="1"/>
  <c r="U14" i="1" s="1"/>
  <c r="R14" i="1"/>
  <c r="S14" i="1" s="1"/>
  <c r="Q14" i="1"/>
  <c r="V14" i="1" s="1"/>
  <c r="U13" i="1"/>
  <c r="T13" i="1"/>
  <c r="R13" i="1"/>
  <c r="S13" i="1" s="1"/>
  <c r="Q13" i="1"/>
  <c r="V13" i="1" s="1"/>
  <c r="T12" i="1"/>
  <c r="U12" i="1" s="1"/>
  <c r="R12" i="1"/>
  <c r="S12" i="1" s="1"/>
  <c r="Q12" i="1"/>
  <c r="V12" i="1" s="1"/>
  <c r="U11" i="1"/>
  <c r="T11" i="1"/>
  <c r="R11" i="1"/>
  <c r="S11" i="1" s="1"/>
  <c r="Q11" i="1"/>
  <c r="V11" i="1" s="1"/>
  <c r="T10" i="1"/>
  <c r="U10" i="1" s="1"/>
  <c r="R10" i="1"/>
  <c r="S10" i="1" s="1"/>
  <c r="Q10" i="1"/>
  <c r="V10" i="1" s="1"/>
  <c r="U9" i="1"/>
  <c r="T9" i="1"/>
  <c r="R9" i="1"/>
  <c r="S9" i="1" s="1"/>
  <c r="Q9" i="1"/>
  <c r="V9" i="1" s="1"/>
  <c r="T8" i="1"/>
  <c r="U8" i="1" s="1"/>
  <c r="R8" i="1"/>
  <c r="S8" i="1" s="1"/>
  <c r="Q8" i="1"/>
  <c r="V8" i="1" s="1"/>
  <c r="U7" i="1"/>
  <c r="T7" i="1"/>
  <c r="R7" i="1"/>
  <c r="S7" i="1" s="1"/>
  <c r="Q7" i="1"/>
  <c r="V7" i="1" s="1"/>
  <c r="T6" i="1"/>
  <c r="U6" i="1" s="1"/>
  <c r="R6" i="1"/>
  <c r="S6" i="1" s="1"/>
  <c r="Q6" i="1"/>
  <c r="V6" i="1" s="1"/>
  <c r="U5" i="1"/>
  <c r="T5" i="1"/>
  <c r="R5" i="1"/>
  <c r="S5" i="1" s="1"/>
  <c r="Q5" i="1"/>
  <c r="V5" i="1" s="1"/>
  <c r="T4" i="1"/>
  <c r="U4" i="1" s="1"/>
  <c r="R4" i="1"/>
  <c r="S4" i="1" s="1"/>
  <c r="Q4" i="1"/>
  <c r="V4" i="1" s="1"/>
  <c r="Q3" i="1"/>
  <c r="P1" i="1" l="1"/>
  <c r="T3" i="1"/>
  <c r="U3" i="1" s="1"/>
  <c r="R3" i="1"/>
  <c r="S3" i="1" s="1"/>
  <c r="V3" i="1"/>
  <c r="B37" i="4" l="1"/>
  <c r="A37" i="4"/>
  <c r="C37" i="4" l="1"/>
  <c r="P41" i="5" l="1"/>
  <c r="M41" i="5"/>
  <c r="N41" i="5"/>
  <c r="O41" i="5"/>
  <c r="E41" i="5"/>
  <c r="F41" i="5"/>
  <c r="G41" i="5"/>
  <c r="H41" i="5"/>
  <c r="I41" i="5"/>
  <c r="J41" i="5"/>
  <c r="K41" i="5"/>
  <c r="L41" i="5"/>
  <c r="D41" i="5"/>
  <c r="A40" i="5"/>
  <c r="B40" i="5"/>
  <c r="B3" i="5"/>
  <c r="A3" i="5"/>
  <c r="B4" i="5"/>
  <c r="B5" i="5"/>
  <c r="B6" i="5"/>
  <c r="B7" i="5"/>
  <c r="A7" i="5"/>
  <c r="B8" i="5"/>
  <c r="B9" i="5"/>
  <c r="B10" i="5"/>
  <c r="B11" i="5"/>
  <c r="A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A4" i="5"/>
  <c r="A5" i="5"/>
  <c r="A6" i="5"/>
  <c r="A8" i="5"/>
  <c r="A9" i="5"/>
  <c r="A10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B2" i="5"/>
  <c r="A2" i="5"/>
  <c r="A40" i="4"/>
  <c r="B40" i="4"/>
  <c r="B39" i="4"/>
  <c r="A39" i="4"/>
  <c r="B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8" i="4"/>
  <c r="A38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  <c r="A4" i="4"/>
  <c r="A3" i="4"/>
  <c r="A2" i="4"/>
  <c r="I1" i="1"/>
  <c r="Q2" i="1"/>
  <c r="R1" i="1" l="1"/>
  <c r="T1" i="1"/>
  <c r="L1" i="1"/>
  <c r="U1" i="1"/>
  <c r="C22" i="5"/>
  <c r="C12" i="4"/>
  <c r="C14" i="5"/>
  <c r="C36" i="4"/>
  <c r="C33" i="4"/>
  <c r="C39" i="5"/>
  <c r="C35" i="5"/>
  <c r="C27" i="5"/>
  <c r="C19" i="5"/>
  <c r="C5" i="5"/>
  <c r="C21" i="5"/>
  <c r="C9" i="4"/>
  <c r="C7" i="4"/>
  <c r="C24" i="5"/>
  <c r="C12" i="5"/>
  <c r="C6" i="5"/>
  <c r="C38" i="5"/>
  <c r="C4" i="5"/>
  <c r="C7" i="5"/>
  <c r="C2" i="4"/>
  <c r="C6" i="4"/>
  <c r="C10" i="4"/>
  <c r="C14" i="4"/>
  <c r="C18" i="4"/>
  <c r="C22" i="4"/>
  <c r="C26" i="4"/>
  <c r="C30" i="4"/>
  <c r="C34" i="4"/>
  <c r="C38" i="4"/>
  <c r="C35" i="4"/>
  <c r="C31" i="4"/>
  <c r="C27" i="4"/>
  <c r="C23" i="4"/>
  <c r="C19" i="4"/>
  <c r="C15" i="4"/>
  <c r="C11" i="4"/>
  <c r="C3" i="4"/>
  <c r="C39" i="4"/>
  <c r="C37" i="5"/>
  <c r="C11" i="5"/>
  <c r="C40" i="5"/>
  <c r="C5" i="4"/>
  <c r="C13" i="4"/>
  <c r="C17" i="4"/>
  <c r="C21" i="4"/>
  <c r="C25" i="4"/>
  <c r="C29" i="4"/>
  <c r="C32" i="4"/>
  <c r="C24" i="4"/>
  <c r="C16" i="4"/>
  <c r="C8" i="4"/>
  <c r="C34" i="5"/>
  <c r="C30" i="5"/>
  <c r="C26" i="5"/>
  <c r="C18" i="5"/>
  <c r="C3" i="5"/>
  <c r="C4" i="4"/>
  <c r="C20" i="4"/>
  <c r="C28" i="4"/>
  <c r="C36" i="5"/>
  <c r="C32" i="5"/>
  <c r="C28" i="5"/>
  <c r="C13" i="5"/>
  <c r="C8" i="5"/>
  <c r="C15" i="5"/>
  <c r="C29" i="5"/>
  <c r="C31" i="5"/>
  <c r="C20" i="5"/>
  <c r="C16" i="5"/>
  <c r="C9" i="5"/>
  <c r="C2" i="5"/>
  <c r="C23" i="5"/>
  <c r="C10" i="5"/>
  <c r="C33" i="5"/>
  <c r="C25" i="5"/>
  <c r="C17" i="5"/>
  <c r="H42" i="5"/>
  <c r="L42" i="5"/>
  <c r="D42" i="5"/>
  <c r="G5" i="3" l="1"/>
  <c r="G9" i="3"/>
  <c r="G4" i="3"/>
  <c r="S1" i="1"/>
  <c r="G8" i="3"/>
  <c r="G3" i="3"/>
  <c r="G6" i="3"/>
  <c r="G7" i="3"/>
  <c r="G11" i="3" l="1"/>
  <c r="H9" i="3" s="1"/>
  <c r="H3" i="3" l="1"/>
  <c r="H5" i="3"/>
  <c r="H4" i="3"/>
  <c r="H8" i="3"/>
  <c r="H7" i="3"/>
  <c r="H6" i="3"/>
</calcChain>
</file>

<file path=xl/sharedStrings.xml><?xml version="1.0" encoding="utf-8"?>
<sst xmlns="http://schemas.openxmlformats.org/spreadsheetml/2006/main" count="222" uniqueCount="153">
  <si>
    <t>NOM</t>
  </si>
  <si>
    <t>ADRESSE</t>
  </si>
  <si>
    <t>COURRIEL</t>
  </si>
  <si>
    <t>CATÉGORIE</t>
  </si>
  <si>
    <t>NOUVEAU</t>
  </si>
  <si>
    <t>Oui</t>
  </si>
  <si>
    <t>Non</t>
  </si>
  <si>
    <r>
      <t>PR</t>
    </r>
    <r>
      <rPr>
        <b/>
        <sz val="10"/>
        <color indexed="8"/>
        <rFont val="Calibri"/>
        <family val="2"/>
      </rPr>
      <t>É</t>
    </r>
    <r>
      <rPr>
        <b/>
        <sz val="10"/>
        <color indexed="8"/>
        <rFont val="Calibri"/>
        <family val="2"/>
      </rPr>
      <t>NOM</t>
    </r>
  </si>
  <si>
    <t>DATE
NAISSANCE</t>
  </si>
  <si>
    <t>Rezé</t>
  </si>
  <si>
    <t>Nantes</t>
  </si>
  <si>
    <t>Bouguenais</t>
  </si>
  <si>
    <t>Brest</t>
  </si>
  <si>
    <t>Pont Saint Martin</t>
  </si>
  <si>
    <t>Les Sorinières</t>
  </si>
  <si>
    <t>Geneston</t>
  </si>
  <si>
    <t>La Chevrolière</t>
  </si>
  <si>
    <t>St Jean de Boiseau</t>
  </si>
  <si>
    <t>Extérieur</t>
  </si>
  <si>
    <t>Cheminot Actif</t>
  </si>
  <si>
    <t>Cheminot Retraité</t>
  </si>
  <si>
    <t>Ayant Droit</t>
  </si>
  <si>
    <t>N° CP</t>
  </si>
  <si>
    <t>Actif</t>
  </si>
  <si>
    <t>Sympathisant</t>
  </si>
  <si>
    <t>STATUT</t>
  </si>
  <si>
    <t>BADREAU</t>
  </si>
  <si>
    <t>Thierry</t>
  </si>
  <si>
    <t>FONCTION</t>
  </si>
  <si>
    <t>DELPLANQUE</t>
  </si>
  <si>
    <t>Jacques</t>
  </si>
  <si>
    <t>GABORIEAU</t>
  </si>
  <si>
    <t>Denis</t>
  </si>
  <si>
    <t>LECOQ</t>
  </si>
  <si>
    <t>Pierre</t>
  </si>
  <si>
    <t>RABOTEAU</t>
  </si>
  <si>
    <t>Laurent</t>
  </si>
  <si>
    <t>Trésorier</t>
  </si>
  <si>
    <t>RENARD</t>
  </si>
  <si>
    <t>Didier</t>
  </si>
  <si>
    <t>STERVINOU</t>
  </si>
  <si>
    <t>Erwann</t>
  </si>
  <si>
    <t>Président</t>
  </si>
  <si>
    <r>
      <t xml:space="preserve">Mini Rail Nantais
</t>
    </r>
    <r>
      <rPr>
        <u/>
        <sz val="12"/>
        <color indexed="62"/>
        <rFont val="Calibri"/>
        <family val="2"/>
      </rPr>
      <t>minirailnantais.free.fr
minirailnantais@free.fr</t>
    </r>
  </si>
  <si>
    <t>GOSSE</t>
  </si>
  <si>
    <t>Michel</t>
  </si>
  <si>
    <t>Philippe</t>
  </si>
  <si>
    <t>LEGEAY</t>
  </si>
  <si>
    <t>LOUVET</t>
  </si>
  <si>
    <t>SNCF</t>
  </si>
  <si>
    <t>Trousseau Clés Local</t>
  </si>
  <si>
    <t>BUTON</t>
  </si>
  <si>
    <t>Eric</t>
  </si>
  <si>
    <t>Total général</t>
  </si>
  <si>
    <t>Total Actif</t>
  </si>
  <si>
    <t>Total Sympathisant</t>
  </si>
  <si>
    <t>Total</t>
  </si>
  <si>
    <t>Total Ayant Droit</t>
  </si>
  <si>
    <t>Total Cheminot Actif</t>
  </si>
  <si>
    <t>Total Cheminot Retraité</t>
  </si>
  <si>
    <t>Total Extérieur</t>
  </si>
  <si>
    <t>Nombre de CATÉGORIE</t>
  </si>
  <si>
    <t xml:space="preserve">Moyenne d'age: </t>
  </si>
  <si>
    <t>RUETSCH</t>
  </si>
  <si>
    <t>Bruno</t>
  </si>
  <si>
    <t>Matthieu</t>
  </si>
  <si>
    <t>LUCAS</t>
  </si>
  <si>
    <t>ARIAS</t>
  </si>
  <si>
    <t>Giovanni</t>
  </si>
  <si>
    <t>BELLOC</t>
  </si>
  <si>
    <t>Thomas</t>
  </si>
  <si>
    <t>70 ans et plus</t>
  </si>
  <si>
    <t>Tranches d'âge</t>
  </si>
  <si>
    <t>10 - 20 ans</t>
  </si>
  <si>
    <t>20 - 30 ans</t>
  </si>
  <si>
    <t>30 - 40 ans</t>
  </si>
  <si>
    <t>40 - 50 ans</t>
  </si>
  <si>
    <t>50 - 60 ans</t>
  </si>
  <si>
    <t>60 - 70 ans</t>
  </si>
  <si>
    <t>FOURNOL</t>
  </si>
  <si>
    <t>Joel</t>
  </si>
  <si>
    <t>Secrétaire</t>
  </si>
  <si>
    <t>SALMON</t>
  </si>
  <si>
    <t>Christian</t>
  </si>
  <si>
    <t>LARRIEU</t>
  </si>
  <si>
    <t>Pierre-Olivier</t>
  </si>
  <si>
    <t>Fabrice</t>
  </si>
  <si>
    <t>DENDRAEL</t>
  </si>
  <si>
    <t>SCHENCK</t>
  </si>
  <si>
    <t>Alexis</t>
  </si>
  <si>
    <t>Nelly</t>
  </si>
  <si>
    <t>OLEJNIK</t>
  </si>
  <si>
    <t>Florian</t>
  </si>
  <si>
    <t>LOIZEAU</t>
  </si>
  <si>
    <t>Yves</t>
  </si>
  <si>
    <t>PINON</t>
  </si>
  <si>
    <t>Daniel</t>
  </si>
  <si>
    <t>HOGREL</t>
  </si>
  <si>
    <t>Maurice</t>
  </si>
  <si>
    <t>CORDELETTE</t>
  </si>
  <si>
    <t>20 rue Saint - Médard
44300 NANTES</t>
  </si>
  <si>
    <t>PREAULT-SY</t>
  </si>
  <si>
    <t>Tidiane</t>
  </si>
  <si>
    <t>MELLENNE</t>
  </si>
  <si>
    <t>Yann</t>
  </si>
  <si>
    <t>GUILLAUME</t>
  </si>
  <si>
    <t>Jean-Raymond</t>
  </si>
  <si>
    <t>Rotomagus</t>
  </si>
  <si>
    <t>Reste montage cabine</t>
  </si>
  <si>
    <t>Attente sablage</t>
  </si>
  <si>
    <t>Attente sablage + centreurs</t>
  </si>
  <si>
    <t>Invité</t>
  </si>
  <si>
    <t>Perdu ?</t>
  </si>
  <si>
    <t>Responsable Grandes Echelles</t>
  </si>
  <si>
    <t>Responsable Réseau</t>
  </si>
  <si>
    <t>Responsable Pôle N</t>
  </si>
  <si>
    <t>Responsable Module Junior</t>
  </si>
  <si>
    <t>TÉLÉPHONE 1</t>
  </si>
  <si>
    <t>TÉLÉPHONE 2</t>
  </si>
  <si>
    <t>CSE</t>
  </si>
  <si>
    <t>Foie gras
à la pistache</t>
  </si>
  <si>
    <t xml:space="preserve">Raviole
de gambas </t>
  </si>
  <si>
    <t>Filet de bœuf au
foie gras et champignons</t>
  </si>
  <si>
    <t>Sole roulée</t>
  </si>
  <si>
    <t>Filet de bar</t>
  </si>
  <si>
    <t>Dos de cabillaud rôti</t>
  </si>
  <si>
    <t>Bœuf snacké</t>
  </si>
  <si>
    <t>Filet de
canette à l’orange</t>
  </si>
  <si>
    <t>La Pina Colada</t>
  </si>
  <si>
    <t>Comme une poire</t>
  </si>
  <si>
    <t>Assortiment
de fromages</t>
  </si>
  <si>
    <t>Citron vert
en trompe l’œil</t>
  </si>
  <si>
    <t>Crème de thé noir Tchaï</t>
  </si>
  <si>
    <t>FELICETTI</t>
  </si>
  <si>
    <t>Joseph</t>
  </si>
  <si>
    <t>Vice-président</t>
  </si>
  <si>
    <t/>
  </si>
  <si>
    <t>MARQUET</t>
  </si>
  <si>
    <t>Pascal</t>
  </si>
  <si>
    <t>WOLOSZYN</t>
  </si>
  <si>
    <t>Axel</t>
  </si>
  <si>
    <t>GREGOIRE</t>
  </si>
  <si>
    <t>Christophe</t>
  </si>
  <si>
    <t>AUGE</t>
  </si>
  <si>
    <t>Gérald</t>
  </si>
  <si>
    <t>LEFRERE</t>
  </si>
  <si>
    <t>Mattéo</t>
  </si>
  <si>
    <t>Test</t>
  </si>
  <si>
    <t>Pretest</t>
  </si>
  <si>
    <t>testCP</t>
  </si>
  <si>
    <t>testville</t>
  </si>
  <si>
    <t>00 60 00 00 00</t>
  </si>
  <si>
    <t>Test CP2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</si>
</sst>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&quot; ans&quot;"/>
    <numFmt numFmtId="165" formatCode="@&quot; 2019&quot;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color indexed="8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u/>
      <sz val="25"/>
      <color indexed="62"/>
      <name val="Calibri"/>
      <family val="2"/>
    </font>
    <font>
      <sz val="15"/>
      <color indexed="62"/>
      <name val="Calibri"/>
      <family val="2"/>
    </font>
    <font>
      <u/>
      <sz val="12"/>
      <color indexed="62"/>
      <name val="Calibri"/>
      <family val="2"/>
    </font>
    <font>
      <sz val="8"/>
      <color indexed="8"/>
      <name val="Calibri"/>
      <family val="2"/>
    </font>
    <font>
      <u/>
      <sz val="10"/>
      <name val="Calibri"/>
      <family val="2"/>
    </font>
    <font>
      <b/>
      <sz val="10"/>
      <color theme="0"/>
      <name val="Calibri"/>
      <family val="2"/>
    </font>
    <font>
      <sz val="10"/>
      <color theme="0"/>
      <name val="Calibri"/>
      <family val="2"/>
    </font>
    <font>
      <u/>
      <sz val="11"/>
      <color theme="10"/>
      <name val="Calibri"/>
      <family val="2"/>
      <scheme val="minor"/>
    </font>
    <font>
      <sz val="10"/>
      <color indexed="6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 style="thin">
        <color rgb="FFABABAB"/>
      </right>
      <top/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4" fillId="0" borderId="0" applyNumberFormat="0" applyFill="0" applyBorder="0" applyAlignment="0" applyProtection="0"/>
  </cellStyleXfs>
  <cellXfs count="80">
    <xf numFmtId="0" fontId="0" fillId="0" borderId="0" xfId="0"/>
    <xf numFmtId="0" fontId="0" fillId="0" borderId="1" xfId="0" applyBorder="1"/>
    <xf numFmtId="0" fontId="0" fillId="0" borderId="2" xfId="0" applyBorder="1"/>
    <xf numFmtId="0" fontId="5" fillId="0" borderId="0" xfId="0" applyFont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5" fillId="0" borderId="0" xfId="0" applyFont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7" fillId="0" borderId="11" xfId="0" applyFont="1" applyBorder="1" applyAlignment="1">
      <alignment vertical="center" wrapText="1"/>
    </xf>
    <xf numFmtId="164" fontId="8" fillId="0" borderId="11" xfId="0" applyNumberFormat="1" applyFont="1" applyBorder="1" applyAlignment="1">
      <alignment horizontal="left" vertical="center" wrapText="1"/>
    </xf>
    <xf numFmtId="0" fontId="5" fillId="0" borderId="0" xfId="0" applyFont="1" applyAlignment="1">
      <alignment horizontal="right" vertical="center" wrapText="1"/>
    </xf>
    <xf numFmtId="0" fontId="5" fillId="0" borderId="0" xfId="0" applyFont="1" applyAlignment="1">
      <alignment horizontal="left" vertical="center" wrapText="1" indent="1"/>
    </xf>
    <xf numFmtId="10" fontId="5" fillId="0" borderId="0" xfId="0" applyNumberFormat="1" applyFont="1" applyAlignment="1">
      <alignment horizontal="left" vertical="center" wrapText="1"/>
    </xf>
    <xf numFmtId="0" fontId="4" fillId="0" borderId="5" xfId="0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Border="1"/>
    <xf numFmtId="0" fontId="0" fillId="0" borderId="0" xfId="0" applyNumberFormat="1" applyBorder="1"/>
    <xf numFmtId="0" fontId="5" fillId="0" borderId="0" xfId="0" applyFont="1" applyAlignment="1">
      <alignment horizontal="center" vertical="center" wrapText="1"/>
    </xf>
    <xf numFmtId="0" fontId="0" fillId="0" borderId="10" xfId="0" applyBorder="1"/>
    <xf numFmtId="0" fontId="5" fillId="0" borderId="0" xfId="0" applyFont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vertical="center"/>
    </xf>
    <xf numFmtId="0" fontId="11" fillId="0" borderId="10" xfId="1" applyFont="1" applyFill="1" applyBorder="1" applyAlignment="1" applyProtection="1">
      <alignment vertical="center" wrapText="1"/>
    </xf>
    <xf numFmtId="14" fontId="4" fillId="0" borderId="10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 wrapText="1"/>
    </xf>
    <xf numFmtId="0" fontId="4" fillId="0" borderId="14" xfId="0" applyFont="1" applyFill="1" applyBorder="1" applyAlignment="1">
      <alignment vertical="center" wrapText="1"/>
    </xf>
    <xf numFmtId="0" fontId="4" fillId="0" borderId="12" xfId="0" applyFont="1" applyFill="1" applyBorder="1" applyAlignment="1">
      <alignment vertical="center"/>
    </xf>
    <xf numFmtId="0" fontId="4" fillId="0" borderId="14" xfId="0" applyFont="1" applyFill="1" applyBorder="1" applyAlignment="1">
      <alignment vertical="center"/>
    </xf>
    <xf numFmtId="14" fontId="13" fillId="3" borderId="1" xfId="0" applyNumberFormat="1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vertical="center" wrapText="1"/>
    </xf>
    <xf numFmtId="0" fontId="6" fillId="0" borderId="14" xfId="0" applyFont="1" applyFill="1" applyBorder="1" applyAlignment="1">
      <alignment vertical="center" wrapText="1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 wrapText="1"/>
    </xf>
    <xf numFmtId="164" fontId="4" fillId="3" borderId="10" xfId="0" applyNumberFormat="1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10" xfId="0" applyFont="1" applyFill="1" applyBorder="1" applyAlignment="1">
      <alignment vertical="center" shrinkToFit="1"/>
    </xf>
    <xf numFmtId="0" fontId="4" fillId="0" borderId="10" xfId="0" applyFont="1" applyFill="1" applyBorder="1" applyAlignment="1">
      <alignment horizontal="center" vertical="center" wrapText="1"/>
    </xf>
    <xf numFmtId="49" fontId="4" fillId="0" borderId="10" xfId="0" applyNumberFormat="1" applyFont="1" applyFill="1" applyBorder="1" applyAlignment="1">
      <alignment horizontal="center" vertical="center" wrapText="1"/>
    </xf>
    <xf numFmtId="1" fontId="6" fillId="0" borderId="12" xfId="0" applyNumberFormat="1" applyFont="1" applyFill="1" applyBorder="1" applyAlignment="1">
      <alignment vertical="center" wrapText="1"/>
    </xf>
    <xf numFmtId="1" fontId="4" fillId="0" borderId="12" xfId="0" applyNumberFormat="1" applyFont="1" applyFill="1" applyBorder="1" applyAlignment="1">
      <alignment vertical="center" wrapText="1"/>
    </xf>
    <xf numFmtId="0" fontId="5" fillId="0" borderId="0" xfId="0" applyFont="1" applyAlignment="1">
      <alignment horizontal="center" wrapText="1"/>
    </xf>
    <xf numFmtId="0" fontId="15" fillId="0" borderId="11" xfId="0" applyFont="1" applyBorder="1" applyAlignment="1">
      <alignment horizontal="center" wrapText="1"/>
    </xf>
    <xf numFmtId="0" fontId="4" fillId="0" borderId="13" xfId="0" applyFont="1" applyFill="1" applyBorder="1" applyAlignment="1">
      <alignment horizontal="center" vertical="center" wrapText="1"/>
    </xf>
    <xf numFmtId="165" fontId="7" fillId="0" borderId="11" xfId="0" applyNumberFormat="1" applyFont="1" applyBorder="1" applyAlignment="1">
      <alignment horizontal="center" vertical="center" wrapText="1"/>
    </xf>
    <xf numFmtId="0" fontId="0" fillId="0" borderId="15" xfId="0" pivotButton="1" applyBorder="1"/>
    <xf numFmtId="0" fontId="0" fillId="0" borderId="16" xfId="0" applyBorder="1"/>
    <xf numFmtId="0" fontId="0" fillId="0" borderId="17" xfId="0" applyBorder="1"/>
    <xf numFmtId="0" fontId="0" fillId="0" borderId="15" xfId="0" applyBorder="1"/>
    <xf numFmtId="0" fontId="0" fillId="0" borderId="17" xfId="0" applyNumberFormat="1" applyBorder="1"/>
    <xf numFmtId="0" fontId="0" fillId="0" borderId="18" xfId="0" applyBorder="1"/>
    <xf numFmtId="0" fontId="0" fillId="0" borderId="19" xfId="0" applyBorder="1"/>
    <xf numFmtId="0" fontId="0" fillId="0" borderId="20" xfId="0" applyNumberFormat="1" applyBorder="1"/>
    <xf numFmtId="0" fontId="0" fillId="0" borderId="21" xfId="0" applyBorder="1"/>
    <xf numFmtId="0" fontId="0" fillId="0" borderId="22" xfId="0" applyBorder="1"/>
    <xf numFmtId="0" fontId="0" fillId="0" borderId="23" xfId="0" applyNumberFormat="1" applyBorder="1"/>
    <xf numFmtId="0" fontId="5" fillId="0" borderId="0" xfId="0" applyFont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8" fillId="0" borderId="11" xfId="0" applyFont="1" applyBorder="1" applyAlignment="1">
      <alignment horizontal="right" vertical="center" wrapText="1"/>
    </xf>
    <xf numFmtId="0" fontId="7" fillId="0" borderId="11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4">
    <cellStyle name="Hyperlink" xfId="3" xr:uid="{00000000-0005-0000-0000-000000000000}"/>
    <cellStyle name="Lien hypertexte" xfId="1" builtinId="8"/>
    <cellStyle name="Normal" xfId="0" builtinId="0"/>
    <cellStyle name="Normal 2" xfId="2" xr:uid="{00000000-0005-0000-0000-000003000000}"/>
  </cellStyles>
  <dxfs count="4"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571501</xdr:colOff>
      <xdr:row>0</xdr:row>
      <xdr:rowOff>95251</xdr:rowOff>
    </xdr:from>
    <xdr:to>
      <xdr:col>0</xdr:col>
      <xdr:colOff>1384989</xdr:colOff>
      <xdr:row>0</xdr:row>
      <xdr:rowOff>952501</xdr:rowOff>
    </xdr:to>
    <xdr:pic>
      <xdr:nvPicPr>
        <xdr:cNvPr id="3" name="Image 2" descr="Logo MRN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1" y="95251"/>
          <a:ext cx="813488" cy="857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Erwann\ASBR\2008-2009\2008-200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BR 2008-2009"/>
      <sheetName val="Liste"/>
    </sheetNames>
    <sheetDataSet>
      <sheetData sheetId="0" refreshError="1"/>
      <sheetData sheetId="1">
        <row r="1">
          <cell r="A1" t="str">
            <v>Ecole H</v>
          </cell>
        </row>
        <row r="2">
          <cell r="A2" t="str">
            <v>Ecole F</v>
          </cell>
        </row>
        <row r="3">
          <cell r="A3" t="str">
            <v>Poussin</v>
          </cell>
        </row>
        <row r="4">
          <cell r="A4" t="str">
            <v>Poussine</v>
          </cell>
        </row>
        <row r="5">
          <cell r="A5" t="str">
            <v>Benjamin</v>
          </cell>
        </row>
        <row r="6">
          <cell r="A6" t="str">
            <v>Benjamine</v>
          </cell>
        </row>
        <row r="7">
          <cell r="A7" t="str">
            <v>Minime H</v>
          </cell>
        </row>
        <row r="8">
          <cell r="A8" t="str">
            <v>Minime F</v>
          </cell>
        </row>
        <row r="9">
          <cell r="A9" t="str">
            <v>Cadet</v>
          </cell>
        </row>
        <row r="10">
          <cell r="A10" t="str">
            <v>Cadette</v>
          </cell>
        </row>
        <row r="11">
          <cell r="A11" t="str">
            <v>Junior H</v>
          </cell>
        </row>
        <row r="12">
          <cell r="A12" t="str">
            <v>Junior F</v>
          </cell>
        </row>
        <row r="13">
          <cell r="A13" t="str">
            <v>Senior H</v>
          </cell>
        </row>
        <row r="14">
          <cell r="A14" t="str">
            <v>Senior F</v>
          </cell>
        </row>
        <row r="15">
          <cell r="A15" t="str">
            <v>Vétéran 1</v>
          </cell>
        </row>
        <row r="16">
          <cell r="A16" t="str">
            <v>Vétéran 2</v>
          </cell>
        </row>
        <row r="17">
          <cell r="A17" t="str">
            <v>Vétéran 3</v>
          </cell>
        </row>
        <row r="18">
          <cell r="A18" t="str">
            <v>Vétéran 4</v>
          </cell>
        </row>
        <row r="19">
          <cell r="A19" t="str">
            <v>Vétérane 1</v>
          </cell>
        </row>
        <row r="20">
          <cell r="A20" t="str">
            <v>Vétérane 2</v>
          </cell>
        </row>
        <row r="21">
          <cell r="A21" t="str">
            <v>Vétérane 3</v>
          </cell>
        </row>
        <row r="22">
          <cell r="A22" t="str">
            <v>Vétérane 4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ERVINOU Nelly" refreshedDate="43533.739040046297" createdVersion="5" refreshedVersion="5" minRefreshableVersion="3" recordCount="36" xr:uid="{00000000-000A-0000-FFFF-FFFF01000000}">
  <cacheSource type="worksheet">
    <worksheetSource ref="L2:Q35" sheet="RAME"/>
  </cacheSource>
  <cacheFields count="6">
    <cacheField name="STATUT" numFmtId="0">
      <sharedItems count="2">
        <s v="Actif"/>
        <s v="Sympathisant"/>
      </sharedItems>
    </cacheField>
    <cacheField name="CATÉGORIE" numFmtId="0">
      <sharedItems count="4">
        <s v="Extérieur"/>
        <s v="Ayant Droit"/>
        <s v="Cheminot Retraité"/>
        <s v="Cheminot Actif"/>
      </sharedItems>
    </cacheField>
    <cacheField name="NOUVEAU" numFmtId="0">
      <sharedItems count="2">
        <s v="Non"/>
        <s v="Oui"/>
      </sharedItems>
    </cacheField>
    <cacheField name="CSE" numFmtId="0">
      <sharedItems/>
    </cacheField>
    <cacheField name="Trousseau Clés Local" numFmtId="0">
      <sharedItems/>
    </cacheField>
    <cacheField name="09/03/2019" numFmtId="164">
      <sharedItems containsSemiMixedTypes="0" containsString="0" containsNumber="1" minValue="12.755555555555556" maxValue="75.1305555555555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x v="0"/>
    <s v="Néant"/>
    <s v="Non"/>
    <n v="47.777777777777779"/>
  </r>
  <r>
    <x v="0"/>
    <x v="0"/>
    <x v="0"/>
    <s v="Néant"/>
    <s v="Non"/>
    <n v="22.538888888888888"/>
  </r>
  <r>
    <x v="0"/>
    <x v="1"/>
    <x v="0"/>
    <s v="Mobilité PdL"/>
    <s v="Oui"/>
    <n v="40.722222222222221"/>
  </r>
  <r>
    <x v="0"/>
    <x v="0"/>
    <x v="0"/>
    <s v="Néant"/>
    <s v="Non"/>
    <n v="16.755555555555556"/>
  </r>
  <r>
    <x v="0"/>
    <x v="0"/>
    <x v="0"/>
    <s v="Néant"/>
    <s v="Non"/>
    <n v="53.830555555555556"/>
  </r>
  <r>
    <x v="0"/>
    <x v="0"/>
    <x v="0"/>
    <s v="Néant"/>
    <s v="Non"/>
    <n v="73.263888888888886"/>
  </r>
  <r>
    <x v="0"/>
    <x v="0"/>
    <x v="0"/>
    <s v="Néant"/>
    <s v="Non"/>
    <n v="66.780555555555551"/>
  </r>
  <r>
    <x v="0"/>
    <x v="0"/>
    <x v="0"/>
    <s v="Néant"/>
    <s v="Non"/>
    <n v="45.011111111111113"/>
  </r>
  <r>
    <x v="0"/>
    <x v="0"/>
    <x v="1"/>
    <s v="Néant"/>
    <s v="Non"/>
    <n v="75.13055555555556"/>
  </r>
  <r>
    <x v="0"/>
    <x v="0"/>
    <x v="0"/>
    <s v="Néant"/>
    <s v="Oui"/>
    <n v="64.788888888888891"/>
  </r>
  <r>
    <x v="0"/>
    <x v="0"/>
    <x v="0"/>
    <s v="Néant"/>
    <s v="Non"/>
    <n v="57.352777777777774"/>
  </r>
  <r>
    <x v="0"/>
    <x v="0"/>
    <x v="0"/>
    <s v="Néant"/>
    <s v="Non"/>
    <n v="72.236111111111114"/>
  </r>
  <r>
    <x v="1"/>
    <x v="0"/>
    <x v="0"/>
    <s v="Néant"/>
    <s v="Non"/>
    <n v="42.297222222222224"/>
  </r>
  <r>
    <x v="0"/>
    <x v="0"/>
    <x v="0"/>
    <s v="Néant"/>
    <s v="Non"/>
    <n v="63.011111111111113"/>
  </r>
  <r>
    <x v="0"/>
    <x v="0"/>
    <x v="0"/>
    <s v="Néant"/>
    <s v="Non"/>
    <n v="67.152777777777771"/>
  </r>
  <r>
    <x v="0"/>
    <x v="0"/>
    <x v="0"/>
    <s v="Néant"/>
    <s v="Non"/>
    <n v="15.108333333333333"/>
  </r>
  <r>
    <x v="1"/>
    <x v="2"/>
    <x v="0"/>
    <s v="Mobilité PdL"/>
    <s v="Non"/>
    <n v="74.144444444444446"/>
  </r>
  <r>
    <x v="0"/>
    <x v="0"/>
    <x v="0"/>
    <s v="Néant"/>
    <s v="Non"/>
    <n v="17.613888888888887"/>
  </r>
  <r>
    <x v="0"/>
    <x v="0"/>
    <x v="0"/>
    <s v="Néant"/>
    <s v="Non"/>
    <n v="51.93333333333333"/>
  </r>
  <r>
    <x v="0"/>
    <x v="0"/>
    <x v="0"/>
    <s v="Néant"/>
    <s v="Oui"/>
    <n v="74.211111111111109"/>
  </r>
  <r>
    <x v="0"/>
    <x v="0"/>
    <x v="0"/>
    <s v="Néant"/>
    <s v="Oui"/>
    <n v="67.55"/>
  </r>
  <r>
    <x v="0"/>
    <x v="2"/>
    <x v="0"/>
    <s v="DZPA"/>
    <s v="Oui"/>
    <n v="60.780555555555559"/>
  </r>
  <r>
    <x v="0"/>
    <x v="0"/>
    <x v="0"/>
    <s v="Néant"/>
    <s v="Non"/>
    <n v="56.358333333333334"/>
  </r>
  <r>
    <x v="0"/>
    <x v="0"/>
    <x v="0"/>
    <s v="Néant"/>
    <s v="Non"/>
    <n v="17.519444444444446"/>
  </r>
  <r>
    <x v="0"/>
    <x v="0"/>
    <x v="0"/>
    <s v="Néant"/>
    <s v="Non"/>
    <n v="26.658333333333335"/>
  </r>
  <r>
    <x v="0"/>
    <x v="0"/>
    <x v="0"/>
    <s v="Néant"/>
    <s v="Non"/>
    <n v="71.988888888888894"/>
  </r>
  <r>
    <x v="0"/>
    <x v="0"/>
    <x v="0"/>
    <s v="Néant"/>
    <s v="Non"/>
    <n v="12.755555555555556"/>
  </r>
  <r>
    <x v="0"/>
    <x v="0"/>
    <x v="0"/>
    <s v="Néant"/>
    <s v="Oui"/>
    <n v="47.18333333333333"/>
  </r>
  <r>
    <x v="0"/>
    <x v="2"/>
    <x v="0"/>
    <s v="Mobilité PdL"/>
    <s v="Oui"/>
    <n v="56.544444444444444"/>
  </r>
  <r>
    <x v="0"/>
    <x v="1"/>
    <x v="0"/>
    <s v="Mobilité PdL"/>
    <s v="Non"/>
    <n v="19.777777777777779"/>
  </r>
  <r>
    <x v="0"/>
    <x v="0"/>
    <x v="0"/>
    <s v="Néant"/>
    <s v="Non"/>
    <n v="62.777777777777779"/>
  </r>
  <r>
    <x v="0"/>
    <x v="0"/>
    <x v="0"/>
    <s v="Néant"/>
    <s v="Oui"/>
    <n v="59.81388888888889"/>
  </r>
  <r>
    <x v="0"/>
    <x v="0"/>
    <x v="0"/>
    <s v="Néant"/>
    <s v="Non"/>
    <n v="13.338888888888889"/>
  </r>
  <r>
    <x v="0"/>
    <x v="3"/>
    <x v="0"/>
    <s v="ZPA"/>
    <s v="Oui"/>
    <n v="42.477777777777774"/>
  </r>
  <r>
    <x v="1"/>
    <x v="1"/>
    <x v="0"/>
    <s v="DZPA"/>
    <s v="Non"/>
    <n v="39.488888888888887"/>
  </r>
  <r>
    <x v="0"/>
    <x v="0"/>
    <x v="0"/>
    <s v="Néant"/>
    <s v="Non"/>
    <n v="17.561111111111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2" cacheId="3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A3:D22" firstHeaderRow="2" firstDataRow="2" firstDataCol="3"/>
  <pivotFields count="6">
    <pivotField axis="axisRow" compact="0" outline="0" subtotalTop="0" showAll="0" includeNewItemsInFilter="1">
      <items count="3">
        <item x="0"/>
        <item x="1"/>
        <item t="default"/>
      </items>
    </pivotField>
    <pivotField axis="axisRow" dataField="1" compact="0" outline="0" subtotalTop="0" showAll="0" includeNewItemsInFilter="1">
      <items count="5">
        <item x="1"/>
        <item x="3"/>
        <item x="2"/>
        <item x="0"/>
        <item t="default"/>
      </items>
    </pivotField>
    <pivotField axis="axisRow" compact="0" outline="0" subtotalTop="0" showAll="0" includeNewItemsInFilter="1" sortType="ascending">
      <items count="3">
        <item x="0"/>
        <item x="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numFmtId="164" outline="0" subtotalTop="0" showAll="0" includeNewItemsInFilter="1" defaultSubtotal="0"/>
  </pivotFields>
  <rowFields count="3">
    <field x="0"/>
    <field x="1"/>
    <field x="2"/>
  </rowFields>
  <rowItems count="18">
    <i>
      <x/>
      <x/>
      <x/>
    </i>
    <i t="default" r="1">
      <x/>
    </i>
    <i r="1">
      <x v="1"/>
      <x/>
    </i>
    <i t="default" r="1">
      <x v="1"/>
    </i>
    <i r="1">
      <x v="2"/>
      <x/>
    </i>
    <i t="default" r="1">
      <x v="2"/>
    </i>
    <i r="1">
      <x v="3"/>
      <x v="1"/>
    </i>
    <i r="2">
      <x/>
    </i>
    <i t="default" r="1">
      <x v="3"/>
    </i>
    <i t="default">
      <x/>
    </i>
    <i>
      <x v="1"/>
      <x/>
      <x/>
    </i>
    <i t="default" r="1">
      <x/>
    </i>
    <i r="1">
      <x v="2"/>
      <x/>
    </i>
    <i t="default" r="1">
      <x v="2"/>
    </i>
    <i r="1">
      <x v="3"/>
      <x/>
    </i>
    <i t="default" r="1">
      <x v="3"/>
    </i>
    <i t="default">
      <x v="1"/>
    </i>
    <i t="grand">
      <x/>
    </i>
  </rowItems>
  <colItems count="1">
    <i/>
  </colItems>
  <dataFields count="1">
    <dataField name="Nombre de CATÉGORIE" fld="1" subtotal="count" baseField="0" baseItem="0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W39"/>
  <sheetViews>
    <sheetView tabSelected="1" zoomScale="85" zoomScaleNormal="85" zoomScaleSheetLayoutView="70" workbookViewId="0">
      <pane xSplit="3" ySplit="2" topLeftCell="D3" activePane="bottomRight" state="frozenSplit"/>
      <selection pane="topRight" activeCell="C1" sqref="C1"/>
      <selection pane="bottomLeft" activeCell="A3" sqref="A3"/>
      <selection pane="bottomRight" activeCell="G12" sqref="G12"/>
    </sheetView>
  </sheetViews>
  <sheetFormatPr baseColWidth="10" defaultColWidth="11.42578125" defaultRowHeight="12.75" outlineLevelCol="1" x14ac:dyDescent="0.25"/>
  <cols>
    <col min="1" max="1" width="30.5703125" style="3" customWidth="1"/>
    <col min="2" max="2" width="15.7109375" style="3" bestFit="1" customWidth="1"/>
    <col min="3" max="3" width="15.140625" style="3" customWidth="1"/>
    <col min="4" max="4" width="34.5703125" style="3" bestFit="1" customWidth="1"/>
    <col min="5" max="5" width="7.5703125" style="3" bestFit="1" customWidth="1"/>
    <col min="6" max="6" width="25.140625" style="11" bestFit="1" customWidth="1"/>
    <col min="7" max="7" width="16.7109375" style="11" customWidth="1"/>
    <col min="8" max="8" width="16.7109375" style="3" customWidth="1"/>
    <col min="9" max="9" width="36.42578125" style="24" bestFit="1" customWidth="1"/>
    <col min="10" max="10" width="12.7109375" style="3" customWidth="1"/>
    <col min="11" max="11" width="13.42578125" style="3" customWidth="1"/>
    <col min="12" max="12" width="18" style="3" bestFit="1" customWidth="1"/>
    <col min="13" max="13" width="16.85546875" style="3" bestFit="1" customWidth="1"/>
    <col min="14" max="14" width="9" style="3" bestFit="1" customWidth="1"/>
    <col min="15" max="15" width="13.28515625" style="26" customWidth="1"/>
    <col min="16" max="17" width="11.42578125" style="3"/>
    <col min="18" max="18" width="11.42578125" style="3" customWidth="1" outlineLevel="1"/>
    <col min="19" max="19" width="17.28515625" style="3" customWidth="1" outlineLevel="1"/>
    <col min="20" max="20" width="13.85546875" style="3" customWidth="1" outlineLevel="1"/>
    <col min="21" max="21" width="11.42578125" style="3" customWidth="1" outlineLevel="1"/>
    <col min="22" max="22" width="17.42578125" style="3" customWidth="1"/>
    <col min="23" max="23" width="11.42578125" style="3" customWidth="1"/>
    <col min="24" max="25" width="11.42578125" style="3"/>
    <col min="26" max="26" width="20.85546875" style="3" bestFit="1" customWidth="1"/>
    <col min="27" max="16384" width="11.42578125" style="3"/>
  </cols>
  <sheetData>
    <row r="1" spans="1:23" ht="77.25" customHeight="1" x14ac:dyDescent="0.2">
      <c r="B1" s="76" t="s">
        <v>43</v>
      </c>
      <c r="C1" s="76"/>
      <c r="D1" s="76"/>
      <c r="E1" s="77" t="s">
        <v>100</v>
      </c>
      <c r="F1" s="77"/>
      <c r="G1" s="77"/>
      <c r="H1" s="77"/>
      <c r="I1" s="60" t="str">
        <f ca="1">MID(CELL("Nomfichier",A1),FIND("]",CELL("nomfichier",A1))+1,32)</f>
        <v>RAME</v>
      </c>
      <c r="J1" s="75" t="s">
        <v>62</v>
      </c>
      <c r="K1" s="75"/>
      <c r="L1" s="15" t="e">
        <f ca="1">AVERAGE(Q3:Q37)</f>
        <v>#DIV/0!</v>
      </c>
      <c r="M1" s="14"/>
      <c r="P1" s="57">
        <f>SUMIF(P3:P34,"Oui",W3:W34)</f>
        <v>0</v>
      </c>
      <c r="Q1" s="57"/>
      <c r="R1" s="58">
        <f>SUM(R3:R35)</f>
        <v>0</v>
      </c>
      <c r="S1" s="58">
        <f>SUM(S3:S35)</f>
        <v>33</v>
      </c>
      <c r="T1" s="58">
        <f>SUM(T3:T35)</f>
        <v>0</v>
      </c>
      <c r="U1" s="58">
        <f>SUM(U3:U35)</f>
        <v>33</v>
      </c>
    </row>
    <row r="2" spans="1:23" ht="27" customHeight="1" x14ac:dyDescent="0.25">
      <c r="A2" s="29" t="s">
        <v>28</v>
      </c>
      <c r="B2" s="28" t="s">
        <v>0</v>
      </c>
      <c r="C2" s="28" t="s">
        <v>7</v>
      </c>
      <c r="D2" s="55" t="s">
        <v>1</v>
      </c>
      <c r="E2" s="40"/>
      <c r="F2" s="41"/>
      <c r="G2" s="29" t="s">
        <v>117</v>
      </c>
      <c r="H2" s="29" t="s">
        <v>118</v>
      </c>
      <c r="I2" s="29" t="s">
        <v>2</v>
      </c>
      <c r="J2" s="28" t="s">
        <v>8</v>
      </c>
      <c r="K2" s="29" t="s">
        <v>22</v>
      </c>
      <c r="L2" s="29" t="s">
        <v>25</v>
      </c>
      <c r="M2" s="28" t="s">
        <v>3</v>
      </c>
      <c r="N2" s="28" t="s">
        <v>4</v>
      </c>
      <c r="O2" s="27" t="s">
        <v>119</v>
      </c>
      <c r="P2" s="27" t="s">
        <v>50</v>
      </c>
      <c r="Q2" s="39">
        <f ca="1">TODAY()</f>
        <v>43560</v>
      </c>
      <c r="R2" s="30" t="s">
        <v>23</v>
      </c>
      <c r="S2" s="30" t="s">
        <v>24</v>
      </c>
      <c r="T2" s="30" t="s">
        <v>18</v>
      </c>
      <c r="U2" s="30" t="s">
        <v>49</v>
      </c>
      <c r="V2" s="73"/>
      <c r="W2" s="72"/>
    </row>
    <row r="3" spans="1:23" s="21" customFormat="1" ht="20.100000000000001" customHeight="1" x14ac:dyDescent="0.25">
      <c r="A3" s="31" t="s">
        <v>136</v>
      </c>
      <c r="B3" s="37" t="s">
        <v>143</v>
      </c>
      <c r="C3" s="38" t="s">
        <v>144</v>
      </c>
      <c r="D3" s="56"/>
      <c r="E3" s="59"/>
      <c r="F3" s="36"/>
      <c r="G3" s="54"/>
      <c r="H3" s="54"/>
      <c r="I3" s="32"/>
      <c r="J3" s="33"/>
      <c r="K3" s="33"/>
      <c r="L3" s="34"/>
      <c r="M3" s="53"/>
      <c r="N3" s="53"/>
      <c r="O3" s="35"/>
      <c r="P3" s="35"/>
      <c r="Q3" s="49" t="str">
        <f ca="1">IF(J3&lt;&gt;"",(YEARFRAC(TODAY(),J3)),"")</f>
        <v/>
      </c>
      <c r="R3" s="50">
        <f t="shared" ref="R3" si="0">IF(L3="Actif",1,0)</f>
        <v>0</v>
      </c>
      <c r="S3" s="50">
        <f t="shared" ref="S3" si="1">IF(B3=0,0,IF(R3=1,0,1))</f>
        <v>1</v>
      </c>
      <c r="T3" s="50">
        <f t="shared" ref="T3" si="2">IF(M3="Extérieur",1,0)</f>
        <v>0</v>
      </c>
      <c r="U3" s="50">
        <f t="shared" ref="U3" si="3">IF(B3=0,0,IF(T3=1,0,1))</f>
        <v>1</v>
      </c>
      <c r="V3" s="19" t="e">
        <f ca="1">INDEX({"10 - 20 ans";"20 - 30 ans";"30 - 40 ans";"40 - 50 ans";"50 - 60 ans";"60 - 70 ans";"70 ans et plus"},MATCH(Q3,{10;20;30;40;50;60;70},1))</f>
        <v>#N/A</v>
      </c>
      <c r="W3" s="20"/>
    </row>
    <row r="4" spans="1:23" s="21" customFormat="1" ht="20.100000000000001" customHeight="1" x14ac:dyDescent="0.25">
      <c r="A4" s="31"/>
      <c r="B4" s="37" t="s">
        <v>67</v>
      </c>
      <c r="C4" s="38" t="s">
        <v>68</v>
      </c>
      <c r="D4" s="56"/>
      <c r="E4" s="59"/>
      <c r="F4" s="36"/>
      <c r="G4" s="54"/>
      <c r="H4" s="54"/>
      <c r="I4" s="32"/>
      <c r="J4" s="33"/>
      <c r="K4" s="33"/>
      <c r="L4" s="34"/>
      <c r="M4" s="53"/>
      <c r="N4" s="53"/>
      <c r="O4" s="35"/>
      <c r="P4" s="35"/>
      <c r="Q4" s="49" t="str">
        <f t="shared" ref="Q4:Q39" ca="1" si="4">IF(J4&lt;&gt;"",(YEARFRAC(TODAY(),J4)),"")</f>
        <v/>
      </c>
      <c r="R4" s="50">
        <f t="shared" ref="R4:R39" si="5">IF(L4="Actif",1,0)</f>
        <v>0</v>
      </c>
      <c r="S4" s="50">
        <f t="shared" ref="S4:S39" si="6">IF(B4=0,0,IF(R4=1,0,1))</f>
        <v>1</v>
      </c>
      <c r="T4" s="50">
        <f t="shared" ref="T4:T39" si="7">IF(M4="Extérieur",1,0)</f>
        <v>0</v>
      </c>
      <c r="U4" s="50">
        <f t="shared" ref="U4:U39" si="8">IF(B4=0,0,IF(T4=1,0,1))</f>
        <v>1</v>
      </c>
      <c r="V4" s="19" t="e">
        <f ca="1">INDEX({"10 - 20 ans";"20 - 30 ans";"30 - 40 ans";"40 - 50 ans";"50 - 60 ans";"60 - 70 ans";"70 ans et plus"},MATCH(Q4,{10;20;30;40;50;60;70},1))</f>
        <v>#N/A</v>
      </c>
      <c r="W4" s="20">
        <v>1</v>
      </c>
    </row>
    <row r="5" spans="1:23" s="21" customFormat="1" ht="20.100000000000001" customHeight="1" x14ac:dyDescent="0.25">
      <c r="A5" s="31" t="s">
        <v>113</v>
      </c>
      <c r="B5" s="37" t="s">
        <v>26</v>
      </c>
      <c r="C5" s="38" t="s">
        <v>27</v>
      </c>
      <c r="D5" s="56"/>
      <c r="E5" s="59"/>
      <c r="F5" s="36"/>
      <c r="G5" s="54"/>
      <c r="H5" s="54"/>
      <c r="I5" s="32"/>
      <c r="J5" s="33"/>
      <c r="K5" s="33"/>
      <c r="L5" s="34"/>
      <c r="M5" s="53"/>
      <c r="N5" s="53"/>
      <c r="O5" s="35"/>
      <c r="P5" s="35"/>
      <c r="Q5" s="49" t="str">
        <f t="shared" ca="1" si="4"/>
        <v/>
      </c>
      <c r="R5" s="50">
        <f t="shared" si="5"/>
        <v>0</v>
      </c>
      <c r="S5" s="50">
        <f t="shared" si="6"/>
        <v>1</v>
      </c>
      <c r="T5" s="50">
        <f t="shared" si="7"/>
        <v>0</v>
      </c>
      <c r="U5" s="50">
        <f t="shared" si="8"/>
        <v>1</v>
      </c>
      <c r="V5" s="19" t="e">
        <f ca="1">INDEX({"10 - 20 ans";"20 - 30 ans";"30 - 40 ans";"40 - 50 ans";"50 - 60 ans";"60 - 70 ans";"70 ans et plus"},MATCH(Q5,{10;20;30;40;50;60;70},1))</f>
        <v>#N/A</v>
      </c>
      <c r="W5" s="20">
        <v>1</v>
      </c>
    </row>
    <row r="6" spans="1:23" s="21" customFormat="1" ht="20.100000000000001" customHeight="1" x14ac:dyDescent="0.25">
      <c r="A6" s="31"/>
      <c r="B6" s="37" t="s">
        <v>69</v>
      </c>
      <c r="C6" s="38" t="s">
        <v>70</v>
      </c>
      <c r="D6" s="56"/>
      <c r="E6" s="59"/>
      <c r="F6" s="36"/>
      <c r="G6" s="54"/>
      <c r="H6" s="54"/>
      <c r="I6" s="32"/>
      <c r="J6" s="33"/>
      <c r="K6" s="33"/>
      <c r="L6" s="34"/>
      <c r="M6" s="53"/>
      <c r="N6" s="53"/>
      <c r="O6" s="35"/>
      <c r="P6" s="35"/>
      <c r="Q6" s="49" t="str">
        <f t="shared" ca="1" si="4"/>
        <v/>
      </c>
      <c r="R6" s="50">
        <f t="shared" si="5"/>
        <v>0</v>
      </c>
      <c r="S6" s="50">
        <f t="shared" si="6"/>
        <v>1</v>
      </c>
      <c r="T6" s="50">
        <f t="shared" si="7"/>
        <v>0</v>
      </c>
      <c r="U6" s="50">
        <f t="shared" si="8"/>
        <v>1</v>
      </c>
      <c r="V6" s="19" t="e">
        <f ca="1">INDEX({"10 - 20 ans";"20 - 30 ans";"30 - 40 ans";"40 - 50 ans";"50 - 60 ans";"60 - 70 ans";"70 ans et plus"},MATCH(Q6,{10;20;30;40;50;60;70},1))</f>
        <v>#N/A</v>
      </c>
      <c r="W6" s="20">
        <v>1</v>
      </c>
    </row>
    <row r="7" spans="1:23" s="21" customFormat="1" ht="20.100000000000001" customHeight="1" x14ac:dyDescent="0.25">
      <c r="A7" s="31"/>
      <c r="B7" s="37" t="s">
        <v>51</v>
      </c>
      <c r="C7" s="38" t="s">
        <v>52</v>
      </c>
      <c r="D7" s="56"/>
      <c r="E7" s="59"/>
      <c r="F7" s="36"/>
      <c r="G7" s="54"/>
      <c r="H7" s="54"/>
      <c r="I7" s="32"/>
      <c r="J7" s="33"/>
      <c r="K7" s="33"/>
      <c r="L7" s="34"/>
      <c r="M7" s="53"/>
      <c r="N7" s="53"/>
      <c r="O7" s="35"/>
      <c r="P7" s="35"/>
      <c r="Q7" s="49" t="str">
        <f t="shared" ca="1" si="4"/>
        <v/>
      </c>
      <c r="R7" s="50">
        <f t="shared" si="5"/>
        <v>0</v>
      </c>
      <c r="S7" s="50">
        <f t="shared" si="6"/>
        <v>1</v>
      </c>
      <c r="T7" s="50">
        <f t="shared" si="7"/>
        <v>0</v>
      </c>
      <c r="U7" s="50">
        <f t="shared" si="8"/>
        <v>1</v>
      </c>
      <c r="V7" s="19" t="e">
        <f ca="1">INDEX({"10 - 20 ans";"20 - 30 ans";"30 - 40 ans";"40 - 50 ans";"50 - 60 ans";"60 - 70 ans";"70 ans et plus"},MATCH(Q7,{10;20;30;40;50;60;70},1))</f>
        <v>#N/A</v>
      </c>
      <c r="W7" s="20">
        <v>1</v>
      </c>
    </row>
    <row r="8" spans="1:23" s="21" customFormat="1" ht="20.100000000000001" customHeight="1" x14ac:dyDescent="0.25">
      <c r="A8" s="31"/>
      <c r="B8" s="37" t="s">
        <v>99</v>
      </c>
      <c r="C8" s="38" t="s">
        <v>45</v>
      </c>
      <c r="D8" s="56"/>
      <c r="E8" s="59"/>
      <c r="F8" s="36"/>
      <c r="G8" s="54"/>
      <c r="H8" s="54"/>
      <c r="I8" s="32"/>
      <c r="J8" s="33"/>
      <c r="K8" s="33"/>
      <c r="L8" s="34"/>
      <c r="M8" s="53"/>
      <c r="N8" s="53"/>
      <c r="O8" s="35"/>
      <c r="P8" s="35"/>
      <c r="Q8" s="49" t="str">
        <f t="shared" ca="1" si="4"/>
        <v/>
      </c>
      <c r="R8" s="50">
        <f t="shared" si="5"/>
        <v>0</v>
      </c>
      <c r="S8" s="50">
        <f t="shared" si="6"/>
        <v>1</v>
      </c>
      <c r="T8" s="50">
        <f t="shared" si="7"/>
        <v>0</v>
      </c>
      <c r="U8" s="50">
        <f t="shared" si="8"/>
        <v>1</v>
      </c>
      <c r="V8" s="19" t="e">
        <f ca="1">INDEX({"10 - 20 ans";"20 - 30 ans";"30 - 40 ans";"40 - 50 ans";"50 - 60 ans";"60 - 70 ans";"70 ans et plus"},MATCH(Q8,{10;20;30;40;50;60;70},1))</f>
        <v>#N/A</v>
      </c>
      <c r="W8" s="20">
        <v>1</v>
      </c>
    </row>
    <row r="9" spans="1:23" s="21" customFormat="1" ht="20.100000000000001" customHeight="1" x14ac:dyDescent="0.25">
      <c r="A9" s="31"/>
      <c r="B9" s="37" t="s">
        <v>29</v>
      </c>
      <c r="C9" s="38" t="s">
        <v>30</v>
      </c>
      <c r="D9" s="56"/>
      <c r="E9" s="59"/>
      <c r="F9" s="36"/>
      <c r="G9" s="54"/>
      <c r="H9" s="54"/>
      <c r="I9" s="32"/>
      <c r="J9" s="33"/>
      <c r="K9" s="33"/>
      <c r="L9" s="34"/>
      <c r="M9" s="53"/>
      <c r="N9" s="53"/>
      <c r="O9" s="35"/>
      <c r="P9" s="35"/>
      <c r="Q9" s="49" t="str">
        <f t="shared" ca="1" si="4"/>
        <v/>
      </c>
      <c r="R9" s="50">
        <f t="shared" si="5"/>
        <v>0</v>
      </c>
      <c r="S9" s="50">
        <f t="shared" si="6"/>
        <v>1</v>
      </c>
      <c r="T9" s="50">
        <f t="shared" si="7"/>
        <v>0</v>
      </c>
      <c r="U9" s="50">
        <f t="shared" si="8"/>
        <v>1</v>
      </c>
      <c r="V9" s="19" t="e">
        <f ca="1">INDEX({"10 - 20 ans";"20 - 30 ans";"30 - 40 ans";"40 - 50 ans";"50 - 60 ans";"60 - 70 ans";"70 ans et plus"},MATCH(Q9,{10;20;30;40;50;60;70},1))</f>
        <v>#N/A</v>
      </c>
      <c r="W9" s="20">
        <v>1</v>
      </c>
    </row>
    <row r="10" spans="1:23" s="21" customFormat="1" ht="20.100000000000001" customHeight="1" x14ac:dyDescent="0.25">
      <c r="A10" s="31"/>
      <c r="B10" s="37" t="s">
        <v>87</v>
      </c>
      <c r="C10" s="38" t="s">
        <v>86</v>
      </c>
      <c r="D10" s="56"/>
      <c r="E10" s="59"/>
      <c r="F10" s="36"/>
      <c r="G10" s="54"/>
      <c r="H10" s="54"/>
      <c r="I10" s="32"/>
      <c r="J10" s="33"/>
      <c r="K10" s="33"/>
      <c r="L10" s="34"/>
      <c r="M10" s="53"/>
      <c r="N10" s="53"/>
      <c r="O10" s="35"/>
      <c r="P10" s="35"/>
      <c r="Q10" s="49" t="str">
        <f t="shared" ca="1" si="4"/>
        <v/>
      </c>
      <c r="R10" s="50">
        <f t="shared" si="5"/>
        <v>0</v>
      </c>
      <c r="S10" s="50">
        <f t="shared" si="6"/>
        <v>1</v>
      </c>
      <c r="T10" s="50">
        <f t="shared" si="7"/>
        <v>0</v>
      </c>
      <c r="U10" s="50">
        <f t="shared" si="8"/>
        <v>1</v>
      </c>
      <c r="V10" s="19" t="e">
        <f ca="1">INDEX({"10 - 20 ans";"20 - 30 ans";"30 - 40 ans";"40 - 50 ans";"50 - 60 ans";"60 - 70 ans";"70 ans et plus"},MATCH(Q10,{10;20;30;40;50;60;70},1))</f>
        <v>#N/A</v>
      </c>
      <c r="W10" s="20">
        <v>1</v>
      </c>
    </row>
    <row r="11" spans="1:23" s="21" customFormat="1" ht="20.100000000000001" customHeight="1" x14ac:dyDescent="0.25">
      <c r="A11" s="31"/>
      <c r="B11" s="37" t="s">
        <v>133</v>
      </c>
      <c r="C11" s="38" t="s">
        <v>134</v>
      </c>
      <c r="D11" s="56"/>
      <c r="E11" s="59"/>
      <c r="F11" s="36"/>
      <c r="G11" s="54"/>
      <c r="H11" s="54"/>
      <c r="I11" s="32"/>
      <c r="J11" s="33"/>
      <c r="K11" s="33"/>
      <c r="L11" s="34"/>
      <c r="M11" s="53"/>
      <c r="N11" s="53"/>
      <c r="O11" s="35"/>
      <c r="P11" s="35"/>
      <c r="Q11" s="49" t="str">
        <f t="shared" ca="1" si="4"/>
        <v/>
      </c>
      <c r="R11" s="50">
        <f t="shared" si="5"/>
        <v>0</v>
      </c>
      <c r="S11" s="50">
        <f t="shared" si="6"/>
        <v>1</v>
      </c>
      <c r="T11" s="50">
        <f t="shared" si="7"/>
        <v>0</v>
      </c>
      <c r="U11" s="50">
        <f t="shared" si="8"/>
        <v>1</v>
      </c>
      <c r="V11" s="19" t="e">
        <f ca="1">INDEX({"10 - 20 ans";"20 - 30 ans";"30 - 40 ans";"40 - 50 ans";"50 - 60 ans";"60 - 70 ans";"70 ans et plus"},MATCH(Q11,{10;20;30;40;50;60;70},1))</f>
        <v>#N/A</v>
      </c>
      <c r="W11" s="20">
        <v>1</v>
      </c>
    </row>
    <row r="12" spans="1:23" s="21" customFormat="1" ht="20.100000000000001" customHeight="1" x14ac:dyDescent="0.25">
      <c r="A12" s="31" t="s">
        <v>114</v>
      </c>
      <c r="B12" s="37" t="s">
        <v>79</v>
      </c>
      <c r="C12" s="38" t="s">
        <v>80</v>
      </c>
      <c r="D12" s="56"/>
      <c r="E12" s="59"/>
      <c r="F12" s="36"/>
      <c r="G12" s="54"/>
      <c r="H12" s="54"/>
      <c r="I12" s="32"/>
      <c r="J12" s="33"/>
      <c r="K12" s="33"/>
      <c r="L12" s="34"/>
      <c r="M12" s="53"/>
      <c r="N12" s="53"/>
      <c r="O12" s="35"/>
      <c r="P12" s="35"/>
      <c r="Q12" s="49" t="str">
        <f t="shared" ca="1" si="4"/>
        <v/>
      </c>
      <c r="R12" s="50">
        <f t="shared" si="5"/>
        <v>0</v>
      </c>
      <c r="S12" s="50">
        <f t="shared" si="6"/>
        <v>1</v>
      </c>
      <c r="T12" s="50">
        <f t="shared" si="7"/>
        <v>0</v>
      </c>
      <c r="U12" s="50">
        <f t="shared" si="8"/>
        <v>1</v>
      </c>
      <c r="V12" s="19" t="e">
        <f ca="1">INDEX({"10 - 20 ans";"20 - 30 ans";"30 - 40 ans";"40 - 50 ans";"50 - 60 ans";"60 - 70 ans";"70 ans et plus"},MATCH(Q12,{10;20;30;40;50;60;70},1))</f>
        <v>#N/A</v>
      </c>
      <c r="W12" s="20">
        <v>1</v>
      </c>
    </row>
    <row r="13" spans="1:23" s="21" customFormat="1" ht="20.100000000000001" customHeight="1" x14ac:dyDescent="0.25">
      <c r="A13" s="31"/>
      <c r="B13" s="37" t="s">
        <v>31</v>
      </c>
      <c r="C13" s="38" t="s">
        <v>32</v>
      </c>
      <c r="D13" s="56"/>
      <c r="E13" s="59"/>
      <c r="F13" s="36"/>
      <c r="G13" s="54"/>
      <c r="H13" s="54"/>
      <c r="I13" s="32"/>
      <c r="J13" s="33"/>
      <c r="K13" s="33"/>
      <c r="L13" s="34"/>
      <c r="M13" s="53"/>
      <c r="N13" s="53"/>
      <c r="O13" s="35"/>
      <c r="P13" s="35"/>
      <c r="Q13" s="49" t="str">
        <f t="shared" ca="1" si="4"/>
        <v/>
      </c>
      <c r="R13" s="50">
        <f t="shared" si="5"/>
        <v>0</v>
      </c>
      <c r="S13" s="50">
        <f t="shared" si="6"/>
        <v>1</v>
      </c>
      <c r="T13" s="50">
        <f t="shared" si="7"/>
        <v>0</v>
      </c>
      <c r="U13" s="50">
        <f t="shared" si="8"/>
        <v>1</v>
      </c>
      <c r="V13" s="19" t="e">
        <f ca="1">INDEX({"10 - 20 ans";"20 - 30 ans";"30 - 40 ans";"40 - 50 ans";"50 - 60 ans";"60 - 70 ans";"70 ans et plus"},MATCH(Q13,{10;20;30;40;50;60;70},1))</f>
        <v>#N/A</v>
      </c>
      <c r="W13" s="20">
        <v>1</v>
      </c>
    </row>
    <row r="14" spans="1:23" s="21" customFormat="1" ht="20.100000000000001" customHeight="1" x14ac:dyDescent="0.25">
      <c r="A14" s="31"/>
      <c r="B14" s="37" t="s">
        <v>44</v>
      </c>
      <c r="C14" s="38" t="s">
        <v>45</v>
      </c>
      <c r="D14" s="56"/>
      <c r="E14" s="59"/>
      <c r="F14" s="36"/>
      <c r="G14" s="54"/>
      <c r="H14" s="54"/>
      <c r="I14" s="32"/>
      <c r="J14" s="33"/>
      <c r="K14" s="33"/>
      <c r="L14" s="34"/>
      <c r="M14" s="53"/>
      <c r="N14" s="53"/>
      <c r="O14" s="35"/>
      <c r="P14" s="35"/>
      <c r="Q14" s="49" t="str">
        <f t="shared" ca="1" si="4"/>
        <v/>
      </c>
      <c r="R14" s="50">
        <f t="shared" si="5"/>
        <v>0</v>
      </c>
      <c r="S14" s="50">
        <f t="shared" si="6"/>
        <v>1</v>
      </c>
      <c r="T14" s="50">
        <f t="shared" si="7"/>
        <v>0</v>
      </c>
      <c r="U14" s="50">
        <f t="shared" si="8"/>
        <v>1</v>
      </c>
      <c r="V14" s="19" t="e">
        <f ca="1">INDEX({"10 - 20 ans";"20 - 30 ans";"30 - 40 ans";"40 - 50 ans";"50 - 60 ans";"60 - 70 ans";"70 ans et plus"},MATCH(Q14,{10;20;30;40;50;60;70},1))</f>
        <v>#N/A</v>
      </c>
      <c r="W14" s="20">
        <v>1</v>
      </c>
    </row>
    <row r="15" spans="1:23" s="21" customFormat="1" ht="20.100000000000001" customHeight="1" x14ac:dyDescent="0.25">
      <c r="A15" s="31" t="s">
        <v>136</v>
      </c>
      <c r="B15" s="37" t="s">
        <v>141</v>
      </c>
      <c r="C15" s="38" t="s">
        <v>142</v>
      </c>
      <c r="D15" s="56"/>
      <c r="E15" s="59"/>
      <c r="F15" s="36"/>
      <c r="G15" s="54"/>
      <c r="H15" s="54"/>
      <c r="I15" s="32"/>
      <c r="J15" s="33"/>
      <c r="K15" s="33"/>
      <c r="L15" s="34"/>
      <c r="M15" s="53"/>
      <c r="N15" s="53"/>
      <c r="O15" s="35"/>
      <c r="P15" s="35"/>
      <c r="Q15" s="49" t="str">
        <f t="shared" ca="1" si="4"/>
        <v/>
      </c>
      <c r="R15" s="50">
        <f t="shared" si="5"/>
        <v>0</v>
      </c>
      <c r="S15" s="50">
        <f t="shared" si="6"/>
        <v>1</v>
      </c>
      <c r="T15" s="50">
        <f t="shared" si="7"/>
        <v>0</v>
      </c>
      <c r="U15" s="50">
        <f t="shared" si="8"/>
        <v>1</v>
      </c>
      <c r="V15" s="19" t="e">
        <f ca="1">INDEX({"10 - 20 ans";"20 - 30 ans";"30 - 40 ans";"40 - 50 ans";"50 - 60 ans";"60 - 70 ans";"70 ans et plus"},MATCH(Q15,{10;20;30;40;50;60;70},1))</f>
        <v>#N/A</v>
      </c>
      <c r="W15" s="20">
        <v>1</v>
      </c>
    </row>
    <row r="16" spans="1:23" s="21" customFormat="1" ht="20.100000000000001" customHeight="1" x14ac:dyDescent="0.25">
      <c r="A16" s="31"/>
      <c r="B16" s="37" t="s">
        <v>105</v>
      </c>
      <c r="C16" s="38" t="s">
        <v>106</v>
      </c>
      <c r="D16" s="56"/>
      <c r="E16" s="59"/>
      <c r="F16" s="36"/>
      <c r="G16" s="54"/>
      <c r="H16" s="54"/>
      <c r="I16" s="32"/>
      <c r="J16" s="33"/>
      <c r="K16" s="33"/>
      <c r="L16" s="34"/>
      <c r="M16" s="53"/>
      <c r="N16" s="53"/>
      <c r="O16" s="35"/>
      <c r="P16" s="35"/>
      <c r="Q16" s="49" t="str">
        <f t="shared" ca="1" si="4"/>
        <v/>
      </c>
      <c r="R16" s="50">
        <f t="shared" si="5"/>
        <v>0</v>
      </c>
      <c r="S16" s="50">
        <f t="shared" si="6"/>
        <v>1</v>
      </c>
      <c r="T16" s="50">
        <f t="shared" si="7"/>
        <v>0</v>
      </c>
      <c r="U16" s="50">
        <f t="shared" si="8"/>
        <v>1</v>
      </c>
      <c r="V16" s="19" t="e">
        <f ca="1">INDEX({"10 - 20 ans";"20 - 30 ans";"30 - 40 ans";"40 - 50 ans";"50 - 60 ans";"60 - 70 ans";"70 ans et plus"},MATCH(Q16,{10;20;30;40;50;60;70},1))</f>
        <v>#N/A</v>
      </c>
      <c r="W16" s="20">
        <v>1</v>
      </c>
    </row>
    <row r="17" spans="1:23" s="21" customFormat="1" ht="20.100000000000001" customHeight="1" x14ac:dyDescent="0.25">
      <c r="A17" s="31"/>
      <c r="B17" s="37" t="s">
        <v>97</v>
      </c>
      <c r="C17" s="38" t="s">
        <v>98</v>
      </c>
      <c r="D17" s="56"/>
      <c r="E17" s="59"/>
      <c r="F17" s="36"/>
      <c r="G17" s="54"/>
      <c r="H17" s="54"/>
      <c r="I17" s="32"/>
      <c r="J17" s="33"/>
      <c r="K17" s="33"/>
      <c r="L17" s="34"/>
      <c r="M17" s="53"/>
      <c r="N17" s="53"/>
      <c r="O17" s="35"/>
      <c r="P17" s="35"/>
      <c r="Q17" s="49" t="str">
        <f t="shared" ca="1" si="4"/>
        <v/>
      </c>
      <c r="R17" s="50">
        <f t="shared" si="5"/>
        <v>0</v>
      </c>
      <c r="S17" s="50">
        <f t="shared" si="6"/>
        <v>1</v>
      </c>
      <c r="T17" s="50">
        <f t="shared" si="7"/>
        <v>0</v>
      </c>
      <c r="U17" s="50">
        <f t="shared" si="8"/>
        <v>1</v>
      </c>
      <c r="V17" s="19" t="e">
        <f ca="1">INDEX({"10 - 20 ans";"20 - 30 ans";"30 - 40 ans";"40 - 50 ans";"50 - 60 ans";"60 - 70 ans";"70 ans et plus"},MATCH(Q17,{10;20;30;40;50;60;70},1))</f>
        <v>#N/A</v>
      </c>
      <c r="W17" s="20">
        <v>1</v>
      </c>
    </row>
    <row r="18" spans="1:23" s="21" customFormat="1" ht="20.100000000000001" customHeight="1" x14ac:dyDescent="0.25">
      <c r="A18" s="31"/>
      <c r="B18" s="37" t="s">
        <v>84</v>
      </c>
      <c r="C18" s="38" t="s">
        <v>85</v>
      </c>
      <c r="D18" s="56"/>
      <c r="E18" s="59"/>
      <c r="F18" s="36"/>
      <c r="G18" s="54"/>
      <c r="H18" s="54"/>
      <c r="I18" s="32"/>
      <c r="J18" s="33"/>
      <c r="K18" s="33"/>
      <c r="L18" s="34"/>
      <c r="M18" s="53"/>
      <c r="N18" s="53"/>
      <c r="O18" s="35"/>
      <c r="P18" s="35"/>
      <c r="Q18" s="49" t="str">
        <f t="shared" ca="1" si="4"/>
        <v/>
      </c>
      <c r="R18" s="50">
        <f t="shared" si="5"/>
        <v>0</v>
      </c>
      <c r="S18" s="50">
        <f t="shared" si="6"/>
        <v>1</v>
      </c>
      <c r="T18" s="50">
        <f t="shared" si="7"/>
        <v>0</v>
      </c>
      <c r="U18" s="50">
        <f t="shared" si="8"/>
        <v>1</v>
      </c>
      <c r="V18" s="19" t="e">
        <f ca="1">INDEX({"10 - 20 ans";"20 - 30 ans";"30 - 40 ans";"40 - 50 ans";"50 - 60 ans";"60 - 70 ans";"70 ans et plus"},MATCH(Q18,{10;20;30;40;50;60;70},1))</f>
        <v>#N/A</v>
      </c>
      <c r="W18" s="20">
        <v>1</v>
      </c>
    </row>
    <row r="19" spans="1:23" s="21" customFormat="1" ht="20.100000000000001" customHeight="1" x14ac:dyDescent="0.25">
      <c r="A19" s="31"/>
      <c r="B19" s="37" t="s">
        <v>33</v>
      </c>
      <c r="C19" s="38" t="s">
        <v>34</v>
      </c>
      <c r="D19" s="56"/>
      <c r="E19" s="59"/>
      <c r="F19" s="36"/>
      <c r="G19" s="54"/>
      <c r="H19" s="54"/>
      <c r="I19" s="32"/>
      <c r="J19" s="33"/>
      <c r="K19" s="33"/>
      <c r="L19" s="34"/>
      <c r="M19" s="53"/>
      <c r="N19" s="53"/>
      <c r="O19" s="35"/>
      <c r="P19" s="35"/>
      <c r="Q19" s="49" t="str">
        <f t="shared" ca="1" si="4"/>
        <v/>
      </c>
      <c r="R19" s="50">
        <f t="shared" si="5"/>
        <v>0</v>
      </c>
      <c r="S19" s="50">
        <f t="shared" si="6"/>
        <v>1</v>
      </c>
      <c r="T19" s="50">
        <f t="shared" si="7"/>
        <v>0</v>
      </c>
      <c r="U19" s="50">
        <f t="shared" si="8"/>
        <v>1</v>
      </c>
      <c r="V19" s="19" t="e">
        <f ca="1">INDEX({"10 - 20 ans";"20 - 30 ans";"30 - 40 ans";"40 - 50 ans";"50 - 60 ans";"60 - 70 ans";"70 ans et plus"},MATCH(Q19,{10;20;30;40;50;60;70},1))</f>
        <v>#N/A</v>
      </c>
      <c r="W19" s="20">
        <v>1</v>
      </c>
    </row>
    <row r="20" spans="1:23" s="21" customFormat="1" ht="20.100000000000001" customHeight="1" x14ac:dyDescent="0.25">
      <c r="A20" s="31" t="s">
        <v>136</v>
      </c>
      <c r="B20" s="37" t="s">
        <v>145</v>
      </c>
      <c r="C20" s="38" t="s">
        <v>146</v>
      </c>
      <c r="D20" s="56"/>
      <c r="E20" s="59"/>
      <c r="F20" s="36"/>
      <c r="G20" s="54"/>
      <c r="H20" s="54"/>
      <c r="I20" s="32"/>
      <c r="J20" s="33"/>
      <c r="K20" s="33"/>
      <c r="L20" s="34"/>
      <c r="M20" s="53"/>
      <c r="N20" s="53"/>
      <c r="O20" s="35"/>
      <c r="P20" s="35"/>
      <c r="Q20" s="49" t="str">
        <f t="shared" ca="1" si="4"/>
        <v/>
      </c>
      <c r="R20" s="50">
        <f t="shared" si="5"/>
        <v>0</v>
      </c>
      <c r="S20" s="50">
        <f t="shared" si="6"/>
        <v>1</v>
      </c>
      <c r="T20" s="50">
        <f t="shared" si="7"/>
        <v>0</v>
      </c>
      <c r="U20" s="50">
        <f t="shared" si="8"/>
        <v>1</v>
      </c>
      <c r="V20" s="19" t="e">
        <f ca="1">INDEX({"10 - 20 ans";"20 - 30 ans";"30 - 40 ans";"40 - 50 ans";"50 - 60 ans";"60 - 70 ans";"70 ans et plus"},MATCH(Q20,{10;20;30;40;50;60;70},1))</f>
        <v>#N/A</v>
      </c>
      <c r="W20" s="20">
        <v>1</v>
      </c>
    </row>
    <row r="21" spans="1:23" s="21" customFormat="1" ht="20.100000000000001" customHeight="1" x14ac:dyDescent="0.25">
      <c r="A21" s="31"/>
      <c r="B21" s="37" t="s">
        <v>47</v>
      </c>
      <c r="C21" s="38" t="s">
        <v>27</v>
      </c>
      <c r="D21" s="56"/>
      <c r="E21" s="59"/>
      <c r="F21" s="36"/>
      <c r="G21" s="54"/>
      <c r="H21" s="54"/>
      <c r="I21" s="32"/>
      <c r="J21" s="33"/>
      <c r="K21" s="33"/>
      <c r="L21" s="34"/>
      <c r="M21" s="53"/>
      <c r="N21" s="53"/>
      <c r="O21" s="35"/>
      <c r="P21" s="35"/>
      <c r="Q21" s="49" t="str">
        <f t="shared" ca="1" si="4"/>
        <v/>
      </c>
      <c r="R21" s="50">
        <f t="shared" si="5"/>
        <v>0</v>
      </c>
      <c r="S21" s="50">
        <f t="shared" si="6"/>
        <v>1</v>
      </c>
      <c r="T21" s="50">
        <f t="shared" si="7"/>
        <v>0</v>
      </c>
      <c r="U21" s="50">
        <f t="shared" si="8"/>
        <v>1</v>
      </c>
      <c r="V21" s="19" t="e">
        <f ca="1">INDEX({"10 - 20 ans";"20 - 30 ans";"30 - 40 ans";"40 - 50 ans";"50 - 60 ans";"60 - 70 ans";"70 ans et plus"},MATCH(Q21,{10;20;30;40;50;60;70},1))</f>
        <v>#N/A</v>
      </c>
      <c r="W21" s="20">
        <v>1</v>
      </c>
    </row>
    <row r="22" spans="1:23" s="21" customFormat="1" ht="20.100000000000001" customHeight="1" x14ac:dyDescent="0.25">
      <c r="A22" s="31" t="s">
        <v>115</v>
      </c>
      <c r="B22" s="37" t="s">
        <v>93</v>
      </c>
      <c r="C22" s="38" t="s">
        <v>94</v>
      </c>
      <c r="D22" s="56"/>
      <c r="E22" s="59"/>
      <c r="F22" s="36"/>
      <c r="G22" s="54"/>
      <c r="H22" s="54"/>
      <c r="I22" s="32"/>
      <c r="J22" s="33"/>
      <c r="K22" s="33"/>
      <c r="L22" s="34"/>
      <c r="M22" s="53"/>
      <c r="N22" s="53"/>
      <c r="O22" s="35"/>
      <c r="P22" s="35"/>
      <c r="Q22" s="49" t="str">
        <f t="shared" ca="1" si="4"/>
        <v/>
      </c>
      <c r="R22" s="50">
        <f t="shared" si="5"/>
        <v>0</v>
      </c>
      <c r="S22" s="50">
        <f t="shared" si="6"/>
        <v>1</v>
      </c>
      <c r="T22" s="50">
        <f t="shared" si="7"/>
        <v>0</v>
      </c>
      <c r="U22" s="50">
        <f t="shared" si="8"/>
        <v>1</v>
      </c>
      <c r="V22" s="19" t="e">
        <f ca="1">INDEX({"10 - 20 ans";"20 - 30 ans";"30 - 40 ans";"40 - 50 ans";"50 - 60 ans";"60 - 70 ans";"70 ans et plus"},MATCH(Q22,{10;20;30;40;50;60;70},1))</f>
        <v>#N/A</v>
      </c>
      <c r="W22" s="20">
        <v>1</v>
      </c>
    </row>
    <row r="23" spans="1:23" s="21" customFormat="1" ht="20.100000000000001" customHeight="1" x14ac:dyDescent="0.25">
      <c r="A23" s="31" t="s">
        <v>116</v>
      </c>
      <c r="B23" s="37" t="s">
        <v>48</v>
      </c>
      <c r="C23" s="38" t="s">
        <v>30</v>
      </c>
      <c r="D23" s="56"/>
      <c r="E23" s="59"/>
      <c r="F23" s="36"/>
      <c r="G23" s="54"/>
      <c r="H23" s="54"/>
      <c r="I23" s="32"/>
      <c r="J23" s="33"/>
      <c r="K23" s="33"/>
      <c r="L23" s="34"/>
      <c r="M23" s="53"/>
      <c r="N23" s="53"/>
      <c r="O23" s="35"/>
      <c r="P23" s="35"/>
      <c r="Q23" s="49" t="str">
        <f t="shared" ca="1" si="4"/>
        <v/>
      </c>
      <c r="R23" s="50">
        <f t="shared" si="5"/>
        <v>0</v>
      </c>
      <c r="S23" s="50">
        <f t="shared" si="6"/>
        <v>1</v>
      </c>
      <c r="T23" s="50">
        <f t="shared" si="7"/>
        <v>0</v>
      </c>
      <c r="U23" s="50">
        <f t="shared" si="8"/>
        <v>1</v>
      </c>
      <c r="V23" s="19" t="e">
        <f ca="1">INDEX({"10 - 20 ans";"20 - 30 ans";"30 - 40 ans";"40 - 50 ans";"50 - 60 ans";"60 - 70 ans";"70 ans et plus"},MATCH(Q23,{10;20;30;40;50;60;70},1))</f>
        <v>#N/A</v>
      </c>
      <c r="W23" s="20">
        <v>1</v>
      </c>
    </row>
    <row r="24" spans="1:23" s="21" customFormat="1" ht="20.100000000000001" customHeight="1" x14ac:dyDescent="0.25">
      <c r="A24" s="31" t="s">
        <v>37</v>
      </c>
      <c r="B24" s="37" t="s">
        <v>66</v>
      </c>
      <c r="C24" s="38" t="s">
        <v>46</v>
      </c>
      <c r="D24" s="56"/>
      <c r="E24" s="59"/>
      <c r="F24" s="36"/>
      <c r="G24" s="54"/>
      <c r="H24" s="54"/>
      <c r="I24" s="32"/>
      <c r="J24" s="33"/>
      <c r="K24" s="33"/>
      <c r="L24" s="34"/>
      <c r="M24" s="53"/>
      <c r="N24" s="53"/>
      <c r="O24" s="35"/>
      <c r="P24" s="35"/>
      <c r="Q24" s="49" t="str">
        <f t="shared" ca="1" si="4"/>
        <v/>
      </c>
      <c r="R24" s="50">
        <f t="shared" si="5"/>
        <v>0</v>
      </c>
      <c r="S24" s="50">
        <f t="shared" si="6"/>
        <v>1</v>
      </c>
      <c r="T24" s="50">
        <f t="shared" si="7"/>
        <v>0</v>
      </c>
      <c r="U24" s="50">
        <f t="shared" si="8"/>
        <v>1</v>
      </c>
      <c r="V24" s="19" t="e">
        <f ca="1">INDEX({"10 - 20 ans";"20 - 30 ans";"30 - 40 ans";"40 - 50 ans";"50 - 60 ans";"60 - 70 ans";"70 ans et plus"},MATCH(Q24,{10;20;30;40;50;60;70},1))</f>
        <v>#N/A</v>
      </c>
      <c r="W24" s="20">
        <v>1</v>
      </c>
    </row>
    <row r="25" spans="1:23" s="21" customFormat="1" ht="20.100000000000001" customHeight="1" x14ac:dyDescent="0.25">
      <c r="A25" s="31" t="s">
        <v>136</v>
      </c>
      <c r="B25" s="37" t="s">
        <v>137</v>
      </c>
      <c r="C25" s="38" t="s">
        <v>138</v>
      </c>
      <c r="D25" s="56"/>
      <c r="E25" s="59"/>
      <c r="F25" s="36"/>
      <c r="G25" s="54"/>
      <c r="H25" s="54"/>
      <c r="I25" s="32"/>
      <c r="J25" s="33"/>
      <c r="K25" s="33"/>
      <c r="L25" s="34"/>
      <c r="M25" s="53"/>
      <c r="N25" s="53"/>
      <c r="O25" s="35"/>
      <c r="P25" s="35"/>
      <c r="Q25" s="49" t="str">
        <f t="shared" ca="1" si="4"/>
        <v/>
      </c>
      <c r="R25" s="50">
        <f t="shared" si="5"/>
        <v>0</v>
      </c>
      <c r="S25" s="50">
        <f t="shared" si="6"/>
        <v>1</v>
      </c>
      <c r="T25" s="50">
        <f t="shared" si="7"/>
        <v>0</v>
      </c>
      <c r="U25" s="50">
        <f t="shared" si="8"/>
        <v>1</v>
      </c>
      <c r="V25" s="19" t="e">
        <f ca="1">INDEX({"10 - 20 ans";"20 - 30 ans";"30 - 40 ans";"40 - 50 ans";"50 - 60 ans";"60 - 70 ans";"70 ans et plus"},MATCH(Q25,{10;20;30;40;50;60;70},1))</f>
        <v>#N/A</v>
      </c>
      <c r="W25" s="20">
        <v>1</v>
      </c>
    </row>
    <row r="26" spans="1:23" s="21" customFormat="1" ht="20.100000000000001" customHeight="1" x14ac:dyDescent="0.25">
      <c r="A26" s="31"/>
      <c r="B26" s="37" t="s">
        <v>103</v>
      </c>
      <c r="C26" s="38" t="s">
        <v>104</v>
      </c>
      <c r="D26" s="56"/>
      <c r="E26" s="59"/>
      <c r="F26" s="36"/>
      <c r="G26" s="54"/>
      <c r="H26" s="54"/>
      <c r="I26" s="32"/>
      <c r="J26" s="33"/>
      <c r="K26" s="33"/>
      <c r="L26" s="34"/>
      <c r="M26" s="53"/>
      <c r="N26" s="53"/>
      <c r="O26" s="35"/>
      <c r="P26" s="35"/>
      <c r="Q26" s="49" t="str">
        <f t="shared" ca="1" si="4"/>
        <v/>
      </c>
      <c r="R26" s="50">
        <f t="shared" si="5"/>
        <v>0</v>
      </c>
      <c r="S26" s="50">
        <f t="shared" si="6"/>
        <v>1</v>
      </c>
      <c r="T26" s="50">
        <f t="shared" si="7"/>
        <v>0</v>
      </c>
      <c r="U26" s="50">
        <f t="shared" si="8"/>
        <v>1</v>
      </c>
      <c r="V26" s="19" t="e">
        <f ca="1">INDEX({"10 - 20 ans";"20 - 30 ans";"30 - 40 ans";"40 - 50 ans";"50 - 60 ans";"60 - 70 ans";"70 ans et plus"},MATCH(Q26,{10;20;30;40;50;60;70},1))</f>
        <v>#N/A</v>
      </c>
      <c r="W26" s="20">
        <v>1</v>
      </c>
    </row>
    <row r="27" spans="1:23" s="21" customFormat="1" ht="20.100000000000001" customHeight="1" x14ac:dyDescent="0.25">
      <c r="A27" s="31"/>
      <c r="B27" s="37" t="s">
        <v>91</v>
      </c>
      <c r="C27" s="38" t="s">
        <v>92</v>
      </c>
      <c r="D27" s="56"/>
      <c r="E27" s="59"/>
      <c r="F27" s="36"/>
      <c r="G27" s="54"/>
      <c r="H27" s="54"/>
      <c r="I27" s="32"/>
      <c r="J27" s="33"/>
      <c r="K27" s="33"/>
      <c r="L27" s="34"/>
      <c r="M27" s="53"/>
      <c r="N27" s="53"/>
      <c r="O27" s="35"/>
      <c r="P27" s="35"/>
      <c r="Q27" s="49" t="str">
        <f t="shared" ca="1" si="4"/>
        <v/>
      </c>
      <c r="R27" s="50">
        <f t="shared" si="5"/>
        <v>0</v>
      </c>
      <c r="S27" s="50">
        <f t="shared" si="6"/>
        <v>1</v>
      </c>
      <c r="T27" s="50">
        <f t="shared" si="7"/>
        <v>0</v>
      </c>
      <c r="U27" s="50">
        <f t="shared" si="8"/>
        <v>1</v>
      </c>
      <c r="V27" s="19" t="e">
        <f ca="1">INDEX({"10 - 20 ans";"20 - 30 ans";"30 - 40 ans";"40 - 50 ans";"50 - 60 ans";"60 - 70 ans";"70 ans et plus"},MATCH(Q27,{10;20;30;40;50;60;70},1))</f>
        <v>#N/A</v>
      </c>
      <c r="W27" s="20">
        <v>1</v>
      </c>
    </row>
    <row r="28" spans="1:23" s="21" customFormat="1" ht="20.100000000000001" customHeight="1" x14ac:dyDescent="0.25">
      <c r="A28" s="31"/>
      <c r="B28" s="37" t="s">
        <v>95</v>
      </c>
      <c r="C28" s="38" t="s">
        <v>96</v>
      </c>
      <c r="D28" s="56"/>
      <c r="E28" s="59"/>
      <c r="F28" s="36"/>
      <c r="G28" s="54"/>
      <c r="H28" s="54"/>
      <c r="I28" s="32"/>
      <c r="J28" s="33"/>
      <c r="K28" s="33"/>
      <c r="L28" s="34"/>
      <c r="M28" s="53"/>
      <c r="N28" s="53"/>
      <c r="O28" s="35"/>
      <c r="P28" s="35"/>
      <c r="Q28" s="49" t="str">
        <f t="shared" ca="1" si="4"/>
        <v/>
      </c>
      <c r="R28" s="50">
        <f t="shared" si="5"/>
        <v>0</v>
      </c>
      <c r="S28" s="50">
        <f t="shared" si="6"/>
        <v>1</v>
      </c>
      <c r="T28" s="50">
        <f t="shared" si="7"/>
        <v>0</v>
      </c>
      <c r="U28" s="50">
        <f t="shared" si="8"/>
        <v>1</v>
      </c>
      <c r="V28" s="19" t="e">
        <f ca="1">INDEX({"10 - 20 ans";"20 - 30 ans";"30 - 40 ans";"40 - 50 ans";"50 - 60 ans";"60 - 70 ans";"70 ans et plus"},MATCH(Q28,{10;20;30;40;50;60;70},1))</f>
        <v>#N/A</v>
      </c>
      <c r="W28" s="20">
        <v>1</v>
      </c>
    </row>
    <row r="29" spans="1:23" s="21" customFormat="1" ht="20.100000000000001" customHeight="1" x14ac:dyDescent="0.25">
      <c r="A29" s="31"/>
      <c r="B29" s="37" t="s">
        <v>101</v>
      </c>
      <c r="C29" s="38" t="s">
        <v>102</v>
      </c>
      <c r="D29" s="56"/>
      <c r="E29" s="59"/>
      <c r="F29" s="36"/>
      <c r="G29" s="54"/>
      <c r="H29" s="54"/>
      <c r="I29" s="32"/>
      <c r="J29" s="33"/>
      <c r="K29" s="33"/>
      <c r="L29" s="34"/>
      <c r="M29" s="53"/>
      <c r="N29" s="53"/>
      <c r="O29" s="35"/>
      <c r="P29" s="35"/>
      <c r="Q29" s="49" t="str">
        <f t="shared" ca="1" si="4"/>
        <v/>
      </c>
      <c r="R29" s="50">
        <f t="shared" si="5"/>
        <v>0</v>
      </c>
      <c r="S29" s="50">
        <f t="shared" si="6"/>
        <v>1</v>
      </c>
      <c r="T29" s="50">
        <f t="shared" si="7"/>
        <v>0</v>
      </c>
      <c r="U29" s="50">
        <f t="shared" si="8"/>
        <v>1</v>
      </c>
      <c r="V29" s="19" t="e">
        <f ca="1">INDEX({"10 - 20 ans";"20 - 30 ans";"30 - 40 ans";"40 - 50 ans";"50 - 60 ans";"60 - 70 ans";"70 ans et plus"},MATCH(Q29,{10;20;30;40;50;60;70},1))</f>
        <v>#N/A</v>
      </c>
      <c r="W29" s="20">
        <v>1</v>
      </c>
    </row>
    <row r="30" spans="1:23" s="21" customFormat="1" ht="20.100000000000001" customHeight="1" x14ac:dyDescent="0.25">
      <c r="A30" s="31"/>
      <c r="B30" s="37" t="s">
        <v>35</v>
      </c>
      <c r="C30" s="38" t="s">
        <v>36</v>
      </c>
      <c r="D30" s="56"/>
      <c r="E30" s="59"/>
      <c r="F30" s="36"/>
      <c r="G30" s="54"/>
      <c r="H30" s="54"/>
      <c r="I30" s="32"/>
      <c r="J30" s="33"/>
      <c r="K30" s="33"/>
      <c r="L30" s="34"/>
      <c r="M30" s="53"/>
      <c r="N30" s="53"/>
      <c r="O30" s="35"/>
      <c r="P30" s="35"/>
      <c r="Q30" s="49" t="str">
        <f t="shared" ca="1" si="4"/>
        <v/>
      </c>
      <c r="R30" s="50">
        <f t="shared" si="5"/>
        <v>0</v>
      </c>
      <c r="S30" s="50">
        <f t="shared" si="6"/>
        <v>1</v>
      </c>
      <c r="T30" s="50">
        <f t="shared" si="7"/>
        <v>0</v>
      </c>
      <c r="U30" s="50">
        <f t="shared" si="8"/>
        <v>1</v>
      </c>
      <c r="V30" s="19" t="e">
        <f ca="1">INDEX({"10 - 20 ans";"20 - 30 ans";"30 - 40 ans";"40 - 50 ans";"50 - 60 ans";"60 - 70 ans";"70 ans et plus"},MATCH(Q30,{10;20;30;40;50;60;70},1))</f>
        <v>#N/A</v>
      </c>
      <c r="W30" s="20">
        <v>1</v>
      </c>
    </row>
    <row r="31" spans="1:23" s="21" customFormat="1" ht="20.100000000000001" customHeight="1" x14ac:dyDescent="0.25">
      <c r="A31" s="31" t="s">
        <v>81</v>
      </c>
      <c r="B31" s="37" t="s">
        <v>38</v>
      </c>
      <c r="C31" s="38" t="s">
        <v>39</v>
      </c>
      <c r="D31" s="56"/>
      <c r="E31" s="59"/>
      <c r="F31" s="36"/>
      <c r="G31" s="54"/>
      <c r="H31" s="54"/>
      <c r="I31" s="32"/>
      <c r="J31" s="33"/>
      <c r="K31" s="33"/>
      <c r="L31" s="34"/>
      <c r="M31" s="53"/>
      <c r="N31" s="53"/>
      <c r="O31" s="35"/>
      <c r="P31" s="35"/>
      <c r="Q31" s="49" t="str">
        <f t="shared" ca="1" si="4"/>
        <v/>
      </c>
      <c r="R31" s="50">
        <f t="shared" si="5"/>
        <v>0</v>
      </c>
      <c r="S31" s="50">
        <f t="shared" si="6"/>
        <v>1</v>
      </c>
      <c r="T31" s="50">
        <f t="shared" si="7"/>
        <v>0</v>
      </c>
      <c r="U31" s="50">
        <f t="shared" si="8"/>
        <v>1</v>
      </c>
      <c r="V31" s="19" t="e">
        <f ca="1">INDEX({"10 - 20 ans";"20 - 30 ans";"30 - 40 ans";"40 - 50 ans";"50 - 60 ans";"60 - 70 ans";"70 ans et plus"},MATCH(Q31,{10;20;30;40;50;60;70},1))</f>
        <v>#N/A</v>
      </c>
      <c r="W31" s="20">
        <v>1</v>
      </c>
    </row>
    <row r="32" spans="1:23" s="21" customFormat="1" ht="20.100000000000001" customHeight="1" x14ac:dyDescent="0.25">
      <c r="A32" s="31"/>
      <c r="B32" s="37" t="s">
        <v>38</v>
      </c>
      <c r="C32" s="38" t="s">
        <v>65</v>
      </c>
      <c r="D32" s="56"/>
      <c r="E32" s="59"/>
      <c r="F32" s="36"/>
      <c r="G32" s="54"/>
      <c r="H32" s="54"/>
      <c r="I32" s="32"/>
      <c r="J32" s="33"/>
      <c r="K32" s="33"/>
      <c r="L32" s="34"/>
      <c r="M32" s="53"/>
      <c r="N32" s="53"/>
      <c r="O32" s="35"/>
      <c r="P32" s="35"/>
      <c r="Q32" s="49" t="str">
        <f t="shared" ca="1" si="4"/>
        <v/>
      </c>
      <c r="R32" s="50">
        <f t="shared" si="5"/>
        <v>0</v>
      </c>
      <c r="S32" s="50">
        <f t="shared" si="6"/>
        <v>1</v>
      </c>
      <c r="T32" s="50">
        <f t="shared" si="7"/>
        <v>0</v>
      </c>
      <c r="U32" s="50">
        <f t="shared" si="8"/>
        <v>1</v>
      </c>
      <c r="V32" s="19" t="e">
        <f ca="1">INDEX({"10 - 20 ans";"20 - 30 ans";"30 - 40 ans";"40 - 50 ans";"50 - 60 ans";"60 - 70 ans";"70 ans et plus"},MATCH(Q32,{10;20;30;40;50;60;70},1))</f>
        <v>#N/A</v>
      </c>
      <c r="W32" s="20">
        <v>1</v>
      </c>
    </row>
    <row r="33" spans="1:23" s="21" customFormat="1" ht="20.100000000000001" customHeight="1" x14ac:dyDescent="0.25">
      <c r="A33" s="31"/>
      <c r="B33" s="37" t="s">
        <v>63</v>
      </c>
      <c r="C33" s="38" t="s">
        <v>64</v>
      </c>
      <c r="D33" s="56"/>
      <c r="E33" s="59"/>
      <c r="F33" s="36"/>
      <c r="G33" s="54"/>
      <c r="H33" s="54"/>
      <c r="I33" s="32"/>
      <c r="J33" s="33"/>
      <c r="K33" s="33"/>
      <c r="L33" s="34"/>
      <c r="M33" s="53"/>
      <c r="N33" s="53"/>
      <c r="O33" s="35"/>
      <c r="P33" s="35"/>
      <c r="Q33" s="49" t="str">
        <f t="shared" ca="1" si="4"/>
        <v/>
      </c>
      <c r="R33" s="50">
        <f t="shared" si="5"/>
        <v>0</v>
      </c>
      <c r="S33" s="50">
        <f t="shared" si="6"/>
        <v>1</v>
      </c>
      <c r="T33" s="50">
        <f t="shared" si="7"/>
        <v>0</v>
      </c>
      <c r="U33" s="50">
        <f t="shared" si="8"/>
        <v>1</v>
      </c>
      <c r="V33" s="19" t="e">
        <f ca="1">INDEX({"10 - 20 ans";"20 - 30 ans";"30 - 40 ans";"40 - 50 ans";"50 - 60 ans";"60 - 70 ans";"70 ans et plus"},MATCH(Q33,{10;20;30;40;50;60;70},1))</f>
        <v>#N/A</v>
      </c>
      <c r="W33" s="20">
        <v>1</v>
      </c>
    </row>
    <row r="34" spans="1:23" s="21" customFormat="1" ht="20.100000000000001" customHeight="1" x14ac:dyDescent="0.25">
      <c r="A34" s="31" t="s">
        <v>135</v>
      </c>
      <c r="B34" s="37" t="s">
        <v>82</v>
      </c>
      <c r="C34" s="38" t="s">
        <v>83</v>
      </c>
      <c r="D34" s="56"/>
      <c r="E34" s="59"/>
      <c r="F34" s="36"/>
      <c r="G34" s="54"/>
      <c r="H34" s="54"/>
      <c r="I34" s="32"/>
      <c r="J34" s="33"/>
      <c r="K34" s="33"/>
      <c r="L34" s="34"/>
      <c r="M34" s="53"/>
      <c r="N34" s="53"/>
      <c r="O34" s="35"/>
      <c r="P34" s="35"/>
      <c r="Q34" s="49" t="str">
        <f t="shared" ca="1" si="4"/>
        <v/>
      </c>
      <c r="R34" s="50">
        <f t="shared" si="5"/>
        <v>0</v>
      </c>
      <c r="S34" s="50">
        <f t="shared" si="6"/>
        <v>1</v>
      </c>
      <c r="T34" s="50">
        <f t="shared" si="7"/>
        <v>0</v>
      </c>
      <c r="U34" s="50">
        <f t="shared" si="8"/>
        <v>1</v>
      </c>
      <c r="V34" s="19" t="e">
        <f ca="1">INDEX({"10 - 20 ans";"20 - 30 ans";"30 - 40 ans";"40 - 50 ans";"50 - 60 ans";"60 - 70 ans";"70 ans et plus"},MATCH(Q34,{10;20;30;40;50;60;70},1))</f>
        <v>#N/A</v>
      </c>
      <c r="W34" s="20">
        <v>1</v>
      </c>
    </row>
    <row r="35" spans="1:23" s="21" customFormat="1" ht="20.100000000000001" customHeight="1" x14ac:dyDescent="0.25">
      <c r="A35" s="31"/>
      <c r="B35" s="37" t="s">
        <v>88</v>
      </c>
      <c r="C35" s="38" t="s">
        <v>89</v>
      </c>
      <c r="D35" s="56"/>
      <c r="E35" s="59"/>
      <c r="F35" s="36"/>
      <c r="G35" s="54"/>
      <c r="H35" s="54"/>
      <c r="I35" s="32"/>
      <c r="J35" s="33"/>
      <c r="K35" s="33"/>
      <c r="L35" s="34"/>
      <c r="M35" s="53"/>
      <c r="N35" s="53"/>
      <c r="O35" s="35"/>
      <c r="P35" s="35"/>
      <c r="Q35" s="49" t="str">
        <f t="shared" ca="1" si="4"/>
        <v/>
      </c>
      <c r="R35" s="50">
        <f t="shared" si="5"/>
        <v>0</v>
      </c>
      <c r="S35" s="50">
        <f t="shared" si="6"/>
        <v>1</v>
      </c>
      <c r="T35" s="50">
        <f t="shared" si="7"/>
        <v>0</v>
      </c>
      <c r="U35" s="50">
        <f t="shared" si="8"/>
        <v>1</v>
      </c>
      <c r="V35" s="19" t="e">
        <f ca="1">INDEX({"10 - 20 ans";"20 - 30 ans";"30 - 40 ans";"40 - 50 ans";"50 - 60 ans";"60 - 70 ans";"70 ans et plus"},MATCH(Q35,{10;20;30;40;50;60;70},1))</f>
        <v>#N/A</v>
      </c>
      <c r="W35" s="20">
        <v>1</v>
      </c>
    </row>
    <row r="36" spans="1:23" ht="20.100000000000001" customHeight="1" x14ac:dyDescent="0.25">
      <c r="A36" s="31" t="s">
        <v>42</v>
      </c>
      <c r="B36" s="37" t="s">
        <v>40</v>
      </c>
      <c r="C36" s="38" t="s">
        <v>41</v>
      </c>
      <c r="D36" s="56"/>
      <c r="E36" s="59"/>
      <c r="F36" s="36"/>
      <c r="G36" s="54"/>
      <c r="H36" s="54"/>
      <c r="I36" s="32"/>
      <c r="J36" s="33"/>
      <c r="K36" s="33"/>
      <c r="L36" s="34"/>
      <c r="M36" s="53"/>
      <c r="N36" s="53"/>
      <c r="O36" s="35"/>
      <c r="P36" s="35"/>
      <c r="Q36" s="49" t="str">
        <f t="shared" ca="1" si="4"/>
        <v/>
      </c>
      <c r="R36" s="50">
        <f t="shared" si="5"/>
        <v>0</v>
      </c>
      <c r="S36" s="50">
        <f t="shared" si="6"/>
        <v>1</v>
      </c>
      <c r="T36" s="50">
        <f t="shared" si="7"/>
        <v>0</v>
      </c>
      <c r="U36" s="50">
        <f t="shared" si="8"/>
        <v>1</v>
      </c>
      <c r="V36" s="19" t="e">
        <f ca="1">INDEX({"10 - 20 ans";"20 - 30 ans";"30 - 40 ans";"40 - 50 ans";"50 - 60 ans";"60 - 70 ans";"70 ans et plus"},MATCH(Q36,{10;20;30;40;50;60;70},1))</f>
        <v>#N/A</v>
      </c>
      <c r="W36" s="74"/>
    </row>
    <row r="37" spans="1:23" ht="20.100000000000001" customHeight="1" x14ac:dyDescent="0.25">
      <c r="A37" s="31" t="s">
        <v>136</v>
      </c>
      <c r="B37" s="37" t="s">
        <v>40</v>
      </c>
      <c r="C37" s="38" t="s">
        <v>90</v>
      </c>
      <c r="D37" s="56"/>
      <c r="E37" s="59"/>
      <c r="F37" s="36"/>
      <c r="G37" s="54"/>
      <c r="H37" s="54"/>
      <c r="I37" s="32"/>
      <c r="J37" s="33"/>
      <c r="K37" s="33"/>
      <c r="L37" s="34"/>
      <c r="M37" s="53"/>
      <c r="N37" s="53"/>
      <c r="O37" s="35"/>
      <c r="P37" s="35"/>
      <c r="Q37" s="49" t="str">
        <f t="shared" ca="1" si="4"/>
        <v/>
      </c>
      <c r="R37" s="50">
        <f t="shared" si="5"/>
        <v>0</v>
      </c>
      <c r="S37" s="50">
        <f t="shared" si="6"/>
        <v>1</v>
      </c>
      <c r="T37" s="50">
        <f t="shared" si="7"/>
        <v>0</v>
      </c>
      <c r="U37" s="50">
        <f t="shared" si="8"/>
        <v>1</v>
      </c>
      <c r="V37" s="19" t="e">
        <f ca="1">INDEX({"10 - 20 ans";"20 - 30 ans";"30 - 40 ans";"40 - 50 ans";"50 - 60 ans";"60 - 70 ans";"70 ans et plus"},MATCH(Q37,{10;20;30;40;50;60;70},1))</f>
        <v>#N/A</v>
      </c>
      <c r="W37" s="20">
        <v>1</v>
      </c>
    </row>
    <row r="38" spans="1:23" x14ac:dyDescent="0.25">
      <c r="A38" s="31" t="s">
        <v>136</v>
      </c>
      <c r="B38" s="37" t="s">
        <v>147</v>
      </c>
      <c r="C38" s="38" t="s">
        <v>148</v>
      </c>
      <c r="D38" s="56" t="s">
        <v>136</v>
      </c>
      <c r="E38" s="59" t="s">
        <v>149</v>
      </c>
      <c r="F38" s="36" t="s">
        <v>150</v>
      </c>
      <c r="G38" s="54" t="s">
        <v>151</v>
      </c>
      <c r="H38" s="54" t="s">
        <v>136</v>
      </c>
      <c r="I38" s="32" t="s">
        <v>136</v>
      </c>
      <c r="J38" s="33" t="s">
        <v>136</v>
      </c>
      <c r="K38" s="33" t="s">
        <v>152</v>
      </c>
      <c r="L38" s="34"/>
      <c r="M38" s="53"/>
      <c r="N38" s="53"/>
      <c r="O38" s="35"/>
      <c r="P38" s="35"/>
      <c r="Q38" s="49" t="str">
        <f t="shared" ca="1" si="4"/>
        <v/>
      </c>
      <c r="R38" s="50">
        <f t="shared" si="5"/>
        <v>0</v>
      </c>
      <c r="S38" s="50">
        <f t="shared" si="6"/>
        <v>1</v>
      </c>
      <c r="T38" s="50">
        <f t="shared" si="7"/>
        <v>0</v>
      </c>
      <c r="U38" s="50">
        <f t="shared" si="8"/>
        <v>1</v>
      </c>
      <c r="V38" s="19" t="e">
        <f ca="1">INDEX({"10 - 20 ans";"20 - 30 ans";"30 - 40 ans";"40 - 50 ans";"50 - 60 ans";"60 - 70 ans";"70 ans et plus"},MATCH(Q38,{10;20;30;40;50;60;70},1))</f>
        <v>#N/A</v>
      </c>
    </row>
    <row r="39" spans="1:23" x14ac:dyDescent="0.25">
      <c r="A39" s="31" t="s">
        <v>136</v>
      </c>
      <c r="B39" s="37" t="s">
        <v>139</v>
      </c>
      <c r="C39" s="38" t="s">
        <v>140</v>
      </c>
      <c r="D39" s="56"/>
      <c r="E39" s="59"/>
      <c r="F39" s="36"/>
      <c r="G39" s="54"/>
      <c r="H39" s="54"/>
      <c r="I39" s="32"/>
      <c r="J39" s="33"/>
      <c r="K39" s="33"/>
      <c r="L39" s="34"/>
      <c r="M39" s="53"/>
      <c r="N39" s="53"/>
      <c r="O39" s="35"/>
      <c r="P39" s="35"/>
      <c r="Q39" s="49" t="str">
        <f t="shared" ca="1" si="4"/>
        <v/>
      </c>
      <c r="R39" s="50">
        <f t="shared" si="5"/>
        <v>0</v>
      </c>
      <c r="S39" s="50">
        <f t="shared" si="6"/>
        <v>1</v>
      </c>
      <c r="T39" s="50">
        <f t="shared" si="7"/>
        <v>0</v>
      </c>
      <c r="U39" s="50">
        <f t="shared" si="8"/>
        <v>1</v>
      </c>
      <c r="V39" s="19" t="e">
        <f ca="1">INDEX({"10 - 20 ans";"20 - 30 ans";"30 - 40 ans";"40 - 50 ans";"50 - 60 ans";"60 - 70 ans";"70 ans et plus"},MATCH(Q39,{10;20;30;40;50;60;70},1))</f>
        <v>#N/A</v>
      </c>
    </row>
  </sheetData>
  <sortState ref="A4:P39">
    <sortCondition ref="B2:B39"/>
  </sortState>
  <mergeCells count="3">
    <mergeCell ref="J1:K1"/>
    <mergeCell ref="B1:D1"/>
    <mergeCell ref="E1:H1"/>
  </mergeCells>
  <phoneticPr fontId="0" type="noConversion"/>
  <conditionalFormatting sqref="M3:N39">
    <cfRule type="cellIs" dxfId="3" priority="5" stopIfTrue="1" operator="equal">
      <formula>"Non"</formula>
    </cfRule>
    <cfRule type="cellIs" dxfId="2" priority="6" stopIfTrue="1" operator="equal">
      <formula>"Oui"</formula>
    </cfRule>
  </conditionalFormatting>
  <dataValidations count="4">
    <dataValidation type="list" allowBlank="1" showInputMessage="1" showErrorMessage="1" sqref="P38:P39 N3:N39" xr:uid="{00000000-0002-0000-0000-000000000000}">
      <formula1>nouveau</formula1>
    </dataValidation>
    <dataValidation type="list" allowBlank="1" showInputMessage="1" showErrorMessage="1" sqref="P3:P37" xr:uid="{00000000-0002-0000-0000-000001000000}">
      <formula1>"Oui,Non"</formula1>
    </dataValidation>
    <dataValidation type="list" allowBlank="1" showInputMessage="1" showErrorMessage="1" sqref="M3:M39" xr:uid="{00000000-0002-0000-0000-000002000000}">
      <formula1>catégorie</formula1>
    </dataValidation>
    <dataValidation type="list" allowBlank="1" showInputMessage="1" showErrorMessage="1" sqref="L3:L39" xr:uid="{00000000-0002-0000-0000-000003000000}">
      <formula1>statut</formula1>
    </dataValidation>
  </dataValidations>
  <printOptions horizontalCentered="1" verticalCentered="1"/>
  <pageMargins left="0.15748031496062992" right="7.874015748031496E-2" top="0.11811023622047245" bottom="0.11811023622047245" header="7.874015748031496E-2" footer="7.874015748031496E-2"/>
  <pageSetup paperSize="8" orientation="landscape" horizontalDpi="1200" verticalDpi="1200" r:id="rId1"/>
  <headerFooter>
    <oddFooter>&amp;RMise à jours le: 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C27"/>
  <sheetViews>
    <sheetView workbookViewId="0">
      <selection activeCell="A26" sqref="A26:A27"/>
    </sheetView>
  </sheetViews>
  <sheetFormatPr baseColWidth="10" defaultColWidth="9.140625" defaultRowHeight="15" x14ac:dyDescent="0.25"/>
  <cols>
    <col min="1" max="1" width="17.42578125" bestFit="1" customWidth="1"/>
    <col min="2" max="2" width="6" bestFit="1" customWidth="1"/>
    <col min="3" max="3" width="17.42578125" bestFit="1" customWidth="1"/>
    <col min="4" max="256" width="11.42578125" customWidth="1"/>
  </cols>
  <sheetData>
    <row r="2" spans="1:3" x14ac:dyDescent="0.25">
      <c r="A2" s="1"/>
    </row>
    <row r="3" spans="1:3" x14ac:dyDescent="0.25">
      <c r="A3" s="10" t="s">
        <v>5</v>
      </c>
    </row>
    <row r="4" spans="1:3" x14ac:dyDescent="0.25">
      <c r="A4" s="2" t="s">
        <v>6</v>
      </c>
    </row>
    <row r="6" spans="1:3" x14ac:dyDescent="0.25">
      <c r="B6" s="4">
        <v>29200</v>
      </c>
      <c r="C6" s="5" t="s">
        <v>12</v>
      </c>
    </row>
    <row r="7" spans="1:3" x14ac:dyDescent="0.25">
      <c r="B7" s="6">
        <v>44000</v>
      </c>
      <c r="C7" s="7" t="s">
        <v>10</v>
      </c>
    </row>
    <row r="8" spans="1:3" x14ac:dyDescent="0.25">
      <c r="B8" s="6">
        <v>44100</v>
      </c>
      <c r="C8" s="7" t="s">
        <v>10</v>
      </c>
    </row>
    <row r="9" spans="1:3" x14ac:dyDescent="0.25">
      <c r="B9" s="6">
        <v>44118</v>
      </c>
      <c r="C9" s="7" t="s">
        <v>16</v>
      </c>
    </row>
    <row r="10" spans="1:3" x14ac:dyDescent="0.25">
      <c r="B10" s="6">
        <v>44140</v>
      </c>
      <c r="C10" s="7" t="s">
        <v>15</v>
      </c>
    </row>
    <row r="11" spans="1:3" x14ac:dyDescent="0.25">
      <c r="B11" s="6">
        <v>44200</v>
      </c>
      <c r="C11" s="7" t="s">
        <v>10</v>
      </c>
    </row>
    <row r="12" spans="1:3" x14ac:dyDescent="0.25">
      <c r="B12" s="6">
        <v>44300</v>
      </c>
      <c r="C12" s="7" t="s">
        <v>10</v>
      </c>
    </row>
    <row r="13" spans="1:3" x14ac:dyDescent="0.25">
      <c r="B13" s="6">
        <v>44340</v>
      </c>
      <c r="C13" s="7" t="s">
        <v>11</v>
      </c>
    </row>
    <row r="14" spans="1:3" x14ac:dyDescent="0.25">
      <c r="B14" s="6">
        <v>44400</v>
      </c>
      <c r="C14" s="7" t="s">
        <v>9</v>
      </c>
    </row>
    <row r="15" spans="1:3" x14ac:dyDescent="0.25">
      <c r="B15" s="6">
        <v>44640</v>
      </c>
      <c r="C15" s="7" t="s">
        <v>17</v>
      </c>
    </row>
    <row r="16" spans="1:3" x14ac:dyDescent="0.25">
      <c r="B16" s="6">
        <v>44840</v>
      </c>
      <c r="C16" s="7" t="s">
        <v>14</v>
      </c>
    </row>
    <row r="17" spans="1:3" x14ac:dyDescent="0.25">
      <c r="B17" s="8">
        <v>44860</v>
      </c>
      <c r="C17" s="9" t="s">
        <v>13</v>
      </c>
    </row>
    <row r="20" spans="1:3" x14ac:dyDescent="0.25">
      <c r="A20" s="1" t="s">
        <v>21</v>
      </c>
    </row>
    <row r="21" spans="1:3" x14ac:dyDescent="0.25">
      <c r="A21" s="10" t="s">
        <v>19</v>
      </c>
    </row>
    <row r="22" spans="1:3" x14ac:dyDescent="0.25">
      <c r="A22" s="10" t="s">
        <v>20</v>
      </c>
    </row>
    <row r="23" spans="1:3" x14ac:dyDescent="0.25">
      <c r="A23" s="2" t="s">
        <v>18</v>
      </c>
    </row>
    <row r="26" spans="1:3" x14ac:dyDescent="0.25">
      <c r="A26" s="12" t="s">
        <v>23</v>
      </c>
    </row>
    <row r="27" spans="1:3" x14ac:dyDescent="0.25">
      <c r="A27" s="13" t="s">
        <v>24</v>
      </c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H23"/>
  <sheetViews>
    <sheetView workbookViewId="0">
      <selection activeCell="G5" sqref="G5"/>
    </sheetView>
  </sheetViews>
  <sheetFormatPr baseColWidth="10" defaultColWidth="10.7109375" defaultRowHeight="15" x14ac:dyDescent="0.25"/>
  <cols>
    <col min="1" max="1" width="21.5703125" bestFit="1" customWidth="1"/>
    <col min="2" max="2" width="22.42578125" bestFit="1" customWidth="1"/>
    <col min="3" max="3" width="12.28515625" bestFit="1" customWidth="1"/>
    <col min="4" max="4" width="5.42578125" customWidth="1"/>
    <col min="6" max="6" width="17.5703125" customWidth="1"/>
    <col min="7" max="7" width="5.28515625" customWidth="1"/>
  </cols>
  <sheetData>
    <row r="2" spans="1:8" ht="15" customHeight="1" x14ac:dyDescent="0.25">
      <c r="A2" s="3"/>
      <c r="B2" s="3"/>
      <c r="C2" s="3"/>
      <c r="D2" s="3"/>
      <c r="E2" s="3"/>
      <c r="F2" s="78" t="s">
        <v>72</v>
      </c>
      <c r="G2" s="78"/>
      <c r="H2" s="78"/>
    </row>
    <row r="3" spans="1:8" x14ac:dyDescent="0.25">
      <c r="A3" s="61" t="s">
        <v>61</v>
      </c>
      <c r="B3" s="62"/>
      <c r="C3" s="62"/>
      <c r="D3" s="63"/>
      <c r="E3" s="22"/>
      <c r="F3" s="16" t="s">
        <v>73</v>
      </c>
      <c r="G3" s="17">
        <f ca="1">SUMIF(RAME!$V$4:$V$34,"10 - 20 ans",RAME!$W$4:$W$34)</f>
        <v>0</v>
      </c>
      <c r="H3" s="18" t="e">
        <f t="shared" ref="H3:H9" ca="1" si="0">G3/$G$11</f>
        <v>#DIV/0!</v>
      </c>
    </row>
    <row r="4" spans="1:8" x14ac:dyDescent="0.25">
      <c r="A4" s="61" t="s">
        <v>25</v>
      </c>
      <c r="B4" s="61" t="s">
        <v>3</v>
      </c>
      <c r="C4" s="61" t="s">
        <v>4</v>
      </c>
      <c r="D4" s="63" t="s">
        <v>56</v>
      </c>
      <c r="E4" s="22"/>
      <c r="F4" s="16" t="s">
        <v>74</v>
      </c>
      <c r="G4" s="17">
        <f ca="1">SUMIF(RAME!$V$4:$V$34,"20 - 30 ans",RAME!$W$4:$W$34)</f>
        <v>0</v>
      </c>
      <c r="H4" s="18" t="e">
        <f t="shared" ca="1" si="0"/>
        <v>#DIV/0!</v>
      </c>
    </row>
    <row r="5" spans="1:8" x14ac:dyDescent="0.25">
      <c r="A5" s="64" t="s">
        <v>23</v>
      </c>
      <c r="B5" s="64" t="s">
        <v>21</v>
      </c>
      <c r="C5" s="64" t="s">
        <v>6</v>
      </c>
      <c r="D5" s="65">
        <v>2</v>
      </c>
      <c r="E5" s="23"/>
      <c r="F5" s="16" t="s">
        <v>75</v>
      </c>
      <c r="G5" s="17">
        <f ca="1">SUMIF(RAME!$V$4:$V$34,"30 - 40 ans",RAME!$W$4:$W$34)</f>
        <v>0</v>
      </c>
      <c r="H5" s="18" t="e">
        <f t="shared" ca="1" si="0"/>
        <v>#DIV/0!</v>
      </c>
    </row>
    <row r="6" spans="1:8" x14ac:dyDescent="0.25">
      <c r="A6" s="66"/>
      <c r="B6" s="64" t="s">
        <v>57</v>
      </c>
      <c r="C6" s="62"/>
      <c r="D6" s="65">
        <v>2</v>
      </c>
      <c r="E6" s="23"/>
      <c r="F6" s="16" t="s">
        <v>76</v>
      </c>
      <c r="G6" s="17">
        <f ca="1">SUMIF(RAME!$V$4:$V$34,"40 - 50 ans",RAME!$W$4:$W$34)</f>
        <v>0</v>
      </c>
      <c r="H6" s="18" t="e">
        <f t="shared" ca="1" si="0"/>
        <v>#DIV/0!</v>
      </c>
    </row>
    <row r="7" spans="1:8" x14ac:dyDescent="0.25">
      <c r="A7" s="66"/>
      <c r="B7" s="64" t="s">
        <v>19</v>
      </c>
      <c r="C7" s="64" t="s">
        <v>6</v>
      </c>
      <c r="D7" s="65">
        <v>1</v>
      </c>
      <c r="E7" s="23"/>
      <c r="F7" s="16" t="s">
        <v>77</v>
      </c>
      <c r="G7" s="17">
        <f ca="1">SUMIF(RAME!$V$4:$V$34,"50 - 60 ans",RAME!$W$4:$W$34)</f>
        <v>0</v>
      </c>
      <c r="H7" s="18" t="e">
        <f t="shared" ca="1" si="0"/>
        <v>#DIV/0!</v>
      </c>
    </row>
    <row r="8" spans="1:8" x14ac:dyDescent="0.25">
      <c r="A8" s="66"/>
      <c r="B8" s="64" t="s">
        <v>58</v>
      </c>
      <c r="C8" s="62"/>
      <c r="D8" s="65">
        <v>1</v>
      </c>
      <c r="E8" s="23"/>
      <c r="F8" s="16" t="s">
        <v>78</v>
      </c>
      <c r="G8" s="17">
        <f ca="1">SUMIF(RAME!$V$4:$V$34,"60 - 70 ans",RAME!$W$4:$W$34)</f>
        <v>0</v>
      </c>
      <c r="H8" s="18" t="e">
        <f t="shared" ca="1" si="0"/>
        <v>#DIV/0!</v>
      </c>
    </row>
    <row r="9" spans="1:8" x14ac:dyDescent="0.25">
      <c r="A9" s="66"/>
      <c r="B9" s="64" t="s">
        <v>20</v>
      </c>
      <c r="C9" s="64" t="s">
        <v>6</v>
      </c>
      <c r="D9" s="65">
        <v>2</v>
      </c>
      <c r="E9" s="23"/>
      <c r="F9" s="16" t="s">
        <v>71</v>
      </c>
      <c r="G9" s="17">
        <f ca="1">SUMIF(RAME!$V$4:$V$34,"70 ans et plus",RAME!$W$4:$W$34)</f>
        <v>0</v>
      </c>
      <c r="H9" s="18" t="e">
        <f t="shared" ca="1" si="0"/>
        <v>#DIV/0!</v>
      </c>
    </row>
    <row r="10" spans="1:8" x14ac:dyDescent="0.25">
      <c r="A10" s="66"/>
      <c r="B10" s="64" t="s">
        <v>59</v>
      </c>
      <c r="C10" s="62"/>
      <c r="D10" s="65">
        <v>2</v>
      </c>
      <c r="E10" s="23"/>
    </row>
    <row r="11" spans="1:8" x14ac:dyDescent="0.25">
      <c r="A11" s="66"/>
      <c r="B11" s="64" t="s">
        <v>18</v>
      </c>
      <c r="C11" s="64" t="s">
        <v>5</v>
      </c>
      <c r="D11" s="65">
        <v>1</v>
      </c>
      <c r="E11" s="23"/>
      <c r="F11" s="11"/>
      <c r="G11" s="17">
        <f ca="1">SUM(G3:G9)</f>
        <v>0</v>
      </c>
      <c r="H11" s="3"/>
    </row>
    <row r="12" spans="1:8" x14ac:dyDescent="0.25">
      <c r="A12" s="66"/>
      <c r="B12" s="66"/>
      <c r="C12" s="67" t="s">
        <v>6</v>
      </c>
      <c r="D12" s="68">
        <v>27</v>
      </c>
      <c r="E12" s="23"/>
      <c r="F12" s="11"/>
      <c r="G12" s="3"/>
      <c r="H12" s="3"/>
    </row>
    <row r="13" spans="1:8" x14ac:dyDescent="0.25">
      <c r="A13" s="66"/>
      <c r="B13" s="64" t="s">
        <v>60</v>
      </c>
      <c r="C13" s="62"/>
      <c r="D13" s="65">
        <v>28</v>
      </c>
      <c r="E13" s="23"/>
      <c r="F13" s="11"/>
      <c r="G13" s="3"/>
      <c r="H13" s="3"/>
    </row>
    <row r="14" spans="1:8" x14ac:dyDescent="0.25">
      <c r="A14" s="64" t="s">
        <v>54</v>
      </c>
      <c r="B14" s="62"/>
      <c r="C14" s="62"/>
      <c r="D14" s="65">
        <v>33</v>
      </c>
      <c r="E14" s="23"/>
      <c r="F14" s="11"/>
      <c r="G14" s="3"/>
      <c r="H14" s="3"/>
    </row>
    <row r="15" spans="1:8" x14ac:dyDescent="0.25">
      <c r="A15" s="64" t="s">
        <v>24</v>
      </c>
      <c r="B15" s="64" t="s">
        <v>21</v>
      </c>
      <c r="C15" s="64" t="s">
        <v>6</v>
      </c>
      <c r="D15" s="65">
        <v>1</v>
      </c>
      <c r="E15" s="23"/>
      <c r="F15" s="11"/>
      <c r="G15" s="3"/>
      <c r="H15" s="3"/>
    </row>
    <row r="16" spans="1:8" x14ac:dyDescent="0.25">
      <c r="A16" s="66"/>
      <c r="B16" s="64" t="s">
        <v>57</v>
      </c>
      <c r="C16" s="62"/>
      <c r="D16" s="65">
        <v>1</v>
      </c>
      <c r="E16" s="23"/>
      <c r="F16" s="11"/>
      <c r="G16" s="3"/>
      <c r="H16" s="3"/>
    </row>
    <row r="17" spans="1:8" x14ac:dyDescent="0.25">
      <c r="A17" s="66"/>
      <c r="B17" s="64" t="s">
        <v>20</v>
      </c>
      <c r="C17" s="64" t="s">
        <v>6</v>
      </c>
      <c r="D17" s="65">
        <v>1</v>
      </c>
      <c r="E17" s="23"/>
      <c r="F17" s="11"/>
      <c r="G17" s="3"/>
      <c r="H17" s="3"/>
    </row>
    <row r="18" spans="1:8" x14ac:dyDescent="0.25">
      <c r="A18" s="66"/>
      <c r="B18" s="64" t="s">
        <v>59</v>
      </c>
      <c r="C18" s="62"/>
      <c r="D18" s="65">
        <v>1</v>
      </c>
      <c r="E18" s="23"/>
      <c r="F18" s="11"/>
      <c r="G18" s="3"/>
      <c r="H18" s="3"/>
    </row>
    <row r="19" spans="1:8" x14ac:dyDescent="0.25">
      <c r="A19" s="66"/>
      <c r="B19" s="64" t="s">
        <v>18</v>
      </c>
      <c r="C19" s="64" t="s">
        <v>6</v>
      </c>
      <c r="D19" s="65">
        <v>1</v>
      </c>
      <c r="E19" s="23"/>
      <c r="F19" s="11"/>
      <c r="G19" s="3"/>
      <c r="H19" s="3"/>
    </row>
    <row r="20" spans="1:8" x14ac:dyDescent="0.25">
      <c r="A20" s="66"/>
      <c r="B20" s="64" t="s">
        <v>60</v>
      </c>
      <c r="C20" s="62"/>
      <c r="D20" s="65">
        <v>1</v>
      </c>
      <c r="E20" s="23"/>
      <c r="F20" s="11"/>
      <c r="G20" s="3"/>
      <c r="H20" s="3"/>
    </row>
    <row r="21" spans="1:8" x14ac:dyDescent="0.25">
      <c r="A21" s="64" t="s">
        <v>55</v>
      </c>
      <c r="B21" s="62"/>
      <c r="C21" s="62"/>
      <c r="D21" s="65">
        <v>3</v>
      </c>
      <c r="E21" s="23"/>
      <c r="F21" s="11"/>
      <c r="G21" s="3"/>
      <c r="H21" s="3"/>
    </row>
    <row r="22" spans="1:8" x14ac:dyDescent="0.25">
      <c r="A22" s="69" t="s">
        <v>53</v>
      </c>
      <c r="B22" s="70"/>
      <c r="C22" s="70"/>
      <c r="D22" s="71">
        <v>36</v>
      </c>
      <c r="E22" s="23"/>
      <c r="F22" s="11"/>
      <c r="G22" s="3"/>
      <c r="H22" s="3"/>
    </row>
    <row r="23" spans="1:8" x14ac:dyDescent="0.25">
      <c r="A23" s="3"/>
      <c r="B23" s="3"/>
      <c r="C23" s="3"/>
      <c r="D23" s="3"/>
      <c r="E23" s="3"/>
      <c r="F23" s="11"/>
      <c r="G23" s="3"/>
      <c r="H23" s="3"/>
    </row>
  </sheetData>
  <mergeCells count="1">
    <mergeCell ref="F2:H2"/>
  </mergeCell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 filterMode="1"/>
  <dimension ref="A1:D40"/>
  <sheetViews>
    <sheetView workbookViewId="0">
      <selection activeCell="C41" sqref="C41"/>
    </sheetView>
  </sheetViews>
  <sheetFormatPr baseColWidth="10" defaultColWidth="10.7109375" defaultRowHeight="15" x14ac:dyDescent="0.25"/>
  <cols>
    <col min="1" max="1" width="12.28515625" customWidth="1"/>
    <col min="2" max="2" width="16.5703125" customWidth="1"/>
    <col min="3" max="3" width="26.42578125" bestFit="1" customWidth="1"/>
    <col min="4" max="4" width="25.5703125" bestFit="1" customWidth="1"/>
  </cols>
  <sheetData>
    <row r="1" spans="1:4" x14ac:dyDescent="0.25">
      <c r="D1" s="25" t="s">
        <v>107</v>
      </c>
    </row>
    <row r="2" spans="1:4" hidden="1" x14ac:dyDescent="0.25">
      <c r="A2" t="e">
        <f>RAME!#REF!</f>
        <v>#REF!</v>
      </c>
      <c r="B2" t="e">
        <f>RAME!#REF!</f>
        <v>#REF!</v>
      </c>
      <c r="C2" s="25" t="e">
        <f>CONCATENATE(A2," ",B2)</f>
        <v>#REF!</v>
      </c>
      <c r="D2" s="25"/>
    </row>
    <row r="3" spans="1:4" hidden="1" x14ac:dyDescent="0.25">
      <c r="A3" t="e">
        <f>RAME!#REF!</f>
        <v>#REF!</v>
      </c>
      <c r="B3" t="e">
        <f>RAME!#REF!</f>
        <v>#REF!</v>
      </c>
      <c r="C3" s="25" t="e">
        <f t="shared" ref="C3:C38" si="0">CONCATENATE(A3," ",B3)</f>
        <v>#REF!</v>
      </c>
      <c r="D3" s="25"/>
    </row>
    <row r="4" spans="1:4" hidden="1" x14ac:dyDescent="0.25">
      <c r="A4" t="e">
        <f>RAME!#REF!</f>
        <v>#REF!</v>
      </c>
      <c r="B4" t="e">
        <f>RAME!#REF!</f>
        <v>#REF!</v>
      </c>
      <c r="C4" s="25" t="e">
        <f t="shared" si="0"/>
        <v>#REF!</v>
      </c>
      <c r="D4" s="25"/>
    </row>
    <row r="5" spans="1:4" hidden="1" x14ac:dyDescent="0.25">
      <c r="A5" t="str">
        <f>RAME!B4</f>
        <v>ARIAS</v>
      </c>
      <c r="B5" t="str">
        <f>RAME!C4</f>
        <v>Giovanni</v>
      </c>
      <c r="C5" s="25" t="str">
        <f t="shared" si="0"/>
        <v>ARIAS Giovanni</v>
      </c>
      <c r="D5" s="25"/>
    </row>
    <row r="6" spans="1:4" hidden="1" x14ac:dyDescent="0.25">
      <c r="A6" t="str">
        <f>RAME!B5</f>
        <v>BADREAU</v>
      </c>
      <c r="B6" t="str">
        <f>RAME!C5</f>
        <v>Thierry</v>
      </c>
      <c r="C6" s="25" t="str">
        <f t="shared" si="0"/>
        <v>BADREAU Thierry</v>
      </c>
      <c r="D6" s="25"/>
    </row>
    <row r="7" spans="1:4" x14ac:dyDescent="0.25">
      <c r="A7" t="str">
        <f>RAME!B6</f>
        <v>BELLOC</v>
      </c>
      <c r="B7" t="str">
        <f>RAME!C6</f>
        <v>Thomas</v>
      </c>
      <c r="C7" s="25" t="str">
        <f t="shared" si="0"/>
        <v>BELLOC Thomas</v>
      </c>
      <c r="D7" s="25" t="s">
        <v>108</v>
      </c>
    </row>
    <row r="8" spans="1:4" hidden="1" x14ac:dyDescent="0.25">
      <c r="A8" t="str">
        <f>RAME!B7</f>
        <v>BUTON</v>
      </c>
      <c r="B8" t="str">
        <f>RAME!C7</f>
        <v>Eric</v>
      </c>
      <c r="C8" s="25" t="str">
        <f t="shared" si="0"/>
        <v>BUTON Eric</v>
      </c>
      <c r="D8" s="25"/>
    </row>
    <row r="9" spans="1:4" hidden="1" x14ac:dyDescent="0.25">
      <c r="A9" t="str">
        <f>RAME!B9</f>
        <v>DELPLANQUE</v>
      </c>
      <c r="B9" t="str">
        <f>RAME!C9</f>
        <v>Jacques</v>
      </c>
      <c r="C9" s="25" t="str">
        <f t="shared" si="0"/>
        <v>DELPLANQUE Jacques</v>
      </c>
      <c r="D9" s="25"/>
    </row>
    <row r="10" spans="1:4" x14ac:dyDescent="0.25">
      <c r="A10" t="str">
        <f>RAME!B10</f>
        <v>DENDRAEL</v>
      </c>
      <c r="B10" t="str">
        <f>RAME!C10</f>
        <v>Fabrice</v>
      </c>
      <c r="C10" s="25" t="str">
        <f t="shared" si="0"/>
        <v>DENDRAEL Fabrice</v>
      </c>
      <c r="D10" s="25" t="s">
        <v>112</v>
      </c>
    </row>
    <row r="11" spans="1:4" x14ac:dyDescent="0.25">
      <c r="A11" t="str">
        <f>RAME!B11</f>
        <v>FELICETTI</v>
      </c>
      <c r="B11" t="str">
        <f>RAME!C11</f>
        <v>Joseph</v>
      </c>
      <c r="C11" s="25" t="str">
        <f t="shared" si="0"/>
        <v>FELICETTI Joseph</v>
      </c>
      <c r="D11" s="25" t="s">
        <v>109</v>
      </c>
    </row>
    <row r="12" spans="1:4" hidden="1" x14ac:dyDescent="0.25">
      <c r="A12" t="e">
        <f>RAME!#REF!</f>
        <v>#REF!</v>
      </c>
      <c r="B12" t="e">
        <f>RAME!#REF!</f>
        <v>#REF!</v>
      </c>
      <c r="C12" s="25" t="e">
        <f t="shared" si="0"/>
        <v>#REF!</v>
      </c>
      <c r="D12" s="25"/>
    </row>
    <row r="13" spans="1:4" hidden="1" x14ac:dyDescent="0.25">
      <c r="A13" t="e">
        <f>RAME!#REF!</f>
        <v>#REF!</v>
      </c>
      <c r="B13" t="e">
        <f>RAME!#REF!</f>
        <v>#REF!</v>
      </c>
      <c r="C13" s="25" t="e">
        <f t="shared" si="0"/>
        <v>#REF!</v>
      </c>
      <c r="D13" s="25"/>
    </row>
    <row r="14" spans="1:4" hidden="1" x14ac:dyDescent="0.25">
      <c r="A14" t="e">
        <f>RAME!#REF!</f>
        <v>#REF!</v>
      </c>
      <c r="B14" t="e">
        <f>RAME!#REF!</f>
        <v>#REF!</v>
      </c>
      <c r="C14" s="25" t="e">
        <f t="shared" si="0"/>
        <v>#REF!</v>
      </c>
      <c r="D14" s="25"/>
    </row>
    <row r="15" spans="1:4" hidden="1" x14ac:dyDescent="0.25">
      <c r="A15" t="e">
        <f>RAME!#REF!</f>
        <v>#REF!</v>
      </c>
      <c r="B15" t="e">
        <f>RAME!#REF!</f>
        <v>#REF!</v>
      </c>
      <c r="C15" s="25" t="e">
        <f t="shared" si="0"/>
        <v>#REF!</v>
      </c>
      <c r="D15" s="25"/>
    </row>
    <row r="16" spans="1:4" hidden="1" x14ac:dyDescent="0.25">
      <c r="A16" t="str">
        <f>RAME!B14</f>
        <v>GOSSE</v>
      </c>
      <c r="B16" t="str">
        <f>RAME!C14</f>
        <v>Michel</v>
      </c>
      <c r="C16" s="25" t="str">
        <f t="shared" si="0"/>
        <v>GOSSE Michel</v>
      </c>
      <c r="D16" s="25"/>
    </row>
    <row r="17" spans="1:4" hidden="1" x14ac:dyDescent="0.25">
      <c r="A17" t="str">
        <f>RAME!B15</f>
        <v>GREGOIRE</v>
      </c>
      <c r="B17" t="str">
        <f>RAME!C15</f>
        <v>Christophe</v>
      </c>
      <c r="C17" s="25" t="str">
        <f t="shared" si="0"/>
        <v>GREGOIRE Christophe</v>
      </c>
      <c r="D17" s="25"/>
    </row>
    <row r="18" spans="1:4" hidden="1" x14ac:dyDescent="0.25">
      <c r="A18" t="str">
        <f>RAME!B16</f>
        <v>GUILLAUME</v>
      </c>
      <c r="B18" t="str">
        <f>RAME!C16</f>
        <v>Jean-Raymond</v>
      </c>
      <c r="C18" s="25" t="str">
        <f t="shared" si="0"/>
        <v>GUILLAUME Jean-Raymond</v>
      </c>
      <c r="D18" s="25"/>
    </row>
    <row r="19" spans="1:4" hidden="1" x14ac:dyDescent="0.25">
      <c r="A19" t="e">
        <f>RAME!#REF!</f>
        <v>#REF!</v>
      </c>
      <c r="B19" t="e">
        <f>RAME!#REF!</f>
        <v>#REF!</v>
      </c>
      <c r="C19" s="25" t="e">
        <f t="shared" si="0"/>
        <v>#REF!</v>
      </c>
      <c r="D19" s="25"/>
    </row>
    <row r="20" spans="1:4" x14ac:dyDescent="0.25">
      <c r="A20" t="str">
        <f>RAME!B18</f>
        <v>LARRIEU</v>
      </c>
      <c r="B20" t="str">
        <f>RAME!C18</f>
        <v>Pierre-Olivier</v>
      </c>
      <c r="C20" s="25" t="str">
        <f t="shared" si="0"/>
        <v>LARRIEU Pierre-Olivier</v>
      </c>
      <c r="D20" s="25" t="s">
        <v>109</v>
      </c>
    </row>
    <row r="21" spans="1:4" hidden="1" x14ac:dyDescent="0.25">
      <c r="A21" t="str">
        <f>RAME!B19</f>
        <v>LECOQ</v>
      </c>
      <c r="B21" t="str">
        <f>RAME!C19</f>
        <v>Pierre</v>
      </c>
      <c r="C21" s="25" t="str">
        <f t="shared" si="0"/>
        <v>LECOQ Pierre</v>
      </c>
      <c r="D21" s="25"/>
    </row>
    <row r="22" spans="1:4" x14ac:dyDescent="0.25">
      <c r="A22" t="str">
        <f>RAME!B20</f>
        <v>LEFRERE</v>
      </c>
      <c r="B22" t="str">
        <f>RAME!C20</f>
        <v>Mattéo</v>
      </c>
      <c r="C22" s="25" t="str">
        <f t="shared" si="0"/>
        <v>LEFRERE Mattéo</v>
      </c>
      <c r="D22" s="25" t="s">
        <v>109</v>
      </c>
    </row>
    <row r="23" spans="1:4" hidden="1" x14ac:dyDescent="0.25">
      <c r="A23" t="str">
        <f>RAME!B21</f>
        <v>LEGEAY</v>
      </c>
      <c r="B23" t="str">
        <f>RAME!C21</f>
        <v>Thierry</v>
      </c>
      <c r="C23" s="25" t="str">
        <f t="shared" si="0"/>
        <v>LEGEAY Thierry</v>
      </c>
      <c r="D23" s="25"/>
    </row>
    <row r="24" spans="1:4" hidden="1" x14ac:dyDescent="0.25">
      <c r="A24" t="e">
        <f>RAME!#REF!</f>
        <v>#REF!</v>
      </c>
      <c r="B24" t="e">
        <f>RAME!#REF!</f>
        <v>#REF!</v>
      </c>
      <c r="C24" s="25" t="e">
        <f t="shared" si="0"/>
        <v>#REF!</v>
      </c>
      <c r="D24" s="25"/>
    </row>
    <row r="25" spans="1:4" hidden="1" x14ac:dyDescent="0.25">
      <c r="A25" t="str">
        <f>RAME!B23</f>
        <v>LOUVET</v>
      </c>
      <c r="B25" t="str">
        <f>RAME!C23</f>
        <v>Jacques</v>
      </c>
      <c r="C25" s="25" t="str">
        <f t="shared" si="0"/>
        <v>LOUVET Jacques</v>
      </c>
      <c r="D25" s="25"/>
    </row>
    <row r="26" spans="1:4" hidden="1" x14ac:dyDescent="0.25">
      <c r="A26" t="str">
        <f>RAME!B24</f>
        <v>LUCAS</v>
      </c>
      <c r="B26" t="str">
        <f>RAME!C24</f>
        <v>Philippe</v>
      </c>
      <c r="C26" s="25" t="str">
        <f t="shared" si="0"/>
        <v>LUCAS Philippe</v>
      </c>
      <c r="D26" s="25"/>
    </row>
    <row r="27" spans="1:4" hidden="1" x14ac:dyDescent="0.25">
      <c r="A27" t="e">
        <f>RAME!#REF!</f>
        <v>#REF!</v>
      </c>
      <c r="B27" t="e">
        <f>RAME!#REF!</f>
        <v>#REF!</v>
      </c>
      <c r="C27" s="25" t="e">
        <f t="shared" si="0"/>
        <v>#REF!</v>
      </c>
      <c r="D27" s="25"/>
    </row>
    <row r="28" spans="1:4" hidden="1" x14ac:dyDescent="0.25">
      <c r="A28" t="str">
        <f>RAME!B25</f>
        <v>MARQUET</v>
      </c>
      <c r="B28" t="str">
        <f>RAME!C25</f>
        <v>Pascal</v>
      </c>
      <c r="C28" s="25" t="str">
        <f t="shared" si="0"/>
        <v>MARQUET Pascal</v>
      </c>
      <c r="D28" s="25"/>
    </row>
    <row r="29" spans="1:4" hidden="1" x14ac:dyDescent="0.25">
      <c r="A29" t="str">
        <f>RAME!B26</f>
        <v>MELLENNE</v>
      </c>
      <c r="B29" t="str">
        <f>RAME!C26</f>
        <v>Yann</v>
      </c>
      <c r="C29" s="25" t="str">
        <f t="shared" si="0"/>
        <v>MELLENNE Yann</v>
      </c>
      <c r="D29" s="25"/>
    </row>
    <row r="30" spans="1:4" hidden="1" x14ac:dyDescent="0.25">
      <c r="A30" t="str">
        <f>RAME!B27</f>
        <v>OLEJNIK</v>
      </c>
      <c r="B30" t="str">
        <f>RAME!C27</f>
        <v>Florian</v>
      </c>
      <c r="C30" s="25" t="str">
        <f t="shared" si="0"/>
        <v>OLEJNIK Florian</v>
      </c>
      <c r="D30" s="25"/>
    </row>
    <row r="31" spans="1:4" hidden="1" x14ac:dyDescent="0.25">
      <c r="A31" t="str">
        <f>RAME!B28</f>
        <v>PINON</v>
      </c>
      <c r="B31" t="str">
        <f>RAME!C28</f>
        <v>Daniel</v>
      </c>
      <c r="C31" s="25" t="str">
        <f t="shared" si="0"/>
        <v>PINON Daniel</v>
      </c>
      <c r="D31" s="25"/>
    </row>
    <row r="32" spans="1:4" hidden="1" x14ac:dyDescent="0.25">
      <c r="A32" t="e">
        <f>RAME!#REF!</f>
        <v>#REF!</v>
      </c>
      <c r="B32" t="e">
        <f>RAME!#REF!</f>
        <v>#REF!</v>
      </c>
      <c r="C32" s="25" t="e">
        <f t="shared" si="0"/>
        <v>#REF!</v>
      </c>
      <c r="D32" s="25"/>
    </row>
    <row r="33" spans="1:4" hidden="1" x14ac:dyDescent="0.25">
      <c r="A33" t="str">
        <f>RAME!B29</f>
        <v>PREAULT-SY</v>
      </c>
      <c r="B33" t="str">
        <f>RAME!C29</f>
        <v>Tidiane</v>
      </c>
      <c r="C33" s="25" t="str">
        <f t="shared" si="0"/>
        <v>PREAULT-SY Tidiane</v>
      </c>
      <c r="D33" s="25"/>
    </row>
    <row r="34" spans="1:4" hidden="1" x14ac:dyDescent="0.25">
      <c r="A34" t="str">
        <f>RAME!B30</f>
        <v>RABOTEAU</v>
      </c>
      <c r="B34" t="str">
        <f>RAME!C30</f>
        <v>Laurent</v>
      </c>
      <c r="C34" s="25" t="str">
        <f t="shared" si="0"/>
        <v>RABOTEAU Laurent</v>
      </c>
      <c r="D34" s="25"/>
    </row>
    <row r="35" spans="1:4" hidden="1" x14ac:dyDescent="0.25">
      <c r="A35" t="str">
        <f>RAME!B31</f>
        <v>RENARD</v>
      </c>
      <c r="B35" t="str">
        <f>RAME!C31</f>
        <v>Didier</v>
      </c>
      <c r="C35" s="25" t="str">
        <f t="shared" si="0"/>
        <v>RENARD Didier</v>
      </c>
      <c r="D35" s="25"/>
    </row>
    <row r="36" spans="1:4" hidden="1" x14ac:dyDescent="0.25">
      <c r="A36" t="str">
        <f>RAME!B32</f>
        <v>RENARD</v>
      </c>
      <c r="B36" t="str">
        <f>RAME!C32</f>
        <v>Matthieu</v>
      </c>
      <c r="C36" s="25" t="str">
        <f t="shared" si="0"/>
        <v>RENARD Matthieu</v>
      </c>
      <c r="D36" s="25"/>
    </row>
    <row r="37" spans="1:4" x14ac:dyDescent="0.25">
      <c r="A37" t="str">
        <f>RAME!B33</f>
        <v>RUETSCH</v>
      </c>
      <c r="B37" t="str">
        <f>RAME!C33</f>
        <v>Bruno</v>
      </c>
      <c r="C37" s="25" t="str">
        <f>CONCATENATE(A37," ",B37)</f>
        <v>RUETSCH Bruno</v>
      </c>
      <c r="D37" s="25" t="s">
        <v>110</v>
      </c>
    </row>
    <row r="38" spans="1:4" hidden="1" x14ac:dyDescent="0.25">
      <c r="A38" t="str">
        <f>RAME!B34</f>
        <v>SALMON</v>
      </c>
      <c r="B38" t="str">
        <f>RAME!C34</f>
        <v>Christian</v>
      </c>
      <c r="C38" s="25" t="str">
        <f t="shared" si="0"/>
        <v>SALMON Christian</v>
      </c>
      <c r="D38" s="25"/>
    </row>
    <row r="39" spans="1:4" hidden="1" x14ac:dyDescent="0.25">
      <c r="A39" t="e">
        <f>RAME!#REF!</f>
        <v>#REF!</v>
      </c>
      <c r="B39" t="e">
        <f>RAME!#REF!</f>
        <v>#REF!</v>
      </c>
      <c r="C39" s="25" t="e">
        <f>CONCATENATE(A40," ",B40)</f>
        <v>#REF!</v>
      </c>
      <c r="D39" s="25"/>
    </row>
    <row r="40" spans="1:4" hidden="1" x14ac:dyDescent="0.25">
      <c r="A40" t="e">
        <f>RAME!#REF!</f>
        <v>#REF!</v>
      </c>
      <c r="B40" t="e">
        <f>RAME!#REF!</f>
        <v>#REF!</v>
      </c>
      <c r="C40" s="25" t="s">
        <v>111</v>
      </c>
      <c r="D40" s="25"/>
    </row>
  </sheetData>
  <autoFilter ref="A1:D40" xr:uid="{00000000-0009-0000-0000-000003000000}">
    <filterColumn colId="3">
      <customFilters>
        <customFilter operator="notEqual" val=" "/>
      </customFilters>
    </filterColumn>
  </autoFilter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Q42"/>
  <sheetViews>
    <sheetView workbookViewId="0">
      <pane xSplit="3" ySplit="1" topLeftCell="D2" activePane="bottomRight" state="frozen"/>
      <selection activeCell="C1" sqref="C1"/>
      <selection pane="topRight" activeCell="D1" sqref="D1"/>
      <selection pane="bottomLeft" activeCell="C2" sqref="C2"/>
      <selection pane="bottomRight" activeCell="E44" sqref="E44"/>
    </sheetView>
  </sheetViews>
  <sheetFormatPr baseColWidth="10" defaultColWidth="10.7109375" defaultRowHeight="15" x14ac:dyDescent="0.25"/>
  <cols>
    <col min="1" max="1" width="10.85546875" hidden="1" customWidth="1"/>
    <col min="2" max="2" width="14.28515625" hidden="1" customWidth="1"/>
    <col min="3" max="3" width="29.7109375" customWidth="1"/>
    <col min="4" max="4" width="11.85546875" style="43" bestFit="1" customWidth="1"/>
    <col min="5" max="5" width="10.28515625" style="43" bestFit="1" customWidth="1"/>
    <col min="6" max="6" width="23.7109375" style="43" customWidth="1"/>
    <col min="7" max="7" width="11.85546875" style="43" bestFit="1" customWidth="1"/>
    <col min="8" max="8" width="11" style="43" bestFit="1" customWidth="1"/>
    <col min="9" max="9" width="19.140625" style="43" bestFit="1" customWidth="1"/>
    <col min="10" max="10" width="12.28515625" style="43" bestFit="1" customWidth="1"/>
    <col min="11" max="11" width="17" style="43" bestFit="1" customWidth="1"/>
    <col min="12" max="12" width="12" style="43" bestFit="1" customWidth="1"/>
    <col min="13" max="13" width="14.85546875" style="43" bestFit="1" customWidth="1"/>
    <col min="14" max="14" width="13.5703125" style="43" bestFit="1" customWidth="1"/>
    <col min="15" max="15" width="17" style="43" bestFit="1" customWidth="1"/>
    <col min="16" max="16" width="22.140625" style="43" bestFit="1" customWidth="1"/>
  </cols>
  <sheetData>
    <row r="1" spans="1:16" ht="45" x14ac:dyDescent="0.25">
      <c r="D1" s="45" t="s">
        <v>120</v>
      </c>
      <c r="E1" s="45" t="s">
        <v>121</v>
      </c>
      <c r="F1" s="45" t="s">
        <v>122</v>
      </c>
      <c r="G1" s="45" t="s">
        <v>123</v>
      </c>
      <c r="H1" s="47" t="s">
        <v>124</v>
      </c>
      <c r="I1" s="47" t="s">
        <v>125</v>
      </c>
      <c r="J1" s="47" t="s">
        <v>126</v>
      </c>
      <c r="K1" s="48" t="s">
        <v>127</v>
      </c>
      <c r="L1" s="44" t="s">
        <v>130</v>
      </c>
      <c r="M1" s="44" t="s">
        <v>131</v>
      </c>
      <c r="N1" s="42" t="s">
        <v>128</v>
      </c>
      <c r="O1" s="42" t="s">
        <v>129</v>
      </c>
      <c r="P1" s="42" t="s">
        <v>132</v>
      </c>
    </row>
    <row r="2" spans="1:16" hidden="1" x14ac:dyDescent="0.25">
      <c r="A2" t="e">
        <f>RAME!#REF!</f>
        <v>#REF!</v>
      </c>
      <c r="B2" t="e">
        <f>RAME!#REF!</f>
        <v>#REF!</v>
      </c>
      <c r="C2" s="25" t="e">
        <f>CONCATENATE(A2," ",B2)</f>
        <v>#REF!</v>
      </c>
      <c r="D2" s="46"/>
      <c r="E2" s="46"/>
      <c r="F2" s="46"/>
      <c r="G2" s="46"/>
      <c r="H2" s="47"/>
      <c r="I2" s="47"/>
      <c r="J2" s="47"/>
      <c r="K2" s="47"/>
      <c r="L2" s="42"/>
      <c r="M2" s="42"/>
      <c r="N2" s="42"/>
      <c r="O2" s="42"/>
      <c r="P2" s="42"/>
    </row>
    <row r="3" spans="1:16" hidden="1" x14ac:dyDescent="0.25">
      <c r="A3" t="e">
        <f>RAME!#REF!</f>
        <v>#REF!</v>
      </c>
      <c r="B3" t="e">
        <f>RAME!#REF!</f>
        <v>#REF!</v>
      </c>
      <c r="C3" s="25" t="e">
        <f t="shared" ref="C3:C39" si="0">CONCATENATE(A3," ",B3)</f>
        <v>#REF!</v>
      </c>
      <c r="D3" s="46"/>
      <c r="E3" s="46"/>
      <c r="F3" s="46"/>
      <c r="G3" s="46"/>
      <c r="H3" s="47"/>
      <c r="I3" s="47"/>
      <c r="J3" s="47"/>
      <c r="K3" s="47"/>
      <c r="L3" s="42"/>
      <c r="M3" s="42"/>
      <c r="N3" s="42"/>
      <c r="O3" s="42"/>
      <c r="P3" s="42"/>
    </row>
    <row r="4" spans="1:16" x14ac:dyDescent="0.25">
      <c r="A4" t="e">
        <f>RAME!#REF!</f>
        <v>#REF!</v>
      </c>
      <c r="B4" t="e">
        <f>RAME!#REF!</f>
        <v>#REF!</v>
      </c>
      <c r="C4" s="25" t="e">
        <f t="shared" si="0"/>
        <v>#REF!</v>
      </c>
      <c r="D4" s="46">
        <v>1</v>
      </c>
      <c r="E4" s="46"/>
      <c r="F4" s="46"/>
      <c r="G4" s="46"/>
      <c r="H4" s="47"/>
      <c r="I4" s="47">
        <v>1</v>
      </c>
      <c r="J4" s="47"/>
      <c r="K4" s="47"/>
      <c r="L4" s="42"/>
      <c r="M4" s="42"/>
      <c r="N4" s="42"/>
      <c r="O4" s="42">
        <v>1</v>
      </c>
      <c r="P4" s="42"/>
    </row>
    <row r="5" spans="1:16" hidden="1" x14ac:dyDescent="0.25">
      <c r="A5" t="e">
        <f>RAME!#REF!</f>
        <v>#REF!</v>
      </c>
      <c r="B5" t="e">
        <f>RAME!#REF!</f>
        <v>#REF!</v>
      </c>
      <c r="C5" s="25" t="e">
        <f t="shared" si="0"/>
        <v>#REF!</v>
      </c>
      <c r="D5" s="46"/>
      <c r="E5" s="46"/>
      <c r="F5" s="46"/>
      <c r="G5" s="46"/>
      <c r="H5" s="47"/>
      <c r="I5" s="47"/>
      <c r="J5" s="47"/>
      <c r="K5" s="47"/>
      <c r="L5" s="42"/>
      <c r="M5" s="42"/>
      <c r="N5" s="42"/>
      <c r="O5" s="42"/>
      <c r="P5" s="42"/>
    </row>
    <row r="6" spans="1:16" hidden="1" x14ac:dyDescent="0.25">
      <c r="A6" t="str">
        <f>RAME!B4</f>
        <v>ARIAS</v>
      </c>
      <c r="B6" t="str">
        <f>RAME!C4</f>
        <v>Giovanni</v>
      </c>
      <c r="C6" s="25" t="str">
        <f t="shared" si="0"/>
        <v>ARIAS Giovanni</v>
      </c>
      <c r="D6" s="46"/>
      <c r="E6" s="46"/>
      <c r="F6" s="46"/>
      <c r="G6" s="46"/>
      <c r="H6" s="47"/>
      <c r="I6" s="47"/>
      <c r="J6" s="47"/>
      <c r="K6" s="47"/>
      <c r="L6" s="42"/>
      <c r="M6" s="42"/>
      <c r="N6" s="42"/>
      <c r="O6" s="42"/>
      <c r="P6" s="42"/>
    </row>
    <row r="7" spans="1:16" hidden="1" x14ac:dyDescent="0.25">
      <c r="A7" t="str">
        <f>RAME!B5</f>
        <v>BADREAU</v>
      </c>
      <c r="B7" t="str">
        <f>RAME!C5</f>
        <v>Thierry</v>
      </c>
      <c r="C7" s="25" t="str">
        <f t="shared" si="0"/>
        <v>BADREAU Thierry</v>
      </c>
      <c r="D7" s="46"/>
      <c r="E7" s="46"/>
      <c r="F7" s="46"/>
      <c r="G7" s="46"/>
      <c r="H7" s="47"/>
      <c r="I7" s="47"/>
      <c r="J7" s="47"/>
      <c r="K7" s="47"/>
      <c r="L7" s="42"/>
      <c r="M7" s="42"/>
      <c r="N7" s="42"/>
      <c r="O7" s="42"/>
      <c r="P7" s="42"/>
    </row>
    <row r="8" spans="1:16" x14ac:dyDescent="0.25">
      <c r="A8" t="str">
        <f>RAME!B6</f>
        <v>BELLOC</v>
      </c>
      <c r="B8" t="str">
        <f>RAME!C6</f>
        <v>Thomas</v>
      </c>
      <c r="C8" s="25" t="str">
        <f t="shared" si="0"/>
        <v>BELLOC Thomas</v>
      </c>
      <c r="D8" s="46"/>
      <c r="E8" s="46"/>
      <c r="F8" s="46"/>
      <c r="G8" s="46">
        <v>1</v>
      </c>
      <c r="H8" s="47">
        <v>1</v>
      </c>
      <c r="I8" s="47"/>
      <c r="J8" s="47"/>
      <c r="K8" s="47"/>
      <c r="L8" s="42"/>
      <c r="M8" s="42"/>
      <c r="N8" s="42"/>
      <c r="O8" s="42">
        <v>1</v>
      </c>
      <c r="P8" s="42"/>
    </row>
    <row r="9" spans="1:16" hidden="1" x14ac:dyDescent="0.25">
      <c r="A9" t="str">
        <f>RAME!B7</f>
        <v>BUTON</v>
      </c>
      <c r="B9" t="str">
        <f>RAME!C7</f>
        <v>Eric</v>
      </c>
      <c r="C9" s="25" t="str">
        <f t="shared" si="0"/>
        <v>BUTON Eric</v>
      </c>
      <c r="D9" s="46"/>
      <c r="E9" s="46"/>
      <c r="F9" s="46"/>
      <c r="G9" s="46"/>
      <c r="H9" s="47"/>
      <c r="I9" s="47"/>
      <c r="J9" s="47"/>
      <c r="K9" s="47"/>
      <c r="L9" s="42"/>
      <c r="M9" s="42"/>
      <c r="N9" s="42"/>
      <c r="O9" s="42"/>
      <c r="P9" s="42"/>
    </row>
    <row r="10" spans="1:16" hidden="1" x14ac:dyDescent="0.25">
      <c r="A10" t="e">
        <f>RAME!#REF!</f>
        <v>#REF!</v>
      </c>
      <c r="B10" t="e">
        <f>RAME!#REF!</f>
        <v>#REF!</v>
      </c>
      <c r="C10" s="25" t="e">
        <f t="shared" si="0"/>
        <v>#REF!</v>
      </c>
      <c r="D10" s="46"/>
      <c r="E10" s="46"/>
      <c r="F10" s="46"/>
      <c r="G10" s="46"/>
      <c r="H10" s="47"/>
      <c r="I10" s="47"/>
      <c r="J10" s="47"/>
      <c r="K10" s="47"/>
      <c r="L10" s="42"/>
      <c r="M10" s="42"/>
      <c r="N10" s="42"/>
      <c r="O10" s="42"/>
      <c r="P10" s="42"/>
    </row>
    <row r="11" spans="1:16" x14ac:dyDescent="0.25">
      <c r="A11" t="str">
        <f>RAME!B9</f>
        <v>DELPLANQUE</v>
      </c>
      <c r="B11" t="str">
        <f>RAME!C9</f>
        <v>Jacques</v>
      </c>
      <c r="C11" s="25" t="str">
        <f t="shared" si="0"/>
        <v>DELPLANQUE Jacques</v>
      </c>
      <c r="D11" s="46">
        <v>2</v>
      </c>
      <c r="E11" s="46"/>
      <c r="F11" s="46"/>
      <c r="G11" s="46"/>
      <c r="H11" s="47">
        <v>1</v>
      </c>
      <c r="I11" s="47"/>
      <c r="J11" s="47">
        <v>1</v>
      </c>
      <c r="K11" s="47"/>
      <c r="L11" s="42"/>
      <c r="M11" s="42">
        <v>1</v>
      </c>
      <c r="N11" s="42"/>
      <c r="O11" s="42">
        <v>1</v>
      </c>
      <c r="P11" s="42"/>
    </row>
    <row r="12" spans="1:16" x14ac:dyDescent="0.25">
      <c r="A12" t="str">
        <f>RAME!B10</f>
        <v>DENDRAEL</v>
      </c>
      <c r="B12" t="str">
        <f>RAME!C10</f>
        <v>Fabrice</v>
      </c>
      <c r="C12" s="25" t="str">
        <f t="shared" si="0"/>
        <v>DENDRAEL Fabrice</v>
      </c>
      <c r="D12" s="46">
        <v>1</v>
      </c>
      <c r="E12" s="46">
        <v>1</v>
      </c>
      <c r="F12" s="46"/>
      <c r="G12" s="46"/>
      <c r="H12" s="47">
        <v>1</v>
      </c>
      <c r="I12" s="47"/>
      <c r="J12" s="47"/>
      <c r="K12" s="47">
        <v>1</v>
      </c>
      <c r="L12" s="42"/>
      <c r="M12" s="42"/>
      <c r="N12" s="42">
        <v>2</v>
      </c>
      <c r="O12" s="42"/>
      <c r="P12" s="42"/>
    </row>
    <row r="13" spans="1:16" hidden="1" x14ac:dyDescent="0.25">
      <c r="A13" t="str">
        <f>RAME!B11</f>
        <v>FELICETTI</v>
      </c>
      <c r="B13" t="str">
        <f>RAME!C11</f>
        <v>Joseph</v>
      </c>
      <c r="C13" s="25" t="str">
        <f t="shared" si="0"/>
        <v>FELICETTI Joseph</v>
      </c>
      <c r="D13" s="46"/>
      <c r="E13" s="46"/>
      <c r="F13" s="46"/>
      <c r="G13" s="46"/>
      <c r="H13" s="47"/>
      <c r="I13" s="47"/>
      <c r="J13" s="47"/>
      <c r="K13" s="47"/>
      <c r="L13" s="42"/>
      <c r="M13" s="42"/>
      <c r="N13" s="42"/>
      <c r="O13" s="42"/>
      <c r="P13" s="42"/>
    </row>
    <row r="14" spans="1:16" hidden="1" x14ac:dyDescent="0.25">
      <c r="A14" t="e">
        <f>RAME!#REF!</f>
        <v>#REF!</v>
      </c>
      <c r="B14" t="e">
        <f>RAME!#REF!</f>
        <v>#REF!</v>
      </c>
      <c r="C14" s="25" t="e">
        <f t="shared" si="0"/>
        <v>#REF!</v>
      </c>
      <c r="D14" s="46"/>
      <c r="E14" s="46"/>
      <c r="F14" s="46"/>
      <c r="G14" s="46"/>
      <c r="H14" s="47"/>
      <c r="I14" s="47"/>
      <c r="J14" s="47"/>
      <c r="K14" s="47"/>
      <c r="L14" s="42"/>
      <c r="M14" s="42"/>
      <c r="N14" s="42"/>
      <c r="O14" s="42"/>
      <c r="P14" s="42"/>
    </row>
    <row r="15" spans="1:16" hidden="1" x14ac:dyDescent="0.25">
      <c r="A15" t="e">
        <f>RAME!#REF!</f>
        <v>#REF!</v>
      </c>
      <c r="B15" t="e">
        <f>RAME!#REF!</f>
        <v>#REF!</v>
      </c>
      <c r="C15" s="25" t="e">
        <f t="shared" si="0"/>
        <v>#REF!</v>
      </c>
      <c r="D15" s="46"/>
      <c r="E15" s="46"/>
      <c r="F15" s="46"/>
      <c r="G15" s="46"/>
      <c r="H15" s="47"/>
      <c r="I15" s="47"/>
      <c r="J15" s="47"/>
      <c r="K15" s="47"/>
      <c r="L15" s="42"/>
      <c r="M15" s="42"/>
      <c r="N15" s="42"/>
      <c r="O15" s="42"/>
      <c r="P15" s="42"/>
    </row>
    <row r="16" spans="1:16" x14ac:dyDescent="0.25">
      <c r="A16" t="e">
        <f>RAME!#REF!</f>
        <v>#REF!</v>
      </c>
      <c r="B16" t="e">
        <f>RAME!#REF!</f>
        <v>#REF!</v>
      </c>
      <c r="C16" s="25" t="e">
        <f t="shared" si="0"/>
        <v>#REF!</v>
      </c>
      <c r="D16" s="46">
        <v>1</v>
      </c>
      <c r="E16" s="46"/>
      <c r="F16" s="46"/>
      <c r="G16" s="46"/>
      <c r="H16" s="47"/>
      <c r="I16" s="47"/>
      <c r="J16" s="47"/>
      <c r="K16" s="47">
        <v>1</v>
      </c>
      <c r="L16" s="42"/>
      <c r="M16" s="42"/>
      <c r="N16" s="42"/>
      <c r="O16" s="42">
        <v>1</v>
      </c>
      <c r="P16" s="42"/>
    </row>
    <row r="17" spans="1:16" hidden="1" x14ac:dyDescent="0.25">
      <c r="A17" t="str">
        <f>RAME!B14</f>
        <v>GOSSE</v>
      </c>
      <c r="B17" t="str">
        <f>RAME!C14</f>
        <v>Michel</v>
      </c>
      <c r="C17" s="25" t="str">
        <f t="shared" si="0"/>
        <v>GOSSE Michel</v>
      </c>
      <c r="D17" s="46"/>
      <c r="E17" s="46"/>
      <c r="F17" s="46"/>
      <c r="G17" s="46"/>
      <c r="H17" s="47"/>
      <c r="I17" s="47"/>
      <c r="J17" s="47"/>
      <c r="K17" s="47"/>
      <c r="L17" s="42"/>
      <c r="M17" s="42"/>
      <c r="N17" s="42"/>
      <c r="O17" s="42"/>
      <c r="P17" s="42"/>
    </row>
    <row r="18" spans="1:16" hidden="1" x14ac:dyDescent="0.25">
      <c r="A18" t="str">
        <f>RAME!B15</f>
        <v>GREGOIRE</v>
      </c>
      <c r="B18" t="str">
        <f>RAME!C15</f>
        <v>Christophe</v>
      </c>
      <c r="C18" s="25" t="str">
        <f t="shared" si="0"/>
        <v>GREGOIRE Christophe</v>
      </c>
      <c r="D18" s="46"/>
      <c r="E18" s="46"/>
      <c r="F18" s="46"/>
      <c r="G18" s="46"/>
      <c r="H18" s="47"/>
      <c r="I18" s="47"/>
      <c r="J18" s="47"/>
      <c r="K18" s="47"/>
      <c r="L18" s="42"/>
      <c r="M18" s="42"/>
      <c r="N18" s="42"/>
      <c r="O18" s="42"/>
      <c r="P18" s="42"/>
    </row>
    <row r="19" spans="1:16" hidden="1" x14ac:dyDescent="0.25">
      <c r="A19" t="str">
        <f>RAME!B16</f>
        <v>GUILLAUME</v>
      </c>
      <c r="B19" t="str">
        <f>RAME!C16</f>
        <v>Jean-Raymond</v>
      </c>
      <c r="C19" s="25" t="str">
        <f t="shared" si="0"/>
        <v>GUILLAUME Jean-Raymond</v>
      </c>
      <c r="D19" s="46"/>
      <c r="E19" s="46"/>
      <c r="F19" s="46"/>
      <c r="G19" s="46"/>
      <c r="H19" s="47"/>
      <c r="I19" s="47"/>
      <c r="J19" s="47"/>
      <c r="K19" s="47"/>
      <c r="L19" s="42"/>
      <c r="M19" s="42"/>
      <c r="N19" s="42"/>
      <c r="O19" s="42"/>
      <c r="P19" s="42"/>
    </row>
    <row r="20" spans="1:16" hidden="1" x14ac:dyDescent="0.25">
      <c r="A20" t="e">
        <f>RAME!#REF!</f>
        <v>#REF!</v>
      </c>
      <c r="B20" t="e">
        <f>RAME!#REF!</f>
        <v>#REF!</v>
      </c>
      <c r="C20" s="25" t="e">
        <f t="shared" si="0"/>
        <v>#REF!</v>
      </c>
      <c r="D20" s="46"/>
      <c r="E20" s="46"/>
      <c r="F20" s="46"/>
      <c r="G20" s="46"/>
      <c r="H20" s="47"/>
      <c r="I20" s="47"/>
      <c r="J20" s="47"/>
      <c r="K20" s="47"/>
      <c r="L20" s="42"/>
      <c r="M20" s="42"/>
      <c r="N20" s="42"/>
      <c r="O20" s="42"/>
      <c r="P20" s="42"/>
    </row>
    <row r="21" spans="1:16" x14ac:dyDescent="0.25">
      <c r="A21" t="str">
        <f>RAME!B18</f>
        <v>LARRIEU</v>
      </c>
      <c r="B21" t="str">
        <f>RAME!C18</f>
        <v>Pierre-Olivier</v>
      </c>
      <c r="C21" s="25" t="str">
        <f t="shared" si="0"/>
        <v>LARRIEU Pierre-Olivier</v>
      </c>
      <c r="D21" s="46">
        <v>2</v>
      </c>
      <c r="E21" s="46"/>
      <c r="F21" s="46"/>
      <c r="G21" s="46"/>
      <c r="H21" s="47"/>
      <c r="I21" s="47"/>
      <c r="J21" s="47">
        <v>2</v>
      </c>
      <c r="K21" s="47"/>
      <c r="L21" s="42">
        <v>2</v>
      </c>
      <c r="M21" s="42"/>
      <c r="N21" s="42"/>
      <c r="O21" s="42"/>
      <c r="P21" s="42"/>
    </row>
    <row r="22" spans="1:16" x14ac:dyDescent="0.25">
      <c r="A22" t="str">
        <f>RAME!B19</f>
        <v>LECOQ</v>
      </c>
      <c r="B22" t="str">
        <f>RAME!C19</f>
        <v>Pierre</v>
      </c>
      <c r="C22" s="25" t="str">
        <f t="shared" si="0"/>
        <v>LECOQ Pierre</v>
      </c>
      <c r="D22" s="46"/>
      <c r="E22" s="46"/>
      <c r="F22" s="46"/>
      <c r="G22" s="46">
        <v>2</v>
      </c>
      <c r="H22" s="47">
        <v>1</v>
      </c>
      <c r="I22" s="47"/>
      <c r="J22" s="47"/>
      <c r="K22" s="47">
        <v>1</v>
      </c>
      <c r="L22" s="42"/>
      <c r="M22" s="42"/>
      <c r="N22" s="42">
        <v>1</v>
      </c>
      <c r="O22" s="42"/>
      <c r="P22" s="42">
        <v>1</v>
      </c>
    </row>
    <row r="23" spans="1:16" x14ac:dyDescent="0.25">
      <c r="A23" t="str">
        <f>RAME!B20</f>
        <v>LEFRERE</v>
      </c>
      <c r="B23" t="str">
        <f>RAME!C20</f>
        <v>Mattéo</v>
      </c>
      <c r="C23" s="25" t="str">
        <f t="shared" si="0"/>
        <v>LEFRERE Mattéo</v>
      </c>
      <c r="D23" s="46">
        <v>2</v>
      </c>
      <c r="E23" s="46"/>
      <c r="F23" s="46"/>
      <c r="G23" s="46"/>
      <c r="H23" s="47"/>
      <c r="I23" s="47"/>
      <c r="J23" s="47"/>
      <c r="K23" s="47">
        <v>2</v>
      </c>
      <c r="L23" s="42"/>
      <c r="M23" s="42"/>
      <c r="N23" s="42">
        <v>2</v>
      </c>
      <c r="O23" s="42"/>
      <c r="P23" s="42"/>
    </row>
    <row r="24" spans="1:16" x14ac:dyDescent="0.25">
      <c r="A24" t="str">
        <f>RAME!B21</f>
        <v>LEGEAY</v>
      </c>
      <c r="B24" t="str">
        <f>RAME!C21</f>
        <v>Thierry</v>
      </c>
      <c r="C24" s="25" t="str">
        <f t="shared" si="0"/>
        <v>LEGEAY Thierry</v>
      </c>
      <c r="D24" s="46"/>
      <c r="E24" s="46"/>
      <c r="F24" s="46">
        <v>1</v>
      </c>
      <c r="G24" s="46"/>
      <c r="H24" s="47"/>
      <c r="I24" s="47"/>
      <c r="J24" s="47"/>
      <c r="K24" s="47">
        <v>1</v>
      </c>
      <c r="L24" s="42"/>
      <c r="M24" s="42"/>
      <c r="N24" s="42"/>
      <c r="O24" s="42">
        <v>1</v>
      </c>
      <c r="P24" s="42"/>
    </row>
    <row r="25" spans="1:16" hidden="1" x14ac:dyDescent="0.25">
      <c r="A25" t="e">
        <f>RAME!#REF!</f>
        <v>#REF!</v>
      </c>
      <c r="B25" t="e">
        <f>RAME!#REF!</f>
        <v>#REF!</v>
      </c>
      <c r="C25" s="25" t="e">
        <f t="shared" si="0"/>
        <v>#REF!</v>
      </c>
      <c r="D25" s="46"/>
      <c r="E25" s="46"/>
      <c r="F25" s="46"/>
      <c r="G25" s="46"/>
      <c r="H25" s="47"/>
      <c r="I25" s="47"/>
      <c r="J25" s="47"/>
      <c r="K25" s="47"/>
      <c r="L25" s="42"/>
      <c r="M25" s="42"/>
      <c r="N25" s="42"/>
      <c r="O25" s="42"/>
      <c r="P25" s="42"/>
    </row>
    <row r="26" spans="1:16" hidden="1" x14ac:dyDescent="0.25">
      <c r="A26" t="str">
        <f>RAME!B23</f>
        <v>LOUVET</v>
      </c>
      <c r="B26" t="str">
        <f>RAME!C23</f>
        <v>Jacques</v>
      </c>
      <c r="C26" s="25" t="str">
        <f t="shared" si="0"/>
        <v>LOUVET Jacques</v>
      </c>
      <c r="D26" s="46"/>
      <c r="E26" s="46"/>
      <c r="F26" s="46"/>
      <c r="G26" s="46"/>
      <c r="H26" s="47"/>
      <c r="I26" s="47"/>
      <c r="J26" s="47"/>
      <c r="K26" s="47"/>
      <c r="L26" s="42"/>
      <c r="M26" s="42"/>
      <c r="N26" s="42"/>
      <c r="O26" s="42"/>
      <c r="P26" s="42"/>
    </row>
    <row r="27" spans="1:16" hidden="1" x14ac:dyDescent="0.25">
      <c r="A27" t="str">
        <f>RAME!B24</f>
        <v>LUCAS</v>
      </c>
      <c r="B27" t="str">
        <f>RAME!C24</f>
        <v>Philippe</v>
      </c>
      <c r="C27" s="25" t="str">
        <f t="shared" si="0"/>
        <v>LUCAS Philippe</v>
      </c>
      <c r="D27" s="46"/>
      <c r="E27" s="46"/>
      <c r="F27" s="46"/>
      <c r="G27" s="46"/>
      <c r="H27" s="47"/>
      <c r="I27" s="47"/>
      <c r="J27" s="47"/>
      <c r="K27" s="47"/>
      <c r="L27" s="42"/>
      <c r="M27" s="42"/>
      <c r="N27" s="42"/>
      <c r="O27" s="42"/>
      <c r="P27" s="42"/>
    </row>
    <row r="28" spans="1:16" hidden="1" x14ac:dyDescent="0.25">
      <c r="A28" t="e">
        <f>RAME!#REF!</f>
        <v>#REF!</v>
      </c>
      <c r="B28" t="e">
        <f>RAME!#REF!</f>
        <v>#REF!</v>
      </c>
      <c r="C28" s="25" t="e">
        <f t="shared" si="0"/>
        <v>#REF!</v>
      </c>
      <c r="D28" s="46"/>
      <c r="E28" s="46"/>
      <c r="F28" s="46"/>
      <c r="G28" s="46"/>
      <c r="H28" s="47"/>
      <c r="I28" s="47"/>
      <c r="J28" s="47"/>
      <c r="K28" s="47"/>
      <c r="L28" s="42"/>
      <c r="M28" s="42"/>
      <c r="N28" s="42"/>
      <c r="O28" s="42"/>
      <c r="P28" s="42"/>
    </row>
    <row r="29" spans="1:16" x14ac:dyDescent="0.25">
      <c r="A29" t="str">
        <f>RAME!B25</f>
        <v>MARQUET</v>
      </c>
      <c r="B29" t="str">
        <f>RAME!C25</f>
        <v>Pascal</v>
      </c>
      <c r="C29" s="25" t="str">
        <f t="shared" si="0"/>
        <v>MARQUET Pascal</v>
      </c>
      <c r="D29" s="46">
        <v>1</v>
      </c>
      <c r="E29" s="46">
        <v>1</v>
      </c>
      <c r="F29" s="46"/>
      <c r="G29" s="46"/>
      <c r="H29" s="47">
        <v>1</v>
      </c>
      <c r="I29" s="47"/>
      <c r="J29" s="47">
        <v>1</v>
      </c>
      <c r="K29" s="47"/>
      <c r="L29" s="42"/>
      <c r="M29" s="42"/>
      <c r="N29" s="42"/>
      <c r="O29" s="42">
        <v>1</v>
      </c>
      <c r="P29" s="42">
        <v>1</v>
      </c>
    </row>
    <row r="30" spans="1:16" hidden="1" x14ac:dyDescent="0.25">
      <c r="A30" t="str">
        <f>RAME!B26</f>
        <v>MELLENNE</v>
      </c>
      <c r="B30" t="str">
        <f>RAME!C26</f>
        <v>Yann</v>
      </c>
      <c r="C30" s="25" t="str">
        <f t="shared" si="0"/>
        <v>MELLENNE Yann</v>
      </c>
      <c r="D30" s="46"/>
      <c r="E30" s="46"/>
      <c r="F30" s="46"/>
      <c r="G30" s="46"/>
      <c r="H30" s="47"/>
      <c r="I30" s="47"/>
      <c r="J30" s="47"/>
      <c r="K30" s="47"/>
      <c r="L30" s="42"/>
      <c r="M30" s="42"/>
      <c r="N30" s="42"/>
      <c r="O30" s="42"/>
      <c r="P30" s="42"/>
    </row>
    <row r="31" spans="1:16" x14ac:dyDescent="0.25">
      <c r="A31" t="str">
        <f>RAME!B27</f>
        <v>OLEJNIK</v>
      </c>
      <c r="B31" t="str">
        <f>RAME!C27</f>
        <v>Florian</v>
      </c>
      <c r="C31" s="25" t="str">
        <f t="shared" si="0"/>
        <v>OLEJNIK Florian</v>
      </c>
      <c r="D31" s="46"/>
      <c r="E31" s="46">
        <v>2</v>
      </c>
      <c r="F31" s="46">
        <v>1</v>
      </c>
      <c r="G31" s="46"/>
      <c r="H31" s="47"/>
      <c r="I31" s="47">
        <v>1</v>
      </c>
      <c r="J31" s="47">
        <v>1</v>
      </c>
      <c r="K31" s="47">
        <v>1</v>
      </c>
      <c r="L31" s="42"/>
      <c r="M31" s="42">
        <v>1</v>
      </c>
      <c r="N31" s="42"/>
      <c r="O31" s="42">
        <v>1</v>
      </c>
      <c r="P31" s="42">
        <v>1</v>
      </c>
    </row>
    <row r="32" spans="1:16" x14ac:dyDescent="0.25">
      <c r="A32" t="str">
        <f>RAME!B28</f>
        <v>PINON</v>
      </c>
      <c r="B32" t="str">
        <f>RAME!C28</f>
        <v>Daniel</v>
      </c>
      <c r="C32" s="25" t="str">
        <f t="shared" si="0"/>
        <v>PINON Daniel</v>
      </c>
      <c r="D32" s="46">
        <v>1</v>
      </c>
      <c r="E32" s="46"/>
      <c r="F32" s="46"/>
      <c r="G32" s="46"/>
      <c r="H32" s="47"/>
      <c r="I32" s="47">
        <v>1</v>
      </c>
      <c r="J32" s="47"/>
      <c r="K32" s="47"/>
      <c r="L32" s="42"/>
      <c r="M32" s="42"/>
      <c r="N32" s="42">
        <v>1</v>
      </c>
      <c r="O32" s="42"/>
      <c r="P32" s="42"/>
    </row>
    <row r="33" spans="1:17" hidden="1" x14ac:dyDescent="0.25">
      <c r="A33" t="e">
        <f>RAME!#REF!</f>
        <v>#REF!</v>
      </c>
      <c r="B33" t="e">
        <f>RAME!#REF!</f>
        <v>#REF!</v>
      </c>
      <c r="C33" s="25" t="e">
        <f t="shared" si="0"/>
        <v>#REF!</v>
      </c>
      <c r="D33" s="46"/>
      <c r="E33" s="46"/>
      <c r="F33" s="46"/>
      <c r="G33" s="46"/>
      <c r="H33" s="47"/>
      <c r="I33" s="47"/>
      <c r="J33" s="47"/>
      <c r="K33" s="47"/>
      <c r="L33" s="42"/>
      <c r="M33" s="42"/>
      <c r="N33" s="42"/>
      <c r="O33" s="42"/>
      <c r="P33" s="42"/>
    </row>
    <row r="34" spans="1:17" x14ac:dyDescent="0.25">
      <c r="A34" t="str">
        <f>RAME!B29</f>
        <v>PREAULT-SY</v>
      </c>
      <c r="B34" t="str">
        <f>RAME!C29</f>
        <v>Tidiane</v>
      </c>
      <c r="C34" s="25" t="str">
        <f t="shared" si="0"/>
        <v>PREAULT-SY Tidiane</v>
      </c>
      <c r="D34" s="46"/>
      <c r="E34" s="46"/>
      <c r="F34" s="46">
        <v>1</v>
      </c>
      <c r="G34" s="46"/>
      <c r="H34" s="47"/>
      <c r="I34" s="47"/>
      <c r="J34" s="47">
        <v>1</v>
      </c>
      <c r="K34" s="47"/>
      <c r="L34" s="42"/>
      <c r="M34" s="42"/>
      <c r="N34" s="42"/>
      <c r="O34" s="42">
        <v>1</v>
      </c>
      <c r="P34" s="42"/>
    </row>
    <row r="35" spans="1:17" hidden="1" x14ac:dyDescent="0.25">
      <c r="A35" t="str">
        <f>RAME!B30</f>
        <v>RABOTEAU</v>
      </c>
      <c r="B35" t="str">
        <f>RAME!C30</f>
        <v>Laurent</v>
      </c>
      <c r="C35" s="25" t="str">
        <f t="shared" si="0"/>
        <v>RABOTEAU Laurent</v>
      </c>
      <c r="D35" s="46"/>
      <c r="E35" s="46"/>
      <c r="F35" s="46"/>
      <c r="G35" s="46"/>
      <c r="H35" s="47"/>
      <c r="I35" s="47"/>
      <c r="J35" s="47"/>
      <c r="K35" s="47"/>
      <c r="L35" s="42"/>
      <c r="M35" s="42"/>
      <c r="N35" s="42"/>
      <c r="O35" s="42"/>
      <c r="P35" s="42"/>
    </row>
    <row r="36" spans="1:17" x14ac:dyDescent="0.25">
      <c r="A36" t="str">
        <f>RAME!B31</f>
        <v>RENARD</v>
      </c>
      <c r="B36" t="str">
        <f>RAME!C31</f>
        <v>Didier</v>
      </c>
      <c r="C36" s="25" t="str">
        <f t="shared" si="0"/>
        <v>RENARD Didier</v>
      </c>
      <c r="D36" s="46"/>
      <c r="E36" s="46">
        <v>1</v>
      </c>
      <c r="F36" s="46"/>
      <c r="G36" s="46"/>
      <c r="H36" s="47">
        <v>1</v>
      </c>
      <c r="I36" s="47"/>
      <c r="J36" s="47"/>
      <c r="K36" s="47"/>
      <c r="L36" s="42"/>
      <c r="M36" s="42">
        <v>1</v>
      </c>
      <c r="N36" s="42"/>
      <c r="O36" s="42"/>
      <c r="P36" s="42"/>
    </row>
    <row r="37" spans="1:17" hidden="1" x14ac:dyDescent="0.25">
      <c r="A37" t="str">
        <f>RAME!B32</f>
        <v>RENARD</v>
      </c>
      <c r="B37" t="str">
        <f>RAME!C32</f>
        <v>Matthieu</v>
      </c>
      <c r="C37" s="25" t="str">
        <f t="shared" si="0"/>
        <v>RENARD Matthieu</v>
      </c>
      <c r="D37" s="46"/>
      <c r="E37" s="46"/>
      <c r="F37" s="46"/>
      <c r="G37" s="46"/>
      <c r="H37" s="47"/>
      <c r="I37" s="47"/>
      <c r="J37" s="47"/>
      <c r="K37" s="47"/>
      <c r="L37" s="42"/>
      <c r="M37" s="42"/>
      <c r="N37" s="42"/>
      <c r="O37" s="42"/>
      <c r="P37" s="42"/>
    </row>
    <row r="38" spans="1:17" x14ac:dyDescent="0.25">
      <c r="A38" t="e">
        <f>RAME!#REF!</f>
        <v>#REF!</v>
      </c>
      <c r="B38" t="e">
        <f>RAME!#REF!</f>
        <v>#REF!</v>
      </c>
      <c r="C38" s="25" t="e">
        <f t="shared" si="0"/>
        <v>#REF!</v>
      </c>
      <c r="D38" s="46"/>
      <c r="E38" s="46"/>
      <c r="F38" s="46">
        <v>1</v>
      </c>
      <c r="G38" s="46"/>
      <c r="H38" s="47"/>
      <c r="I38" s="47">
        <v>1</v>
      </c>
      <c r="J38" s="47"/>
      <c r="K38" s="47"/>
      <c r="L38" s="42"/>
      <c r="M38" s="42">
        <v>1</v>
      </c>
      <c r="N38" s="42"/>
      <c r="O38" s="42"/>
      <c r="P38" s="42"/>
    </row>
    <row r="39" spans="1:17" x14ac:dyDescent="0.25">
      <c r="A39" t="str">
        <f>RAME!B34</f>
        <v>SALMON</v>
      </c>
      <c r="B39" t="str">
        <f>RAME!C34</f>
        <v>Christian</v>
      </c>
      <c r="C39" s="25" t="str">
        <f t="shared" si="0"/>
        <v>SALMON Christian</v>
      </c>
      <c r="D39" s="46">
        <v>1</v>
      </c>
      <c r="E39" s="46"/>
      <c r="F39" s="46"/>
      <c r="G39" s="46"/>
      <c r="H39" s="47"/>
      <c r="I39" s="47">
        <v>1</v>
      </c>
      <c r="J39" s="47"/>
      <c r="K39" s="47"/>
      <c r="L39" s="42"/>
      <c r="M39" s="42"/>
      <c r="N39" s="42">
        <v>1</v>
      </c>
      <c r="O39" s="42"/>
      <c r="P39" s="42"/>
    </row>
    <row r="40" spans="1:17" hidden="1" x14ac:dyDescent="0.25">
      <c r="A40" t="e">
        <f>RAME!#REF!</f>
        <v>#REF!</v>
      </c>
      <c r="B40" t="e">
        <f>RAME!#REF!</f>
        <v>#REF!</v>
      </c>
      <c r="C40" s="25" t="e">
        <f>CONCATENATE(A40," ",B40)</f>
        <v>#REF!</v>
      </c>
      <c r="D40" s="46"/>
      <c r="E40" s="46"/>
      <c r="F40" s="46"/>
      <c r="G40" s="46"/>
      <c r="H40" s="47"/>
      <c r="I40" s="47"/>
      <c r="J40" s="47"/>
      <c r="K40" s="47"/>
      <c r="L40" s="42"/>
      <c r="M40" s="42"/>
      <c r="N40" s="42"/>
      <c r="O40" s="42"/>
      <c r="P40" s="42"/>
    </row>
    <row r="41" spans="1:17" x14ac:dyDescent="0.25">
      <c r="D41" s="43">
        <f t="shared" ref="D41:O41" si="1">SUM(D2:D40)</f>
        <v>12</v>
      </c>
      <c r="E41" s="43">
        <f t="shared" si="1"/>
        <v>5</v>
      </c>
      <c r="F41" s="43">
        <f t="shared" si="1"/>
        <v>4</v>
      </c>
      <c r="G41" s="43">
        <f t="shared" si="1"/>
        <v>3</v>
      </c>
      <c r="H41" s="43">
        <f t="shared" si="1"/>
        <v>6</v>
      </c>
      <c r="I41" s="43">
        <f t="shared" si="1"/>
        <v>5</v>
      </c>
      <c r="J41" s="43">
        <f t="shared" si="1"/>
        <v>6</v>
      </c>
      <c r="K41" s="43">
        <f t="shared" si="1"/>
        <v>7</v>
      </c>
      <c r="L41" s="43">
        <f t="shared" si="1"/>
        <v>2</v>
      </c>
      <c r="M41" s="43">
        <f t="shared" si="1"/>
        <v>4</v>
      </c>
      <c r="N41" s="43">
        <f t="shared" si="1"/>
        <v>7</v>
      </c>
      <c r="O41" s="43">
        <f t="shared" si="1"/>
        <v>8</v>
      </c>
      <c r="P41" s="43">
        <f t="shared" ref="P41" si="2">SUM(P2:P40)</f>
        <v>3</v>
      </c>
      <c r="Q41" s="51"/>
    </row>
    <row r="42" spans="1:17" x14ac:dyDescent="0.25">
      <c r="D42" s="79">
        <f>SUM(D41:G41)</f>
        <v>24</v>
      </c>
      <c r="E42" s="79"/>
      <c r="F42" s="79"/>
      <c r="G42" s="79"/>
      <c r="H42" s="79">
        <f>SUM(H41:K41)</f>
        <v>24</v>
      </c>
      <c r="I42" s="79"/>
      <c r="J42" s="79"/>
      <c r="K42" s="79"/>
      <c r="L42" s="79">
        <f>SUM(L41:P41)</f>
        <v>24</v>
      </c>
      <c r="M42" s="79"/>
      <c r="N42" s="79"/>
      <c r="O42" s="79"/>
      <c r="P42" s="79"/>
    </row>
  </sheetData>
  <mergeCells count="3">
    <mergeCell ref="D42:G42"/>
    <mergeCell ref="H42:K42"/>
    <mergeCell ref="L42:P42"/>
  </mergeCells>
  <pageMargins left="0.7" right="0.7" top="0.75" bottom="0.75" header="0.3" footer="0.3"/>
  <pageSetup paperSize="8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E9"/>
  <sheetViews>
    <sheetView workbookViewId="0">
      <selection activeCell="G13" sqref="G13"/>
    </sheetView>
  </sheetViews>
  <sheetFormatPr baseColWidth="10" defaultRowHeight="15" x14ac:dyDescent="0.25"/>
  <cols>
    <col min="1" max="1" width="25.140625" bestFit="1" customWidth="1"/>
    <col min="3" max="3" width="15" bestFit="1" customWidth="1"/>
  </cols>
  <sheetData>
    <row r="1" spans="1:5" ht="25.5" x14ac:dyDescent="0.25">
      <c r="A1" s="29" t="s">
        <v>28</v>
      </c>
      <c r="B1" s="29" t="s">
        <v>25</v>
      </c>
      <c r="C1" s="29" t="s">
        <v>3</v>
      </c>
      <c r="D1" s="29" t="s">
        <v>4</v>
      </c>
      <c r="E1" s="29" t="s">
        <v>50</v>
      </c>
    </row>
    <row r="2" spans="1:5" x14ac:dyDescent="0.25">
      <c r="A2" s="31" t="s">
        <v>42</v>
      </c>
      <c r="B2" s="34" t="s">
        <v>23</v>
      </c>
      <c r="C2" s="53" t="s">
        <v>18</v>
      </c>
      <c r="D2" s="34" t="s">
        <v>5</v>
      </c>
      <c r="E2" s="34" t="s">
        <v>5</v>
      </c>
    </row>
    <row r="3" spans="1:5" x14ac:dyDescent="0.25">
      <c r="A3" s="31" t="s">
        <v>113</v>
      </c>
      <c r="B3" s="34" t="s">
        <v>24</v>
      </c>
      <c r="C3" s="34" t="s">
        <v>21</v>
      </c>
      <c r="D3" s="34" t="s">
        <v>6</v>
      </c>
      <c r="E3" s="34" t="s">
        <v>6</v>
      </c>
    </row>
    <row r="4" spans="1:5" x14ac:dyDescent="0.25">
      <c r="A4" s="31" t="s">
        <v>116</v>
      </c>
      <c r="C4" s="34" t="s">
        <v>20</v>
      </c>
    </row>
    <row r="5" spans="1:5" x14ac:dyDescent="0.25">
      <c r="A5" s="31" t="s">
        <v>115</v>
      </c>
      <c r="C5" s="34" t="s">
        <v>19</v>
      </c>
    </row>
    <row r="6" spans="1:5" x14ac:dyDescent="0.25">
      <c r="A6" s="31" t="s">
        <v>114</v>
      </c>
    </row>
    <row r="7" spans="1:5" x14ac:dyDescent="0.25">
      <c r="A7" s="52" t="s">
        <v>81</v>
      </c>
    </row>
    <row r="8" spans="1:5" x14ac:dyDescent="0.25">
      <c r="A8" s="31" t="s">
        <v>37</v>
      </c>
    </row>
    <row r="9" spans="1:5" x14ac:dyDescent="0.25">
      <c r="A9" s="31" t="s">
        <v>135</v>
      </c>
    </row>
  </sheetData>
  <conditionalFormatting sqref="C2">
    <cfRule type="cellIs" dxfId="1" priority="1" stopIfTrue="1" operator="equal">
      <formula>"Non"</formula>
    </cfRule>
    <cfRule type="cellIs" dxfId="0" priority="2" stopIfTrue="1" operator="equal">
      <formula>"Oui"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RAME</vt:lpstr>
      <vt:lpstr>Liste</vt:lpstr>
      <vt:lpstr>Bilan</vt:lpstr>
      <vt:lpstr>Divers</vt:lpstr>
      <vt:lpstr>AG</vt:lpstr>
      <vt:lpstr>ComboBox</vt:lpstr>
      <vt:lpstr>catégorie</vt:lpstr>
      <vt:lpstr>RAME!Impression_des_titres</vt:lpstr>
      <vt:lpstr>nouveau</vt:lpstr>
      <vt:lpstr>statut</vt:lpstr>
      <vt:lpstr>RAME!Zone_d_impression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MRN</dc:creator>
  <cp:lastModifiedBy>GUERRIER Florian</cp:lastModifiedBy>
  <cp:lastPrinted>2019-01-29T13:07:45Z</cp:lastPrinted>
  <dcterms:created xsi:type="dcterms:W3CDTF">2009-06-25T05:16:13Z</dcterms:created>
  <dcterms:modified xsi:type="dcterms:W3CDTF">2019-04-05T08:58:33Z</dcterms:modified>
</cp:coreProperties>
</file>