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guerrier\Downloads\"/>
    </mc:Choice>
  </mc:AlternateContent>
  <xr:revisionPtr revIDLastSave="0" documentId="13_ncr:1_{48E05A98-8121-4326-BDB1-C66E4F76B8E5}" xr6:coauthVersionLast="47" xr6:coauthVersionMax="47" xr10:uidLastSave="{00000000-0000-0000-0000-000000000000}"/>
  <bookViews>
    <workbookView xWindow="-120" yWindow="-120" windowWidth="29040" windowHeight="15990" activeTab="1" xr2:uid="{7087FC25-657A-4459-82DF-C096A1D3655A}"/>
  </bookViews>
  <sheets>
    <sheet name="PLAN DE COMPETENCES 2022" sheetId="4" r:id="rId1"/>
    <sheet name="synthèse" sheetId="1" r:id="rId2"/>
    <sheet name="données" sheetId="2" r:id="rId3"/>
  </sheets>
  <definedNames>
    <definedName name="_xlnm._FilterDatabase" localSheetId="0" hidden="1">'PLAN DE COMPETENCES 2022'!#REF!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 a="1"/>
  <c r="G5" i="1" s="1"/>
  <c r="G6" i="1" a="1"/>
  <c r="G6" i="1"/>
  <c r="G7" i="1" a="1"/>
  <c r="G7" i="1" s="1"/>
  <c r="G8" i="1" a="1"/>
  <c r="G8" i="1"/>
  <c r="G9" i="1" a="1"/>
  <c r="G9" i="1" s="1"/>
  <c r="G4" i="1" a="1"/>
  <c r="G4" i="1" s="1"/>
  <c r="F5" i="1"/>
  <c r="F6" i="1"/>
  <c r="F7" i="1"/>
  <c r="F8" i="1"/>
  <c r="F9" i="1"/>
  <c r="F4" i="1"/>
  <c r="Y9" i="4"/>
  <c r="Z9" i="4"/>
  <c r="AA9" i="4"/>
  <c r="AB9" i="4"/>
  <c r="AC9" i="4"/>
  <c r="AD9" i="4"/>
  <c r="AE9" i="4"/>
  <c r="AF9" i="4"/>
  <c r="AG9" i="4"/>
  <c r="AH9" i="4"/>
  <c r="AI9" i="4"/>
  <c r="Y10" i="4"/>
  <c r="Z10" i="4"/>
  <c r="AA10" i="4"/>
  <c r="AB10" i="4"/>
  <c r="AC10" i="4"/>
  <c r="AD10" i="4"/>
  <c r="AE10" i="4"/>
  <c r="AF10" i="4"/>
  <c r="AG10" i="4"/>
  <c r="AH10" i="4"/>
  <c r="AI10" i="4"/>
  <c r="Y11" i="4"/>
  <c r="Z11" i="4"/>
  <c r="AA11" i="4"/>
  <c r="AB11" i="4"/>
  <c r="AC11" i="4"/>
  <c r="AD11" i="4"/>
  <c r="AE11" i="4"/>
  <c r="AF11" i="4"/>
  <c r="AG11" i="4"/>
  <c r="AH11" i="4"/>
  <c r="AI11" i="4"/>
  <c r="Y12" i="4"/>
  <c r="Z12" i="4"/>
  <c r="AA12" i="4"/>
  <c r="AB12" i="4"/>
  <c r="AC12" i="4"/>
  <c r="AD12" i="4"/>
  <c r="AE12" i="4"/>
  <c r="AF12" i="4"/>
  <c r="AG12" i="4"/>
  <c r="AH12" i="4"/>
  <c r="AI12" i="4"/>
  <c r="Y13" i="4"/>
  <c r="Z13" i="4"/>
  <c r="AA13" i="4"/>
  <c r="AB13" i="4"/>
  <c r="AC13" i="4"/>
  <c r="AD13" i="4"/>
  <c r="AE13" i="4"/>
  <c r="AF13" i="4"/>
  <c r="AG13" i="4"/>
  <c r="AH13" i="4"/>
  <c r="AI13" i="4"/>
  <c r="AI8" i="4"/>
  <c r="AH8" i="4"/>
  <c r="AG8" i="4"/>
  <c r="AF8" i="4"/>
  <c r="AE8" i="4"/>
  <c r="AD8" i="4"/>
  <c r="AC8" i="4"/>
  <c r="AB8" i="4"/>
  <c r="Z8" i="4"/>
  <c r="AA8" i="4"/>
  <c r="Y8" i="4"/>
  <c r="U13" i="4"/>
  <c r="Q13" i="4"/>
  <c r="U12" i="4"/>
  <c r="Q12" i="4"/>
  <c r="U11" i="4"/>
  <c r="Q11" i="4"/>
  <c r="U10" i="4"/>
  <c r="Q10" i="4"/>
  <c r="U9" i="4"/>
  <c r="Q9" i="4"/>
  <c r="U8" i="4"/>
  <c r="Q8" i="4"/>
  <c r="B8" i="2"/>
  <c r="B7" i="2"/>
  <c r="B6" i="2"/>
  <c r="B5" i="2"/>
  <c r="B4" i="2"/>
  <c r="B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tc={38B0BD04-B249-429A-BB74-4611C518D825}</author>
  </authors>
  <commentList>
    <comment ref="A7" authorId="0" shapeId="0" xr:uid="{38B0BD04-B249-429A-BB74-4611C518D82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Prioriser les actions: 1 = formation qui aura obligatoirement lieu / 2= formation aura lieu si financement possible / 3 = formation non prioritaire</t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<sst xmlns="http://schemas.openxmlformats.org/spreadsheetml/2006/main" count="127" uniqueCount="68">
  <si>
    <t>Initiale</t>
  </si>
  <si>
    <t>Département</t>
  </si>
  <si>
    <t>Groupe</t>
  </si>
  <si>
    <t>CSP</t>
  </si>
  <si>
    <t>Sexe</t>
  </si>
  <si>
    <t>Formation sur 2022</t>
  </si>
  <si>
    <t xml:space="preserve">Coûts </t>
  </si>
  <si>
    <t>C</t>
  </si>
  <si>
    <t>F</t>
  </si>
  <si>
    <t>NC</t>
  </si>
  <si>
    <t>H</t>
  </si>
  <si>
    <t>OPERATIONS</t>
  </si>
  <si>
    <t>GBA</t>
  </si>
  <si>
    <t>RESSOURCES HUMAINES</t>
  </si>
  <si>
    <t>PVV</t>
  </si>
  <si>
    <t>ADMINISTRATIF</t>
  </si>
  <si>
    <t>GIC</t>
  </si>
  <si>
    <t>AA</t>
  </si>
  <si>
    <t>BB</t>
  </si>
  <si>
    <t>CC</t>
  </si>
  <si>
    <t>DD</t>
  </si>
  <si>
    <t>EE</t>
  </si>
  <si>
    <t>FF</t>
  </si>
  <si>
    <t>Taux horaire chargé</t>
  </si>
  <si>
    <t>Plan de développement des compétences 2022</t>
  </si>
  <si>
    <t>STATUT</t>
  </si>
  <si>
    <t>PUBLICS VISES</t>
  </si>
  <si>
    <t>INFORMATION SUR LES FORMATIONS</t>
  </si>
  <si>
    <t>COUT DE LA FORMATION</t>
  </si>
  <si>
    <t>Priorité</t>
  </si>
  <si>
    <t>Statut de la formation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</si>
  <si>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</si>
  <si>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</si>
  <si>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</si>
  <si>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</si>
  <si>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</si>
  <si>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</si>
  <si>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</si>
  <si>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</si>
  <si>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</si>
  <si>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</si>
  <si>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</si>
  <si>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Intitulé de la formation</t>
  </si>
  <si>
    <t>Catégorie d'action</t>
  </si>
  <si>
    <t>Type de formation</t>
  </si>
  <si>
    <t>Année concernée</t>
  </si>
  <si>
    <t>Période de réalisation 
DU</t>
  </si>
  <si>
    <t>Période de réalisation 
AU</t>
  </si>
  <si>
    <t>Organisme</t>
  </si>
  <si>
    <t>Nbre de salariés</t>
  </si>
  <si>
    <t>Durée en heure</t>
  </si>
  <si>
    <t>Frais formation TTC</t>
  </si>
  <si>
    <t>Frais annexes</t>
  </si>
  <si>
    <t>Réalisée</t>
  </si>
  <si>
    <t>Habilitation BE BS manœuvre</t>
  </si>
  <si>
    <t>Obligatoire</t>
  </si>
  <si>
    <t>Intra</t>
  </si>
  <si>
    <t>Responsable HSE</t>
  </si>
  <si>
    <t>A distance</t>
  </si>
  <si>
    <t>Actions non obligatoires</t>
  </si>
  <si>
    <t>Inter</t>
  </si>
  <si>
    <t>Programmée</t>
  </si>
  <si>
    <t>Habilitation électrique recyclage</t>
  </si>
  <si>
    <t>SST recyclage</t>
  </si>
  <si>
    <t>accueil</t>
  </si>
  <si>
    <t>XX</t>
  </si>
  <si>
    <t>(taux horaire * nbre jour formation) + (cout formation concernées par la personne / nbre salariés ayant participé à la ou aux formations)</t>
  </si>
  <si>
    <t>Tarif apliqué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</si>
</sst>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4" formatCode="_-* #,##0.00\ &quot;€&quot;_-;\-* #,##0.00\ &quot;€&quot;_-;_-* &quot;-&quot;??\ &quot;€&quot;_-;_-@_-"/>
    <numFmt numFmtId="164" formatCode="0#&quot; &quot;##&quot; &quot;##&quot; &quot;##&quot; &quot;##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30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7"/>
      <color theme="1"/>
      <name val="Arial"/>
      <family val="2"/>
    </font>
    <font>
      <b/>
      <sz val="9"/>
      <color rgb="FFFF0000"/>
      <name val="Calibri"/>
      <family val="2"/>
      <scheme val="minor"/>
    </font>
    <font>
      <sz val="12"/>
      <color rgb="FF34373A"/>
      <name val="Roboto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3">
    <xf numFmtId="0" fontId="0" fillId="0" borderId="0" xfId="0"/>
    <xf numFmtId="44" fontId="2" fillId="0" borderId="0" xfId="0" applyNumberFormat="1" applyFont="1" applyAlignment="1">
      <alignment horizontal="center"/>
    </xf>
    <xf numFmtId="44" fontId="2" fillId="2" borderId="0" xfId="0" applyNumberFormat="1" applyFont="1" applyFill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 wrapText="1"/>
    </xf>
    <xf numFmtId="0" fontId="9" fillId="8" borderId="5" xfId="0" applyFont="1" applyFill="1" applyBorder="1" applyAlignment="1">
      <alignment horizontal="center" vertical="center" wrapText="1"/>
    </xf>
    <xf numFmtId="0" fontId="9" fillId="8" borderId="6" xfId="0" applyFont="1" applyFill="1" applyBorder="1" applyAlignment="1">
      <alignment horizontal="center" vertical="center" wrapText="1"/>
    </xf>
    <xf numFmtId="0" fontId="8" fillId="9" borderId="5" xfId="0" applyFont="1" applyFill="1" applyBorder="1" applyAlignment="1">
      <alignment horizontal="center" vertical="center" wrapText="1"/>
    </xf>
    <xf numFmtId="0" fontId="8" fillId="9" borderId="6" xfId="0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4" fontId="11" fillId="0" borderId="7" xfId="1" applyFont="1" applyFill="1" applyBorder="1" applyAlignment="1">
      <alignment horizontal="center" vertical="center" wrapText="1"/>
    </xf>
    <xf numFmtId="44" fontId="11" fillId="0" borderId="0" xfId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4" fontId="11" fillId="0" borderId="0" xfId="0" applyNumberFormat="1" applyFont="1" applyAlignment="1">
      <alignment horizontal="center" vertical="center" wrapText="1"/>
    </xf>
    <xf numFmtId="0" fontId="13" fillId="4" borderId="9" xfId="0" applyFont="1" applyFill="1" applyBorder="1"/>
    <xf numFmtId="0" fontId="5" fillId="4" borderId="0" xfId="0" applyFont="1" applyFill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left" vertical="center" wrapText="1"/>
    </xf>
    <xf numFmtId="164" fontId="4" fillId="4" borderId="0" xfId="0" applyNumberFormat="1" applyFont="1" applyFill="1" applyAlignment="1">
      <alignment horizontal="left" vertical="center" wrapText="1"/>
    </xf>
    <xf numFmtId="0" fontId="14" fillId="0" borderId="0" xfId="0" applyFont="1"/>
    <xf numFmtId="44" fontId="4" fillId="0" borderId="0" xfId="0" applyNumberFormat="1" applyFont="1" applyAlignment="1">
      <alignment horizontal="center" vertical="center" wrapText="1"/>
    </xf>
    <xf numFmtId="44" fontId="12" fillId="0" borderId="7" xfId="0" applyNumberFormat="1" applyFont="1" applyBorder="1" applyAlignment="1">
      <alignment horizontal="center" vertical="center" wrapText="1"/>
    </xf>
    <xf numFmtId="44" fontId="0" fillId="0" borderId="0" xfId="0" applyNumberFormat="1"/>
  </cellXfs>
  <cellStyles count="2">
    <cellStyle name="Monétaire" xfId="1" builtinId="4"/>
    <cellStyle name="Normal" xfId="0" builtinId="0"/>
  </cellStyles>
  <dxfs count="29">
    <dxf>
      <font>
        <b/>
        <i val="0"/>
        <color rgb="FF00B050"/>
      </font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4"/>
      </font>
    </dxf>
    <dxf>
      <font>
        <b/>
        <i val="0"/>
        <color rgb="FF00B050"/>
      </font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4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border outline="0">
        <left style="dotted">
          <color indexed="64"/>
        </left>
        <right style="medium">
          <color indexed="64"/>
        </right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</dxfs>
  <tableStyles count="1" defaultTableStyle="TableStyleMedium2" defaultPivotStyle="PivotStyleLight16">
    <tableStyle name="Invisible" pivot="0" table="0" count="0" xr9:uid="{4F2950DE-D17A-4ADD-8352-59EF92ACFE1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Sabrina BARBIERI" id="{2408CC75-0B45-42EA-B7F4-6842B949A442}" userId="S::SBARBIERI@mimabs.com::019d086c-d243-4c57-8341-7ed52d74a1af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155047-C257-4CEB-A63C-A26F96B059FE}" name="Tableau10" displayName="Tableau10" ref="A7:X13" totalsRowShown="0" headerRowDxfId="28" dataDxfId="27" tableBorderDxfId="26" dataCellStyle="Monétaire">
  <autoFilter ref="A7:X13" xr:uid="{FF4B7F19-3BD1-4E58-9BA6-F252A6682C9A}"/>
  <tableColumns count="24">
    <tableColumn id="1" xr3:uid="{71450555-DC02-49EB-9D62-616DA42CF62E}" name="Priorité" dataDxfId="25"/>
    <tableColumn id="2" xr3:uid="{8032FFF9-C923-4CE7-AF72-7AF35D8FF19B}" name="Statut de la formation" dataDxfId="24"/>
    <tableColumn id="3" xr3:uid="{3DEC6D41-A949-4E0D-B611-70856749D3C7}" name="P1" dataDxfId="23"/>
    <tableColumn id="4" xr3:uid="{C58D03D4-1051-4EAD-8F8D-DF42AB477C48}" name="P2" dataDxfId="22"/>
    <tableColumn id="5" xr3:uid="{A41208DB-BDA8-45C3-8692-F3FA46CED0FA}" name="P3" dataDxfId="21"/>
    <tableColumn id="6" xr3:uid="{1BBD7765-67A5-4760-83D0-96CCFB0530E1}" name="P4" dataDxfId="20"/>
    <tableColumn id="7" xr3:uid="{53E7C7D7-0BFD-4DF9-9A74-89D357D463CB}" name="P5" dataDxfId="19"/>
    <tableColumn id="8" xr3:uid="{8969726A-207E-4FEE-A29C-D2451A9B1C12}" name="P6" dataDxfId="18"/>
    <tableColumn id="9" xr3:uid="{7E623A8F-FC6D-4EF8-9406-C6793E40713F}" name="P7" dataDxfId="17"/>
    <tableColumn id="10" xr3:uid="{4DA8B996-1462-4620-A15C-6272935B6E69}" name="P8" dataDxfId="16"/>
    <tableColumn id="11" xr3:uid="{60A746C7-F08D-456D-A662-2799949F087F}" name="P9" dataDxfId="15"/>
    <tableColumn id="12" xr3:uid="{D1DA6EDF-976D-4ADA-9C8B-C8FCA9441EDF}" name="P10" dataDxfId="14"/>
    <tableColumn id="13" xr3:uid="{D4CBDE04-EE8D-4333-B47B-0B0AC367771C}" name="P11" dataDxfId="13"/>
    <tableColumn id="14" xr3:uid="{A5472B75-3945-4B01-8D7F-A20699EAC297}" name="Intitulé de la formation" dataDxfId="12"/>
    <tableColumn id="15" xr3:uid="{8E8463D4-A06E-49CB-A685-B99E259810D9}" name="Catégorie d'action"/>
    <tableColumn id="17" xr3:uid="{4180D4D5-7A34-45D5-A54C-A1B384721824}" name="Type de formation" dataDxfId="11"/>
    <tableColumn id="21" xr3:uid="{7CFE208E-E98D-4AC2-AB36-E1C9D08EB45C}" name="Année concernée" dataDxfId="10">
      <calculatedColumnFormula>YEAR(Tableau10[[#This Row],[Période de réalisation 
DU]])</calculatedColumnFormula>
    </tableColumn>
    <tableColumn id="18" xr3:uid="{9BDC44C6-982B-4971-B93B-4EFBB03CBE22}" name="Période de réalisation _x000a_DU"/>
    <tableColumn id="19" xr3:uid="{99C7EA61-7A7F-4D87-B37B-82CB67F403FA}" name="Période de réalisation _x000a_AU"/>
    <tableColumn id="20" xr3:uid="{9391230A-7EA5-4424-BB59-06D07599EB9C}" name="Organisme" dataDxfId="9"/>
    <tableColumn id="22" xr3:uid="{281BD21B-2B70-41D7-97ED-ED82A59AEDB0}" name="Nbre de salariés"/>
    <tableColumn id="23" xr3:uid="{D7E79A1E-A3D4-4148-8CE6-9D7D2835D7CC}" name="Durée en heure" dataDxfId="8"/>
    <tableColumn id="24" xr3:uid="{EAAD3156-4367-46E9-A55E-0ABA1BCA44E6}" name="Frais formation TTC" dataDxfId="7" dataCellStyle="Monétaire"/>
    <tableColumn id="25" xr3:uid="{C3141DB6-3E4C-478A-8C1D-3EAB4A4EA319}" name="Frais annexes" dataDxfId="6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7" dT="2021-06-15T12:25:16.00" personId="{2408CC75-0B45-42EA-B7F4-6842B949A442}" id="{38B0BD04-B249-429A-BB74-4611C518D825}">
    <text>Prioriser les actions: 1 = formation qui aura obligatoirement lieu / 2= formation aura lieu si financement possible / 3 = formation non prioritaire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D6317-A234-4374-B798-8DB8F63A2ED0}">
  <dimension ref="A1:AI28"/>
  <sheetViews>
    <sheetView zoomScale="85" zoomScaleNormal="85" workbookViewId="0">
      <selection activeCell="Y12" activeCellId="1" sqref="Y8 Y12"/>
    </sheetView>
  </sheetViews>
  <sheetFormatPr baseColWidth="10" defaultColWidth="11.28515625" defaultRowHeight="14.25" x14ac:dyDescent="0.25"/>
  <cols>
    <col min="1" max="1" width="7.5703125" style="3" customWidth="1"/>
    <col min="2" max="2" width="13.7109375" style="3" customWidth="1"/>
    <col min="3" max="13" width="4" style="3" customWidth="1"/>
    <col min="14" max="14" width="22.28515625" style="3" customWidth="1"/>
    <col min="15" max="15" width="16.5703125" style="3" customWidth="1"/>
    <col min="16" max="17" width="9.85546875" style="3" customWidth="1"/>
    <col min="18" max="18" width="12.140625" style="3" customWidth="1"/>
    <col min="19" max="19" width="12.28515625" style="3" customWidth="1"/>
    <col min="20" max="20" width="11.85546875" style="3" customWidth="1"/>
    <col min="21" max="21" width="11.42578125" style="3" customWidth="1"/>
    <col min="22" max="22" width="10.85546875" style="3" customWidth="1"/>
    <col min="23" max="23" width="14.28515625" style="3" customWidth="1"/>
    <col min="24" max="24" width="11.85546875" style="3" customWidth="1"/>
    <col min="25" max="25" width="8" style="3" bestFit="1" customWidth="1"/>
    <col min="26" max="26" width="8.5703125" style="3" bestFit="1" customWidth="1"/>
    <col min="27" max="27" width="7.42578125" style="3" bestFit="1" customWidth="1"/>
    <col min="28" max="29" width="8" style="3" bestFit="1" customWidth="1"/>
    <col min="30" max="33" width="3.7109375" style="3" bestFit="1" customWidth="1"/>
    <col min="34" max="35" width="4.28515625" style="3" bestFit="1" customWidth="1"/>
    <col min="36" max="16384" width="11.28515625" style="3"/>
  </cols>
  <sheetData>
    <row r="1" spans="1:35" ht="37.5" customHeight="1" x14ac:dyDescent="0.25">
      <c r="A1" s="37" t="s">
        <v>24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35" s="4" customFormat="1" ht="15" customHeight="1" x14ac:dyDescent="0.25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35" s="4" customFormat="1" ht="15" x14ac:dyDescent="0.25">
      <c r="A3" s="27"/>
      <c r="B3" s="27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35" s="4" customFormat="1" ht="15" x14ac:dyDescent="0.25">
      <c r="A4" s="27"/>
      <c r="B4" s="27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</row>
    <row r="5" spans="1:35" s="4" customFormat="1" ht="15.75" thickBot="1" x14ac:dyDescent="0.3">
      <c r="A5" s="27"/>
      <c r="B5" s="27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</row>
    <row r="6" spans="1:35" s="5" customFormat="1" ht="16.5" customHeight="1" thickBot="1" x14ac:dyDescent="0.3">
      <c r="A6" s="29" t="s">
        <v>25</v>
      </c>
      <c r="B6" s="30"/>
      <c r="C6" s="31" t="s">
        <v>26</v>
      </c>
      <c r="D6" s="32"/>
      <c r="E6" s="32"/>
      <c r="F6" s="32"/>
      <c r="G6" s="32"/>
      <c r="H6" s="32"/>
      <c r="I6" s="32"/>
      <c r="J6" s="32"/>
      <c r="K6" s="32"/>
      <c r="L6" s="32"/>
      <c r="M6" s="33"/>
      <c r="N6" s="34" t="s">
        <v>27</v>
      </c>
      <c r="O6" s="35"/>
      <c r="P6" s="35"/>
      <c r="Q6" s="35"/>
      <c r="R6" s="35"/>
      <c r="S6" s="35"/>
      <c r="T6" s="35"/>
      <c r="U6" s="35"/>
      <c r="V6" s="36"/>
      <c r="W6" s="31" t="s">
        <v>28</v>
      </c>
      <c r="X6" s="32"/>
      <c r="Y6" s="31" t="s">
        <v>67</v>
      </c>
      <c r="Z6" s="32"/>
      <c r="AA6" s="32"/>
      <c r="AB6" s="32"/>
      <c r="AC6" s="32"/>
      <c r="AD6" s="32"/>
      <c r="AE6" s="32"/>
      <c r="AF6" s="32"/>
      <c r="AG6" s="32"/>
      <c r="AH6" s="32"/>
      <c r="AI6" s="33"/>
    </row>
    <row r="7" spans="1:35" s="15" customFormat="1" ht="39" thickBot="1" x14ac:dyDescent="0.3">
      <c r="A7" s="6" t="s">
        <v>29</v>
      </c>
      <c r="B7" s="7" t="s">
        <v>30</v>
      </c>
      <c r="C7" s="8" t="s">
        <v>31</v>
      </c>
      <c r="D7" s="9" t="s">
        <v>32</v>
      </c>
      <c r="E7" s="9" t="s">
        <v>33</v>
      </c>
      <c r="F7" s="9" t="s">
        <v>34</v>
      </c>
      <c r="G7" s="9" t="s">
        <v>35</v>
      </c>
      <c r="H7" s="9" t="s">
        <v>36</v>
      </c>
      <c r="I7" s="9" t="s">
        <v>37</v>
      </c>
      <c r="J7" s="9" t="s">
        <v>38</v>
      </c>
      <c r="K7" s="9" t="s">
        <v>39</v>
      </c>
      <c r="L7" s="9" t="s">
        <v>40</v>
      </c>
      <c r="M7" s="10" t="s">
        <v>41</v>
      </c>
      <c r="N7" s="11" t="s">
        <v>42</v>
      </c>
      <c r="O7" s="11" t="s">
        <v>43</v>
      </c>
      <c r="P7" s="11" t="s">
        <v>44</v>
      </c>
      <c r="Q7" s="11" t="s">
        <v>45</v>
      </c>
      <c r="R7" s="11" t="s">
        <v>46</v>
      </c>
      <c r="S7" s="11" t="s">
        <v>47</v>
      </c>
      <c r="T7" s="11" t="s">
        <v>48</v>
      </c>
      <c r="U7" s="11" t="s">
        <v>49</v>
      </c>
      <c r="V7" s="12" t="s">
        <v>50</v>
      </c>
      <c r="W7" s="13" t="s">
        <v>51</v>
      </c>
      <c r="X7" s="14" t="s">
        <v>52</v>
      </c>
      <c r="Y7" s="8" t="s">
        <v>31</v>
      </c>
      <c r="Z7" s="9" t="s">
        <v>32</v>
      </c>
      <c r="AA7" s="9" t="s">
        <v>33</v>
      </c>
      <c r="AB7" s="9" t="s">
        <v>34</v>
      </c>
      <c r="AC7" s="9" t="s">
        <v>35</v>
      </c>
      <c r="AD7" s="9" t="s">
        <v>36</v>
      </c>
      <c r="AE7" s="9" t="s">
        <v>37</v>
      </c>
      <c r="AF7" s="9" t="s">
        <v>38</v>
      </c>
      <c r="AG7" s="9" t="s">
        <v>39</v>
      </c>
      <c r="AH7" s="9" t="s">
        <v>40</v>
      </c>
      <c r="AI7" s="10" t="s">
        <v>41</v>
      </c>
    </row>
    <row r="8" spans="1:35" s="19" customFormat="1" ht="25.5" x14ac:dyDescent="0.25">
      <c r="A8" s="16">
        <v>1</v>
      </c>
      <c r="B8" s="17" t="s">
        <v>53</v>
      </c>
      <c r="C8" s="18" t="s">
        <v>17</v>
      </c>
      <c r="D8" s="22" t="s">
        <v>18</v>
      </c>
      <c r="E8" s="22" t="s">
        <v>19</v>
      </c>
      <c r="F8" s="22"/>
      <c r="G8" s="22"/>
      <c r="H8" s="22"/>
      <c r="I8" s="22"/>
      <c r="J8" s="22"/>
      <c r="K8" s="22"/>
      <c r="L8" s="22"/>
      <c r="M8" s="23"/>
      <c r="N8" s="16" t="s">
        <v>54</v>
      </c>
      <c r="O8" s="19" t="s">
        <v>55</v>
      </c>
      <c r="P8" s="19" t="s">
        <v>56</v>
      </c>
      <c r="Q8" s="24">
        <f>YEAR(Tableau10[[#This Row],[Période de réalisation 
DU]])</f>
        <v>2022</v>
      </c>
      <c r="R8" s="25">
        <v>44650</v>
      </c>
      <c r="S8" s="25">
        <v>44651</v>
      </c>
      <c r="T8" s="19" t="s">
        <v>65</v>
      </c>
      <c r="U8" s="19">
        <f t="shared" ref="U8:U13" si="0">COUNTA(C8:M8)</f>
        <v>3</v>
      </c>
      <c r="V8" s="17">
        <v>14</v>
      </c>
      <c r="W8" s="20">
        <v>1704</v>
      </c>
      <c r="X8" s="21"/>
      <c r="Y8" s="41">
        <f>IF(Tableau10[[#This Row],[P1]]&lt;&gt;"",(VLOOKUP(Tableau10[[#This Row],[P1]],données!$A$3:$B$8,2,FALSE)*Tableau10[[#This Row],[Durée en heure]])+(Tableau10[[#This Row],[Frais formation TTC]]/Tableau10[[#This Row],[Nbre de salariés]]),0)</f>
        <v>871.6136348651678</v>
      </c>
      <c r="Z8" s="41">
        <f>IF(Tableau10[[#This Row],[P2]]&lt;&gt;"",(VLOOKUP(Tableau10[[#This Row],[P2]],données!$A$3:$B$8,2,FALSE)*Tableau10[[#This Row],[Durée en heure]])+(Tableau10[[#This Row],[Frais formation TTC]]/Tableau10[[#This Row],[Nbre de salariés]]),0)</f>
        <v>841.93274873079713</v>
      </c>
      <c r="AA8" s="41">
        <f>IF(Tableau10[[#This Row],[P3]]&lt;&gt;"",(VLOOKUP(Tableau10[[#This Row],[P3]],données!$A$3:$B$8,2,FALSE)*Tableau10[[#This Row],[Durée en heure]])+(Tableau10[[#This Row],[Frais formation TTC]]/Tableau10[[#This Row],[Nbre de salariés]]),0)</f>
        <v>1027.2118481642813</v>
      </c>
      <c r="AB8" s="41">
        <f>IF(Tableau10[[#This Row],[P4]]&lt;&gt;"",(VLOOKUP(Tableau10[[#This Row],[P4]],données!$A$3:$B$8,2,FALSE)*Tableau10[[#This Row],[Durée en heure]])+(Tableau10[[#This Row],[Frais formation TTC]]/Tableau10[[#This Row],[Nbre de salariés]]),0)</f>
        <v>0</v>
      </c>
      <c r="AC8" s="41">
        <f>IF(Tableau10[[#This Row],[P5]]&lt;&gt;"",(VLOOKUP(Tableau10[[#This Row],[P5]],données!$A$3:$B$8,2,FALSE)*Tableau10[[#This Row],[Durée en heure]])+(Tableau10[[#This Row],[Frais formation TTC]]/Tableau10[[#This Row],[Nbre de salariés]]),0)</f>
        <v>0</v>
      </c>
      <c r="AD8" s="41">
        <f>IF(Tableau10[[#This Row],[P6]]&lt;&gt;"",(VLOOKUP(Tableau10[[#This Row],[P6]],données!$A$3:$B$8,2,FALSE)*Tableau10[[#This Row],[Durée en heure]])+(Tableau10[[#This Row],[Frais formation TTC]]/Tableau10[[#This Row],[Nbre de salariés]]),0)</f>
        <v>0</v>
      </c>
      <c r="AE8" s="41">
        <f>IF(Tableau10[[#This Row],[P7]]&lt;&gt;"",(VLOOKUP(Tableau10[[#This Row],[P7]],données!$A$3:$B$8,2,FALSE)*Tableau10[[#This Row],[Durée en heure]])+(Tableau10[[#This Row],[Frais formation TTC]]/Tableau10[[#This Row],[Nbre de salariés]]),0)</f>
        <v>0</v>
      </c>
      <c r="AF8" s="41">
        <f>IF(Tableau10[[#This Row],[P8]]&lt;&gt;"",(VLOOKUP(Tableau10[[#This Row],[P8]],données!$A$3:$B$8,2,FALSE)*Tableau10[[#This Row],[Durée en heure]])+(Tableau10[[#This Row],[Frais formation TTC]]/Tableau10[[#This Row],[Nbre de salariés]]),0)</f>
        <v>0</v>
      </c>
      <c r="AG8" s="41">
        <f>IF(Tableau10[[#This Row],[P9]]&lt;&gt;"",(VLOOKUP(Tableau10[[#This Row],[P9]],données!$A$3:$B$8,2,FALSE)*Tableau10[[#This Row],[Durée en heure]])+(Tableau10[[#This Row],[Frais formation TTC]]/Tableau10[[#This Row],[Nbre de salariés]]),0)</f>
        <v>0</v>
      </c>
      <c r="AH8" s="41">
        <f>IF(Tableau10[[#This Row],[P10]]&lt;&gt;"",(VLOOKUP(Tableau10[[#This Row],[P10]],données!$A$3:$B$8,2,FALSE)*Tableau10[[#This Row],[Durée en heure]])+(Tableau10[[#This Row],[Frais formation TTC]]/Tableau10[[#This Row],[Nbre de salariés]]),0)</f>
        <v>0</v>
      </c>
      <c r="AI8" s="41">
        <f>IF(Tableau10[[#This Row],[P11]]&lt;&gt;"",(VLOOKUP(Tableau10[[#This Row],[P11]],données!$A$3:$B$8,2,FALSE)*Tableau10[[#This Row],[Durée en heure]])+(Tableau10[[#This Row],[Frais formation TTC]]/Tableau10[[#This Row],[Nbre de salariés]]),0)</f>
        <v>0</v>
      </c>
    </row>
    <row r="9" spans="1:35" s="19" customFormat="1" ht="12.75" x14ac:dyDescent="0.25">
      <c r="A9" s="16">
        <v>1</v>
      </c>
      <c r="B9" s="17" t="s">
        <v>53</v>
      </c>
      <c r="C9" s="18" t="s">
        <v>20</v>
      </c>
      <c r="D9" s="22"/>
      <c r="E9" s="22"/>
      <c r="F9" s="22"/>
      <c r="G9" s="22"/>
      <c r="H9" s="22"/>
      <c r="I9" s="22"/>
      <c r="J9" s="22"/>
      <c r="K9" s="22"/>
      <c r="L9" s="22"/>
      <c r="M9" s="23"/>
      <c r="N9" s="16" t="s">
        <v>57</v>
      </c>
      <c r="O9" s="19" t="s">
        <v>55</v>
      </c>
      <c r="P9" s="19" t="s">
        <v>58</v>
      </c>
      <c r="Q9" s="24">
        <f>YEAR(Tableau10[[#This Row],[Période de réalisation 
DU]])</f>
        <v>2022</v>
      </c>
      <c r="R9" s="25">
        <v>44641</v>
      </c>
      <c r="S9" s="25">
        <v>44643</v>
      </c>
      <c r="T9" s="19" t="s">
        <v>65</v>
      </c>
      <c r="U9" s="19">
        <f t="shared" si="0"/>
        <v>1</v>
      </c>
      <c r="V9" s="17">
        <v>22</v>
      </c>
      <c r="W9" s="20">
        <v>2292</v>
      </c>
      <c r="X9" s="21"/>
      <c r="Y9" s="41">
        <f>IF(Tableau10[[#This Row],[P1]]&lt;&gt;"",(VLOOKUP(Tableau10[[#This Row],[P1]],données!$A$3:$B$8,2,FALSE)*Tableau10[[#This Row],[Durée en heure]])+(Tableau10[[#This Row],[Frais formation TTC]]/Tableau10[[#This Row],[Nbre de salariés]]),0)</f>
        <v>2725.2681479527923</v>
      </c>
      <c r="Z9" s="41">
        <f>IF(Tableau10[[#This Row],[P2]]&lt;&gt;"",(VLOOKUP(Tableau10[[#This Row],[P2]],données!$A$3:$B$8,2,FALSE)*Tableau10[[#This Row],[Durée en heure]])+(Tableau10[[#This Row],[Frais formation TTC]]/Tableau10[[#This Row],[Nbre de salariés]]),0)</f>
        <v>0</v>
      </c>
      <c r="AA9" s="41">
        <f>IF(Tableau10[[#This Row],[P3]]&lt;&gt;"",(VLOOKUP(Tableau10[[#This Row],[P3]],données!$A$3:$B$8,2,FALSE)*Tableau10[[#This Row],[Durée en heure]])+(Tableau10[[#This Row],[Frais formation TTC]]/Tableau10[[#This Row],[Nbre de salariés]]),0)</f>
        <v>0</v>
      </c>
      <c r="AB9" s="41">
        <f>IF(Tableau10[[#This Row],[P4]]&lt;&gt;"",(VLOOKUP(Tableau10[[#This Row],[P4]],données!$A$3:$B$8,2,FALSE)*Tableau10[[#This Row],[Durée en heure]])+(Tableau10[[#This Row],[Frais formation TTC]]/Tableau10[[#This Row],[Nbre de salariés]]),0)</f>
        <v>0</v>
      </c>
      <c r="AC9" s="41">
        <f>IF(Tableau10[[#This Row],[P5]]&lt;&gt;"",(VLOOKUP(Tableau10[[#This Row],[P5]],données!$A$3:$B$8,2,FALSE)*Tableau10[[#This Row],[Durée en heure]])+(Tableau10[[#This Row],[Frais formation TTC]]/Tableau10[[#This Row],[Nbre de salariés]]),0)</f>
        <v>0</v>
      </c>
      <c r="AD9" s="41">
        <f>IF(Tableau10[[#This Row],[P6]]&lt;&gt;"",(VLOOKUP(Tableau10[[#This Row],[P6]],données!$A$3:$B$8,2,FALSE)*Tableau10[[#This Row],[Durée en heure]])+(Tableau10[[#This Row],[Frais formation TTC]]/Tableau10[[#This Row],[Nbre de salariés]]),0)</f>
        <v>0</v>
      </c>
      <c r="AE9" s="41">
        <f>IF(Tableau10[[#This Row],[P7]]&lt;&gt;"",(VLOOKUP(Tableau10[[#This Row],[P7]],données!$A$3:$B$8,2,FALSE)*Tableau10[[#This Row],[Durée en heure]])+(Tableau10[[#This Row],[Frais formation TTC]]/Tableau10[[#This Row],[Nbre de salariés]]),0)</f>
        <v>0</v>
      </c>
      <c r="AF9" s="41">
        <f>IF(Tableau10[[#This Row],[P8]]&lt;&gt;"",(VLOOKUP(Tableau10[[#This Row],[P8]],données!$A$3:$B$8,2,FALSE)*Tableau10[[#This Row],[Durée en heure]])+(Tableau10[[#This Row],[Frais formation TTC]]/Tableau10[[#This Row],[Nbre de salariés]]),0)</f>
        <v>0</v>
      </c>
      <c r="AG9" s="41">
        <f>IF(Tableau10[[#This Row],[P9]]&lt;&gt;"",(VLOOKUP(Tableau10[[#This Row],[P9]],données!$A$3:$B$8,2,FALSE)*Tableau10[[#This Row],[Durée en heure]])+(Tableau10[[#This Row],[Frais formation TTC]]/Tableau10[[#This Row],[Nbre de salariés]]),0)</f>
        <v>0</v>
      </c>
      <c r="AH9" s="41">
        <f>IF(Tableau10[[#This Row],[P10]]&lt;&gt;"",(VLOOKUP(Tableau10[[#This Row],[P10]],données!$A$3:$B$8,2,FALSE)*Tableau10[[#This Row],[Durée en heure]])+(Tableau10[[#This Row],[Frais formation TTC]]/Tableau10[[#This Row],[Nbre de salariés]]),0)</f>
        <v>0</v>
      </c>
      <c r="AI9" s="41">
        <f>IF(Tableau10[[#This Row],[P11]]&lt;&gt;"",(VLOOKUP(Tableau10[[#This Row],[P11]],données!$A$3:$B$8,2,FALSE)*Tableau10[[#This Row],[Durée en heure]])+(Tableau10[[#This Row],[Frais formation TTC]]/Tableau10[[#This Row],[Nbre de salariés]]),0)</f>
        <v>0</v>
      </c>
    </row>
    <row r="10" spans="1:35" s="19" customFormat="1" ht="25.5" x14ac:dyDescent="0.25">
      <c r="A10" s="16">
        <v>1</v>
      </c>
      <c r="B10" s="17" t="s">
        <v>53</v>
      </c>
      <c r="C10" s="18" t="s">
        <v>21</v>
      </c>
      <c r="D10" s="22"/>
      <c r="E10" s="22"/>
      <c r="F10" s="22"/>
      <c r="G10" s="22"/>
      <c r="H10" s="22"/>
      <c r="I10" s="22"/>
      <c r="J10" s="22"/>
      <c r="K10" s="22"/>
      <c r="L10" s="22"/>
      <c r="M10" s="23"/>
      <c r="N10" s="16" t="s">
        <v>64</v>
      </c>
      <c r="O10" s="19" t="s">
        <v>59</v>
      </c>
      <c r="P10" s="19" t="s">
        <v>60</v>
      </c>
      <c r="Q10" s="24">
        <f>YEAR(Tableau10[[#This Row],[Période de réalisation 
DU]])</f>
        <v>2022</v>
      </c>
      <c r="R10" s="25">
        <v>44635</v>
      </c>
      <c r="S10" s="25">
        <v>44637</v>
      </c>
      <c r="T10" s="19" t="s">
        <v>65</v>
      </c>
      <c r="U10" s="19">
        <f t="shared" si="0"/>
        <v>1</v>
      </c>
      <c r="V10" s="17">
        <v>23</v>
      </c>
      <c r="W10" s="20">
        <v>1500</v>
      </c>
      <c r="X10" s="21"/>
      <c r="Y10" s="41">
        <f>IF(Tableau10[[#This Row],[P1]]&lt;&gt;"",(VLOOKUP(Tableau10[[#This Row],[P1]],données!$A$3:$B$8,2,FALSE)*Tableau10[[#This Row],[Durée en heure]])+(Tableau10[[#This Row],[Frais formation TTC]]/Tableau10[[#This Row],[Nbre de salariés]]),0)</f>
        <v>2036.5883167402915</v>
      </c>
      <c r="Z10" s="41">
        <f>IF(Tableau10[[#This Row],[P2]]&lt;&gt;"",(VLOOKUP(Tableau10[[#This Row],[P2]],données!$A$3:$B$8,2,FALSE)*Tableau10[[#This Row],[Durée en heure]])+(Tableau10[[#This Row],[Frais formation TTC]]/Tableau10[[#This Row],[Nbre de salariés]]),0)</f>
        <v>0</v>
      </c>
      <c r="AA10" s="41">
        <f>IF(Tableau10[[#This Row],[P3]]&lt;&gt;"",(VLOOKUP(Tableau10[[#This Row],[P3]],données!$A$3:$B$8,2,FALSE)*Tableau10[[#This Row],[Durée en heure]])+(Tableau10[[#This Row],[Frais formation TTC]]/Tableau10[[#This Row],[Nbre de salariés]]),0)</f>
        <v>0</v>
      </c>
      <c r="AB10" s="41">
        <f>IF(Tableau10[[#This Row],[P4]]&lt;&gt;"",(VLOOKUP(Tableau10[[#This Row],[P4]],données!$A$3:$B$8,2,FALSE)*Tableau10[[#This Row],[Durée en heure]])+(Tableau10[[#This Row],[Frais formation TTC]]/Tableau10[[#This Row],[Nbre de salariés]]),0)</f>
        <v>0</v>
      </c>
      <c r="AC10" s="41">
        <f>IF(Tableau10[[#This Row],[P5]]&lt;&gt;"",(VLOOKUP(Tableau10[[#This Row],[P5]],données!$A$3:$B$8,2,FALSE)*Tableau10[[#This Row],[Durée en heure]])+(Tableau10[[#This Row],[Frais formation TTC]]/Tableau10[[#This Row],[Nbre de salariés]]),0)</f>
        <v>0</v>
      </c>
      <c r="AD10" s="41">
        <f>IF(Tableau10[[#This Row],[P6]]&lt;&gt;"",(VLOOKUP(Tableau10[[#This Row],[P6]],données!$A$3:$B$8,2,FALSE)*Tableau10[[#This Row],[Durée en heure]])+(Tableau10[[#This Row],[Frais formation TTC]]/Tableau10[[#This Row],[Nbre de salariés]]),0)</f>
        <v>0</v>
      </c>
      <c r="AE10" s="41">
        <f>IF(Tableau10[[#This Row],[P7]]&lt;&gt;"",(VLOOKUP(Tableau10[[#This Row],[P7]],données!$A$3:$B$8,2,FALSE)*Tableau10[[#This Row],[Durée en heure]])+(Tableau10[[#This Row],[Frais formation TTC]]/Tableau10[[#This Row],[Nbre de salariés]]),0)</f>
        <v>0</v>
      </c>
      <c r="AF10" s="41">
        <f>IF(Tableau10[[#This Row],[P8]]&lt;&gt;"",(VLOOKUP(Tableau10[[#This Row],[P8]],données!$A$3:$B$8,2,FALSE)*Tableau10[[#This Row],[Durée en heure]])+(Tableau10[[#This Row],[Frais formation TTC]]/Tableau10[[#This Row],[Nbre de salariés]]),0)</f>
        <v>0</v>
      </c>
      <c r="AG10" s="41">
        <f>IF(Tableau10[[#This Row],[P9]]&lt;&gt;"",(VLOOKUP(Tableau10[[#This Row],[P9]],données!$A$3:$B$8,2,FALSE)*Tableau10[[#This Row],[Durée en heure]])+(Tableau10[[#This Row],[Frais formation TTC]]/Tableau10[[#This Row],[Nbre de salariés]]),0)</f>
        <v>0</v>
      </c>
      <c r="AH10" s="41">
        <f>IF(Tableau10[[#This Row],[P10]]&lt;&gt;"",(VLOOKUP(Tableau10[[#This Row],[P10]],données!$A$3:$B$8,2,FALSE)*Tableau10[[#This Row],[Durée en heure]])+(Tableau10[[#This Row],[Frais formation TTC]]/Tableau10[[#This Row],[Nbre de salariés]]),0)</f>
        <v>0</v>
      </c>
      <c r="AI10" s="41">
        <f>IF(Tableau10[[#This Row],[P11]]&lt;&gt;"",(VLOOKUP(Tableau10[[#This Row],[P11]],données!$A$3:$B$8,2,FALSE)*Tableau10[[#This Row],[Durée en heure]])+(Tableau10[[#This Row],[Frais formation TTC]]/Tableau10[[#This Row],[Nbre de salariés]]),0)</f>
        <v>0</v>
      </c>
    </row>
    <row r="11" spans="1:35" s="19" customFormat="1" ht="25.5" x14ac:dyDescent="0.25">
      <c r="A11" s="16">
        <v>1</v>
      </c>
      <c r="B11" s="17" t="s">
        <v>61</v>
      </c>
      <c r="C11" s="18" t="s">
        <v>18</v>
      </c>
      <c r="D11" s="22"/>
      <c r="E11" s="22"/>
      <c r="F11" s="22"/>
      <c r="G11" s="22"/>
      <c r="H11" s="22"/>
      <c r="I11" s="22"/>
      <c r="J11" s="22"/>
      <c r="K11" s="22"/>
      <c r="L11" s="22"/>
      <c r="M11" s="23"/>
      <c r="N11" s="16" t="s">
        <v>62</v>
      </c>
      <c r="O11" s="19" t="s">
        <v>55</v>
      </c>
      <c r="P11" s="19" t="s">
        <v>60</v>
      </c>
      <c r="Q11" s="24">
        <f>YEAR(Tableau10[[#This Row],[Période de réalisation 
DU]])</f>
        <v>2022</v>
      </c>
      <c r="R11" s="25">
        <v>44823</v>
      </c>
      <c r="S11" s="25">
        <v>44824</v>
      </c>
      <c r="T11" s="19" t="s">
        <v>65</v>
      </c>
      <c r="U11" s="19">
        <f t="shared" si="0"/>
        <v>1</v>
      </c>
      <c r="V11" s="17">
        <v>10.5</v>
      </c>
      <c r="W11" s="20">
        <v>360</v>
      </c>
      <c r="X11" s="21"/>
      <c r="Y11" s="41">
        <f>IF(Tableau10[[#This Row],[P1]]&lt;&gt;"",(VLOOKUP(Tableau10[[#This Row],[P1]],données!$A$3:$B$8,2,FALSE)*Tableau10[[#This Row],[Durée en heure]])+(Tableau10[[#This Row],[Frais formation TTC]]/Tableau10[[#This Row],[Nbre de salariés]]),0)</f>
        <v>565.4495615480979</v>
      </c>
      <c r="Z11" s="41">
        <f>IF(Tableau10[[#This Row],[P2]]&lt;&gt;"",(VLOOKUP(Tableau10[[#This Row],[P2]],données!$A$3:$B$8,2,FALSE)*Tableau10[[#This Row],[Durée en heure]])+(Tableau10[[#This Row],[Frais formation TTC]]/Tableau10[[#This Row],[Nbre de salariés]]),0)</f>
        <v>0</v>
      </c>
      <c r="AA11" s="41">
        <f>IF(Tableau10[[#This Row],[P3]]&lt;&gt;"",(VLOOKUP(Tableau10[[#This Row],[P3]],données!$A$3:$B$8,2,FALSE)*Tableau10[[#This Row],[Durée en heure]])+(Tableau10[[#This Row],[Frais formation TTC]]/Tableau10[[#This Row],[Nbre de salariés]]),0)</f>
        <v>0</v>
      </c>
      <c r="AB11" s="41">
        <f>IF(Tableau10[[#This Row],[P4]]&lt;&gt;"",(VLOOKUP(Tableau10[[#This Row],[P4]],données!$A$3:$B$8,2,FALSE)*Tableau10[[#This Row],[Durée en heure]])+(Tableau10[[#This Row],[Frais formation TTC]]/Tableau10[[#This Row],[Nbre de salariés]]),0)</f>
        <v>0</v>
      </c>
      <c r="AC11" s="41">
        <f>IF(Tableau10[[#This Row],[P5]]&lt;&gt;"",(VLOOKUP(Tableau10[[#This Row],[P5]],données!$A$3:$B$8,2,FALSE)*Tableau10[[#This Row],[Durée en heure]])+(Tableau10[[#This Row],[Frais formation TTC]]/Tableau10[[#This Row],[Nbre de salariés]]),0)</f>
        <v>0</v>
      </c>
      <c r="AD11" s="41">
        <f>IF(Tableau10[[#This Row],[P6]]&lt;&gt;"",(VLOOKUP(Tableau10[[#This Row],[P6]],données!$A$3:$B$8,2,FALSE)*Tableau10[[#This Row],[Durée en heure]])+(Tableau10[[#This Row],[Frais formation TTC]]/Tableau10[[#This Row],[Nbre de salariés]]),0)</f>
        <v>0</v>
      </c>
      <c r="AE11" s="41">
        <f>IF(Tableau10[[#This Row],[P7]]&lt;&gt;"",(VLOOKUP(Tableau10[[#This Row],[P7]],données!$A$3:$B$8,2,FALSE)*Tableau10[[#This Row],[Durée en heure]])+(Tableau10[[#This Row],[Frais formation TTC]]/Tableau10[[#This Row],[Nbre de salariés]]),0)</f>
        <v>0</v>
      </c>
      <c r="AF11" s="41">
        <f>IF(Tableau10[[#This Row],[P8]]&lt;&gt;"",(VLOOKUP(Tableau10[[#This Row],[P8]],données!$A$3:$B$8,2,FALSE)*Tableau10[[#This Row],[Durée en heure]])+(Tableau10[[#This Row],[Frais formation TTC]]/Tableau10[[#This Row],[Nbre de salariés]]),0)</f>
        <v>0</v>
      </c>
      <c r="AG11" s="41">
        <f>IF(Tableau10[[#This Row],[P9]]&lt;&gt;"",(VLOOKUP(Tableau10[[#This Row],[P9]],données!$A$3:$B$8,2,FALSE)*Tableau10[[#This Row],[Durée en heure]])+(Tableau10[[#This Row],[Frais formation TTC]]/Tableau10[[#This Row],[Nbre de salariés]]),0)</f>
        <v>0</v>
      </c>
      <c r="AH11" s="41">
        <f>IF(Tableau10[[#This Row],[P10]]&lt;&gt;"",(VLOOKUP(Tableau10[[#This Row],[P10]],données!$A$3:$B$8,2,FALSE)*Tableau10[[#This Row],[Durée en heure]])+(Tableau10[[#This Row],[Frais formation TTC]]/Tableau10[[#This Row],[Nbre de salariés]]),0)</f>
        <v>0</v>
      </c>
      <c r="AI11" s="41">
        <f>IF(Tableau10[[#This Row],[P11]]&lt;&gt;"",(VLOOKUP(Tableau10[[#This Row],[P11]],données!$A$3:$B$8,2,FALSE)*Tableau10[[#This Row],[Durée en heure]])+(Tableau10[[#This Row],[Frais formation TTC]]/Tableau10[[#This Row],[Nbre de salariés]]),0)</f>
        <v>0</v>
      </c>
    </row>
    <row r="12" spans="1:35" s="19" customFormat="1" ht="12.75" x14ac:dyDescent="0.25">
      <c r="A12" s="16">
        <v>1</v>
      </c>
      <c r="B12" s="17" t="s">
        <v>61</v>
      </c>
      <c r="C12" s="18" t="s">
        <v>17</v>
      </c>
      <c r="D12" s="22" t="s">
        <v>18</v>
      </c>
      <c r="E12" s="22" t="s">
        <v>19</v>
      </c>
      <c r="F12" s="22" t="s">
        <v>20</v>
      </c>
      <c r="G12" s="22" t="s">
        <v>22</v>
      </c>
      <c r="H12" s="22"/>
      <c r="I12" s="22"/>
      <c r="J12" s="22"/>
      <c r="K12" s="22"/>
      <c r="L12" s="22"/>
      <c r="M12" s="23"/>
      <c r="N12" s="16" t="s">
        <v>63</v>
      </c>
      <c r="O12" s="19" t="s">
        <v>55</v>
      </c>
      <c r="P12" s="19" t="s">
        <v>56</v>
      </c>
      <c r="Q12" s="24">
        <f>YEAR(Tableau10[[#This Row],[Période de réalisation 
DU]])</f>
        <v>2022</v>
      </c>
      <c r="R12" s="25">
        <v>44844</v>
      </c>
      <c r="S12" s="25">
        <v>44844</v>
      </c>
      <c r="T12" s="19" t="s">
        <v>65</v>
      </c>
      <c r="U12" s="19">
        <f t="shared" si="0"/>
        <v>5</v>
      </c>
      <c r="V12" s="17">
        <v>7</v>
      </c>
      <c r="W12" s="20">
        <v>768</v>
      </c>
      <c r="X12" s="21"/>
      <c r="Y12" s="41">
        <f>IF(Tableau10[[#This Row],[P1]]&lt;&gt;"",(VLOOKUP(Tableau10[[#This Row],[P1]],données!$A$3:$B$8,2,FALSE)*Tableau10[[#This Row],[Durée en heure]])+(Tableau10[[#This Row],[Frais formation TTC]]/Tableau10[[#This Row],[Nbre de salariés]]),0)</f>
        <v>305.40681743258392</v>
      </c>
      <c r="Z12" s="41">
        <f>IF(Tableau10[[#This Row],[P2]]&lt;&gt;"",(VLOOKUP(Tableau10[[#This Row],[P2]],données!$A$3:$B$8,2,FALSE)*Tableau10[[#This Row],[Durée en heure]])+(Tableau10[[#This Row],[Frais formation TTC]]/Tableau10[[#This Row],[Nbre de salariés]]),0)</f>
        <v>290.56637436539859</v>
      </c>
      <c r="AA12" s="41">
        <f>IF(Tableau10[[#This Row],[P3]]&lt;&gt;"",(VLOOKUP(Tableau10[[#This Row],[P3]],données!$A$3:$B$8,2,FALSE)*Tableau10[[#This Row],[Durée en heure]])+(Tableau10[[#This Row],[Frais formation TTC]]/Tableau10[[#This Row],[Nbre de salariés]]),0)</f>
        <v>383.20592408214065</v>
      </c>
      <c r="AB12" s="41">
        <f>IF(Tableau10[[#This Row],[P4]]&lt;&gt;"",(VLOOKUP(Tableau10[[#This Row],[P4]],données!$A$3:$B$8,2,FALSE)*Tableau10[[#This Row],[Durée en heure]])+(Tableau10[[#This Row],[Frais formation TTC]]/Tableau10[[#This Row],[Nbre de salariés]]),0)</f>
        <v>291.45804707588843</v>
      </c>
      <c r="AC12" s="41">
        <f>IF(Tableau10[[#This Row],[P5]]&lt;&gt;"",(VLOOKUP(Tableau10[[#This Row],[P5]],données!$A$3:$B$8,2,FALSE)*Tableau10[[#This Row],[Durée en heure]])+(Tableau10[[#This Row],[Frais formation TTC]]/Tableau10[[#This Row],[Nbre de salariés]]),0)</f>
        <v>527.82705662725573</v>
      </c>
      <c r="AD12" s="41">
        <f>IF(Tableau10[[#This Row],[P6]]&lt;&gt;"",(VLOOKUP(Tableau10[[#This Row],[P6]],données!$A$3:$B$8,2,FALSE)*Tableau10[[#This Row],[Durée en heure]])+(Tableau10[[#This Row],[Frais formation TTC]]/Tableau10[[#This Row],[Nbre de salariés]]),0)</f>
        <v>0</v>
      </c>
      <c r="AE12" s="41">
        <f>IF(Tableau10[[#This Row],[P7]]&lt;&gt;"",(VLOOKUP(Tableau10[[#This Row],[P7]],données!$A$3:$B$8,2,FALSE)*Tableau10[[#This Row],[Durée en heure]])+(Tableau10[[#This Row],[Frais formation TTC]]/Tableau10[[#This Row],[Nbre de salariés]]),0)</f>
        <v>0</v>
      </c>
      <c r="AF12" s="41">
        <f>IF(Tableau10[[#This Row],[P8]]&lt;&gt;"",(VLOOKUP(Tableau10[[#This Row],[P8]],données!$A$3:$B$8,2,FALSE)*Tableau10[[#This Row],[Durée en heure]])+(Tableau10[[#This Row],[Frais formation TTC]]/Tableau10[[#This Row],[Nbre de salariés]]),0)</f>
        <v>0</v>
      </c>
      <c r="AG12" s="41">
        <f>IF(Tableau10[[#This Row],[P9]]&lt;&gt;"",(VLOOKUP(Tableau10[[#This Row],[P9]],données!$A$3:$B$8,2,FALSE)*Tableau10[[#This Row],[Durée en heure]])+(Tableau10[[#This Row],[Frais formation TTC]]/Tableau10[[#This Row],[Nbre de salariés]]),0)</f>
        <v>0</v>
      </c>
      <c r="AH12" s="41">
        <f>IF(Tableau10[[#This Row],[P10]]&lt;&gt;"",(VLOOKUP(Tableau10[[#This Row],[P10]],données!$A$3:$B$8,2,FALSE)*Tableau10[[#This Row],[Durée en heure]])+(Tableau10[[#This Row],[Frais formation TTC]]/Tableau10[[#This Row],[Nbre de salariés]]),0)</f>
        <v>0</v>
      </c>
      <c r="AI12" s="41">
        <f>IF(Tableau10[[#This Row],[P11]]&lt;&gt;"",(VLOOKUP(Tableau10[[#This Row],[P11]],données!$A$3:$B$8,2,FALSE)*Tableau10[[#This Row],[Durée en heure]])+(Tableau10[[#This Row],[Frais formation TTC]]/Tableau10[[#This Row],[Nbre de salariés]]),0)</f>
        <v>0</v>
      </c>
    </row>
    <row r="13" spans="1:35" s="19" customFormat="1" ht="25.5" x14ac:dyDescent="0.25">
      <c r="A13" s="16"/>
      <c r="B13" s="17" t="s">
        <v>61</v>
      </c>
      <c r="C13" s="18" t="s">
        <v>22</v>
      </c>
      <c r="D13" s="22"/>
      <c r="E13" s="22"/>
      <c r="F13" s="22"/>
      <c r="G13" s="22"/>
      <c r="H13" s="22"/>
      <c r="I13" s="22"/>
      <c r="J13" s="22"/>
      <c r="K13" s="22"/>
      <c r="L13" s="22"/>
      <c r="M13" s="23"/>
      <c r="N13" s="16" t="s">
        <v>64</v>
      </c>
      <c r="O13" s="19" t="s">
        <v>59</v>
      </c>
      <c r="P13" s="19" t="s">
        <v>60</v>
      </c>
      <c r="Q13" s="24">
        <f>YEAR(Tableau10[[#This Row],[Période de réalisation 
DU]])</f>
        <v>2023</v>
      </c>
      <c r="R13" s="25">
        <v>44986</v>
      </c>
      <c r="S13" s="25"/>
      <c r="T13" s="19" t="s">
        <v>65</v>
      </c>
      <c r="U13" s="19">
        <f t="shared" si="0"/>
        <v>1</v>
      </c>
      <c r="V13" s="17">
        <v>28</v>
      </c>
      <c r="W13" s="20">
        <v>1800</v>
      </c>
      <c r="X13" s="21"/>
      <c r="Y13" s="41">
        <f>IF(Tableau10[[#This Row],[P1]]&lt;&gt;"",(VLOOKUP(Tableau10[[#This Row],[P1]],données!$A$3:$B$8,2,FALSE)*Tableau10[[#This Row],[Durée en heure]])+(Tableau10[[#This Row],[Frais formation TTC]]/Tableau10[[#This Row],[Nbre de salariés]]),0)</f>
        <v>3296.9082265090228</v>
      </c>
      <c r="Z13" s="41">
        <f>IF(Tableau10[[#This Row],[P2]]&lt;&gt;"",(VLOOKUP(Tableau10[[#This Row],[P2]],données!$A$3:$B$8,2,FALSE)*Tableau10[[#This Row],[Durée en heure]])+(Tableau10[[#This Row],[Frais formation TTC]]/Tableau10[[#This Row],[Nbre de salariés]]),0)</f>
        <v>0</v>
      </c>
      <c r="AA13" s="41">
        <f>IF(Tableau10[[#This Row],[P3]]&lt;&gt;"",(VLOOKUP(Tableau10[[#This Row],[P3]],données!$A$3:$B$8,2,FALSE)*Tableau10[[#This Row],[Durée en heure]])+(Tableau10[[#This Row],[Frais formation TTC]]/Tableau10[[#This Row],[Nbre de salariés]]),0)</f>
        <v>0</v>
      </c>
      <c r="AB13" s="41">
        <f>IF(Tableau10[[#This Row],[P4]]&lt;&gt;"",(VLOOKUP(Tableau10[[#This Row],[P4]],données!$A$3:$B$8,2,FALSE)*Tableau10[[#This Row],[Durée en heure]])+(Tableau10[[#This Row],[Frais formation TTC]]/Tableau10[[#This Row],[Nbre de salariés]]),0)</f>
        <v>0</v>
      </c>
      <c r="AC13" s="41">
        <f>IF(Tableau10[[#This Row],[P5]]&lt;&gt;"",(VLOOKUP(Tableau10[[#This Row],[P5]],données!$A$3:$B$8,2,FALSE)*Tableau10[[#This Row],[Durée en heure]])+(Tableau10[[#This Row],[Frais formation TTC]]/Tableau10[[#This Row],[Nbre de salariés]]),0)</f>
        <v>0</v>
      </c>
      <c r="AD13" s="41">
        <f>IF(Tableau10[[#This Row],[P6]]&lt;&gt;"",(VLOOKUP(Tableau10[[#This Row],[P6]],données!$A$3:$B$8,2,FALSE)*Tableau10[[#This Row],[Durée en heure]])+(Tableau10[[#This Row],[Frais formation TTC]]/Tableau10[[#This Row],[Nbre de salariés]]),0)</f>
        <v>0</v>
      </c>
      <c r="AE13" s="41">
        <f>IF(Tableau10[[#This Row],[P7]]&lt;&gt;"",(VLOOKUP(Tableau10[[#This Row],[P7]],données!$A$3:$B$8,2,FALSE)*Tableau10[[#This Row],[Durée en heure]])+(Tableau10[[#This Row],[Frais formation TTC]]/Tableau10[[#This Row],[Nbre de salariés]]),0)</f>
        <v>0</v>
      </c>
      <c r="AF13" s="41">
        <f>IF(Tableau10[[#This Row],[P8]]&lt;&gt;"",(VLOOKUP(Tableau10[[#This Row],[P8]],données!$A$3:$B$8,2,FALSE)*Tableau10[[#This Row],[Durée en heure]])+(Tableau10[[#This Row],[Frais formation TTC]]/Tableau10[[#This Row],[Nbre de salariés]]),0)</f>
        <v>0</v>
      </c>
      <c r="AG13" s="41">
        <f>IF(Tableau10[[#This Row],[P9]]&lt;&gt;"",(VLOOKUP(Tableau10[[#This Row],[P9]],données!$A$3:$B$8,2,FALSE)*Tableau10[[#This Row],[Durée en heure]])+(Tableau10[[#This Row],[Frais formation TTC]]/Tableau10[[#This Row],[Nbre de salariés]]),0)</f>
        <v>0</v>
      </c>
      <c r="AH13" s="41">
        <f>IF(Tableau10[[#This Row],[P10]]&lt;&gt;"",(VLOOKUP(Tableau10[[#This Row],[P10]],données!$A$3:$B$8,2,FALSE)*Tableau10[[#This Row],[Durée en heure]])+(Tableau10[[#This Row],[Frais formation TTC]]/Tableau10[[#This Row],[Nbre de salariés]]),0)</f>
        <v>0</v>
      </c>
      <c r="AI13" s="41">
        <f>IF(Tableau10[[#This Row],[P11]]&lt;&gt;"",(VLOOKUP(Tableau10[[#This Row],[P11]],données!$A$3:$B$8,2,FALSE)*Tableau10[[#This Row],[Durée en heure]])+(Tableau10[[#This Row],[Frais formation TTC]]/Tableau10[[#This Row],[Nbre de salariés]]),0)</f>
        <v>0</v>
      </c>
    </row>
    <row r="14" spans="1:35" x14ac:dyDescent="0.2">
      <c r="W14" s="26"/>
    </row>
    <row r="21" spans="14:19" x14ac:dyDescent="0.25">
      <c r="S21" s="40"/>
    </row>
    <row r="28" spans="14:19" ht="15.75" x14ac:dyDescent="0.25">
      <c r="N28" s="39" t="s">
        <v>66</v>
      </c>
    </row>
  </sheetData>
  <mergeCells count="14">
    <mergeCell ref="Y6:AI6"/>
    <mergeCell ref="W6:X6"/>
    <mergeCell ref="A1:X1"/>
    <mergeCell ref="A2:B2"/>
    <mergeCell ref="C2:N2"/>
    <mergeCell ref="A3:B3"/>
    <mergeCell ref="C3:N3"/>
    <mergeCell ref="A4:B4"/>
    <mergeCell ref="C4:N4"/>
    <mergeCell ref="A5:B5"/>
    <mergeCell ref="C5:N5"/>
    <mergeCell ref="A6:B6"/>
    <mergeCell ref="C6:M6"/>
    <mergeCell ref="N6:V6"/>
  </mergeCells>
  <conditionalFormatting sqref="B8:B12">
    <cfRule type="containsText" dxfId="5" priority="12" operator="containsText" text="Programmée">
      <formula>NOT(ISERROR(SEARCH("Programmée",B8)))</formula>
    </cfRule>
    <cfRule type="containsText" dxfId="4" priority="13" operator="containsText" text="A programmer">
      <formula>NOT(ISERROR(SEARCH("A programmer",B8)))</formula>
    </cfRule>
    <cfRule type="containsText" dxfId="3" priority="14" operator="containsText" text="Réalisée">
      <formula>NOT(ISERROR(SEARCH("Réalisée",B8)))</formula>
    </cfRule>
  </conditionalFormatting>
  <conditionalFormatting sqref="B13">
    <cfRule type="containsText" dxfId="2" priority="4" operator="containsText" text="Programmée">
      <formula>NOT(ISERROR(SEARCH("Programmée",B13)))</formula>
    </cfRule>
    <cfRule type="containsText" dxfId="1" priority="5" operator="containsText" text="A programmer">
      <formula>NOT(ISERROR(SEARCH("A programmer",B13)))</formula>
    </cfRule>
    <cfRule type="containsText" dxfId="0" priority="6" operator="containsText" text="Réalisée">
      <formula>NOT(ISERROR(SEARCH("Réalisée",B13)))</formula>
    </cfRule>
  </conditionalFormatting>
  <dataValidations count="3">
    <dataValidation type="list" allowBlank="1" showInputMessage="1" showErrorMessage="1" sqref="B8:B13" xr:uid="{BB529B8C-DEF8-42D3-BF9C-3A05B405742D}">
      <formula1>"A programmer, Programmée, Réalisée"</formula1>
    </dataValidation>
    <dataValidation type="list" allowBlank="1" showInputMessage="1" showErrorMessage="1" sqref="O8:O13" xr:uid="{8D30B604-25B8-4025-801F-334068DEC102}">
      <formula1>"Obligatoire, Actions non obligatoires"</formula1>
    </dataValidation>
    <dataValidation type="list" allowBlank="1" showInputMessage="1" showErrorMessage="1" sqref="A8:A13" xr:uid="{91C9C7F3-EA89-4BD6-8838-12F47A85AD36}">
      <formula1>"1, 2, 3"</formula1>
    </dataValidation>
  </dataValidations>
  <printOptions horizontalCentered="1"/>
  <pageMargins left="0" right="0" top="0.86614173228346458" bottom="0" header="7.874015748031496E-2" footer="0"/>
  <pageSetup paperSize="9" fitToHeight="0" orientation="landscape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89D82-202D-4C9B-B9B9-CCF7E37FCFBA}">
  <dimension ref="A3:G9"/>
  <sheetViews>
    <sheetView tabSelected="1" workbookViewId="0">
      <selection activeCell="F26" sqref="F26"/>
    </sheetView>
  </sheetViews>
  <sheetFormatPr baseColWidth="10" defaultRowHeight="15" x14ac:dyDescent="0.25"/>
  <cols>
    <col min="1" max="1" width="7.28515625" bestFit="1" customWidth="1"/>
    <col min="2" max="2" width="22.42578125" bestFit="1" customWidth="1"/>
    <col min="3" max="3" width="7.5703125" bestFit="1" customWidth="1"/>
    <col min="4" max="4" width="4.28515625" bestFit="1" customWidth="1"/>
    <col min="5" max="5" width="5.28515625" bestFit="1" customWidth="1"/>
    <col min="6" max="6" width="17.85546875" bestFit="1" customWidth="1"/>
    <col min="7" max="7" width="10.85546875" bestFit="1" customWidth="1"/>
  </cols>
  <sheetData>
    <row r="3" spans="1:7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</row>
    <row r="4" spans="1:7" x14ac:dyDescent="0.25">
      <c r="A4" t="s">
        <v>17</v>
      </c>
      <c r="B4" t="s">
        <v>11</v>
      </c>
      <c r="C4" t="s">
        <v>12</v>
      </c>
      <c r="D4" t="s">
        <v>7</v>
      </c>
      <c r="E4" t="s">
        <v>8</v>
      </c>
      <c r="F4">
        <f>COUNTIF(Tableau10[[P1]:[P11]],synthèse!A4)</f>
        <v>2</v>
      </c>
      <c r="G4" s="42" cm="1">
        <f t="array" ref="G4">SUMPRODUCT((Tableau10[[P1]:[P11]]=synthèse!A4)*('PLAN DE COMPETENCES 2022'!Y8:AI13))</f>
        <v>1177.0204522977517</v>
      </c>
    </row>
    <row r="5" spans="1:7" x14ac:dyDescent="0.25">
      <c r="A5" t="s">
        <v>18</v>
      </c>
      <c r="B5" t="s">
        <v>11</v>
      </c>
      <c r="C5" t="s">
        <v>12</v>
      </c>
      <c r="D5" t="s">
        <v>9</v>
      </c>
      <c r="E5" t="s">
        <v>10</v>
      </c>
      <c r="F5">
        <f>COUNTIF(Tableau10[[P1]:[P11]],synthèse!A5)</f>
        <v>3</v>
      </c>
      <c r="G5" s="42" cm="1">
        <f t="array" ref="G5">SUMPRODUCT((Tableau10[[P1]:[P11]]=synthèse!A5)*('PLAN DE COMPETENCES 2022'!Y9:AI14))</f>
        <v>305.40681743258392</v>
      </c>
    </row>
    <row r="6" spans="1:7" x14ac:dyDescent="0.25">
      <c r="A6" t="s">
        <v>19</v>
      </c>
      <c r="B6" t="s">
        <v>13</v>
      </c>
      <c r="C6">
        <v>0</v>
      </c>
      <c r="D6" t="s">
        <v>7</v>
      </c>
      <c r="E6" t="s">
        <v>8</v>
      </c>
      <c r="F6">
        <f>COUNTIF(Tableau10[[P1]:[P11]],synthèse!A6)</f>
        <v>2</v>
      </c>
      <c r="G6" s="42" cm="1">
        <f t="array" ref="G6">SUMPRODUCT((Tableau10[[P1]:[P11]]=synthèse!A6)*('PLAN DE COMPETENCES 2022'!Y10:AI15))</f>
        <v>0</v>
      </c>
    </row>
    <row r="7" spans="1:7" x14ac:dyDescent="0.25">
      <c r="A7" t="s">
        <v>20</v>
      </c>
      <c r="B7" t="s">
        <v>11</v>
      </c>
      <c r="C7" t="s">
        <v>14</v>
      </c>
      <c r="D7" t="s">
        <v>7</v>
      </c>
      <c r="E7" t="s">
        <v>10</v>
      </c>
      <c r="F7">
        <f>COUNTIF(Tableau10[[P1]:[P11]],synthèse!A7)</f>
        <v>2</v>
      </c>
      <c r="G7" s="42" cm="1">
        <f t="array" ref="G7">SUMPRODUCT((Tableau10[[P1]:[P11]]=synthèse!A7)*('PLAN DE COMPETENCES 2022'!Y11:AI16))</f>
        <v>305.40681743258392</v>
      </c>
    </row>
    <row r="8" spans="1:7" x14ac:dyDescent="0.25">
      <c r="A8" t="s">
        <v>21</v>
      </c>
      <c r="B8" t="s">
        <v>15</v>
      </c>
      <c r="C8">
        <v>0</v>
      </c>
      <c r="D8" t="s">
        <v>7</v>
      </c>
      <c r="E8" t="s">
        <v>8</v>
      </c>
      <c r="F8">
        <f>COUNTIF(Tableau10[[P1]:[P11]],synthèse!A8)</f>
        <v>1</v>
      </c>
      <c r="G8" s="42" cm="1">
        <f t="array" ref="G8">SUMPRODUCT((Tableau10[[P1]:[P11]]=synthèse!A8)*('PLAN DE COMPETENCES 2022'!Y12:AI17))</f>
        <v>0</v>
      </c>
    </row>
    <row r="9" spans="1:7" x14ac:dyDescent="0.25">
      <c r="A9" t="s">
        <v>22</v>
      </c>
      <c r="B9" t="s">
        <v>11</v>
      </c>
      <c r="C9" t="s">
        <v>16</v>
      </c>
      <c r="D9" t="s">
        <v>7</v>
      </c>
      <c r="E9" t="s">
        <v>8</v>
      </c>
      <c r="F9">
        <f>COUNTIF(Tableau10[[P1]:[P11]],synthèse!A9)</f>
        <v>2</v>
      </c>
      <c r="G9" s="42" cm="1">
        <f t="array" ref="G9">SUMPRODUCT((Tableau10[[P1]:[P11]]=synthèse!A9)*('PLAN DE COMPETENCES 2022'!Y13:AI18))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0B87F-521D-48B3-9D93-18E1027A58BB}">
  <dimension ref="A2:B8"/>
  <sheetViews>
    <sheetView workbookViewId="0">
      <selection activeCell="D32" sqref="D32"/>
    </sheetView>
  </sheetViews>
  <sheetFormatPr baseColWidth="10" defaultRowHeight="15" x14ac:dyDescent="0.25"/>
  <cols>
    <col min="2" max="2" width="22.42578125" bestFit="1" customWidth="1"/>
  </cols>
  <sheetData>
    <row r="2" spans="1:2" x14ac:dyDescent="0.25">
      <c r="A2" t="s">
        <v>0</v>
      </c>
      <c r="B2" t="s">
        <v>23</v>
      </c>
    </row>
    <row r="3" spans="1:2" x14ac:dyDescent="0.25">
      <c r="A3" t="s">
        <v>17</v>
      </c>
      <c r="B3" s="1">
        <f>3289.22/151.67</f>
        <v>21.686688204654843</v>
      </c>
    </row>
    <row r="4" spans="1:2" x14ac:dyDescent="0.25">
      <c r="A4" t="s">
        <v>18</v>
      </c>
      <c r="B4" s="2">
        <f>2967.67/151.67</f>
        <v>19.566624909342654</v>
      </c>
    </row>
    <row r="5" spans="1:2" x14ac:dyDescent="0.25">
      <c r="A5" t="s">
        <v>19</v>
      </c>
      <c r="B5" s="1">
        <f>(4392.58*12)/1607</f>
        <v>32.800846297448665</v>
      </c>
    </row>
    <row r="6" spans="1:2" x14ac:dyDescent="0.25">
      <c r="A6" t="s">
        <v>20</v>
      </c>
      <c r="B6" s="2">
        <f>2986.99/151.67</f>
        <v>19.694006725126922</v>
      </c>
    </row>
    <row r="7" spans="1:2" x14ac:dyDescent="0.25">
      <c r="A7" t="s">
        <v>21</v>
      </c>
      <c r="B7" s="2">
        <f>(2879.71-48.95)/121.336</f>
        <v>23.329926814795282</v>
      </c>
    </row>
    <row r="8" spans="1:2" x14ac:dyDescent="0.25">
      <c r="A8" t="s">
        <v>22</v>
      </c>
      <c r="B8" s="1">
        <f>(7159.32*12)/1607</f>
        <v>53.461008089607965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 DE COMPETENCES 2022</vt:lpstr>
      <vt:lpstr>synthèse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BARBIERI</dc:creator>
  <cp:lastModifiedBy>GUERRIER Florian</cp:lastModifiedBy>
  <dcterms:created xsi:type="dcterms:W3CDTF">2022-09-15T15:05:49Z</dcterms:created>
  <dcterms:modified xsi:type="dcterms:W3CDTF">2022-09-16T05:37:49Z</dcterms:modified>
</cp:coreProperties>
</file>