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20490" windowHeight="7740"/>
  </bookViews>
  <sheets>
    <sheet name="Clients" sheetId="2" r:id="rId1"/>
    <sheet name="Fiche" sheetId="1" r:id="rId2"/>
    <sheet name="Tarifs" sheetId="3" r:id="rId3"/>
  </sheets>
  <definedNames>
    <definedName name="_xlnm._FilterDatabase" localSheetId="0" hidden="1">Clients!$A$3:$Q$4</definedName>
    <definedName name="Cas" localSheetId="0">Tarifs!$A$1:$B$17</definedName>
    <definedName name="Cas">Fiche!$D$29:$E$45</definedName>
    <definedName name="Liste_Clients">OFFSET(Clients!$A$3,,,COUNTA(Clients!$A:$A)-1,)</definedName>
  </definedNames>
  <calcPr calcId="145621"/>
</workbook>
</file>

<file path=xl/calcChain.xml><?xml version="1.0" encoding="utf-8"?>
<calcChain xmlns="http://schemas.openxmlformats.org/spreadsheetml/2006/main">
  <c r="G10" i="1" l="1"/>
  <c r="E10" i="1"/>
  <c r="E9" i="1"/>
  <c r="K19" i="1"/>
  <c r="G19" i="1"/>
  <c r="D19" i="1"/>
  <c r="K16" i="1"/>
  <c r="G16" i="1"/>
  <c r="D16" i="1"/>
  <c r="E12" i="1"/>
  <c r="I7" i="1"/>
  <c r="E7" i="1"/>
  <c r="L5" i="1"/>
  <c r="H5" i="1"/>
  <c r="E5" i="1"/>
  <c r="C1" i="2" l="1"/>
  <c r="M4" i="2"/>
  <c r="O4" i="2"/>
  <c r="P4" i="2" s="1"/>
</calcChain>
</file>

<file path=xl/sharedStrings.xml><?xml version="1.0" encoding="utf-8"?>
<sst xmlns="http://schemas.openxmlformats.org/spreadsheetml/2006/main" count="63" uniqueCount="62">
  <si>
    <t>Civilité :</t>
  </si>
  <si>
    <t>Nom:</t>
  </si>
  <si>
    <t>Prénom:</t>
  </si>
  <si>
    <t>Date de naissance:</t>
  </si>
  <si>
    <t>Adresse:</t>
  </si>
  <si>
    <t>Tél:</t>
  </si>
  <si>
    <t>E-mail:</t>
  </si>
  <si>
    <t xml:space="preserve">Type d'abonnement: </t>
  </si>
  <si>
    <t>Date d'achat:</t>
  </si>
  <si>
    <t>Date de fin:</t>
  </si>
  <si>
    <t>Vieira</t>
  </si>
  <si>
    <t>Céline</t>
  </si>
  <si>
    <t>06.26.55.15.13</t>
  </si>
  <si>
    <t>Conditions tarifs:</t>
  </si>
  <si>
    <t>Personne à contacter en cas d'urgence :</t>
  </si>
  <si>
    <t>Mois- de 20 ans</t>
  </si>
  <si>
    <t>MoisAdulte</t>
  </si>
  <si>
    <t>MoisCouple</t>
  </si>
  <si>
    <t>MoisFamille</t>
  </si>
  <si>
    <t>Trimestre- de 20 ans</t>
  </si>
  <si>
    <t>TrimestreAdulte</t>
  </si>
  <si>
    <t>TrimestreCouple</t>
  </si>
  <si>
    <t>TrimestreFamille</t>
  </si>
  <si>
    <t>Année- de 20 ans</t>
  </si>
  <si>
    <t>AnnéeAdulte</t>
  </si>
  <si>
    <t>AnnéeCouple</t>
  </si>
  <si>
    <t>AnnéeFamille</t>
  </si>
  <si>
    <t>10 séances- de 20 ans</t>
  </si>
  <si>
    <t>10 séancesAdulte</t>
  </si>
  <si>
    <t>10 séancesCouple</t>
  </si>
  <si>
    <t>10 séancesFamille</t>
  </si>
  <si>
    <t>Cas</t>
  </si>
  <si>
    <t>A payer</t>
  </si>
  <si>
    <t>- de 20 ans</t>
  </si>
  <si>
    <t>xxxx</t>
  </si>
  <si>
    <t>FICHE CLIENT</t>
  </si>
  <si>
    <t>Tarifs de base:</t>
  </si>
  <si>
    <t>Net à payer:</t>
  </si>
  <si>
    <t>Trimestre</t>
  </si>
  <si>
    <t>Fichier des clients</t>
  </si>
  <si>
    <t>Nom</t>
  </si>
  <si>
    <t>Prénom</t>
  </si>
  <si>
    <t>Civilité</t>
  </si>
  <si>
    <t>Naissance</t>
  </si>
  <si>
    <t>Téléphone</t>
  </si>
  <si>
    <t>CP</t>
  </si>
  <si>
    <t>Ville</t>
  </si>
  <si>
    <t>Mail</t>
  </si>
  <si>
    <t>Type abonnement</t>
  </si>
  <si>
    <t>Date achat</t>
  </si>
  <si>
    <t>Date fin</t>
  </si>
  <si>
    <t>Conditions tarif</t>
  </si>
  <si>
    <t>Tarif de base</t>
  </si>
  <si>
    <t>Net à payer</t>
  </si>
  <si>
    <t>Observations</t>
  </si>
  <si>
    <t>Mademoiselle</t>
  </si>
  <si>
    <t>Adresse 1</t>
  </si>
  <si>
    <t>Adresse 2</t>
  </si>
  <si>
    <t>Lotissement Paterno</t>
  </si>
  <si>
    <t xml:space="preserve"> lot 3</t>
  </si>
  <si>
    <t xml:space="preserve"> Furiani</t>
  </si>
  <si>
    <t>Client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</si>
</sst>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4" formatCode="_-* #,##0.00\ &quot;€&quot;_-;\-* #,##0.00\ &quot;€&quot;_-;_-* &quot;-&quot;??\ &quot;€&quot;_-;_-@_-"/>
    <numFmt numFmtId="164" formatCode="#,##0\ &quot;€&quot;"/>
    <numFmt numFmtId="165" formatCode="#,##0.00\ &quot;€&quot;"/>
    <numFmt numFmtId="167" formatCode="00000"/>
    <numFmt numFmtId="168" formatCode="#,##0&quot; client(s)&quot;"/>
  </numFmts>
  <fonts count="1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i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i/>
      <sz val="12"/>
      <color rgb="FFCC0000"/>
      <name val="Calibri"/>
      <family val="2"/>
      <scheme val="minor"/>
    </font>
    <font>
      <b/>
      <i/>
      <sz val="12"/>
      <color rgb="FFC00000"/>
      <name val="Calibri"/>
      <family val="2"/>
      <scheme val="minor"/>
    </font>
    <font>
      <i/>
      <sz val="12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theme="4" tint="-0.499984740745262"/>
      <name val="Calibri"/>
      <family val="2"/>
      <scheme val="minor"/>
    </font>
    <font>
      <b/>
      <sz val="18"/>
      <color theme="4" tint="-0.499984740745262"/>
      <name val="Calibri"/>
      <family val="2"/>
      <scheme val="minor"/>
    </font>
    <font>
      <sz val="11"/>
      <color theme="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6" tint="-0.499984740745262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</borders>
  <cellStyleXfs count="3">
    <xf numFmtId="0" fontId="0" fillId="0" borderId="0"/>
    <xf numFmtId="0" fontId="7" fillId="0" borderId="0" applyNumberFormat="0" applyFill="0" applyBorder="0" applyAlignment="0" applyProtection="0"/>
    <xf numFmtId="44" fontId="12" fillId="0" borderId="0" applyFont="0" applyFill="0" applyBorder="0" applyAlignment="0" applyProtection="0"/>
  </cellStyleXfs>
  <cellXfs count="86">
    <xf numFmtId="0" fontId="0" fillId="0" borderId="0" xfId="0"/>
    <xf numFmtId="0" fontId="0" fillId="0" borderId="0" xfId="0" applyBorder="1" applyAlignment="1">
      <alignment horizontal="center"/>
    </xf>
    <xf numFmtId="0" fontId="0" fillId="0" borderId="0" xfId="0" quotePrefix="1"/>
    <xf numFmtId="0" fontId="0" fillId="2" borderId="0" xfId="0" applyFill="1"/>
    <xf numFmtId="0" fontId="0" fillId="0" borderId="2" xfId="0" applyBorder="1"/>
    <xf numFmtId="0" fontId="0" fillId="0" borderId="7" xfId="0" applyBorder="1"/>
    <xf numFmtId="0" fontId="0" fillId="0" borderId="0" xfId="0" applyBorder="1"/>
    <xf numFmtId="0" fontId="0" fillId="0" borderId="8" xfId="0" applyBorder="1"/>
    <xf numFmtId="0" fontId="5" fillId="0" borderId="0" xfId="0" applyFont="1" applyBorder="1" applyAlignment="1">
      <alignment horizontal="left" vertical="center"/>
    </xf>
    <xf numFmtId="0" fontId="5" fillId="0" borderId="0" xfId="0" applyFont="1" applyBorder="1" applyAlignment="1">
      <alignment horizontal="center" vertical="center"/>
    </xf>
    <xf numFmtId="0" fontId="1" fillId="0" borderId="0" xfId="0" applyFont="1" applyBorder="1" applyAlignment="1">
      <alignment horizontal="left" vertical="center"/>
    </xf>
    <xf numFmtId="0" fontId="4" fillId="0" borderId="0" xfId="0" applyFont="1" applyBorder="1" applyAlignment="1">
      <alignment horizontal="center" vertical="center"/>
    </xf>
    <xf numFmtId="165" fontId="0" fillId="0" borderId="0" xfId="0" applyNumberFormat="1" applyBorder="1" applyAlignment="1">
      <alignment horizontal="center" vertical="center"/>
    </xf>
    <xf numFmtId="0" fontId="0" fillId="2" borderId="7" xfId="0" applyFill="1" applyBorder="1"/>
    <xf numFmtId="0" fontId="0" fillId="2" borderId="0" xfId="0" applyFill="1" applyBorder="1"/>
    <xf numFmtId="0" fontId="0" fillId="2" borderId="8" xfId="0" applyFill="1" applyBorder="1"/>
    <xf numFmtId="164" fontId="0" fillId="2" borderId="0" xfId="0" applyNumberFormat="1" applyFill="1" applyBorder="1" applyAlignment="1">
      <alignment horizontal="center" vertical="center"/>
    </xf>
    <xf numFmtId="0" fontId="0" fillId="2" borderId="4" xfId="0" applyFill="1" applyBorder="1"/>
    <xf numFmtId="0" fontId="0" fillId="2" borderId="5" xfId="0" applyFill="1" applyBorder="1"/>
    <xf numFmtId="0" fontId="0" fillId="2" borderId="6" xfId="0" applyFill="1" applyBorder="1"/>
    <xf numFmtId="0" fontId="3" fillId="2" borderId="0" xfId="0" applyFont="1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14" fontId="3" fillId="2" borderId="0" xfId="0" applyNumberFormat="1" applyFont="1" applyFill="1" applyBorder="1" applyAlignment="1">
      <alignment horizontal="center" vertical="center"/>
    </xf>
    <xf numFmtId="0" fontId="0" fillId="2" borderId="0" xfId="0" applyFill="1" applyBorder="1" applyAlignment="1">
      <alignment horizontal="center"/>
    </xf>
    <xf numFmtId="0" fontId="8" fillId="2" borderId="0" xfId="0" applyFont="1" applyFill="1" applyBorder="1" applyAlignment="1">
      <alignment horizontal="center" vertical="center"/>
    </xf>
    <xf numFmtId="14" fontId="6" fillId="2" borderId="0" xfId="0" applyNumberFormat="1" applyFont="1" applyFill="1" applyBorder="1" applyAlignment="1">
      <alignment horizontal="center" vertical="center"/>
    </xf>
    <xf numFmtId="165" fontId="0" fillId="2" borderId="0" xfId="0" applyNumberFormat="1" applyFill="1" applyBorder="1" applyAlignment="1">
      <alignment horizontal="center" vertical="center"/>
    </xf>
    <xf numFmtId="0" fontId="0" fillId="2" borderId="1" xfId="0" applyFill="1" applyBorder="1"/>
    <xf numFmtId="0" fontId="0" fillId="2" borderId="3" xfId="0" applyFill="1" applyBorder="1"/>
    <xf numFmtId="0" fontId="3" fillId="0" borderId="2" xfId="0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10" fillId="0" borderId="0" xfId="0" applyFont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left" vertical="center"/>
    </xf>
    <xf numFmtId="0" fontId="4" fillId="0" borderId="0" xfId="0" applyFont="1" applyBorder="1" applyAlignment="1">
      <alignment horizontal="center" vertical="center"/>
    </xf>
    <xf numFmtId="14" fontId="4" fillId="0" borderId="0" xfId="0" applyNumberFormat="1" applyFont="1" applyBorder="1" applyAlignment="1">
      <alignment horizontal="center" vertical="center"/>
    </xf>
    <xf numFmtId="0" fontId="6" fillId="2" borderId="9" xfId="0" applyFont="1" applyFill="1" applyBorder="1" applyAlignment="1">
      <alignment horizontal="center" vertical="center"/>
    </xf>
    <xf numFmtId="0" fontId="6" fillId="2" borderId="10" xfId="0" applyFont="1" applyFill="1" applyBorder="1" applyAlignment="1">
      <alignment horizontal="center" vertical="center"/>
    </xf>
    <xf numFmtId="14" fontId="6" fillId="0" borderId="9" xfId="0" applyNumberFormat="1" applyFont="1" applyBorder="1" applyAlignment="1">
      <alignment horizontal="center" vertical="center"/>
    </xf>
    <xf numFmtId="14" fontId="6" fillId="0" borderId="11" xfId="0" applyNumberFormat="1" applyFont="1" applyBorder="1" applyAlignment="1">
      <alignment horizontal="center" vertical="center"/>
    </xf>
    <xf numFmtId="14" fontId="6" fillId="0" borderId="10" xfId="0" applyNumberFormat="1" applyFont="1" applyBorder="1" applyAlignment="1">
      <alignment horizontal="center" vertical="center"/>
    </xf>
    <xf numFmtId="0" fontId="1" fillId="0" borderId="0" xfId="0" applyFont="1" applyBorder="1" applyAlignment="1">
      <alignment horizontal="left" vertical="center"/>
    </xf>
    <xf numFmtId="0" fontId="8" fillId="3" borderId="1" xfId="0" applyFont="1" applyFill="1" applyBorder="1" applyAlignment="1">
      <alignment horizontal="center" vertical="center"/>
    </xf>
    <xf numFmtId="0" fontId="8" fillId="3" borderId="2" xfId="0" applyFont="1" applyFill="1" applyBorder="1" applyAlignment="1">
      <alignment horizontal="center" vertical="center"/>
    </xf>
    <xf numFmtId="0" fontId="8" fillId="3" borderId="3" xfId="0" applyFont="1" applyFill="1" applyBorder="1" applyAlignment="1">
      <alignment horizontal="center" vertical="center"/>
    </xf>
    <xf numFmtId="0" fontId="9" fillId="3" borderId="1" xfId="0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/>
    </xf>
    <xf numFmtId="164" fontId="6" fillId="2" borderId="12" xfId="0" applyNumberFormat="1" applyFont="1" applyFill="1" applyBorder="1" applyAlignment="1">
      <alignment horizontal="center" vertical="center"/>
    </xf>
    <xf numFmtId="164" fontId="6" fillId="2" borderId="14" xfId="0" applyNumberFormat="1" applyFont="1" applyFill="1" applyBorder="1" applyAlignment="1">
      <alignment horizontal="center" vertical="center"/>
    </xf>
    <xf numFmtId="164" fontId="6" fillId="2" borderId="13" xfId="0" applyNumberFormat="1" applyFont="1" applyFill="1" applyBorder="1" applyAlignment="1">
      <alignment horizontal="center" vertical="center"/>
    </xf>
    <xf numFmtId="164" fontId="6" fillId="2" borderId="4" xfId="0" applyNumberFormat="1" applyFont="1" applyFill="1" applyBorder="1" applyAlignment="1">
      <alignment horizontal="center" vertical="center"/>
    </xf>
    <xf numFmtId="164" fontId="6" fillId="2" borderId="5" xfId="0" applyNumberFormat="1" applyFont="1" applyFill="1" applyBorder="1" applyAlignment="1">
      <alignment horizontal="center" vertical="center"/>
    </xf>
    <xf numFmtId="164" fontId="6" fillId="2" borderId="6" xfId="0" applyNumberFormat="1" applyFont="1" applyFill="1" applyBorder="1" applyAlignment="1">
      <alignment horizontal="center" vertical="center"/>
    </xf>
    <xf numFmtId="0" fontId="6" fillId="2" borderId="12" xfId="0" quotePrefix="1" applyFont="1" applyFill="1" applyBorder="1" applyAlignment="1">
      <alignment horizontal="center" vertical="center"/>
    </xf>
    <xf numFmtId="0" fontId="6" fillId="2" borderId="13" xfId="0" applyFont="1" applyFill="1" applyBorder="1" applyAlignment="1">
      <alignment horizontal="center" vertical="center"/>
    </xf>
    <xf numFmtId="0" fontId="6" fillId="2" borderId="4" xfId="0" applyFont="1" applyFill="1" applyBorder="1" applyAlignment="1">
      <alignment horizontal="center" vertical="center"/>
    </xf>
    <xf numFmtId="0" fontId="6" fillId="2" borderId="6" xfId="0" applyFont="1" applyFill="1" applyBorder="1" applyAlignment="1">
      <alignment horizontal="center" vertical="center"/>
    </xf>
    <xf numFmtId="14" fontId="0" fillId="0" borderId="0" xfId="0" applyNumberFormat="1"/>
    <xf numFmtId="0" fontId="1" fillId="0" borderId="0" xfId="0" applyFont="1"/>
    <xf numFmtId="44" fontId="0" fillId="0" borderId="0" xfId="2" applyFont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quotePrefix="1" applyAlignment="1">
      <alignment horizontal="center"/>
    </xf>
    <xf numFmtId="167" fontId="0" fillId="0" borderId="0" xfId="0" applyNumberFormat="1" applyAlignment="1">
      <alignment horizontal="center"/>
    </xf>
    <xf numFmtId="0" fontId="13" fillId="0" borderId="0" xfId="0" applyFont="1"/>
    <xf numFmtId="167" fontId="13" fillId="0" borderId="0" xfId="0" applyNumberFormat="1" applyFont="1" applyAlignment="1">
      <alignment horizontal="center"/>
    </xf>
    <xf numFmtId="14" fontId="13" fillId="0" borderId="0" xfId="0" applyNumberFormat="1" applyFont="1" applyAlignment="1">
      <alignment horizontal="center"/>
    </xf>
    <xf numFmtId="0" fontId="13" fillId="0" borderId="0" xfId="0" applyFont="1" applyAlignment="1">
      <alignment horizontal="center"/>
    </xf>
    <xf numFmtId="44" fontId="13" fillId="0" borderId="0" xfId="2" applyFont="1"/>
    <xf numFmtId="0" fontId="13" fillId="4" borderId="0" xfId="0" applyFont="1" applyFill="1" applyAlignment="1">
      <alignment vertical="top" wrapText="1"/>
    </xf>
    <xf numFmtId="0" fontId="13" fillId="4" borderId="0" xfId="0" applyFont="1" applyFill="1" applyBorder="1" applyAlignment="1">
      <alignment vertical="top" wrapText="1"/>
    </xf>
    <xf numFmtId="167" fontId="13" fillId="4" borderId="0" xfId="0" applyNumberFormat="1" applyFont="1" applyFill="1" applyBorder="1" applyAlignment="1">
      <alignment horizontal="center" vertical="top" wrapText="1"/>
    </xf>
    <xf numFmtId="14" fontId="13" fillId="4" borderId="0" xfId="0" applyNumberFormat="1" applyFont="1" applyFill="1" applyBorder="1" applyAlignment="1">
      <alignment horizontal="center" vertical="top" wrapText="1"/>
    </xf>
    <xf numFmtId="0" fontId="13" fillId="4" borderId="0" xfId="0" applyFont="1" applyFill="1" applyBorder="1" applyAlignment="1">
      <alignment horizontal="center" vertical="top" wrapText="1"/>
    </xf>
    <xf numFmtId="44" fontId="13" fillId="4" borderId="0" xfId="2" applyFont="1" applyFill="1" applyBorder="1" applyAlignment="1">
      <alignment vertical="top" wrapText="1"/>
    </xf>
    <xf numFmtId="0" fontId="13" fillId="0" borderId="0" xfId="0" applyFont="1" applyAlignment="1">
      <alignment vertical="top" wrapText="1"/>
    </xf>
    <xf numFmtId="0" fontId="14" fillId="0" borderId="0" xfId="0" applyFont="1" applyFill="1"/>
    <xf numFmtId="0" fontId="13" fillId="0" borderId="0" xfId="0" applyFont="1" applyFill="1"/>
    <xf numFmtId="0" fontId="0" fillId="0" borderId="0" xfId="0" applyFill="1"/>
    <xf numFmtId="168" fontId="13" fillId="0" borderId="0" xfId="0" applyNumberFormat="1" applyFont="1"/>
    <xf numFmtId="49" fontId="7" fillId="0" borderId="0" xfId="1" applyNumberFormat="1" applyBorder="1" applyAlignment="1">
      <alignment horizontal="left" vertical="center"/>
    </xf>
    <xf numFmtId="49" fontId="1" fillId="0" borderId="0" xfId="0" applyNumberFormat="1" applyFont="1" applyBorder="1" applyAlignment="1">
      <alignment horizontal="left" vertical="center"/>
    </xf>
    <xf numFmtId="0" fontId="0" fillId="5" borderId="0" xfId="0" applyFill="1"/>
    <xf numFmtId="0" fontId="15" fillId="6" borderId="0" xfId="0" applyFont="1" applyFill="1"/>
  </cellXfs>
  <cellStyles count="3">
    <cellStyle name="Lien hypertexte" xfId="1" builtinId="8"/>
    <cellStyle name="Monétaire" xfId="2" builtinId="4"/>
    <cellStyle name="Normal" xfId="0" builtinId="0"/>
  </cellStyles>
  <dxfs count="0"/>
  <tableStyles count="0" defaultTableStyle="TableStyleMedium2" defaultPivotStyle="PivotStyleMedium9"/>
  <colors>
    <mruColors>
      <color rgb="FFCC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mailto:cece-lyly@hotmail.fr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4"/>
  <sheetViews>
    <sheetView tabSelected="1" zoomScaleNormal="100" workbookViewId="0">
      <pane xSplit="3" ySplit="3" topLeftCell="D4" activePane="bottomRight" state="frozen"/>
      <selection pane="topRight" activeCell="D1" sqref="D1"/>
      <selection pane="bottomLeft" activeCell="A4" sqref="A4"/>
      <selection pane="bottomRight" activeCell="B14" sqref="B14"/>
    </sheetView>
  </sheetViews>
  <sheetFormatPr baseColWidth="10" defaultColWidth="9.140625" defaultRowHeight="15" x14ac:dyDescent="0.25"/>
  <cols>
    <col min="1" max="1" width="17" style="80" bestFit="1" customWidth="1"/>
    <col min="2" max="2" width="12.28515625" customWidth="1"/>
    <col min="3" max="3" width="16.140625" customWidth="1"/>
    <col min="4" max="4" width="12.28515625" style="63" customWidth="1"/>
    <col min="5" max="5" width="13.28515625" bestFit="1" customWidth="1"/>
    <col min="6" max="6" width="19.42578125" bestFit="1" customWidth="1"/>
    <col min="7" max="7" width="16.7109375" customWidth="1"/>
    <col min="8" max="8" width="8.28515625" style="65" customWidth="1"/>
    <col min="9" max="9" width="14.140625" customWidth="1"/>
    <col min="10" max="10" width="13.5703125" customWidth="1"/>
    <col min="11" max="11" width="17" style="63" customWidth="1"/>
    <col min="12" max="13" width="14" style="62" customWidth="1"/>
    <col min="14" max="14" width="13.28515625" style="63" customWidth="1"/>
    <col min="15" max="16" width="13.42578125" style="61" customWidth="1"/>
    <col min="17" max="17" width="32.42578125" customWidth="1"/>
  </cols>
  <sheetData>
    <row r="1" spans="1:17" s="66" customFormat="1" ht="23.25" x14ac:dyDescent="0.35">
      <c r="A1" s="78" t="s">
        <v>39</v>
      </c>
      <c r="C1" s="81">
        <f>SUBTOTAL(3,A:A)-2</f>
        <v>1</v>
      </c>
      <c r="D1" s="69"/>
      <c r="H1" s="67"/>
      <c r="K1" s="69"/>
      <c r="L1" s="68"/>
      <c r="M1" s="68"/>
      <c r="N1" s="69"/>
      <c r="O1" s="70"/>
      <c r="P1" s="70"/>
    </row>
    <row r="2" spans="1:17" s="66" customFormat="1" ht="15.75" x14ac:dyDescent="0.25">
      <c r="A2" s="79"/>
      <c r="D2" s="69"/>
      <c r="H2" s="67"/>
      <c r="K2" s="69"/>
      <c r="L2" s="68"/>
      <c r="M2" s="68"/>
      <c r="N2" s="69"/>
      <c r="O2" s="70"/>
      <c r="P2" s="70"/>
    </row>
    <row r="3" spans="1:17" s="77" customFormat="1" ht="31.5" x14ac:dyDescent="0.25">
      <c r="A3" s="71" t="s">
        <v>40</v>
      </c>
      <c r="B3" s="71" t="s">
        <v>41</v>
      </c>
      <c r="C3" s="71" t="s">
        <v>42</v>
      </c>
      <c r="D3" s="75" t="s">
        <v>43</v>
      </c>
      <c r="E3" s="72" t="s">
        <v>44</v>
      </c>
      <c r="F3" s="72" t="s">
        <v>56</v>
      </c>
      <c r="G3" s="72" t="s">
        <v>57</v>
      </c>
      <c r="H3" s="73" t="s">
        <v>45</v>
      </c>
      <c r="I3" s="72" t="s">
        <v>46</v>
      </c>
      <c r="J3" s="72" t="s">
        <v>47</v>
      </c>
      <c r="K3" s="75" t="s">
        <v>48</v>
      </c>
      <c r="L3" s="74" t="s">
        <v>49</v>
      </c>
      <c r="M3" s="74" t="s">
        <v>50</v>
      </c>
      <c r="N3" s="75" t="s">
        <v>51</v>
      </c>
      <c r="O3" s="76" t="s">
        <v>52</v>
      </c>
      <c r="P3" s="76" t="s">
        <v>53</v>
      </c>
      <c r="Q3" s="72" t="s">
        <v>54</v>
      </c>
    </row>
    <row r="4" spans="1:17" x14ac:dyDescent="0.25">
      <c r="A4" s="80" t="s">
        <v>10</v>
      </c>
      <c r="B4" t="s">
        <v>11</v>
      </c>
      <c r="C4" t="s">
        <v>55</v>
      </c>
      <c r="D4" s="62">
        <v>34802</v>
      </c>
      <c r="E4" t="s">
        <v>12</v>
      </c>
      <c r="F4" t="s">
        <v>58</v>
      </c>
      <c r="G4" t="s">
        <v>59</v>
      </c>
      <c r="H4" s="65">
        <v>20600</v>
      </c>
      <c r="I4" t="s">
        <v>60</v>
      </c>
      <c r="K4" s="63" t="s">
        <v>38</v>
      </c>
      <c r="L4" s="62">
        <v>42420</v>
      </c>
      <c r="M4" s="62">
        <f>IF(K4="Mois",EDATE(L4,1),IF(K4="Trimestre",EDATE(L4,3),IF(K4="Année",EDATE(L4,12),IF(K4="10 séances",EDATE(K4,4)))))</f>
        <v>42510</v>
      </c>
      <c r="N4" s="64" t="s">
        <v>33</v>
      </c>
      <c r="O4" s="61">
        <f>IF(K4="Mois",74,IF(K4="Trimestre",170,IF(K4="Année",520,IF(K4="10 séances",80))))</f>
        <v>170</v>
      </c>
      <c r="P4" s="61">
        <f>VALUE(VLOOKUP(K4&amp;N4,Cas,2))*O4</f>
        <v>159.79999999999998</v>
      </c>
    </row>
  </sheetData>
  <autoFilter ref="A3:Q4"/>
  <dataValidations count="2">
    <dataValidation type="list" allowBlank="1" showInputMessage="1" showErrorMessage="1" errorTitle="Choisir dans la liste" error="Choisir dans la liste !" sqref="K1:K1048576">
      <formula1>"Mois,Trimestre,Année,10 séances"</formula1>
    </dataValidation>
    <dataValidation type="list" allowBlank="1" showInputMessage="1" showErrorMessage="1" errorTitle="Choisir dans la liste" error="Choisir dans la liste !" sqref="N1:N1048576">
      <formula1>"'- de 20 ans,Adulte,Couple,Famille"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42"/>
  <sheetViews>
    <sheetView zoomScaleNormal="100" workbookViewId="0">
      <selection activeCell="P3" sqref="P3"/>
    </sheetView>
  </sheetViews>
  <sheetFormatPr baseColWidth="10" defaultColWidth="9.140625" defaultRowHeight="15" x14ac:dyDescent="0.25"/>
  <cols>
    <col min="3" max="3" width="2.28515625" customWidth="1"/>
    <col min="4" max="4" width="21.7109375" customWidth="1"/>
    <col min="5" max="5" width="12.140625" bestFit="1" customWidth="1"/>
    <col min="6" max="6" width="2.7109375" customWidth="1"/>
    <col min="8" max="8" width="17.85546875" customWidth="1"/>
    <col min="9" max="9" width="4.28515625" customWidth="1"/>
    <col min="10" max="10" width="2.7109375" customWidth="1"/>
    <col min="11" max="11" width="10.42578125" customWidth="1"/>
    <col min="12" max="12" width="16.28515625" customWidth="1"/>
    <col min="13" max="13" width="1.5703125" customWidth="1"/>
    <col min="14" max="14" width="2.7109375" customWidth="1"/>
    <col min="16" max="16" width="37.5703125" customWidth="1"/>
    <col min="19" max="19" width="10.7109375" bestFit="1" customWidth="1"/>
    <col min="30" max="30" width="14.7109375" bestFit="1" customWidth="1"/>
  </cols>
  <sheetData>
    <row r="1" spans="1:33" ht="15.75" thickBot="1" x14ac:dyDescent="0.3">
      <c r="A1" s="3"/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</row>
    <row r="2" spans="1:33" x14ac:dyDescent="0.25">
      <c r="A2" s="3"/>
      <c r="B2" s="3"/>
      <c r="C2" s="27"/>
      <c r="D2" s="29" t="s">
        <v>35</v>
      </c>
      <c r="E2" s="29"/>
      <c r="F2" s="29"/>
      <c r="G2" s="29"/>
      <c r="H2" s="29"/>
      <c r="I2" s="29"/>
      <c r="J2" s="29"/>
      <c r="K2" s="29"/>
      <c r="L2" s="29"/>
      <c r="M2" s="4"/>
      <c r="N2" s="28"/>
      <c r="O2" s="3"/>
      <c r="P2" s="85" t="s">
        <v>61</v>
      </c>
    </row>
    <row r="3" spans="1:33" x14ac:dyDescent="0.25">
      <c r="A3" s="3"/>
      <c r="B3" s="3"/>
      <c r="C3" s="13"/>
      <c r="D3" s="30"/>
      <c r="E3" s="30"/>
      <c r="F3" s="30"/>
      <c r="G3" s="30"/>
      <c r="H3" s="30"/>
      <c r="I3" s="30"/>
      <c r="J3" s="30"/>
      <c r="K3" s="30"/>
      <c r="L3" s="30"/>
      <c r="M3" s="6"/>
      <c r="N3" s="15"/>
      <c r="O3" s="3"/>
      <c r="P3" s="84" t="s">
        <v>10</v>
      </c>
      <c r="S3" s="14"/>
      <c r="T3" s="14"/>
      <c r="U3" s="14"/>
      <c r="V3" s="14"/>
      <c r="W3" s="14"/>
      <c r="X3" s="14"/>
      <c r="Y3" s="14"/>
      <c r="Z3" s="14"/>
      <c r="AA3" s="14"/>
      <c r="AB3" s="14"/>
      <c r="AC3" s="14"/>
      <c r="AD3" s="14"/>
      <c r="AE3" s="14"/>
      <c r="AF3" s="14"/>
      <c r="AG3" s="14"/>
    </row>
    <row r="4" spans="1:33" x14ac:dyDescent="0.25">
      <c r="A4" s="3"/>
      <c r="B4" s="3"/>
      <c r="C4" s="13"/>
      <c r="D4" s="6"/>
      <c r="E4" s="6"/>
      <c r="F4" s="6"/>
      <c r="G4" s="6"/>
      <c r="H4" s="6"/>
      <c r="I4" s="6"/>
      <c r="J4" s="6"/>
      <c r="K4" s="6"/>
      <c r="L4" s="6"/>
      <c r="M4" s="6"/>
      <c r="N4" s="15"/>
      <c r="O4" s="3"/>
      <c r="P4" s="3"/>
      <c r="S4" s="59"/>
    </row>
    <row r="5" spans="1:33" ht="18.75" x14ac:dyDescent="0.25">
      <c r="A5" s="3"/>
      <c r="B5" s="3"/>
      <c r="C5" s="13"/>
      <c r="D5" s="8" t="s">
        <v>0</v>
      </c>
      <c r="E5" s="35" t="str">
        <f>IFERROR(VLOOKUP(P3,Clients!A:Q,3,FALSE),"")</f>
        <v>Mademoiselle</v>
      </c>
      <c r="F5" s="35"/>
      <c r="G5" s="8" t="s">
        <v>1</v>
      </c>
      <c r="H5" s="35" t="str">
        <f>P3</f>
        <v>Vieira</v>
      </c>
      <c r="I5" s="35"/>
      <c r="J5" s="11"/>
      <c r="K5" s="8" t="s">
        <v>2</v>
      </c>
      <c r="L5" s="35" t="str">
        <f>IFERROR(VLOOKUP(P3,Clients!A:Q,2,FALSE),"")</f>
        <v>Céline</v>
      </c>
      <c r="M5" s="35"/>
      <c r="N5" s="15"/>
      <c r="O5" s="3"/>
      <c r="P5" s="3"/>
    </row>
    <row r="6" spans="1:33" x14ac:dyDescent="0.25">
      <c r="A6" s="3"/>
      <c r="B6" s="3"/>
      <c r="C6" s="13"/>
      <c r="D6" s="31"/>
      <c r="E6" s="31"/>
      <c r="F6" s="31"/>
      <c r="G6" s="31"/>
      <c r="H6" s="31"/>
      <c r="I6" s="31"/>
      <c r="J6" s="31"/>
      <c r="K6" s="31"/>
      <c r="L6" s="31"/>
      <c r="M6" s="31"/>
      <c r="N6" s="15"/>
      <c r="O6" s="3"/>
      <c r="P6" s="3"/>
    </row>
    <row r="7" spans="1:33" ht="18.75" x14ac:dyDescent="0.25">
      <c r="A7" s="3"/>
      <c r="B7" s="3"/>
      <c r="C7" s="13"/>
      <c r="D7" s="8" t="s">
        <v>3</v>
      </c>
      <c r="E7" s="36">
        <f>IFERROR(VLOOKUP(P3,Clients!A:Q,4,FALSE),"")</f>
        <v>34802</v>
      </c>
      <c r="F7" s="36"/>
      <c r="G7" s="36"/>
      <c r="H7" s="9" t="s">
        <v>5</v>
      </c>
      <c r="I7" s="35" t="str">
        <f>IFERROR(VLOOKUP(P3,Clients!A:Q,5,FALSE),"")</f>
        <v>06.26.55.15.13</v>
      </c>
      <c r="J7" s="35"/>
      <c r="K7" s="35"/>
      <c r="L7" s="35"/>
      <c r="M7" s="35"/>
      <c r="N7" s="15"/>
      <c r="O7" s="3"/>
      <c r="P7" s="3"/>
    </row>
    <row r="8" spans="1:33" x14ac:dyDescent="0.25">
      <c r="A8" s="3"/>
      <c r="B8" s="3"/>
      <c r="C8" s="13"/>
      <c r="D8" s="31"/>
      <c r="E8" s="31"/>
      <c r="F8" s="31"/>
      <c r="G8" s="31"/>
      <c r="H8" s="31"/>
      <c r="I8" s="31"/>
      <c r="J8" s="31"/>
      <c r="K8" s="31"/>
      <c r="L8" s="31"/>
      <c r="M8" s="31"/>
      <c r="N8" s="15"/>
      <c r="O8" s="3"/>
      <c r="P8" s="3"/>
    </row>
    <row r="9" spans="1:33" ht="18.75" x14ac:dyDescent="0.25">
      <c r="A9" s="3"/>
      <c r="B9" s="3"/>
      <c r="C9" s="13"/>
      <c r="D9" s="8" t="s">
        <v>4</v>
      </c>
      <c r="E9" s="42" t="str">
        <f>IFERROR(VLOOKUP(P3,Clients!A:Q,6,FALSE),"")&amp;" "&amp;IFERROR(VLOOKUP(P3,Clients!A:Q,7,FALSE),"")</f>
        <v>Lotissement Paterno  lot 3</v>
      </c>
      <c r="F9" s="42"/>
      <c r="G9" s="42"/>
      <c r="H9" s="42"/>
      <c r="I9" s="42"/>
      <c r="J9" s="42"/>
      <c r="K9" s="42"/>
      <c r="L9" s="42"/>
      <c r="M9" s="42"/>
      <c r="N9" s="15"/>
      <c r="O9" s="3"/>
      <c r="P9" s="3"/>
    </row>
    <row r="10" spans="1:33" ht="18.75" x14ac:dyDescent="0.25">
      <c r="A10" s="3"/>
      <c r="B10" s="3"/>
      <c r="C10" s="13"/>
      <c r="D10" s="8"/>
      <c r="E10" s="10">
        <f>IFERROR(VLOOKUP(P3,Clients!A:Q,8,FALSE),"")</f>
        <v>20600</v>
      </c>
      <c r="F10" s="10"/>
      <c r="G10" s="10" t="str">
        <f>IFERROR(VLOOKUP(P3,Clients!A:Q,9,FALSE),"")</f>
        <v xml:space="preserve"> Furiani</v>
      </c>
      <c r="H10" s="10"/>
      <c r="I10" s="10"/>
      <c r="J10" s="10"/>
      <c r="K10" s="10"/>
      <c r="L10" s="10"/>
      <c r="M10" s="10"/>
      <c r="N10" s="15"/>
      <c r="O10" s="3"/>
      <c r="P10" s="3"/>
    </row>
    <row r="11" spans="1:33" x14ac:dyDescent="0.25">
      <c r="A11" s="3"/>
      <c r="B11" s="3"/>
      <c r="C11" s="13"/>
      <c r="D11" s="31"/>
      <c r="E11" s="31"/>
      <c r="F11" s="31"/>
      <c r="G11" s="31"/>
      <c r="H11" s="31"/>
      <c r="I11" s="31"/>
      <c r="J11" s="31"/>
      <c r="K11" s="31"/>
      <c r="L11" s="31"/>
      <c r="M11" s="31"/>
      <c r="N11" s="15"/>
      <c r="O11" s="3"/>
      <c r="P11" s="3"/>
    </row>
    <row r="12" spans="1:33" ht="18.75" x14ac:dyDescent="0.25">
      <c r="A12" s="3"/>
      <c r="B12" s="3"/>
      <c r="C12" s="13"/>
      <c r="D12" s="8" t="s">
        <v>6</v>
      </c>
      <c r="E12" s="82">
        <f>IFERROR(VLOOKUP(P3,Clients!A:Q,10,FALSE),"")</f>
        <v>0</v>
      </c>
      <c r="F12" s="83"/>
      <c r="G12" s="83"/>
      <c r="H12" s="83"/>
      <c r="I12" s="83"/>
      <c r="J12" s="83"/>
      <c r="K12" s="83"/>
      <c r="L12" s="83"/>
      <c r="M12" s="83"/>
      <c r="N12" s="15"/>
      <c r="O12" s="3"/>
      <c r="P12" s="3"/>
    </row>
    <row r="13" spans="1:33" x14ac:dyDescent="0.25">
      <c r="A13" s="3"/>
      <c r="B13" s="3"/>
      <c r="C13" s="13"/>
      <c r="D13" s="31"/>
      <c r="E13" s="31"/>
      <c r="F13" s="31"/>
      <c r="G13" s="31"/>
      <c r="H13" s="31"/>
      <c r="I13" s="31"/>
      <c r="J13" s="31"/>
      <c r="K13" s="31"/>
      <c r="L13" s="31"/>
      <c r="M13" s="31"/>
      <c r="N13" s="15"/>
      <c r="O13" s="3"/>
      <c r="P13" s="3"/>
    </row>
    <row r="14" spans="1:33" ht="15.75" thickBot="1" x14ac:dyDescent="0.3">
      <c r="A14" s="3"/>
      <c r="B14" s="3"/>
      <c r="C14" s="13"/>
      <c r="D14" s="31"/>
      <c r="E14" s="31"/>
      <c r="F14" s="31"/>
      <c r="G14" s="31"/>
      <c r="H14" s="31"/>
      <c r="I14" s="31"/>
      <c r="J14" s="31"/>
      <c r="K14" s="31"/>
      <c r="L14" s="31"/>
      <c r="M14" s="31"/>
      <c r="N14" s="15"/>
      <c r="O14" s="3"/>
      <c r="P14" s="3"/>
    </row>
    <row r="15" spans="1:33" ht="15.75" x14ac:dyDescent="0.25">
      <c r="A15" s="3"/>
      <c r="B15" s="3"/>
      <c r="C15" s="13"/>
      <c r="D15" s="43" t="s">
        <v>7</v>
      </c>
      <c r="E15" s="45"/>
      <c r="F15" s="23"/>
      <c r="G15" s="43" t="s">
        <v>8</v>
      </c>
      <c r="H15" s="44"/>
      <c r="I15" s="45"/>
      <c r="J15" s="24"/>
      <c r="K15" s="43" t="s">
        <v>9</v>
      </c>
      <c r="L15" s="44"/>
      <c r="M15" s="45"/>
      <c r="N15" s="15"/>
      <c r="O15" s="3"/>
      <c r="P15" s="3"/>
    </row>
    <row r="16" spans="1:33" ht="30.75" customHeight="1" thickBot="1" x14ac:dyDescent="0.3">
      <c r="A16" s="3"/>
      <c r="B16" s="3"/>
      <c r="C16" s="13"/>
      <c r="D16" s="37" t="str">
        <f>IFERROR(VLOOKUP(P3,Clients!A:Q,11,FALSE),"")</f>
        <v>Trimestre</v>
      </c>
      <c r="E16" s="38"/>
      <c r="F16" s="21"/>
      <c r="G16" s="39">
        <f>IFERROR(VLOOKUP(P3,Clients!A:Q,12,FALSE),"")</f>
        <v>42420</v>
      </c>
      <c r="H16" s="40"/>
      <c r="I16" s="41"/>
      <c r="J16" s="25"/>
      <c r="K16" s="39">
        <f>IFERROR(VLOOKUP(P3,Clients!A:Q,13,FALSE),"")</f>
        <v>42510</v>
      </c>
      <c r="L16" s="40"/>
      <c r="M16" s="41"/>
      <c r="N16" s="15"/>
      <c r="O16" s="3"/>
      <c r="P16" s="3"/>
    </row>
    <row r="17" spans="1:16" ht="15.75" customHeight="1" thickBot="1" x14ac:dyDescent="0.3">
      <c r="A17" s="3"/>
      <c r="B17" s="3"/>
      <c r="C17" s="13"/>
      <c r="D17" s="20"/>
      <c r="E17" s="20"/>
      <c r="F17" s="21"/>
      <c r="G17" s="22"/>
      <c r="H17" s="22"/>
      <c r="I17" s="22"/>
      <c r="J17" s="22"/>
      <c r="K17" s="23"/>
      <c r="L17" s="23"/>
      <c r="M17" s="23"/>
      <c r="N17" s="15"/>
      <c r="O17" s="3"/>
      <c r="P17" s="3"/>
    </row>
    <row r="18" spans="1:16" ht="15.75" x14ac:dyDescent="0.25">
      <c r="A18" s="3"/>
      <c r="B18" s="3"/>
      <c r="C18" s="13"/>
      <c r="D18" s="43" t="s">
        <v>13</v>
      </c>
      <c r="E18" s="45"/>
      <c r="F18" s="23"/>
      <c r="G18" s="43" t="s">
        <v>36</v>
      </c>
      <c r="H18" s="44"/>
      <c r="I18" s="45"/>
      <c r="J18" s="24"/>
      <c r="K18" s="46" t="s">
        <v>37</v>
      </c>
      <c r="L18" s="47"/>
      <c r="M18" s="48"/>
      <c r="N18" s="15"/>
      <c r="O18" s="3"/>
      <c r="P18" s="3"/>
    </row>
    <row r="19" spans="1:16" x14ac:dyDescent="0.25">
      <c r="A19" s="3"/>
      <c r="B19" s="3"/>
      <c r="C19" s="13"/>
      <c r="D19" s="55" t="str">
        <f>IFERROR(VLOOKUP(P3,Clients!A:Q,14,FALSE),"")</f>
        <v>- de 20 ans</v>
      </c>
      <c r="E19" s="56"/>
      <c r="F19" s="23"/>
      <c r="G19" s="49">
        <f>IFERROR(VLOOKUP(P3,Clients!A:Q,15,FALSE),"")</f>
        <v>170</v>
      </c>
      <c r="H19" s="50"/>
      <c r="I19" s="51"/>
      <c r="J19" s="26"/>
      <c r="K19" s="49">
        <f>IFERROR(VLOOKUP(P3,Clients!A:Q,16,FALSE),"")</f>
        <v>159.79999999999998</v>
      </c>
      <c r="L19" s="50"/>
      <c r="M19" s="51"/>
      <c r="N19" s="15"/>
      <c r="O19" s="3"/>
      <c r="P19" s="3"/>
    </row>
    <row r="20" spans="1:16" ht="15.75" thickBot="1" x14ac:dyDescent="0.3">
      <c r="A20" s="3"/>
      <c r="B20" s="3"/>
      <c r="C20" s="5"/>
      <c r="D20" s="57"/>
      <c r="E20" s="58"/>
      <c r="F20" s="1"/>
      <c r="G20" s="52"/>
      <c r="H20" s="53"/>
      <c r="I20" s="54"/>
      <c r="J20" s="12"/>
      <c r="K20" s="52"/>
      <c r="L20" s="53"/>
      <c r="M20" s="54"/>
      <c r="N20" s="7"/>
      <c r="O20" s="3"/>
      <c r="P20" s="3"/>
    </row>
    <row r="21" spans="1:16" x14ac:dyDescent="0.25">
      <c r="A21" s="3"/>
      <c r="B21" s="3"/>
      <c r="C21" s="13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5"/>
      <c r="O21" s="3"/>
      <c r="P21" s="3"/>
    </row>
    <row r="22" spans="1:16" x14ac:dyDescent="0.25">
      <c r="A22" s="3"/>
      <c r="B22" s="3"/>
      <c r="C22" s="13"/>
      <c r="D22" s="14"/>
      <c r="E22" s="14"/>
      <c r="F22" s="14"/>
      <c r="G22" s="14"/>
      <c r="H22" s="14"/>
      <c r="I22" s="14"/>
      <c r="J22" s="14"/>
      <c r="K22" s="16"/>
      <c r="L22" s="16"/>
      <c r="M22" s="16"/>
      <c r="N22" s="15"/>
      <c r="O22" s="3"/>
      <c r="P22" s="3"/>
    </row>
    <row r="23" spans="1:16" x14ac:dyDescent="0.25">
      <c r="A23" s="3"/>
      <c r="B23" s="3"/>
      <c r="C23" s="13"/>
      <c r="D23" s="14"/>
      <c r="E23" s="14"/>
      <c r="F23" s="14"/>
      <c r="G23" s="14"/>
      <c r="H23" s="14"/>
      <c r="I23" s="14"/>
      <c r="J23" s="14"/>
      <c r="K23" s="16"/>
      <c r="L23" s="16"/>
      <c r="M23" s="16"/>
      <c r="N23" s="15"/>
      <c r="O23" s="3"/>
      <c r="P23" s="3"/>
    </row>
    <row r="24" spans="1:16" ht="15.75" x14ac:dyDescent="0.25">
      <c r="A24" s="3"/>
      <c r="B24" s="3"/>
      <c r="C24" s="13"/>
      <c r="D24" s="32" t="s">
        <v>14</v>
      </c>
      <c r="E24" s="33"/>
      <c r="F24" s="33"/>
      <c r="G24" s="33"/>
      <c r="H24" s="34" t="s">
        <v>34</v>
      </c>
      <c r="I24" s="34"/>
      <c r="J24" s="34"/>
      <c r="K24" s="34"/>
      <c r="L24" s="34"/>
      <c r="M24" s="34"/>
      <c r="N24" s="15"/>
      <c r="O24" s="3"/>
      <c r="P24" s="3"/>
    </row>
    <row r="25" spans="1:16" x14ac:dyDescent="0.25">
      <c r="A25" s="3"/>
      <c r="B25" s="3"/>
      <c r="C25" s="13"/>
      <c r="D25" s="14"/>
      <c r="E25" s="14"/>
      <c r="F25" s="14"/>
      <c r="G25" s="14"/>
      <c r="H25" s="14"/>
      <c r="I25" s="14"/>
      <c r="J25" s="14"/>
      <c r="K25" s="14"/>
      <c r="L25" s="14"/>
      <c r="M25" s="14"/>
      <c r="N25" s="15"/>
      <c r="O25" s="3"/>
      <c r="P25" s="3"/>
    </row>
    <row r="26" spans="1:16" x14ac:dyDescent="0.25">
      <c r="A26" s="3"/>
      <c r="B26" s="3"/>
      <c r="C26" s="13"/>
      <c r="D26" s="14"/>
      <c r="E26" s="14"/>
      <c r="F26" s="14"/>
      <c r="G26" s="14"/>
      <c r="H26" s="14"/>
      <c r="I26" s="14"/>
      <c r="J26" s="14"/>
      <c r="K26" s="14"/>
      <c r="L26" s="14"/>
      <c r="M26" s="14"/>
      <c r="N26" s="15"/>
      <c r="O26" s="3"/>
      <c r="P26" s="3"/>
    </row>
    <row r="27" spans="1:16" ht="15.75" thickBot="1" x14ac:dyDescent="0.3">
      <c r="A27" s="3"/>
      <c r="B27" s="3"/>
      <c r="C27" s="17"/>
      <c r="D27" s="18"/>
      <c r="E27" s="18"/>
      <c r="F27" s="18"/>
      <c r="G27" s="18"/>
      <c r="H27" s="18"/>
      <c r="I27" s="18"/>
      <c r="J27" s="18"/>
      <c r="K27" s="18"/>
      <c r="L27" s="18"/>
      <c r="M27" s="18"/>
      <c r="N27" s="19"/>
      <c r="O27" s="3"/>
      <c r="P27" s="3"/>
    </row>
    <row r="28" spans="1:16" x14ac:dyDescent="0.25">
      <c r="A28" s="3"/>
      <c r="B28" s="3"/>
      <c r="C28" s="3"/>
      <c r="D28" s="3"/>
      <c r="E28" s="3"/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</row>
    <row r="29" spans="1:16" x14ac:dyDescent="0.25">
      <c r="O29" s="3"/>
      <c r="P29" s="3"/>
    </row>
    <row r="30" spans="1:16" x14ac:dyDescent="0.25">
      <c r="E30" s="2"/>
    </row>
    <row r="34" spans="5:5" x14ac:dyDescent="0.25">
      <c r="E34" s="2"/>
    </row>
    <row r="38" spans="5:5" x14ac:dyDescent="0.25">
      <c r="E38" s="2"/>
    </row>
    <row r="42" spans="5:5" x14ac:dyDescent="0.25">
      <c r="E42" s="2"/>
    </row>
  </sheetData>
  <sortState ref="D25:E40">
    <sortCondition ref="D25:D40"/>
  </sortState>
  <mergeCells count="26">
    <mergeCell ref="E12:M12"/>
    <mergeCell ref="K15:M15"/>
    <mergeCell ref="D15:E15"/>
    <mergeCell ref="K18:M18"/>
    <mergeCell ref="K19:M20"/>
    <mergeCell ref="D18:E18"/>
    <mergeCell ref="G18:I18"/>
    <mergeCell ref="D19:E20"/>
    <mergeCell ref="G19:I20"/>
    <mergeCell ref="G15:I15"/>
    <mergeCell ref="D2:L3"/>
    <mergeCell ref="D13:M14"/>
    <mergeCell ref="D24:G24"/>
    <mergeCell ref="H24:M24"/>
    <mergeCell ref="E5:F5"/>
    <mergeCell ref="H5:I5"/>
    <mergeCell ref="L5:M5"/>
    <mergeCell ref="D6:M6"/>
    <mergeCell ref="I7:M7"/>
    <mergeCell ref="E7:G7"/>
    <mergeCell ref="D16:E16"/>
    <mergeCell ref="G16:I16"/>
    <mergeCell ref="K16:M16"/>
    <mergeCell ref="D8:M8"/>
    <mergeCell ref="D11:M11"/>
    <mergeCell ref="E9:M9"/>
  </mergeCells>
  <dataValidations count="3">
    <dataValidation type="list" allowBlank="1" showInputMessage="1" showErrorMessage="1" sqref="F16:F17">
      <formula1>"mois,trimestre,année,10 séances"</formula1>
    </dataValidation>
    <dataValidation type="list" allowBlank="1" showInputMessage="1" showErrorMessage="1" sqref="D16:E17">
      <formula1>"Mois,Trimestre,Année,10 séances"</formula1>
    </dataValidation>
    <dataValidation type="list" allowBlank="1" showInputMessage="1" showErrorMessage="1" errorTitle="Choisir dans la liste" error="Choisir dans la liste !" sqref="P3">
      <formula1>Liste_Clients</formula1>
    </dataValidation>
  </dataValidations>
  <hyperlinks>
    <hyperlink ref="E12" r:id="rId1" display="cece-lyly@hotmail.fr"/>
  </hyperlinks>
  <pageMargins left="0.7" right="0.7" top="0.75" bottom="0.75" header="0.3" footer="0.3"/>
  <pageSetup paperSize="9" orientation="portrait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7"/>
  <sheetViews>
    <sheetView workbookViewId="0">
      <selection activeCell="B10" sqref="B10"/>
    </sheetView>
  </sheetViews>
  <sheetFormatPr baseColWidth="10" defaultRowHeight="15" x14ac:dyDescent="0.25"/>
  <cols>
    <col min="1" max="1" width="19.85546875" bestFit="1" customWidth="1"/>
  </cols>
  <sheetData>
    <row r="1" spans="1:2" s="60" customFormat="1" x14ac:dyDescent="0.25">
      <c r="A1" s="60" t="s">
        <v>31</v>
      </c>
      <c r="B1" s="60" t="s">
        <v>32</v>
      </c>
    </row>
    <row r="2" spans="1:2" x14ac:dyDescent="0.25">
      <c r="A2" t="s">
        <v>27</v>
      </c>
      <c r="B2" s="2">
        <v>1</v>
      </c>
    </row>
    <row r="3" spans="1:2" x14ac:dyDescent="0.25">
      <c r="A3" t="s">
        <v>28</v>
      </c>
      <c r="B3">
        <v>1</v>
      </c>
    </row>
    <row r="4" spans="1:2" x14ac:dyDescent="0.25">
      <c r="A4" t="s">
        <v>29</v>
      </c>
      <c r="B4">
        <v>2</v>
      </c>
    </row>
    <row r="5" spans="1:2" x14ac:dyDescent="0.25">
      <c r="A5" t="s">
        <v>30</v>
      </c>
      <c r="B5">
        <v>2</v>
      </c>
    </row>
    <row r="6" spans="1:2" x14ac:dyDescent="0.25">
      <c r="A6" t="s">
        <v>23</v>
      </c>
      <c r="B6" s="2">
        <v>0.86499999999999999</v>
      </c>
    </row>
    <row r="7" spans="1:2" x14ac:dyDescent="0.25">
      <c r="A7" t="s">
        <v>24</v>
      </c>
      <c r="B7">
        <v>1</v>
      </c>
    </row>
    <row r="8" spans="1:2" x14ac:dyDescent="0.25">
      <c r="A8" t="s">
        <v>25</v>
      </c>
      <c r="B8">
        <v>1.538</v>
      </c>
    </row>
    <row r="9" spans="1:2" x14ac:dyDescent="0.25">
      <c r="A9" t="s">
        <v>26</v>
      </c>
      <c r="B9">
        <v>1.538</v>
      </c>
    </row>
    <row r="10" spans="1:2" x14ac:dyDescent="0.25">
      <c r="A10" t="s">
        <v>15</v>
      </c>
      <c r="B10" s="2">
        <v>0.92</v>
      </c>
    </row>
    <row r="11" spans="1:2" x14ac:dyDescent="0.25">
      <c r="A11" t="s">
        <v>16</v>
      </c>
      <c r="B11">
        <v>1</v>
      </c>
    </row>
    <row r="12" spans="1:2" x14ac:dyDescent="0.25">
      <c r="A12" t="s">
        <v>17</v>
      </c>
      <c r="B12">
        <v>1.75</v>
      </c>
    </row>
    <row r="13" spans="1:2" x14ac:dyDescent="0.25">
      <c r="A13" t="s">
        <v>18</v>
      </c>
      <c r="B13">
        <v>1.75</v>
      </c>
    </row>
    <row r="14" spans="1:2" x14ac:dyDescent="0.25">
      <c r="A14" t="s">
        <v>19</v>
      </c>
      <c r="B14" s="2">
        <v>0.94</v>
      </c>
    </row>
    <row r="15" spans="1:2" x14ac:dyDescent="0.25">
      <c r="A15" t="s">
        <v>20</v>
      </c>
      <c r="B15">
        <v>1</v>
      </c>
    </row>
    <row r="16" spans="1:2" x14ac:dyDescent="0.25">
      <c r="A16" t="s">
        <v>21</v>
      </c>
      <c r="B16">
        <v>1.823</v>
      </c>
    </row>
    <row r="17" spans="1:2" x14ac:dyDescent="0.25">
      <c r="A17" t="s">
        <v>22</v>
      </c>
      <c r="B17">
        <v>1.823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Clients</vt:lpstr>
      <vt:lpstr>Fiche</vt:lpstr>
      <vt:lpstr>Tarifs</vt:lpstr>
      <vt:lpstr>Clients!Cas</vt:lpstr>
      <vt:lpstr>Cas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2016-03-24T16:12:57Z</dcterms:modified>
</cp:coreProperties>
</file>