
<file path=[Content_Types].xml><?xml version="1.0" encoding="utf-8"?>
<Types xmlns="http://schemas.openxmlformats.org/package/2006/content-types">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emf" ContentType="image/x-emf"/>
  <Override PartName="/xl/drawings/drawing4.xml" ContentType="application/vnd.openxmlformats-officedocument.drawing+xml"/>
  <Override PartName="/xl/drawings/drawing5.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6" codeName="{7A2D7E96-6E34-419A-AE5F-296B3A7E7977}"/>
  <workbookPr codeName="ThisWorkbook" defaultThemeVersion="124226"/>
  <bookViews>
    <workbookView xWindow="360" yWindow="330" windowWidth="21075" windowHeight="9510" activeTab="4"/>
  </bookViews>
  <sheets>
    <sheet name="Fiche Facture" sheetId="9" r:id="rId1"/>
    <sheet name="Fiche Facture Modifié" sheetId="10" r:id="rId2"/>
    <sheet name="Lignes Factures Crédit" sheetId="11" r:id="rId3"/>
    <sheet name="Lignes Factures Débit" sheetId="2" r:id="rId4"/>
    <sheet name="Entêtes Factures" sheetId="8" r:id="rId5"/>
    <sheet name="Fournisseurs" sheetId="1" r:id="rId6"/>
    <sheet name="Comptes" sheetId="4" r:id="rId7"/>
    <sheet name="Ventilations" sheetId="6" r:id="rId8"/>
    <sheet name="Sites" sheetId="7" r:id="rId9"/>
    <sheet name="Paramètres" sheetId="5" r:id="rId10"/>
  </sheets>
  <externalReferences>
    <externalReference r:id="rId11"/>
  </externalReferences>
  <definedNames>
    <definedName name="_xlnm._FilterDatabase" localSheetId="6" hidden="1">Comptes!$A$3:$F$7</definedName>
    <definedName name="_xlnm._FilterDatabase" localSheetId="4" hidden="1">'Entêtes Factures'!$C$3:$J$3</definedName>
    <definedName name="_xlnm._FilterDatabase" localSheetId="5" hidden="1">Fournisseurs!$A$3:$J$8</definedName>
    <definedName name="_xlnm._FilterDatabase" localSheetId="2" hidden="1">'Lignes Factures Crédit'!$A$3:$F$6</definedName>
    <definedName name="_xlnm._FilterDatabase" localSheetId="3" hidden="1">'Lignes Factures Débit'!$A$3:$G$10</definedName>
    <definedName name="_xlnm._FilterDatabase" localSheetId="8" hidden="1">Sites!$A$3:$D$6</definedName>
    <definedName name="_xlnm._FilterDatabase" localSheetId="7" hidden="1">Ventilations!$A$3:$E$7</definedName>
    <definedName name="Comptes">Comptes!$A$3:$E$8</definedName>
    <definedName name="Critères">'Fiche Facture'!$G$2:$G$3</definedName>
    <definedName name="Entetes">'Entêtes Factures'!$C$3:$J$7</definedName>
    <definedName name="Extraction_Crédit">'Lignes Factures Crédit'!$A$10000:$F$10000</definedName>
    <definedName name="Extraction_Débit">'Lignes Factures Débit'!$A$10002:$G$10002</definedName>
    <definedName name="_xlnm.Extract" localSheetId="2">'Lignes Factures Crédit'!$A$10000:$F$10000</definedName>
    <definedName name="_xlnm.Extract" localSheetId="3">'Lignes Factures Débit'!$A$10002:$G$10002</definedName>
    <definedName name="Factures">'Entêtes Factures'!$A$3:$J$7</definedName>
    <definedName name="Fournisseurs">Fournisseurs!$A$3:$J$8</definedName>
    <definedName name="Journaux">Paramètres!$A$3:$B$10</definedName>
    <definedName name="Lignes_Crédit">'Lignes Factures Crédit'!$A$3:$F$6</definedName>
    <definedName name="Lignes_Débit">'Lignes Factures Débit'!$A$3:$G$10</definedName>
    <definedName name="Liste_Comptes">Comptes!$A$3:$A$8</definedName>
    <definedName name="Liste_Factures">'Entêtes Factures'!$A$3:$A$7</definedName>
    <definedName name="Liste_Fournisseurs">Fournisseurs!$A$3:$A$8</definedName>
    <definedName name="Liste_Journaux">Paramètres!$A$4:$A$10</definedName>
    <definedName name="Liste_Sites">Sites!$A$3:$A$7</definedName>
    <definedName name="Liste_Ventilations">Ventilations!$A$3:$A$8</definedName>
    <definedName name="Raison_Sociale">Paramètres!$B$1</definedName>
    <definedName name="Sites">Sites!$A$3:$C$7</definedName>
    <definedName name="Ventilations">Ventilations!$A$3:$D$8</definedName>
  </definedNames>
  <calcPr calcId="125725"/>
</workbook>
</file>

<file path=xl/calcChain.xml><?xml version="1.0" encoding="utf-8"?>
<calcChain xmlns="http://schemas.openxmlformats.org/spreadsheetml/2006/main">
  <c r="I6" i="8"/>
  <c r="J6" s="1"/>
  <c r="H6"/>
  <c r="D6"/>
  <c r="H4"/>
  <c r="I4"/>
  <c r="D4"/>
  <c r="J4" l="1"/>
  <c r="A34" i="9" l="1"/>
  <c r="B34"/>
  <c r="C34"/>
  <c r="D34"/>
  <c r="A35"/>
  <c r="B35"/>
  <c r="C35"/>
  <c r="D35"/>
  <c r="A36"/>
  <c r="B36"/>
  <c r="C36"/>
  <c r="D36"/>
  <c r="A37"/>
  <c r="B37"/>
  <c r="C37"/>
  <c r="D37"/>
  <c r="A38"/>
  <c r="B38"/>
  <c r="C38"/>
  <c r="D38"/>
  <c r="A39"/>
  <c r="B39"/>
  <c r="C39"/>
  <c r="D39"/>
  <c r="A40"/>
  <c r="B40"/>
  <c r="C40"/>
  <c r="D40"/>
  <c r="A41"/>
  <c r="B41"/>
  <c r="C41"/>
  <c r="D41"/>
  <c r="A42"/>
  <c r="B42"/>
  <c r="C42"/>
  <c r="D42"/>
  <c r="A43"/>
  <c r="B43"/>
  <c r="C43"/>
  <c r="D43"/>
  <c r="A11"/>
  <c r="B11"/>
  <c r="C11"/>
  <c r="D11"/>
  <c r="A12"/>
  <c r="B12"/>
  <c r="C12"/>
  <c r="D12"/>
  <c r="A13"/>
  <c r="B13"/>
  <c r="C13"/>
  <c r="D13"/>
  <c r="A14"/>
  <c r="B14"/>
  <c r="C14"/>
  <c r="D14"/>
  <c r="A15"/>
  <c r="B15"/>
  <c r="C15"/>
  <c r="D15"/>
  <c r="A16"/>
  <c r="B16"/>
  <c r="C16"/>
  <c r="D16"/>
  <c r="A17"/>
  <c r="B17"/>
  <c r="C17"/>
  <c r="D17"/>
  <c r="A18"/>
  <c r="B18"/>
  <c r="C18"/>
  <c r="D18"/>
  <c r="A19"/>
  <c r="B19"/>
  <c r="C19"/>
  <c r="D19"/>
  <c r="A20"/>
  <c r="B20"/>
  <c r="C20"/>
  <c r="D20"/>
  <c r="A21"/>
  <c r="B21"/>
  <c r="C21"/>
  <c r="D21"/>
  <c r="A22"/>
  <c r="B22"/>
  <c r="C22"/>
  <c r="D22"/>
  <c r="A23"/>
  <c r="B23"/>
  <c r="C23"/>
  <c r="D23"/>
  <c r="A24"/>
  <c r="C24" s="1"/>
  <c r="B24"/>
  <c r="D24"/>
  <c r="A25"/>
  <c r="C25" s="1"/>
  <c r="B25"/>
  <c r="D25"/>
  <c r="A26"/>
  <c r="C26" s="1"/>
  <c r="B26"/>
  <c r="D26"/>
  <c r="A27"/>
  <c r="C27" s="1"/>
  <c r="B27"/>
  <c r="D27"/>
  <c r="A28"/>
  <c r="C28" s="1"/>
  <c r="B28"/>
  <c r="D28"/>
  <c r="G7" i="2"/>
  <c r="G6"/>
  <c r="I5" i="8"/>
  <c r="I1" s="1"/>
  <c r="H5"/>
  <c r="J5" s="1"/>
  <c r="A1" i="11"/>
  <c r="A1" i="2"/>
  <c r="C5" i="11"/>
  <c r="C4"/>
  <c r="B4"/>
  <c r="B5"/>
  <c r="H1" i="8" l="1"/>
  <c r="D44" i="9"/>
  <c r="F1" i="11" l="1"/>
  <c r="A1" i="9"/>
  <c r="A10"/>
  <c r="C10" s="1"/>
  <c r="B10"/>
  <c r="D10"/>
  <c r="D9"/>
  <c r="B9"/>
  <c r="A9"/>
  <c r="C9" s="1"/>
  <c r="A2"/>
  <c r="G5" i="2"/>
  <c r="G8"/>
  <c r="G9"/>
  <c r="G4"/>
  <c r="C2" i="9"/>
  <c r="J6" i="1"/>
  <c r="D5" i="8"/>
  <c r="D3" i="9" s="1"/>
  <c r="D28" i="10"/>
  <c r="C28"/>
  <c r="B28"/>
  <c r="A28"/>
  <c r="D27"/>
  <c r="C27"/>
  <c r="B27"/>
  <c r="A27"/>
  <c r="D26"/>
  <c r="C26"/>
  <c r="B26"/>
  <c r="A26"/>
  <c r="D25"/>
  <c r="C25"/>
  <c r="B25"/>
  <c r="A25"/>
  <c r="D24"/>
  <c r="C24"/>
  <c r="B24"/>
  <c r="A24"/>
  <c r="D23"/>
  <c r="C23"/>
  <c r="B23"/>
  <c r="A23"/>
  <c r="D22"/>
  <c r="C22"/>
  <c r="B22"/>
  <c r="A22"/>
  <c r="D21"/>
  <c r="C21"/>
  <c r="B21"/>
  <c r="A21"/>
  <c r="D20"/>
  <c r="C20"/>
  <c r="B20"/>
  <c r="A20"/>
  <c r="D19"/>
  <c r="C19"/>
  <c r="B19"/>
  <c r="A19"/>
  <c r="D18"/>
  <c r="C18"/>
  <c r="B18"/>
  <c r="A18"/>
  <c r="D17"/>
  <c r="C17"/>
  <c r="B17"/>
  <c r="A17"/>
  <c r="D16"/>
  <c r="C16"/>
  <c r="B16"/>
  <c r="A16"/>
  <c r="D15"/>
  <c r="C15"/>
  <c r="B15"/>
  <c r="A15"/>
  <c r="D14"/>
  <c r="C14"/>
  <c r="B14"/>
  <c r="A14"/>
  <c r="D13"/>
  <c r="C13"/>
  <c r="B13"/>
  <c r="A13"/>
  <c r="D12"/>
  <c r="C12"/>
  <c r="B12"/>
  <c r="A12"/>
  <c r="D11"/>
  <c r="C11"/>
  <c r="B11"/>
  <c r="A11"/>
  <c r="D10"/>
  <c r="C10"/>
  <c r="B10"/>
  <c r="A10"/>
  <c r="D9"/>
  <c r="C9"/>
  <c r="B9"/>
  <c r="A9"/>
  <c r="D8"/>
  <c r="C8"/>
  <c r="B8"/>
  <c r="A8"/>
  <c r="B4"/>
  <c r="A4"/>
  <c r="D3"/>
  <c r="C5" i="7"/>
  <c r="D5" i="6"/>
  <c r="D6"/>
  <c r="D7"/>
  <c r="D4"/>
  <c r="J5" i="1"/>
  <c r="E5" i="4"/>
  <c r="E6"/>
  <c r="E7"/>
  <c r="E4"/>
  <c r="C6" i="7"/>
  <c r="A1" i="6"/>
  <c r="A1" i="8"/>
  <c r="F1" i="2"/>
  <c r="A1" i="7"/>
  <c r="D6"/>
  <c r="D5"/>
  <c r="D4"/>
  <c r="E7" i="6"/>
  <c r="E6"/>
  <c r="E5"/>
  <c r="E4"/>
  <c r="A1" i="1"/>
  <c r="A1" i="4"/>
  <c r="F7"/>
  <c r="F6"/>
  <c r="F5"/>
  <c r="F4"/>
  <c r="D29" i="9" l="1"/>
  <c r="B3" i="10"/>
  <c r="C4" i="7"/>
  <c r="A3" i="10"/>
  <c r="D29"/>
  <c r="J7" i="1"/>
  <c r="E2" i="4"/>
  <c r="D2" i="6"/>
  <c r="J1" i="8" l="1"/>
  <c r="J4" i="1"/>
  <c r="J2" s="1"/>
  <c r="C2" i="7" l="1"/>
</calcChain>
</file>

<file path=xl/sharedStrings.xml><?xml version="1.0" encoding="utf-8"?>
<sst xmlns="http://schemas.openxmlformats.org/spreadsheetml/2006/main" count="203" uniqueCount="116">
  <si>
    <t>Libellé</t>
  </si>
  <si>
    <t>Adresse 1</t>
  </si>
  <si>
    <t>Adresse 2</t>
  </si>
  <si>
    <t>Code postal</t>
  </si>
  <si>
    <t>Ville</t>
  </si>
  <si>
    <t>Cédex</t>
  </si>
  <si>
    <t>Contact</t>
  </si>
  <si>
    <t>Observations</t>
  </si>
  <si>
    <t>Montant facturé</t>
  </si>
  <si>
    <t>Castorama</t>
  </si>
  <si>
    <t>Sens</t>
  </si>
  <si>
    <t>Raison sociale</t>
  </si>
  <si>
    <t>Facturé</t>
  </si>
  <si>
    <t>6262120 - Abonnement Internet</t>
  </si>
  <si>
    <t>6261000 - Affranchissements</t>
  </si>
  <si>
    <t>6282000 - Alimentation à l'extérieur</t>
  </si>
  <si>
    <t>6262300 - Atelier d'entretien</t>
  </si>
  <si>
    <t>S1 - Admin.Asnee</t>
  </si>
  <si>
    <t>S2 - Admin.Han</t>
  </si>
  <si>
    <t>S3 - Allée Neuve</t>
  </si>
  <si>
    <t>S2G1 - Arapaoes</t>
  </si>
  <si>
    <t>Pièce</t>
  </si>
  <si>
    <t>Date de paiement</t>
  </si>
  <si>
    <t>Fournisseur</t>
  </si>
  <si>
    <t>Journal</t>
  </si>
  <si>
    <t>Compte</t>
  </si>
  <si>
    <t>Ventilation</t>
  </si>
  <si>
    <t>Montant</t>
  </si>
  <si>
    <t>ACE</t>
  </si>
  <si>
    <t>Cabinet Miloud &amp; Co</t>
  </si>
  <si>
    <t>Site</t>
  </si>
  <si>
    <t>Val-de-Lorraine</t>
  </si>
  <si>
    <t>Han-sur-Seille</t>
  </si>
  <si>
    <t>Nancy Couronne</t>
  </si>
  <si>
    <t>Matériels chantier 22</t>
  </si>
  <si>
    <t>Matériels chantier 23</t>
  </si>
  <si>
    <t>Repas chantier 22</t>
  </si>
  <si>
    <t>Repas chantier 23</t>
  </si>
  <si>
    <t>Critères</t>
  </si>
  <si>
    <t>PIECE N°</t>
  </si>
  <si>
    <t>Ecriture</t>
  </si>
  <si>
    <t>Date de visa</t>
  </si>
  <si>
    <t>PIECE COMPTABLE FOURNISSEUR</t>
  </si>
  <si>
    <t>&lt;== : Ici c'est le titre du document, c'est un titre qui est modifiable en fonction du type de pièce comptable, Si c'est fournisseur Alors pièce comptable Fournisseur, si c'est Caisse Alors Pièce comptable Caisse.</t>
  </si>
  <si>
    <t>OBSERVATIONS ET CORRECTIONS</t>
  </si>
  <si>
    <t>C'est la notion de journaux comptable, je pense qu'il faut créer une table journaux et dedant nous trouverons Journal de Banque, Journal de Caisse, Journal de Fournisseurs etc…</t>
  </si>
  <si>
    <t>Donc ton onglet Fournisseurs est le journal Fournisseur</t>
  </si>
  <si>
    <t>Malheureusement il faut absolument respecter cette en-tête, à savoir :</t>
  </si>
  <si>
    <t>HAN SUR SEILLE = NOM DU SITE</t>
  </si>
  <si>
    <t>DATE = DATE DE LA FACTURE</t>
  </si>
  <si>
    <t>A COTE DE DIRECTEUR = SA SIGNATURE DONC AUCUNE FORMULE (A LAISSER EN BLANC)</t>
  </si>
  <si>
    <t>A COTE DE COMPTABLE = SA SIGNATURE DONC AUCUNE FORMULE (A LAISSER EN BLANC)</t>
  </si>
  <si>
    <t>ACE08/ : CF TABLEAU AVEC CODE JOURNAUX, IL N'Y A QUE LE CODE ET LE MOIS A METTRE, LA NUMEROTATION SUIVANTE SE FAIT PAR NOTRE LOGICIEL DE COMPTA. DONC PEUT ETRE FAUSSE AVEC EXCEL</t>
  </si>
  <si>
    <t xml:space="preserve">              PAR EXEMPLE SI PIECE COMPTABLE CAISSE NOUS AURONS A LA MEME DATE : CAI08/  SI PIECE COMPTABLE BANQUE NOUS AURONS B1608/</t>
  </si>
  <si>
    <t>N° COMPTE : Il n'y a que le numéro de compte qui doit être affiché (résultat d'une sélection avec liste déroulante en tapant le nom du compte et non le numéro)</t>
  </si>
  <si>
    <t xml:space="preserve">                      Sur la liste déroulante je chercherai ou taperai Alimentation à l'exterieur et sur la fiche devra s'inscrire 628200 dans la colonne N° COMPTE.</t>
  </si>
  <si>
    <t>VENTILATION : RAS c'est parfait</t>
  </si>
  <si>
    <t>LIBELLE : Devra s'inscrire automatiquement LES LETTRES S1 OU S2 OU S1-G1 ce qui correspond Aux groupes et concatener avec le LIBELLE REDUIS du compte</t>
  </si>
  <si>
    <t xml:space="preserve">                Exemple : Si le GROUPE ALLEE-NEUVE a fait un achat d'ALIMENTATION A L'EXTERIEUR , ça sera S3 puis concaténer A-EXT puis un libellé libre = S3 A-EXT Repas chantier 22</t>
  </si>
  <si>
    <t>MANQUE LA SAISIE DE LA CONTRE-PARTIE AU CREDIT</t>
  </si>
  <si>
    <t>AUTRES ONGLETS</t>
  </si>
  <si>
    <t>Lignes Factures :</t>
  </si>
  <si>
    <t>Entêtes Factures :</t>
  </si>
  <si>
    <t>EXCELLENT PEUT SERVIR LORS D'UNE RECHERCHE OU ANALYSE DE COMPTE</t>
  </si>
  <si>
    <t xml:space="preserve">Fournisseurs : </t>
  </si>
  <si>
    <t>EXCELLENT PEUT SERVIR LORS D'UNE RECHERCHE OU ANALYSE DE COMPTE MAIS NE PAS OUBLIER QU'IL PEUT EXISTER LES AUTRES JOURNAUX BANQUE CAISSE PAIE ETC…</t>
  </si>
  <si>
    <t>Comptes :</t>
  </si>
  <si>
    <t>PARFAIT POUR AJOUTER DES COMPTES SUPPLEMENTAIRES</t>
  </si>
  <si>
    <t>Ventilations :</t>
  </si>
  <si>
    <t>PARFAIT ET SI POSSIBILITE D'AJOUTER D'AUTRES VENTILATIONS SA SERAIT IMPECCABLE</t>
  </si>
  <si>
    <t>Sites :</t>
  </si>
  <si>
    <t>Numéro</t>
  </si>
  <si>
    <t>Date</t>
  </si>
  <si>
    <t>Numéro facture</t>
  </si>
  <si>
    <t>Pièce n°</t>
  </si>
  <si>
    <t>Visa de contrôle Ordonnancement</t>
  </si>
  <si>
    <t>Le Directeur</t>
  </si>
  <si>
    <t>Paiement</t>
  </si>
  <si>
    <t>Le Comptable</t>
  </si>
  <si>
    <t>Code</t>
  </si>
  <si>
    <t>Libellé réduit</t>
  </si>
  <si>
    <t>S1</t>
  </si>
  <si>
    <t>S2</t>
  </si>
  <si>
    <t>S3</t>
  </si>
  <si>
    <t>S2G1</t>
  </si>
  <si>
    <t>Affr</t>
  </si>
  <si>
    <t>A-Ext</t>
  </si>
  <si>
    <t>A-Int</t>
  </si>
  <si>
    <t>A-Ent</t>
  </si>
  <si>
    <t>Journaux</t>
  </si>
  <si>
    <t>B16</t>
  </si>
  <si>
    <t>CAI</t>
  </si>
  <si>
    <t>OD</t>
  </si>
  <si>
    <t>PAI</t>
  </si>
  <si>
    <t>Fournisseurs</t>
  </si>
  <si>
    <t>Caisse</t>
  </si>
  <si>
    <t>Banque</t>
  </si>
  <si>
    <t>Opérations diverses</t>
  </si>
  <si>
    <t>Paiements directs</t>
  </si>
  <si>
    <t>FE0004</t>
  </si>
  <si>
    <t>Leclerc</t>
  </si>
  <si>
    <t>FE0003</t>
  </si>
  <si>
    <t>Auchan</t>
  </si>
  <si>
    <t>FE0002</t>
  </si>
  <si>
    <t>Boulanger</t>
  </si>
  <si>
    <t>FE0001</t>
  </si>
  <si>
    <t>Total Débit</t>
  </si>
  <si>
    <t>Total Crédit</t>
  </si>
  <si>
    <t>Compte d'imputation : débit</t>
  </si>
  <si>
    <t>Contrepartie : crédit</t>
  </si>
  <si>
    <t>N° compte</t>
  </si>
  <si>
    <t>Libellé automatique</t>
  </si>
  <si>
    <t>Libellé libre</t>
  </si>
  <si>
    <t>Ecart Crédit-Débit</t>
  </si>
  <si>
    <t>Matériels chantier 24</t>
  </si>
  <si>
    <t>Matériels chantier 25</t>
  </si>
</sst>
</file>

<file path=xl/styles.xml><?xml version="1.0" encoding="utf-8"?>
<styleSheet xmlns="http://schemas.openxmlformats.org/spreadsheetml/2006/main">
  <numFmts count="5">
    <numFmt numFmtId="44" formatCode="_-* #,##0.00\ &quot;€&quot;_-;\-* #,##0.00\ &quot;€&quot;_-;_-* &quot;-&quot;??\ &quot;€&quot;_-;_-@_-"/>
    <numFmt numFmtId="164" formatCode="_-* #,##0.00\ [$€-40C]_-;\-* #,##0.00\ [$€-40C]_-;_-* &quot;-&quot;??\ [$€-40C]_-;_-@_-"/>
    <numFmt numFmtId="165" formatCode="&quot;Recettes&quot;;&quot;Dépenses&quot;;&quot;&quot;"/>
    <numFmt numFmtId="166" formatCode="dd/mm/&quot;2015&quot;"/>
    <numFmt numFmtId="169" formatCode="0000000"/>
  </numFmts>
  <fonts count="20">
    <font>
      <sz val="10"/>
      <color theme="1"/>
      <name val="Arial"/>
      <family val="2"/>
    </font>
    <font>
      <sz val="10"/>
      <color theme="1"/>
      <name val="Arial"/>
      <family val="2"/>
    </font>
    <font>
      <b/>
      <sz val="10"/>
      <color theme="1"/>
      <name val="Arial"/>
      <family val="2"/>
    </font>
    <font>
      <b/>
      <sz val="10"/>
      <color theme="4" tint="-0.249977111117893"/>
      <name val="Arial"/>
      <family val="2"/>
    </font>
    <font>
      <b/>
      <sz val="14"/>
      <color theme="6" tint="-0.499984740745262"/>
      <name val="Arial Narrow"/>
      <family val="2"/>
    </font>
    <font>
      <b/>
      <sz val="10"/>
      <color theme="6" tint="-0.499984740745262"/>
      <name val="Arial"/>
      <family val="2"/>
    </font>
    <font>
      <b/>
      <sz val="12"/>
      <color theme="4" tint="-0.249977111117893"/>
      <name val="Arial"/>
      <family val="2"/>
    </font>
    <font>
      <b/>
      <sz val="10"/>
      <name val="Arial"/>
      <family val="2"/>
    </font>
    <font>
      <b/>
      <sz val="10"/>
      <color theme="0" tint="-4.9989318521683403E-2"/>
      <name val="Arial"/>
      <family val="2"/>
    </font>
    <font>
      <sz val="12"/>
      <color theme="1"/>
      <name val="Calibri"/>
      <family val="2"/>
      <scheme val="minor"/>
    </font>
    <font>
      <sz val="14"/>
      <color theme="1"/>
      <name val="Calibri"/>
      <family val="2"/>
      <scheme val="minor"/>
    </font>
    <font>
      <b/>
      <sz val="12"/>
      <color theme="1"/>
      <name val="Calibri"/>
      <family val="2"/>
      <scheme val="minor"/>
    </font>
    <font>
      <b/>
      <sz val="24"/>
      <color theme="4" tint="-0.249977111117893"/>
      <name val="Calibri"/>
      <family val="2"/>
      <scheme val="minor"/>
    </font>
    <font>
      <b/>
      <sz val="16"/>
      <color theme="0" tint="-4.9989318521683403E-2"/>
      <name val="Calibri"/>
      <family val="2"/>
      <scheme val="minor"/>
    </font>
    <font>
      <b/>
      <sz val="10"/>
      <color theme="3"/>
      <name val="Arial"/>
      <family val="2"/>
    </font>
    <font>
      <b/>
      <sz val="14"/>
      <color theme="0"/>
      <name val="Arial"/>
      <family val="2"/>
    </font>
    <font>
      <b/>
      <sz val="16"/>
      <color theme="0"/>
      <name val="Arial"/>
      <family val="2"/>
    </font>
    <font>
      <b/>
      <sz val="10"/>
      <color theme="0"/>
      <name val="Arial"/>
      <family val="2"/>
    </font>
    <font>
      <b/>
      <sz val="12"/>
      <color theme="0"/>
      <name val="Calibri"/>
      <family val="2"/>
      <scheme val="minor"/>
    </font>
    <font>
      <b/>
      <sz val="16"/>
      <color theme="4" tint="-0.249977111117893"/>
      <name val="Calibri"/>
      <family val="2"/>
      <scheme val="minor"/>
    </font>
  </fonts>
  <fills count="13">
    <fill>
      <patternFill patternType="none"/>
    </fill>
    <fill>
      <patternFill patternType="gray125"/>
    </fill>
    <fill>
      <patternFill patternType="solid">
        <fgColor theme="4" tint="0.59999389629810485"/>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6" tint="0.39997558519241921"/>
        <bgColor indexed="64"/>
      </patternFill>
    </fill>
    <fill>
      <patternFill patternType="solid">
        <fgColor theme="5" tint="0.39997558519241921"/>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rgb="FF92D050"/>
        <bgColor indexed="64"/>
      </patternFill>
    </fill>
    <fill>
      <patternFill patternType="solid">
        <fgColor theme="0"/>
        <bgColor indexed="64"/>
      </patternFill>
    </fill>
    <fill>
      <patternFill patternType="solid">
        <fgColor theme="3"/>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ck">
        <color theme="3"/>
      </left>
      <right/>
      <top style="thick">
        <color theme="3"/>
      </top>
      <bottom/>
      <diagonal/>
    </border>
    <border>
      <left/>
      <right/>
      <top style="thick">
        <color theme="3"/>
      </top>
      <bottom/>
      <diagonal/>
    </border>
    <border>
      <left/>
      <right style="thick">
        <color theme="3"/>
      </right>
      <top style="thick">
        <color theme="3"/>
      </top>
      <bottom/>
      <diagonal/>
    </border>
    <border>
      <left style="thick">
        <color theme="3"/>
      </left>
      <right/>
      <top/>
      <bottom/>
      <diagonal/>
    </border>
    <border>
      <left/>
      <right style="thick">
        <color theme="3"/>
      </right>
      <top/>
      <bottom/>
      <diagonal/>
    </border>
    <border>
      <left style="thick">
        <color theme="3"/>
      </left>
      <right/>
      <top/>
      <bottom style="thick">
        <color theme="3"/>
      </bottom>
      <diagonal/>
    </border>
    <border>
      <left/>
      <right/>
      <top/>
      <bottom style="thick">
        <color theme="3"/>
      </bottom>
      <diagonal/>
    </border>
    <border>
      <left/>
      <right style="thick">
        <color theme="3"/>
      </right>
      <top/>
      <bottom style="thick">
        <color theme="3"/>
      </bottom>
      <diagonal/>
    </border>
    <border>
      <left style="medium">
        <color theme="3" tint="0.79998168889431442"/>
      </left>
      <right style="medium">
        <color theme="3" tint="0.79998168889431442"/>
      </right>
      <top style="medium">
        <color theme="3" tint="0.79998168889431442"/>
      </top>
      <bottom style="medium">
        <color theme="3" tint="0.79998168889431442"/>
      </bottom>
      <diagonal/>
    </border>
    <border>
      <left style="medium">
        <color theme="3" tint="0.79998168889431442"/>
      </left>
      <right style="medium">
        <color theme="3" tint="0.79998168889431442"/>
      </right>
      <top style="medium">
        <color theme="3" tint="0.79998168889431442"/>
      </top>
      <bottom/>
      <diagonal/>
    </border>
    <border>
      <left style="medium">
        <color theme="3" tint="0.79998168889431442"/>
      </left>
      <right style="medium">
        <color theme="3" tint="0.79998168889431442"/>
      </right>
      <top/>
      <bottom/>
      <diagonal/>
    </border>
    <border>
      <left style="medium">
        <color theme="3" tint="0.79998168889431442"/>
      </left>
      <right style="medium">
        <color theme="3" tint="0.79998168889431442"/>
      </right>
      <top/>
      <bottom style="medium">
        <color theme="3" tint="0.79998168889431442"/>
      </bottom>
      <diagonal/>
    </border>
    <border>
      <left style="thick">
        <color theme="3" tint="0.79998168889431442"/>
      </left>
      <right style="thick">
        <color theme="3"/>
      </right>
      <top style="thick">
        <color theme="3" tint="0.79998168889431442"/>
      </top>
      <bottom style="thick">
        <color theme="3" tint="0.79998168889431442"/>
      </bottom>
      <diagonal/>
    </border>
    <border>
      <left style="medium">
        <color theme="3" tint="0.79995117038483843"/>
      </left>
      <right style="medium">
        <color theme="3" tint="0.79998168889431442"/>
      </right>
      <top style="medium">
        <color theme="3" tint="0.79995117038483843"/>
      </top>
      <bottom style="medium">
        <color theme="3" tint="0.79995117038483843"/>
      </bottom>
      <diagonal/>
    </border>
    <border>
      <left/>
      <right/>
      <top style="medium">
        <color theme="3" tint="0.79998168889431442"/>
      </top>
      <bottom/>
      <diagonal/>
    </border>
    <border>
      <left/>
      <right style="medium">
        <color theme="3" tint="0.79998168889431442"/>
      </right>
      <top style="medium">
        <color theme="3" tint="0.79998168889431442"/>
      </top>
      <bottom style="medium">
        <color theme="3" tint="0.79998168889431442"/>
      </bottom>
      <diagonal/>
    </border>
    <border>
      <left style="thick">
        <color theme="3"/>
      </left>
      <right/>
      <top style="thick">
        <color theme="3"/>
      </top>
      <bottom style="thick">
        <color theme="3"/>
      </bottom>
      <diagonal/>
    </border>
    <border>
      <left/>
      <right/>
      <top style="thick">
        <color theme="3"/>
      </top>
      <bottom style="thick">
        <color theme="3"/>
      </bottom>
      <diagonal/>
    </border>
    <border>
      <left/>
      <right style="thick">
        <color theme="3"/>
      </right>
      <top style="thick">
        <color theme="3"/>
      </top>
      <bottom style="thick">
        <color theme="3"/>
      </bottom>
      <diagonal/>
    </border>
    <border>
      <left style="thin">
        <color indexed="64"/>
      </left>
      <right style="thin">
        <color indexed="64"/>
      </right>
      <top/>
      <bottom style="thin">
        <color indexed="64"/>
      </bottom>
      <diagonal/>
    </border>
  </borders>
  <cellStyleXfs count="2">
    <xf numFmtId="0" fontId="0" fillId="0" borderId="0"/>
    <xf numFmtId="44" fontId="1" fillId="0" borderId="0" applyFont="0" applyFill="0" applyBorder="0" applyAlignment="0" applyProtection="0"/>
  </cellStyleXfs>
  <cellXfs count="129">
    <xf numFmtId="0" fontId="0" fillId="0" borderId="0" xfId="0"/>
    <xf numFmtId="44" fontId="0" fillId="0" borderId="0" xfId="1" applyFont="1"/>
    <xf numFmtId="0" fontId="3" fillId="0" borderId="0" xfId="0" applyFont="1"/>
    <xf numFmtId="44" fontId="3" fillId="0" borderId="0" xfId="1" applyFont="1"/>
    <xf numFmtId="0" fontId="3" fillId="0" borderId="0" xfId="0" applyFont="1" applyAlignment="1">
      <alignment vertical="top" wrapText="1"/>
    </xf>
    <xf numFmtId="0" fontId="3" fillId="2" borderId="0" xfId="0" applyFont="1" applyFill="1" applyAlignment="1">
      <alignment vertical="top" wrapText="1"/>
    </xf>
    <xf numFmtId="44" fontId="0" fillId="4" borderId="0" xfId="1" applyFont="1" applyFill="1"/>
    <xf numFmtId="0" fontId="0" fillId="2" borderId="0" xfId="0" applyFill="1"/>
    <xf numFmtId="44" fontId="0" fillId="3" borderId="0" xfId="1" applyFont="1" applyFill="1"/>
    <xf numFmtId="0" fontId="4" fillId="5" borderId="0" xfId="0" applyFont="1" applyFill="1" applyAlignment="1" applyProtection="1">
      <alignment vertical="center"/>
    </xf>
    <xf numFmtId="0" fontId="5" fillId="5" borderId="0" xfId="0" applyFont="1" applyFill="1" applyAlignment="1" applyProtection="1">
      <alignment vertical="center"/>
    </xf>
    <xf numFmtId="164" fontId="5" fillId="5" borderId="0" xfId="0" applyNumberFormat="1" applyFont="1" applyFill="1" applyAlignment="1" applyProtection="1">
      <alignment horizontal="center" vertical="center"/>
    </xf>
    <xf numFmtId="165" fontId="5" fillId="5" borderId="0" xfId="0" applyNumberFormat="1" applyFont="1" applyFill="1" applyAlignment="1" applyProtection="1">
      <alignment horizontal="center" vertical="center"/>
    </xf>
    <xf numFmtId="0" fontId="2" fillId="5" borderId="0" xfId="0" applyFont="1" applyFill="1" applyProtection="1"/>
    <xf numFmtId="165" fontId="2" fillId="5" borderId="0" xfId="0" applyNumberFormat="1" applyFont="1" applyFill="1" applyAlignment="1" applyProtection="1">
      <alignment horizontal="center"/>
    </xf>
    <xf numFmtId="0" fontId="5" fillId="6" borderId="0" xfId="0" applyFont="1" applyFill="1" applyAlignment="1" applyProtection="1">
      <alignment vertical="top" wrapText="1"/>
    </xf>
    <xf numFmtId="165" fontId="5" fillId="5" borderId="0" xfId="0" applyNumberFormat="1" applyFont="1" applyFill="1" applyAlignment="1" applyProtection="1">
      <alignment horizontal="center" vertical="top" wrapText="1"/>
    </xf>
    <xf numFmtId="0" fontId="5" fillId="5" borderId="0" xfId="0" applyFont="1" applyFill="1" applyAlignment="1" applyProtection="1">
      <alignment vertical="top" wrapText="1"/>
    </xf>
    <xf numFmtId="0" fontId="0" fillId="0" borderId="0" xfId="0" applyFill="1" applyProtection="1"/>
    <xf numFmtId="164" fontId="0" fillId="0" borderId="0" xfId="0" applyNumberFormat="1" applyFill="1" applyAlignment="1" applyProtection="1">
      <alignment horizontal="center"/>
    </xf>
    <xf numFmtId="0" fontId="0" fillId="0" borderId="0" xfId="0" applyFill="1" applyProtection="1">
      <protection locked="0"/>
    </xf>
    <xf numFmtId="165" fontId="0" fillId="5" borderId="0" xfId="0" applyNumberFormat="1" applyFill="1" applyAlignment="1" applyProtection="1">
      <alignment horizontal="center"/>
    </xf>
    <xf numFmtId="0" fontId="0" fillId="5" borderId="0" xfId="0" applyFill="1" applyProtection="1"/>
    <xf numFmtId="0" fontId="5" fillId="6" borderId="0" xfId="0" applyFont="1" applyFill="1" applyAlignment="1" applyProtection="1">
      <alignment vertical="center"/>
    </xf>
    <xf numFmtId="164" fontId="0" fillId="5" borderId="0" xfId="0" applyNumberFormat="1" applyFill="1" applyAlignment="1" applyProtection="1">
      <alignment horizontal="center"/>
    </xf>
    <xf numFmtId="0" fontId="6" fillId="0" borderId="0" xfId="0" applyFont="1"/>
    <xf numFmtId="0" fontId="5" fillId="3" borderId="0" xfId="0" applyFont="1" applyFill="1" applyAlignment="1" applyProtection="1">
      <alignment vertical="top" wrapText="1"/>
    </xf>
    <xf numFmtId="0" fontId="5" fillId="3" borderId="0" xfId="0" applyFont="1" applyFill="1" applyAlignment="1" applyProtection="1">
      <alignment vertical="center"/>
    </xf>
    <xf numFmtId="0" fontId="5" fillId="6" borderId="0" xfId="0" applyFont="1" applyFill="1" applyAlignment="1" applyProtection="1">
      <alignment horizontal="center" vertical="top" wrapText="1"/>
    </xf>
    <xf numFmtId="0" fontId="0" fillId="0" borderId="0" xfId="0" applyFill="1" applyAlignment="1" applyProtection="1">
      <alignment horizontal="center"/>
      <protection locked="0"/>
    </xf>
    <xf numFmtId="0" fontId="5" fillId="6" borderId="0" xfId="0" applyFont="1" applyFill="1" applyAlignment="1" applyProtection="1">
      <alignment horizontal="center" vertical="center"/>
    </xf>
    <xf numFmtId="0" fontId="3" fillId="0" borderId="0" xfId="0" applyFont="1" applyAlignment="1">
      <alignment horizontal="center"/>
    </xf>
    <xf numFmtId="0" fontId="3" fillId="2" borderId="0" xfId="0" applyFont="1" applyFill="1" applyAlignment="1">
      <alignment horizontal="center" vertical="top" wrapText="1"/>
    </xf>
    <xf numFmtId="0" fontId="0" fillId="0" borderId="0" xfId="0" applyAlignment="1">
      <alignment horizontal="center"/>
    </xf>
    <xf numFmtId="0" fontId="0" fillId="2" borderId="0" xfId="0" applyFill="1" applyAlignment="1">
      <alignment horizontal="center"/>
    </xf>
    <xf numFmtId="44" fontId="3" fillId="2" borderId="0" xfId="1" applyFont="1" applyFill="1" applyAlignment="1">
      <alignment horizontal="center" vertical="top" wrapText="1"/>
    </xf>
    <xf numFmtId="44" fontId="0" fillId="0" borderId="0" xfId="1" applyFont="1" applyAlignment="1">
      <alignment horizontal="center"/>
    </xf>
    <xf numFmtId="44" fontId="0" fillId="2" borderId="0" xfId="1" applyFont="1" applyFill="1" applyAlignment="1">
      <alignment horizontal="center"/>
    </xf>
    <xf numFmtId="14" fontId="0" fillId="0" borderId="0" xfId="0" applyNumberFormat="1" applyAlignment="1">
      <alignment horizontal="center"/>
    </xf>
    <xf numFmtId="44" fontId="5" fillId="5" borderId="0" xfId="1" applyFont="1" applyFill="1" applyAlignment="1" applyProtection="1">
      <alignment horizontal="center" vertical="center"/>
    </xf>
    <xf numFmtId="44" fontId="0" fillId="5" borderId="0" xfId="1" applyFont="1" applyFill="1" applyAlignment="1" applyProtection="1">
      <alignment horizontal="center"/>
    </xf>
    <xf numFmtId="44" fontId="5" fillId="7" borderId="0" xfId="1" applyFont="1" applyFill="1" applyAlignment="1" applyProtection="1">
      <alignment horizontal="center" vertical="top" wrapText="1"/>
    </xf>
    <xf numFmtId="44" fontId="5" fillId="7" borderId="0" xfId="1" applyFont="1" applyFill="1" applyAlignment="1" applyProtection="1">
      <alignment horizontal="center" vertical="center"/>
    </xf>
    <xf numFmtId="44" fontId="7" fillId="0" borderId="0" xfId="1" applyFont="1" applyFill="1" applyAlignment="1" applyProtection="1">
      <alignment horizontal="center" vertical="center"/>
    </xf>
    <xf numFmtId="0" fontId="3" fillId="0" borderId="0" xfId="0" applyFont="1" applyAlignment="1">
      <alignment horizontal="left"/>
    </xf>
    <xf numFmtId="0" fontId="3" fillId="2" borderId="0" xfId="0" applyFont="1" applyFill="1" applyAlignment="1">
      <alignment horizontal="left" vertical="top" wrapText="1"/>
    </xf>
    <xf numFmtId="0" fontId="0" fillId="0" borderId="0" xfId="0" applyAlignment="1">
      <alignment horizontal="left"/>
    </xf>
    <xf numFmtId="0" fontId="0" fillId="2" borderId="0" xfId="0" applyFill="1" applyAlignment="1">
      <alignment horizontal="left"/>
    </xf>
    <xf numFmtId="0" fontId="0" fillId="4" borderId="0" xfId="0" applyFill="1"/>
    <xf numFmtId="0" fontId="3" fillId="3" borderId="0" xfId="0" applyFont="1" applyFill="1" applyAlignment="1">
      <alignment vertical="top" wrapText="1"/>
    </xf>
    <xf numFmtId="0" fontId="0" fillId="3" borderId="0" xfId="0" applyFill="1"/>
    <xf numFmtId="0" fontId="9" fillId="0" borderId="1" xfId="0" applyFont="1" applyBorder="1" applyAlignment="1">
      <alignment horizontal="center" wrapText="1"/>
    </xf>
    <xf numFmtId="0" fontId="9" fillId="0" borderId="2" xfId="0" applyFont="1" applyBorder="1"/>
    <xf numFmtId="0" fontId="9" fillId="0" borderId="1" xfId="0" applyFont="1" applyBorder="1" applyAlignment="1">
      <alignment horizontal="center" vertical="center" wrapText="1"/>
    </xf>
    <xf numFmtId="14" fontId="9" fillId="0" borderId="1" xfId="0" applyNumberFormat="1" applyFont="1" applyBorder="1" applyAlignment="1">
      <alignment horizontal="center" wrapText="1"/>
    </xf>
    <xf numFmtId="44" fontId="9" fillId="0" borderId="1" xfId="1" applyFont="1" applyBorder="1" applyAlignment="1">
      <alignment horizontal="center"/>
    </xf>
    <xf numFmtId="0" fontId="11" fillId="9" borderId="1" xfId="0" applyFont="1" applyFill="1" applyBorder="1" applyAlignment="1">
      <alignment horizontal="center"/>
    </xf>
    <xf numFmtId="44" fontId="11" fillId="9" borderId="1" xfId="1" applyFont="1" applyFill="1" applyBorder="1" applyAlignment="1">
      <alignment horizontal="center"/>
    </xf>
    <xf numFmtId="14" fontId="9" fillId="9" borderId="1" xfId="0" applyNumberFormat="1" applyFont="1" applyFill="1" applyBorder="1" applyAlignment="1">
      <alignment horizontal="center"/>
    </xf>
    <xf numFmtId="166" fontId="11" fillId="9" borderId="2" xfId="0" applyNumberFormat="1" applyFont="1" applyFill="1" applyBorder="1" applyAlignment="1">
      <alignment horizontal="center"/>
    </xf>
    <xf numFmtId="0" fontId="0" fillId="9" borderId="1" xfId="0" applyFill="1" applyBorder="1" applyAlignment="1">
      <alignment horizontal="center" vertical="center"/>
    </xf>
    <xf numFmtId="0" fontId="11" fillId="9" borderId="1" xfId="0" applyFont="1" applyFill="1" applyBorder="1" applyAlignment="1">
      <alignment horizontal="left"/>
    </xf>
    <xf numFmtId="0" fontId="9" fillId="0" borderId="1" xfId="0" applyFont="1" applyBorder="1" applyAlignment="1">
      <alignment horizontal="left"/>
    </xf>
    <xf numFmtId="0" fontId="0" fillId="9" borderId="1" xfId="0" applyFill="1" applyBorder="1" applyAlignment="1">
      <alignment horizontal="left"/>
    </xf>
    <xf numFmtId="164" fontId="7" fillId="0" borderId="0" xfId="0" applyNumberFormat="1" applyFont="1" applyFill="1" applyAlignment="1" applyProtection="1">
      <alignment horizontal="center" vertical="center"/>
    </xf>
    <xf numFmtId="0" fontId="0" fillId="10" borderId="1" xfId="0" applyFill="1" applyBorder="1" applyAlignment="1">
      <alignment horizontal="center" vertical="center"/>
    </xf>
    <xf numFmtId="0" fontId="0" fillId="0" borderId="0" xfId="0" applyBorder="1"/>
    <xf numFmtId="0" fontId="14" fillId="0" borderId="4" xfId="0" applyFont="1" applyBorder="1" applyAlignment="1">
      <alignment horizontal="left" vertical="center"/>
    </xf>
    <xf numFmtId="0" fontId="0" fillId="0" borderId="5" xfId="0" applyBorder="1"/>
    <xf numFmtId="0" fontId="0" fillId="0" borderId="6" xfId="0" applyBorder="1"/>
    <xf numFmtId="0" fontId="14" fillId="0" borderId="7" xfId="0" applyFont="1" applyBorder="1" applyAlignment="1">
      <alignment horizontal="left" vertical="center"/>
    </xf>
    <xf numFmtId="0" fontId="0" fillId="0" borderId="8" xfId="0" applyBorder="1"/>
    <xf numFmtId="0" fontId="0" fillId="0" borderId="7" xfId="0" applyBorder="1"/>
    <xf numFmtId="0" fontId="14" fillId="11" borderId="9" xfId="0" applyFont="1" applyFill="1" applyBorder="1"/>
    <xf numFmtId="0" fontId="0" fillId="0" borderId="10" xfId="0" applyBorder="1"/>
    <xf numFmtId="0" fontId="0" fillId="0" borderId="11" xfId="0" applyBorder="1"/>
    <xf numFmtId="0" fontId="15" fillId="12" borderId="12" xfId="0" applyFont="1" applyFill="1" applyBorder="1" applyAlignment="1">
      <alignment horizontal="center" vertical="center" wrapText="1"/>
    </xf>
    <xf numFmtId="0" fontId="11" fillId="9" borderId="2" xfId="0" applyFont="1" applyFill="1" applyBorder="1" applyAlignment="1">
      <alignment horizontal="center"/>
    </xf>
    <xf numFmtId="0" fontId="15" fillId="12" borderId="16" xfId="0" applyFont="1" applyFill="1" applyBorder="1" applyAlignment="1">
      <alignment horizontal="center" vertical="center" wrapText="1"/>
    </xf>
    <xf numFmtId="0" fontId="15" fillId="12" borderId="17" xfId="0" applyFont="1" applyFill="1" applyBorder="1" applyAlignment="1">
      <alignment horizontal="center" vertical="center" wrapText="1"/>
    </xf>
    <xf numFmtId="0" fontId="15" fillId="12" borderId="19" xfId="0" applyFont="1" applyFill="1" applyBorder="1" applyAlignment="1">
      <alignment horizontal="center" vertical="center" wrapText="1"/>
    </xf>
    <xf numFmtId="0" fontId="0" fillId="0" borderId="20" xfId="0" applyBorder="1"/>
    <xf numFmtId="0" fontId="0" fillId="0" borderId="21" xfId="0" applyBorder="1"/>
    <xf numFmtId="0" fontId="0" fillId="0" borderId="22" xfId="0" applyBorder="1"/>
    <xf numFmtId="0" fontId="0" fillId="0" borderId="9" xfId="0" applyBorder="1"/>
    <xf numFmtId="0" fontId="14" fillId="0" borderId="7" xfId="0" applyFont="1" applyBorder="1"/>
    <xf numFmtId="0" fontId="14" fillId="0" borderId="0" xfId="0" applyFont="1" applyBorder="1"/>
    <xf numFmtId="0" fontId="14" fillId="0" borderId="0" xfId="0" applyFont="1" applyFill="1" applyBorder="1"/>
    <xf numFmtId="0" fontId="12" fillId="0" borderId="0" xfId="0" applyFont="1" applyBorder="1" applyAlignment="1">
      <alignment horizontal="center" vertical="top"/>
    </xf>
    <xf numFmtId="0" fontId="8" fillId="8" borderId="3" xfId="0" applyFont="1" applyFill="1" applyBorder="1" applyAlignment="1">
      <alignment horizontal="center" vertical="center"/>
    </xf>
    <xf numFmtId="0" fontId="10" fillId="0" borderId="1" xfId="0" applyFont="1" applyBorder="1" applyAlignment="1">
      <alignment horizontal="center" vertical="center"/>
    </xf>
    <xf numFmtId="0" fontId="13" fillId="8" borderId="0" xfId="0" applyFont="1" applyFill="1" applyAlignment="1">
      <alignment horizontal="center"/>
    </xf>
    <xf numFmtId="0" fontId="15" fillId="12" borderId="4" xfId="0" applyFont="1" applyFill="1" applyBorder="1" applyAlignment="1">
      <alignment horizontal="center"/>
    </xf>
    <xf numFmtId="0" fontId="15" fillId="12" borderId="5" xfId="0" applyFont="1" applyFill="1" applyBorder="1" applyAlignment="1">
      <alignment horizontal="center"/>
    </xf>
    <xf numFmtId="0" fontId="15" fillId="12" borderId="6" xfId="0" applyFont="1" applyFill="1" applyBorder="1" applyAlignment="1">
      <alignment horizontal="center"/>
    </xf>
    <xf numFmtId="0" fontId="10" fillId="0" borderId="2" xfId="0" applyFont="1" applyBorder="1" applyAlignment="1">
      <alignment horizontal="center" vertical="center"/>
    </xf>
    <xf numFmtId="0" fontId="16" fillId="12" borderId="0" xfId="0" applyFont="1" applyFill="1" applyAlignment="1">
      <alignment horizontal="center"/>
    </xf>
    <xf numFmtId="0" fontId="15" fillId="12" borderId="13" xfId="0" applyFont="1" applyFill="1" applyBorder="1" applyAlignment="1">
      <alignment horizontal="center" vertical="center" wrapText="1"/>
    </xf>
    <xf numFmtId="0" fontId="15" fillId="12" borderId="14" xfId="0" applyFont="1" applyFill="1" applyBorder="1" applyAlignment="1">
      <alignment horizontal="center" vertical="center" wrapText="1"/>
    </xf>
    <xf numFmtId="0" fontId="15" fillId="12" borderId="15" xfId="0" applyFont="1" applyFill="1" applyBorder="1" applyAlignment="1">
      <alignment horizontal="center" vertical="center" wrapText="1"/>
    </xf>
    <xf numFmtId="0" fontId="15" fillId="12" borderId="18" xfId="0" applyFont="1" applyFill="1" applyBorder="1" applyAlignment="1">
      <alignment horizontal="center" vertical="center" wrapText="1"/>
    </xf>
    <xf numFmtId="0" fontId="15" fillId="12" borderId="0" xfId="0" applyFont="1" applyFill="1" applyBorder="1" applyAlignment="1">
      <alignment horizontal="center" vertical="center" wrapText="1"/>
    </xf>
    <xf numFmtId="0" fontId="0" fillId="9" borderId="0" xfId="0" applyFill="1"/>
    <xf numFmtId="0" fontId="12" fillId="0" borderId="0" xfId="0" applyFont="1" applyBorder="1" applyAlignment="1">
      <alignment horizontal="center" vertical="center"/>
    </xf>
    <xf numFmtId="0" fontId="0" fillId="0" borderId="0" xfId="0" applyAlignment="1">
      <alignment vertical="center"/>
    </xf>
    <xf numFmtId="14" fontId="18" fillId="8" borderId="1" xfId="0" applyNumberFormat="1" applyFont="1" applyFill="1" applyBorder="1" applyAlignment="1">
      <alignment horizontal="center" vertical="center"/>
    </xf>
    <xf numFmtId="14" fontId="9" fillId="0" borderId="2" xfId="0" applyNumberFormat="1" applyFont="1" applyBorder="1" applyAlignment="1">
      <alignment horizontal="center" vertical="center"/>
    </xf>
    <xf numFmtId="14" fontId="9" fillId="0" borderId="1" xfId="0" applyNumberFormat="1" applyFont="1" applyBorder="1" applyAlignment="1">
      <alignment horizontal="center" vertical="center" wrapText="1"/>
    </xf>
    <xf numFmtId="0" fontId="9" fillId="0" borderId="2" xfId="0" applyFont="1" applyBorder="1" applyAlignment="1">
      <alignment vertical="center"/>
    </xf>
    <xf numFmtId="0" fontId="13" fillId="8" borderId="0" xfId="0" applyFont="1" applyFill="1" applyAlignment="1">
      <alignment horizontal="center" vertical="center"/>
    </xf>
    <xf numFmtId="44" fontId="11" fillId="9" borderId="1" xfId="1" applyFont="1" applyFill="1" applyBorder="1" applyAlignment="1">
      <alignment horizontal="center" vertical="center"/>
    </xf>
    <xf numFmtId="0" fontId="9" fillId="0" borderId="1" xfId="0" applyFont="1" applyBorder="1" applyAlignment="1">
      <alignment horizontal="left" vertical="center"/>
    </xf>
    <xf numFmtId="44" fontId="9" fillId="0" borderId="1" xfId="1" applyFont="1" applyBorder="1" applyAlignment="1">
      <alignment horizontal="center" vertical="center"/>
    </xf>
    <xf numFmtId="0" fontId="0" fillId="9" borderId="1" xfId="0" applyFill="1" applyBorder="1" applyAlignment="1">
      <alignment horizontal="left" vertical="center"/>
    </xf>
    <xf numFmtId="0" fontId="11" fillId="0" borderId="1" xfId="0" applyFont="1" applyFill="1" applyBorder="1" applyAlignment="1">
      <alignment horizontal="center" vertical="center"/>
    </xf>
    <xf numFmtId="169" fontId="4" fillId="5" borderId="0" xfId="0" applyNumberFormat="1" applyFont="1" applyFill="1" applyAlignment="1" applyProtection="1">
      <alignment horizontal="center" vertical="center"/>
    </xf>
    <xf numFmtId="169" fontId="2" fillId="5" borderId="0" xfId="0" applyNumberFormat="1" applyFont="1" applyFill="1" applyAlignment="1" applyProtection="1">
      <alignment horizontal="center"/>
    </xf>
    <xf numFmtId="169" fontId="5" fillId="6" borderId="0" xfId="0" applyNumberFormat="1" applyFont="1" applyFill="1" applyAlignment="1" applyProtection="1">
      <alignment horizontal="center" vertical="top" wrapText="1"/>
    </xf>
    <xf numFmtId="169" fontId="0" fillId="0" borderId="0" xfId="0" quotePrefix="1" applyNumberFormat="1" applyFill="1" applyAlignment="1" applyProtection="1">
      <alignment horizontal="center"/>
    </xf>
    <xf numFmtId="169" fontId="0" fillId="0" borderId="0" xfId="0" applyNumberFormat="1" applyFill="1" applyAlignment="1" applyProtection="1">
      <alignment horizontal="center"/>
    </xf>
    <xf numFmtId="169" fontId="5" fillId="6" borderId="0" xfId="0" applyNumberFormat="1" applyFont="1" applyFill="1" applyAlignment="1" applyProtection="1">
      <alignment horizontal="center" vertical="center"/>
    </xf>
    <xf numFmtId="169" fontId="0" fillId="5" borderId="0" xfId="0" applyNumberFormat="1" applyFill="1" applyAlignment="1" applyProtection="1">
      <alignment horizontal="center"/>
    </xf>
    <xf numFmtId="0" fontId="17" fillId="8" borderId="0" xfId="0" applyFont="1" applyFill="1" applyAlignment="1">
      <alignment horizontal="center"/>
    </xf>
    <xf numFmtId="0" fontId="11" fillId="9" borderId="23" xfId="0" applyFont="1" applyFill="1" applyBorder="1" applyAlignment="1">
      <alignment horizontal="left" vertical="center"/>
    </xf>
    <xf numFmtId="44" fontId="11" fillId="9" borderId="23" xfId="1" applyFont="1" applyFill="1" applyBorder="1" applyAlignment="1">
      <alignment horizontal="center" vertical="center"/>
    </xf>
    <xf numFmtId="0" fontId="0" fillId="0" borderId="0" xfId="0" applyFill="1" applyBorder="1" applyAlignment="1">
      <alignment vertical="center"/>
    </xf>
    <xf numFmtId="0" fontId="19" fillId="0" borderId="0" xfId="0" applyFont="1" applyFill="1" applyBorder="1" applyAlignment="1">
      <alignment horizontal="center" vertical="center"/>
    </xf>
    <xf numFmtId="44" fontId="3" fillId="3" borderId="0" xfId="1" applyFont="1" applyFill="1" applyAlignment="1">
      <alignment horizontal="center" vertical="top" wrapText="1"/>
    </xf>
    <xf numFmtId="0" fontId="0" fillId="0" borderId="0" xfId="0" applyProtection="1">
      <protection locked="0"/>
    </xf>
  </cellXfs>
  <cellStyles count="2">
    <cellStyle name="Monétaire" xfId="1" builtinId="4"/>
    <cellStyle name="Normal" xfId="0" builtinId="0"/>
  </cellStyles>
  <dxfs count="4">
    <dxf>
      <border>
        <left style="thin">
          <color auto="1"/>
        </left>
        <right style="thin">
          <color auto="1"/>
        </right>
        <top style="thin">
          <color auto="1"/>
        </top>
        <bottom style="thin">
          <color auto="1"/>
        </bottom>
        <vertical/>
        <horizontal/>
      </border>
    </dxf>
    <dxf>
      <fill>
        <patternFill>
          <bgColor rgb="FFFF0000"/>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4.xml.rels><?xml version="1.0" encoding="UTF-8" standalone="yes"?>
<Relationships xmlns="http://schemas.openxmlformats.org/package/2006/relationships"><Relationship Id="rId3" Type="http://schemas.openxmlformats.org/officeDocument/2006/relationships/hyperlink" Target="#Accueil!A1"/><Relationship Id="rId2" Type="http://schemas.openxmlformats.org/officeDocument/2006/relationships/image" Target="../media/image4.png"/><Relationship Id="rId1" Type="http://schemas.openxmlformats.org/officeDocument/2006/relationships/hyperlink" Target="#Accueil!A1"/></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Accueil!A1"/></Relationships>
</file>

<file path=xl/drawings/_rels/drawing6.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Accueil!A1"/></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9525</xdr:colOff>
      <xdr:row>7</xdr:row>
      <xdr:rowOff>0</xdr:rowOff>
    </xdr:from>
    <xdr:to>
      <xdr:col>4</xdr:col>
      <xdr:colOff>9525</xdr:colOff>
      <xdr:row>6</xdr:row>
      <xdr:rowOff>0</xdr:rowOff>
    </xdr:to>
    <xdr:cxnSp macro="">
      <xdr:nvCxnSpPr>
        <xdr:cNvPr id="2" name="Connecteur droit 1"/>
        <xdr:cNvCxnSpPr/>
      </xdr:nvCxnSpPr>
      <xdr:spPr>
        <a:xfrm>
          <a:off x="9525" y="1428750"/>
          <a:ext cx="7686675"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6</xdr:row>
      <xdr:rowOff>0</xdr:rowOff>
    </xdr:from>
    <xdr:to>
      <xdr:col>4</xdr:col>
      <xdr:colOff>9525</xdr:colOff>
      <xdr:row>6</xdr:row>
      <xdr:rowOff>0</xdr:rowOff>
    </xdr:to>
    <xdr:cxnSp macro="">
      <xdr:nvCxnSpPr>
        <xdr:cNvPr id="2" name="Connecteur droit 1"/>
        <xdr:cNvCxnSpPr/>
      </xdr:nvCxnSpPr>
      <xdr:spPr>
        <a:xfrm>
          <a:off x="9525" y="1428750"/>
          <a:ext cx="7686675"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1390650</xdr:colOff>
      <xdr:row>40</xdr:row>
      <xdr:rowOff>152401</xdr:rowOff>
    </xdr:from>
    <xdr:to>
      <xdr:col>2</xdr:col>
      <xdr:colOff>2095500</xdr:colOff>
      <xdr:row>41</xdr:row>
      <xdr:rowOff>142875</xdr:rowOff>
    </xdr:to>
    <xdr:cxnSp macro="">
      <xdr:nvCxnSpPr>
        <xdr:cNvPr id="6" name="Connecteur droit avec flèche 5"/>
        <xdr:cNvCxnSpPr/>
      </xdr:nvCxnSpPr>
      <xdr:spPr>
        <a:xfrm flipV="1">
          <a:off x="5343525" y="8420101"/>
          <a:ext cx="704850" cy="238124"/>
        </a:xfrm>
        <a:prstGeom prst="straightConnector1">
          <a:avLst/>
        </a:prstGeom>
        <a:ln>
          <a:solidFill>
            <a:schemeClr val="accent5">
              <a:lumMod val="50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2155055</xdr:colOff>
      <xdr:row>1</xdr:row>
      <xdr:rowOff>50567</xdr:rowOff>
    </xdr:from>
    <xdr:to>
      <xdr:col>6</xdr:col>
      <xdr:colOff>3057525</xdr:colOff>
      <xdr:row>1</xdr:row>
      <xdr:rowOff>352149</xdr:rowOff>
    </xdr:to>
    <xdr:sp macro="[0]!Feuil8.Trier_Entetes_Factures" textlink="">
      <xdr:nvSpPr>
        <xdr:cNvPr id="2" name="Bouton_Trier_Opération"/>
        <xdr:cNvSpPr/>
      </xdr:nvSpPr>
      <xdr:spPr>
        <a:xfrm>
          <a:off x="8298680" y="250592"/>
          <a:ext cx="902470" cy="301582"/>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1200" b="1"/>
            <a:t>Trier</a:t>
          </a:r>
        </a:p>
      </xdr:txBody>
    </xdr:sp>
    <xdr:clientData/>
  </xdr:twoCellAnchor>
  <xdr:twoCellAnchor>
    <xdr:from>
      <xdr:col>6</xdr:col>
      <xdr:colOff>3209925</xdr:colOff>
      <xdr:row>1</xdr:row>
      <xdr:rowOff>46842</xdr:rowOff>
    </xdr:from>
    <xdr:to>
      <xdr:col>7</xdr:col>
      <xdr:colOff>914400</xdr:colOff>
      <xdr:row>1</xdr:row>
      <xdr:rowOff>345985</xdr:rowOff>
    </xdr:to>
    <xdr:sp macro="[0]!Feuil8.Supprimer_Entetes_Factures" textlink="">
      <xdr:nvSpPr>
        <xdr:cNvPr id="3" name="Bouton_Supprimer_Opération"/>
        <xdr:cNvSpPr/>
      </xdr:nvSpPr>
      <xdr:spPr>
        <a:xfrm>
          <a:off x="9353550" y="246867"/>
          <a:ext cx="933450" cy="299143"/>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1200" b="1"/>
            <a:t>Supprimer</a:t>
          </a:r>
        </a:p>
      </xdr:txBody>
    </xdr:sp>
    <xdr:clientData/>
  </xdr:twoCellAnchor>
  <xdr:twoCellAnchor>
    <xdr:from>
      <xdr:col>6</xdr:col>
      <xdr:colOff>104775</xdr:colOff>
      <xdr:row>1</xdr:row>
      <xdr:rowOff>47625</xdr:rowOff>
    </xdr:from>
    <xdr:to>
      <xdr:col>6</xdr:col>
      <xdr:colOff>1030431</xdr:colOff>
      <xdr:row>1</xdr:row>
      <xdr:rowOff>349207</xdr:rowOff>
    </xdr:to>
    <xdr:sp macro="[0]!Feuil8.Ajout_Entete_Facture" textlink="">
      <xdr:nvSpPr>
        <xdr:cNvPr id="4" name="Bouton_Ajouter_Opération"/>
        <xdr:cNvSpPr/>
      </xdr:nvSpPr>
      <xdr:spPr>
        <a:xfrm>
          <a:off x="6248400" y="247650"/>
          <a:ext cx="925656" cy="301582"/>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1200" b="1"/>
            <a:t>Ajouter</a:t>
          </a:r>
        </a:p>
      </xdr:txBody>
    </xdr:sp>
    <xdr:clientData/>
  </xdr:twoCellAnchor>
  <xdr:twoCellAnchor>
    <xdr:from>
      <xdr:col>6</xdr:col>
      <xdr:colOff>1196686</xdr:colOff>
      <xdr:row>1</xdr:row>
      <xdr:rowOff>57150</xdr:rowOff>
    </xdr:from>
    <xdr:to>
      <xdr:col>6</xdr:col>
      <xdr:colOff>2023629</xdr:colOff>
      <xdr:row>1</xdr:row>
      <xdr:rowOff>358732</xdr:rowOff>
    </xdr:to>
    <xdr:sp macro="[0]!Feuil8.Modif_Entetes_Facture" textlink="">
      <xdr:nvSpPr>
        <xdr:cNvPr id="5" name="Bouton_Ajouter_Opération"/>
        <xdr:cNvSpPr/>
      </xdr:nvSpPr>
      <xdr:spPr>
        <a:xfrm>
          <a:off x="7340311" y="257175"/>
          <a:ext cx="826943" cy="301582"/>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1200" b="1"/>
            <a:t>Modifier</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2046853</xdr:colOff>
      <xdr:row>0</xdr:row>
      <xdr:rowOff>147418</xdr:rowOff>
    </xdr:from>
    <xdr:to>
      <xdr:col>3</xdr:col>
      <xdr:colOff>3013362</xdr:colOff>
      <xdr:row>1</xdr:row>
      <xdr:rowOff>276948</xdr:rowOff>
    </xdr:to>
    <xdr:sp macro="" textlink="">
      <xdr:nvSpPr>
        <xdr:cNvPr id="2" name="Bouton_Trier_Pupitres"/>
        <xdr:cNvSpPr/>
      </xdr:nvSpPr>
      <xdr:spPr>
        <a:xfrm>
          <a:off x="5718308" y="147418"/>
          <a:ext cx="966509" cy="354666"/>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1200" b="1"/>
            <a:t>Trier</a:t>
          </a:r>
        </a:p>
      </xdr:txBody>
    </xdr:sp>
    <xdr:clientData/>
  </xdr:twoCellAnchor>
  <xdr:twoCellAnchor>
    <xdr:from>
      <xdr:col>3</xdr:col>
      <xdr:colOff>3114190</xdr:colOff>
      <xdr:row>0</xdr:row>
      <xdr:rowOff>141074</xdr:rowOff>
    </xdr:from>
    <xdr:to>
      <xdr:col>3</xdr:col>
      <xdr:colOff>4065441</xdr:colOff>
      <xdr:row>1</xdr:row>
      <xdr:rowOff>267769</xdr:rowOff>
    </xdr:to>
    <xdr:sp macro="" textlink="">
      <xdr:nvSpPr>
        <xdr:cNvPr id="3" name="Bouton_Supprimer_Pupitre"/>
        <xdr:cNvSpPr/>
      </xdr:nvSpPr>
      <xdr:spPr>
        <a:xfrm>
          <a:off x="6785645" y="141074"/>
          <a:ext cx="951251" cy="351831"/>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1200" b="1"/>
            <a:t>Supprimer</a:t>
          </a:r>
        </a:p>
      </xdr:txBody>
    </xdr:sp>
    <xdr:clientData/>
  </xdr:twoCellAnchor>
  <xdr:twoCellAnchor>
    <xdr:from>
      <xdr:col>3</xdr:col>
      <xdr:colOff>103908</xdr:colOff>
      <xdr:row>0</xdr:row>
      <xdr:rowOff>153265</xdr:rowOff>
    </xdr:from>
    <xdr:to>
      <xdr:col>3</xdr:col>
      <xdr:colOff>963756</xdr:colOff>
      <xdr:row>1</xdr:row>
      <xdr:rowOff>270672</xdr:rowOff>
    </xdr:to>
    <xdr:sp macro="" textlink="">
      <xdr:nvSpPr>
        <xdr:cNvPr id="4" name="Bouton_Ajouter_Pupitre"/>
        <xdr:cNvSpPr/>
      </xdr:nvSpPr>
      <xdr:spPr>
        <a:xfrm>
          <a:off x="3775363" y="153265"/>
          <a:ext cx="859848" cy="342543"/>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1200" b="1"/>
            <a:t>Ajouter</a:t>
          </a:r>
        </a:p>
      </xdr:txBody>
    </xdr:sp>
    <xdr:clientData/>
  </xdr:twoCellAnchor>
  <xdr:twoCellAnchor editAs="oneCell">
    <xdr:from>
      <xdr:col>3</xdr:col>
      <xdr:colOff>4150300</xdr:colOff>
      <xdr:row>0</xdr:row>
      <xdr:rowOff>137678</xdr:rowOff>
    </xdr:from>
    <xdr:to>
      <xdr:col>3</xdr:col>
      <xdr:colOff>4557277</xdr:colOff>
      <xdr:row>1</xdr:row>
      <xdr:rowOff>322117</xdr:rowOff>
    </xdr:to>
    <xdr:pic>
      <xdr:nvPicPr>
        <xdr:cNvPr id="5" name="Picture 13">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duotone>
            <a:schemeClr val="accent3">
              <a:shade val="45000"/>
              <a:satMod val="135000"/>
            </a:schemeClr>
            <a:prstClr val="white"/>
          </a:duotone>
        </a:blip>
        <a:srcRect/>
        <a:stretch>
          <a:fillRect/>
        </a:stretch>
      </xdr:blipFill>
      <xdr:spPr bwMode="auto">
        <a:xfrm>
          <a:off x="7821755" y="137678"/>
          <a:ext cx="406977" cy="409575"/>
        </a:xfrm>
        <a:prstGeom prst="rect">
          <a:avLst/>
        </a:prstGeom>
        <a:noFill/>
      </xdr:spPr>
    </xdr:pic>
    <xdr:clientData/>
  </xdr:twoCellAnchor>
  <xdr:twoCellAnchor editAs="oneCell">
    <xdr:from>
      <xdr:col>5</xdr:col>
      <xdr:colOff>2419350</xdr:colOff>
      <xdr:row>1</xdr:row>
      <xdr:rowOff>19050</xdr:rowOff>
    </xdr:from>
    <xdr:to>
      <xdr:col>5</xdr:col>
      <xdr:colOff>0</xdr:colOff>
      <xdr:row>2</xdr:row>
      <xdr:rowOff>21647</xdr:rowOff>
    </xdr:to>
    <xdr:pic>
      <xdr:nvPicPr>
        <xdr:cNvPr id="6" name="Picture 13">
          <a:hlinkClick xmlns:r="http://schemas.openxmlformats.org/officeDocument/2006/relationships" r:id="rId3"/>
        </xdr:cNvPr>
        <xdr:cNvPicPr>
          <a:picLocks noChangeAspect="1" noChangeArrowheads="1"/>
        </xdr:cNvPicPr>
      </xdr:nvPicPr>
      <xdr:blipFill>
        <a:blip xmlns:r="http://schemas.openxmlformats.org/officeDocument/2006/relationships" r:embed="rId2" cstate="print">
          <a:duotone>
            <a:schemeClr val="accent3">
              <a:shade val="45000"/>
              <a:satMod val="135000"/>
            </a:schemeClr>
            <a:prstClr val="white"/>
          </a:duotone>
        </a:blip>
        <a:srcRect/>
        <a:stretch>
          <a:fillRect/>
        </a:stretch>
      </xdr:blipFill>
      <xdr:spPr bwMode="auto">
        <a:xfrm>
          <a:off x="11229975" y="247650"/>
          <a:ext cx="0" cy="412172"/>
        </a:xfrm>
        <a:prstGeom prst="rect">
          <a:avLst/>
        </a:prstGeom>
        <a:noFill/>
      </xdr:spPr>
    </xdr:pic>
    <xdr:clientData/>
  </xdr:twoCellAnchor>
  <xdr:twoCellAnchor>
    <xdr:from>
      <xdr:col>3</xdr:col>
      <xdr:colOff>1049481</xdr:colOff>
      <xdr:row>0</xdr:row>
      <xdr:rowOff>150667</xdr:rowOff>
    </xdr:from>
    <xdr:to>
      <xdr:col>3</xdr:col>
      <xdr:colOff>1925780</xdr:colOff>
      <xdr:row>1</xdr:row>
      <xdr:rowOff>280197</xdr:rowOff>
    </xdr:to>
    <xdr:sp macro="" textlink="">
      <xdr:nvSpPr>
        <xdr:cNvPr id="7" name="Bouton_Ajouter_Pupitre"/>
        <xdr:cNvSpPr/>
      </xdr:nvSpPr>
      <xdr:spPr>
        <a:xfrm>
          <a:off x="4720936" y="150667"/>
          <a:ext cx="876299" cy="354666"/>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1200" b="1"/>
            <a:t>Modifier</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2419350</xdr:colOff>
      <xdr:row>1</xdr:row>
      <xdr:rowOff>19050</xdr:rowOff>
    </xdr:from>
    <xdr:to>
      <xdr:col>4</xdr:col>
      <xdr:colOff>0</xdr:colOff>
      <xdr:row>2</xdr:row>
      <xdr:rowOff>21647</xdr:rowOff>
    </xdr:to>
    <xdr:pic>
      <xdr:nvPicPr>
        <xdr:cNvPr id="6" name="Picture 13">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duotone>
            <a:schemeClr val="accent3">
              <a:shade val="45000"/>
              <a:satMod val="135000"/>
            </a:schemeClr>
            <a:prstClr val="white"/>
          </a:duotone>
        </a:blip>
        <a:srcRect/>
        <a:stretch>
          <a:fillRect/>
        </a:stretch>
      </xdr:blipFill>
      <xdr:spPr bwMode="auto">
        <a:xfrm>
          <a:off x="9477375" y="247650"/>
          <a:ext cx="0" cy="412172"/>
        </a:xfrm>
        <a:prstGeom prst="rect">
          <a:avLst/>
        </a:prstGeom>
        <a:noFill/>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2419350</xdr:colOff>
      <xdr:row>1</xdr:row>
      <xdr:rowOff>19050</xdr:rowOff>
    </xdr:from>
    <xdr:to>
      <xdr:col>3</xdr:col>
      <xdr:colOff>0</xdr:colOff>
      <xdr:row>2</xdr:row>
      <xdr:rowOff>21647</xdr:rowOff>
    </xdr:to>
    <xdr:pic>
      <xdr:nvPicPr>
        <xdr:cNvPr id="2" name="Picture 13">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duotone>
            <a:schemeClr val="accent3">
              <a:shade val="45000"/>
              <a:satMod val="135000"/>
            </a:schemeClr>
            <a:prstClr val="white"/>
          </a:duotone>
        </a:blip>
        <a:srcRect/>
        <a:stretch>
          <a:fillRect/>
        </a:stretch>
      </xdr:blipFill>
      <xdr:spPr bwMode="auto">
        <a:xfrm>
          <a:off x="9477375" y="247650"/>
          <a:ext cx="0" cy="412172"/>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dandev/Downloads/PIECE%20COMPTABLE.xlsb"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FORMULAIRE"/>
      <sheetName val="EDITION"/>
      <sheetName val="MASQUE DE SAISIE SUR ACCESS"/>
      <sheetName val="JOURNAUX"/>
      <sheetName val="COMPTE"/>
      <sheetName val="FORMULAIRE (2)"/>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sheetPr codeName="Feuil3"/>
  <dimension ref="A1:G44"/>
  <sheetViews>
    <sheetView workbookViewId="0">
      <pane ySplit="6" topLeftCell="A7" activePane="bottomLeft" state="frozen"/>
      <selection pane="bottomLeft" activeCell="G4" sqref="G4"/>
    </sheetView>
  </sheetViews>
  <sheetFormatPr baseColWidth="10" defaultRowHeight="12.75"/>
  <cols>
    <col min="1" max="1" width="24.28515625" style="104" customWidth="1"/>
    <col min="2" max="2" width="22.7109375" style="104" customWidth="1"/>
    <col min="3" max="3" width="52.7109375" style="104" customWidth="1"/>
    <col min="4" max="4" width="20" style="104" customWidth="1"/>
    <col min="5" max="6" width="11.42578125" style="104"/>
    <col min="7" max="7" width="17.42578125" style="104" customWidth="1"/>
    <col min="8" max="16384" width="11.42578125" style="104"/>
  </cols>
  <sheetData>
    <row r="1" spans="1:7" ht="31.5">
      <c r="A1" s="103" t="str">
        <f>VLOOKUP(VLOOKUP(G3,Factures,3,FALSE),Journaux,2,FALSE)</f>
        <v>Fournisseurs</v>
      </c>
      <c r="B1" s="103"/>
      <c r="C1" s="103"/>
      <c r="D1" s="103"/>
    </row>
    <row r="2" spans="1:7" ht="24.75" customHeight="1">
      <c r="A2" s="105" t="str">
        <f>VLOOKUP(G3,Factures,6,FALSE)</f>
        <v>Nancy Couronne</v>
      </c>
      <c r="B2" s="114" t="s">
        <v>72</v>
      </c>
      <c r="C2" s="106">
        <f>VLOOKUP(G3,Factures,2,FALSE)</f>
        <v>42245</v>
      </c>
      <c r="D2" s="114" t="s">
        <v>74</v>
      </c>
      <c r="F2" s="89" t="s">
        <v>38</v>
      </c>
      <c r="G2" s="60" t="s">
        <v>73</v>
      </c>
    </row>
    <row r="3" spans="1:7" ht="36.75" customHeight="1">
      <c r="A3" s="107" t="s">
        <v>75</v>
      </c>
      <c r="B3" s="107" t="s">
        <v>76</v>
      </c>
      <c r="C3" s="108"/>
      <c r="D3" s="90" t="str">
        <f>VLOOKUP(G3,Factures,4,FALSE)</f>
        <v>ACE-08-</v>
      </c>
      <c r="F3" s="89"/>
      <c r="G3" s="65">
        <v>2</v>
      </c>
    </row>
    <row r="4" spans="1:7" ht="36.75" customHeight="1">
      <c r="A4" s="53" t="s">
        <v>77</v>
      </c>
      <c r="B4" s="53" t="s">
        <v>78</v>
      </c>
      <c r="C4" s="108"/>
      <c r="D4" s="90"/>
    </row>
    <row r="6" spans="1:7" ht="21">
      <c r="A6" s="109" t="s">
        <v>40</v>
      </c>
      <c r="B6" s="109"/>
      <c r="C6" s="109"/>
      <c r="D6" s="109"/>
    </row>
    <row r="7" spans="1:7" s="125" customFormat="1" ht="21">
      <c r="A7" s="126" t="s">
        <v>108</v>
      </c>
      <c r="B7" s="126"/>
      <c r="C7" s="126"/>
      <c r="D7" s="126"/>
    </row>
    <row r="8" spans="1:7" ht="15.75">
      <c r="A8" s="123" t="s">
        <v>26</v>
      </c>
      <c r="B8" s="123" t="s">
        <v>25</v>
      </c>
      <c r="C8" s="123" t="s">
        <v>0</v>
      </c>
      <c r="D8" s="124" t="s">
        <v>27</v>
      </c>
    </row>
    <row r="9" spans="1:7" ht="15.75">
      <c r="A9" s="111" t="str">
        <f>IF(ISTEXT('Lignes Factures Débit'!C10003),'Lignes Factures Débit'!C10003,"")</f>
        <v>S2 - Admin.Han</v>
      </c>
      <c r="B9" s="111">
        <f>IF(ISNUMBER(VLOOKUP('Lignes Factures Débit'!B10003,Comptes,2,FALSE)),VLOOKUP('Lignes Factures Débit'!B10003,Comptes,2,FALSE),"")</f>
        <v>6282000</v>
      </c>
      <c r="C9" s="111" t="str">
        <f>IF(ISTEXT(VLOOKUP(A9,Ventilations,2,FALSE)&amp;" "&amp;VLOOKUP('Lignes Factures Débit'!B10003,Comptes,3,FALSE)&amp;" - "&amp;'Lignes Factures Débit'!D10003),VLOOKUP(A9,Ventilations,2,FALSE)&amp;" "&amp;VLOOKUP('Lignes Factures Débit'!B10003,Comptes,3,FALSE)&amp;" - "&amp;'Lignes Factures Débit'!D10003,"")</f>
        <v>S2 A-Ext - Repas chantier 22</v>
      </c>
      <c r="D9" s="112">
        <f>IF(ISNUMBER('Lignes Factures Débit'!F10003),'Lignes Factures Débit'!F10003,"")</f>
        <v>12</v>
      </c>
    </row>
    <row r="10" spans="1:7" ht="15.75">
      <c r="A10" s="111" t="str">
        <f>IF(ISTEXT('Lignes Factures Débit'!C10004),'Lignes Factures Débit'!C10004,"")</f>
        <v>S2 - Admin.Han</v>
      </c>
      <c r="B10" s="111">
        <f>IF(ISNUMBER(VLOOKUP('Lignes Factures Débit'!B10004,Comptes,2,FALSE)),VLOOKUP('Lignes Factures Débit'!B10004,Comptes,2,FALSE),"")</f>
        <v>6282000</v>
      </c>
      <c r="C10" s="111" t="str">
        <f>IF(ISTEXT(VLOOKUP(A10,Ventilations,2,FALSE)&amp;" "&amp;VLOOKUP('Lignes Factures Débit'!B10004,Comptes,3,FALSE)&amp;" - "&amp;'Lignes Factures Débit'!D10004),VLOOKUP(A10,Ventilations,2,FALSE)&amp;" "&amp;VLOOKUP('Lignes Factures Débit'!B10004,Comptes,3,FALSE)&amp;" - "&amp;'Lignes Factures Débit'!D10004,"")</f>
        <v>S2 A-Ext - Repas chantier 23</v>
      </c>
      <c r="D10" s="112">
        <f>IF(ISNUMBER('Lignes Factures Débit'!F10004),'Lignes Factures Débit'!F10004,"")</f>
        <v>14</v>
      </c>
    </row>
    <row r="11" spans="1:7" ht="15.75">
      <c r="A11" s="111" t="str">
        <f>IF(ISTEXT('Lignes Factures Débit'!C10005),'Lignes Factures Débit'!C10005,"")</f>
        <v/>
      </c>
      <c r="B11" s="111" t="str">
        <f>IF(ISNUMBER(VLOOKUP('Lignes Factures Débit'!B10005,Comptes,2,FALSE)),VLOOKUP('Lignes Factures Débit'!B10005,Comptes,2,FALSE),"")</f>
        <v/>
      </c>
      <c r="C11" s="111" t="str">
        <f>IF(ISTEXT(VLOOKUP(A11,Ventilations,2,FALSE)&amp;" "&amp;VLOOKUP('Lignes Factures Débit'!B10005,Comptes,3,FALSE)&amp;" - "&amp;'Lignes Factures Débit'!D10005),VLOOKUP(A11,Ventilations,2,FALSE)&amp;" "&amp;VLOOKUP('Lignes Factures Débit'!B10005,Comptes,3,FALSE)&amp;" - "&amp;'Lignes Factures Débit'!D10005,"")</f>
        <v/>
      </c>
      <c r="D11" s="112" t="str">
        <f>IF(ISNUMBER('Lignes Factures Débit'!F10005),'Lignes Factures Débit'!F10005,"")</f>
        <v/>
      </c>
    </row>
    <row r="12" spans="1:7" ht="15.75">
      <c r="A12" s="111" t="str">
        <f>IF(ISTEXT('Lignes Factures Débit'!C10006),'Lignes Factures Débit'!C10006,"")</f>
        <v/>
      </c>
      <c r="B12" s="111" t="str">
        <f>IF(ISNUMBER(VLOOKUP('Lignes Factures Débit'!B10006,Comptes,2,FALSE)),VLOOKUP('Lignes Factures Débit'!B10006,Comptes,2,FALSE),"")</f>
        <v/>
      </c>
      <c r="C12" s="111" t="str">
        <f>IF(ISTEXT(VLOOKUP(A12,Ventilations,2,FALSE)&amp;" "&amp;VLOOKUP('Lignes Factures Débit'!B10006,Comptes,3,FALSE)&amp;" - "&amp;'Lignes Factures Débit'!D10006),VLOOKUP(A12,Ventilations,2,FALSE)&amp;" "&amp;VLOOKUP('Lignes Factures Débit'!B10006,Comptes,3,FALSE)&amp;" - "&amp;'Lignes Factures Débit'!D10006,"")</f>
        <v/>
      </c>
      <c r="D12" s="112" t="str">
        <f>IF(ISNUMBER('Lignes Factures Débit'!F10006),'Lignes Factures Débit'!F10006,"")</f>
        <v/>
      </c>
    </row>
    <row r="13" spans="1:7" ht="15.75">
      <c r="A13" s="111" t="str">
        <f>IF(ISTEXT('Lignes Factures Débit'!C1007),'Lignes Factures Débit'!C1007,"")</f>
        <v/>
      </c>
      <c r="B13" s="111" t="str">
        <f>IF(ISNUMBER(VLOOKUP('Lignes Factures Débit'!B1007,Comptes,2,FALSE)),VLOOKUP('Lignes Factures Débit'!B1007,Comptes,2,FALSE),"")</f>
        <v/>
      </c>
      <c r="C13" s="111" t="str">
        <f>IF(ISTEXT(VLOOKUP(A13,Ventilations,2,FALSE)&amp;" "&amp;VLOOKUP('Lignes Factures Débit'!B1007,Comptes,3,FALSE)&amp;" - "&amp;'Lignes Factures Débit'!D1007),VLOOKUP(A13,Ventilations,2,FALSE)&amp;" "&amp;VLOOKUP('Lignes Factures Débit'!B1007,Comptes,3,FALSE)&amp;" - "&amp;'Lignes Factures Débit'!D1007,"")</f>
        <v/>
      </c>
      <c r="D13" s="112" t="str">
        <f>IF(ISNUMBER('Lignes Factures Débit'!F1007),'Lignes Factures Débit'!F1007,"")</f>
        <v/>
      </c>
    </row>
    <row r="14" spans="1:7" ht="15.75">
      <c r="A14" s="111" t="str">
        <f>IF(ISTEXT('Lignes Factures Débit'!C1008),'Lignes Factures Débit'!C1008,"")</f>
        <v/>
      </c>
      <c r="B14" s="111" t="str">
        <f>IF(ISNUMBER(VLOOKUP('Lignes Factures Débit'!B1008,Comptes,2,FALSE)),VLOOKUP('Lignes Factures Débit'!B1008,Comptes,2,FALSE),"")</f>
        <v/>
      </c>
      <c r="C14" s="111" t="str">
        <f>IF(ISTEXT(VLOOKUP(A14,Ventilations,2,FALSE)&amp;" "&amp;VLOOKUP('Lignes Factures Débit'!B1008,Comptes,3,FALSE)&amp;" - "&amp;'Lignes Factures Débit'!D1008),VLOOKUP(A14,Ventilations,2,FALSE)&amp;" "&amp;VLOOKUP('Lignes Factures Débit'!B1008,Comptes,3,FALSE)&amp;" - "&amp;'Lignes Factures Débit'!D1008,"")</f>
        <v/>
      </c>
      <c r="D14" s="112" t="str">
        <f>IF(ISNUMBER('Lignes Factures Débit'!F1008),'Lignes Factures Débit'!F1008,"")</f>
        <v/>
      </c>
    </row>
    <row r="15" spans="1:7" ht="15.75">
      <c r="A15" s="111" t="str">
        <f>IF(ISTEXT('Lignes Factures Débit'!C1009),'Lignes Factures Débit'!C1009,"")</f>
        <v/>
      </c>
      <c r="B15" s="111" t="str">
        <f>IF(ISNUMBER(VLOOKUP('Lignes Factures Débit'!B1009,Comptes,2,FALSE)),VLOOKUP('Lignes Factures Débit'!B1009,Comptes,2,FALSE),"")</f>
        <v/>
      </c>
      <c r="C15" s="111" t="str">
        <f>IF(ISTEXT(VLOOKUP(A15,Ventilations,2,FALSE)&amp;" "&amp;VLOOKUP('Lignes Factures Débit'!B1009,Comptes,3,FALSE)&amp;" - "&amp;'Lignes Factures Débit'!D1009),VLOOKUP(A15,Ventilations,2,FALSE)&amp;" "&amp;VLOOKUP('Lignes Factures Débit'!B1009,Comptes,3,FALSE)&amp;" - "&amp;'Lignes Factures Débit'!D1009,"")</f>
        <v/>
      </c>
      <c r="D15" s="112" t="str">
        <f>IF(ISNUMBER('Lignes Factures Débit'!F1009),'Lignes Factures Débit'!F1009,"")</f>
        <v/>
      </c>
    </row>
    <row r="16" spans="1:7" ht="15.75">
      <c r="A16" s="111" t="str">
        <f>IF(ISTEXT('Lignes Factures Débit'!C1010),'Lignes Factures Débit'!C1010,"")</f>
        <v/>
      </c>
      <c r="B16" s="111" t="str">
        <f>IF(ISNUMBER(VLOOKUP('Lignes Factures Débit'!B1010,Comptes,2,FALSE)),VLOOKUP('Lignes Factures Débit'!B1010,Comptes,2,FALSE),"")</f>
        <v/>
      </c>
      <c r="C16" s="111" t="str">
        <f>IF(ISTEXT(VLOOKUP(A16,Ventilations,2,FALSE)&amp;" "&amp;VLOOKUP('Lignes Factures Débit'!B1010,Comptes,3,FALSE)&amp;" - "&amp;'Lignes Factures Débit'!D1010),VLOOKUP(A16,Ventilations,2,FALSE)&amp;" "&amp;VLOOKUP('Lignes Factures Débit'!B1010,Comptes,3,FALSE)&amp;" - "&amp;'Lignes Factures Débit'!D1010,"")</f>
        <v/>
      </c>
      <c r="D16" s="112" t="str">
        <f>IF(ISNUMBER('Lignes Factures Débit'!F1010),'Lignes Factures Débit'!F1010,"")</f>
        <v/>
      </c>
    </row>
    <row r="17" spans="1:4" ht="15.75">
      <c r="A17" s="111" t="str">
        <f>IF(ISTEXT('Lignes Factures Débit'!C1011),'Lignes Factures Débit'!C1011,"")</f>
        <v/>
      </c>
      <c r="B17" s="111" t="str">
        <f>IF(ISNUMBER(VLOOKUP('Lignes Factures Débit'!B1011,Comptes,2,FALSE)),VLOOKUP('Lignes Factures Débit'!B1011,Comptes,2,FALSE),"")</f>
        <v/>
      </c>
      <c r="C17" s="111" t="str">
        <f>IF(ISTEXT(VLOOKUP(A17,Ventilations,2,FALSE)&amp;" "&amp;VLOOKUP('Lignes Factures Débit'!B1011,Comptes,3,FALSE)&amp;" - "&amp;'Lignes Factures Débit'!D1011),VLOOKUP(A17,Ventilations,2,FALSE)&amp;" "&amp;VLOOKUP('Lignes Factures Débit'!B1011,Comptes,3,FALSE)&amp;" - "&amp;'Lignes Factures Débit'!D1011,"")</f>
        <v/>
      </c>
      <c r="D17" s="112" t="str">
        <f>IF(ISNUMBER('Lignes Factures Débit'!F1011),'Lignes Factures Débit'!F1011,"")</f>
        <v/>
      </c>
    </row>
    <row r="18" spans="1:4" ht="15.75">
      <c r="A18" s="111" t="str">
        <f>IF(ISTEXT('Lignes Factures Débit'!C1012),'Lignes Factures Débit'!C1012,"")</f>
        <v/>
      </c>
      <c r="B18" s="111" t="str">
        <f>IF(ISNUMBER(VLOOKUP('Lignes Factures Débit'!B1012,Comptes,2,FALSE)),VLOOKUP('Lignes Factures Débit'!B1012,Comptes,2,FALSE),"")</f>
        <v/>
      </c>
      <c r="C18" s="111" t="str">
        <f>IF(ISTEXT(VLOOKUP(A18,Ventilations,2,FALSE)&amp;" "&amp;VLOOKUP('Lignes Factures Débit'!B1012,Comptes,3,FALSE)&amp;" - "&amp;'Lignes Factures Débit'!D1012),VLOOKUP(A18,Ventilations,2,FALSE)&amp;" "&amp;VLOOKUP('Lignes Factures Débit'!B1012,Comptes,3,FALSE)&amp;" - "&amp;'Lignes Factures Débit'!D1012,"")</f>
        <v/>
      </c>
      <c r="D18" s="112" t="str">
        <f>IF(ISNUMBER('Lignes Factures Débit'!F1012),'Lignes Factures Débit'!F1012,"")</f>
        <v/>
      </c>
    </row>
    <row r="19" spans="1:4" ht="15.75">
      <c r="A19" s="111" t="str">
        <f>IF(ISTEXT('Lignes Factures Débit'!C1013),'Lignes Factures Débit'!C1013,"")</f>
        <v/>
      </c>
      <c r="B19" s="111" t="str">
        <f>IF(ISNUMBER(VLOOKUP('Lignes Factures Débit'!B1013,Comptes,2,FALSE)),VLOOKUP('Lignes Factures Débit'!B1013,Comptes,2,FALSE),"")</f>
        <v/>
      </c>
      <c r="C19" s="111" t="str">
        <f>IF(ISTEXT(VLOOKUP(A19,Ventilations,2,FALSE)&amp;" "&amp;VLOOKUP('Lignes Factures Débit'!B1013,Comptes,3,FALSE)&amp;" - "&amp;'Lignes Factures Débit'!D1013),VLOOKUP(A19,Ventilations,2,FALSE)&amp;" "&amp;VLOOKUP('Lignes Factures Débit'!B1013,Comptes,3,FALSE)&amp;" - "&amp;'Lignes Factures Débit'!D1013,"")</f>
        <v/>
      </c>
      <c r="D19" s="112" t="str">
        <f>IF(ISNUMBER('Lignes Factures Débit'!F1013),'Lignes Factures Débit'!F1013,"")</f>
        <v/>
      </c>
    </row>
    <row r="20" spans="1:4" ht="15.75">
      <c r="A20" s="111" t="str">
        <f>IF(ISTEXT('Lignes Factures Débit'!C1014),'Lignes Factures Débit'!C1014,"")</f>
        <v/>
      </c>
      <c r="B20" s="111" t="str">
        <f>IF(ISNUMBER(VLOOKUP('Lignes Factures Débit'!B1014,Comptes,2,FALSE)),VLOOKUP('Lignes Factures Débit'!B1014,Comptes,2,FALSE),"")</f>
        <v/>
      </c>
      <c r="C20" s="111" t="str">
        <f>IF(ISTEXT(VLOOKUP(A20,Ventilations,2,FALSE)&amp;" "&amp;VLOOKUP('Lignes Factures Débit'!B1014,Comptes,3,FALSE)&amp;" - "&amp;'Lignes Factures Débit'!D1014),VLOOKUP(A20,Ventilations,2,FALSE)&amp;" "&amp;VLOOKUP('Lignes Factures Débit'!B1014,Comptes,3,FALSE)&amp;" - "&amp;'Lignes Factures Débit'!D1014,"")</f>
        <v/>
      </c>
      <c r="D20" s="112" t="str">
        <f>IF(ISNUMBER('Lignes Factures Débit'!F1014),'Lignes Factures Débit'!F1014,"")</f>
        <v/>
      </c>
    </row>
    <row r="21" spans="1:4" ht="15.75">
      <c r="A21" s="111" t="str">
        <f>IF(ISTEXT('Lignes Factures Débit'!C1015),'Lignes Factures Débit'!C1015,"")</f>
        <v/>
      </c>
      <c r="B21" s="111" t="str">
        <f>IF(ISNUMBER(VLOOKUP('Lignes Factures Débit'!B1015,Comptes,2,FALSE)),VLOOKUP('Lignes Factures Débit'!B1015,Comptes,2,FALSE),"")</f>
        <v/>
      </c>
      <c r="C21" s="111" t="str">
        <f>IF(ISTEXT(VLOOKUP(A21,Ventilations,2,FALSE)&amp;" "&amp;VLOOKUP('Lignes Factures Débit'!B1015,Comptes,3,FALSE)&amp;" - "&amp;'Lignes Factures Débit'!D1015),VLOOKUP(A21,Ventilations,2,FALSE)&amp;" "&amp;VLOOKUP('Lignes Factures Débit'!B1015,Comptes,3,FALSE)&amp;" - "&amp;'Lignes Factures Débit'!D1015,"")</f>
        <v/>
      </c>
      <c r="D21" s="112" t="str">
        <f>IF(ISNUMBER('Lignes Factures Débit'!F1015),'Lignes Factures Débit'!F1015,"")</f>
        <v/>
      </c>
    </row>
    <row r="22" spans="1:4" ht="15.75">
      <c r="A22" s="111" t="str">
        <f>IF(ISTEXT('Lignes Factures Débit'!C1016),'Lignes Factures Débit'!C1016,"")</f>
        <v/>
      </c>
      <c r="B22" s="111" t="str">
        <f>IF(ISNUMBER(VLOOKUP('Lignes Factures Débit'!B1016,Comptes,2,FALSE)),VLOOKUP('Lignes Factures Débit'!B1016,Comptes,2,FALSE),"")</f>
        <v/>
      </c>
      <c r="C22" s="111" t="str">
        <f>IF(ISTEXT(VLOOKUP(A22,Ventilations,2,FALSE)&amp;" "&amp;VLOOKUP('Lignes Factures Débit'!B1016,Comptes,3,FALSE)&amp;" - "&amp;'Lignes Factures Débit'!D1016),VLOOKUP(A22,Ventilations,2,FALSE)&amp;" "&amp;VLOOKUP('Lignes Factures Débit'!B1016,Comptes,3,FALSE)&amp;" - "&amp;'Lignes Factures Débit'!D1016,"")</f>
        <v/>
      </c>
      <c r="D22" s="112" t="str">
        <f>IF(ISNUMBER('Lignes Factures Débit'!F1016),'Lignes Factures Débit'!F1016,"")</f>
        <v/>
      </c>
    </row>
    <row r="23" spans="1:4" ht="15.75">
      <c r="A23" s="111" t="str">
        <f>IF(ISTEXT('Lignes Factures Débit'!C1017),'Lignes Factures Débit'!C1017,"")</f>
        <v/>
      </c>
      <c r="B23" s="111" t="str">
        <f>IF(ISNUMBER(VLOOKUP('Lignes Factures Débit'!B1017,Comptes,2,FALSE)),VLOOKUP('Lignes Factures Débit'!B1017,Comptes,2,FALSE),"")</f>
        <v/>
      </c>
      <c r="C23" s="111" t="str">
        <f>IF(ISTEXT(VLOOKUP(A23,Ventilations,2,FALSE)&amp;" "&amp;VLOOKUP('Lignes Factures Débit'!B1017,Comptes,3,FALSE)&amp;" - "&amp;'Lignes Factures Débit'!D1017),VLOOKUP(A23,Ventilations,2,FALSE)&amp;" "&amp;VLOOKUP('Lignes Factures Débit'!B1017,Comptes,3,FALSE)&amp;" - "&amp;'Lignes Factures Débit'!D1017,"")</f>
        <v/>
      </c>
      <c r="D23" s="112" t="str">
        <f>IF(ISNUMBER('Lignes Factures Débit'!F1017),'Lignes Factures Débit'!F1017,"")</f>
        <v/>
      </c>
    </row>
    <row r="24" spans="1:4" ht="15.75">
      <c r="A24" s="111" t="str">
        <f>IF(ISTEXT('Lignes Factures Débit'!C1018),'Lignes Factures Débit'!C1018,"")</f>
        <v/>
      </c>
      <c r="B24" s="111" t="str">
        <f>IF(ISNUMBER(VLOOKUP('Lignes Factures Débit'!B1018,Comptes,2,FALSE)),VLOOKUP('Lignes Factures Débit'!B1018,Comptes,2,FALSE),"")</f>
        <v/>
      </c>
      <c r="C24" s="111" t="str">
        <f>IF(ISTEXT(VLOOKUP(A24,Ventilations,2,FALSE)&amp;" "&amp;VLOOKUP('Lignes Factures Débit'!B1018,Comptes,3,FALSE)&amp;" - "&amp;'Lignes Factures Débit'!D1018),VLOOKUP(A24,Ventilations,2,FALSE)&amp;" "&amp;VLOOKUP('Lignes Factures Débit'!B1018,Comptes,3,FALSE)&amp;" - "&amp;'Lignes Factures Débit'!D1018,"")</f>
        <v/>
      </c>
      <c r="D24" s="112" t="str">
        <f>IF(ISNUMBER('Lignes Factures Débit'!F1018),'Lignes Factures Débit'!F1018,"")</f>
        <v/>
      </c>
    </row>
    <row r="25" spans="1:4" ht="15.75">
      <c r="A25" s="111" t="str">
        <f>IF(ISTEXT('Lignes Factures Débit'!C1019),'Lignes Factures Débit'!C1019,"")</f>
        <v/>
      </c>
      <c r="B25" s="111" t="str">
        <f>IF(ISNUMBER(VLOOKUP('Lignes Factures Débit'!B1019,Comptes,2,FALSE)),VLOOKUP('Lignes Factures Débit'!B1019,Comptes,2,FALSE),"")</f>
        <v/>
      </c>
      <c r="C25" s="111" t="str">
        <f>IF(ISTEXT(VLOOKUP(A25,Ventilations,2,FALSE)&amp;" "&amp;VLOOKUP('Lignes Factures Débit'!B1019,Comptes,3,FALSE)&amp;" - "&amp;'Lignes Factures Débit'!D1019),VLOOKUP(A25,Ventilations,2,FALSE)&amp;" "&amp;VLOOKUP('Lignes Factures Débit'!B1019,Comptes,3,FALSE)&amp;" - "&amp;'Lignes Factures Débit'!D1019,"")</f>
        <v/>
      </c>
      <c r="D25" s="112" t="str">
        <f>IF(ISNUMBER('Lignes Factures Débit'!F1019),'Lignes Factures Débit'!F1019,"")</f>
        <v/>
      </c>
    </row>
    <row r="26" spans="1:4" ht="15.75">
      <c r="A26" s="111" t="str">
        <f>IF(ISTEXT('Lignes Factures Débit'!C1020),'Lignes Factures Débit'!C1020,"")</f>
        <v/>
      </c>
      <c r="B26" s="111" t="str">
        <f>IF(ISNUMBER(VLOOKUP('Lignes Factures Débit'!B1020,Comptes,2,FALSE)),VLOOKUP('Lignes Factures Débit'!B1020,Comptes,2,FALSE),"")</f>
        <v/>
      </c>
      <c r="C26" s="111" t="str">
        <f>IF(ISTEXT(VLOOKUP(A26,Ventilations,2,FALSE)&amp;" "&amp;VLOOKUP('Lignes Factures Débit'!B1020,Comptes,3,FALSE)&amp;" - "&amp;'Lignes Factures Débit'!D1020),VLOOKUP(A26,Ventilations,2,FALSE)&amp;" "&amp;VLOOKUP('Lignes Factures Débit'!B1020,Comptes,3,FALSE)&amp;" - "&amp;'Lignes Factures Débit'!D1020,"")</f>
        <v/>
      </c>
      <c r="D26" s="112" t="str">
        <f>IF(ISNUMBER('Lignes Factures Débit'!F1020),'Lignes Factures Débit'!F1020,"")</f>
        <v/>
      </c>
    </row>
    <row r="27" spans="1:4" ht="15.75">
      <c r="A27" s="111" t="str">
        <f>IF(ISTEXT('Lignes Factures Débit'!C1021),'Lignes Factures Débit'!C1021,"")</f>
        <v/>
      </c>
      <c r="B27" s="111" t="str">
        <f>IF(ISNUMBER(VLOOKUP('Lignes Factures Débit'!B1021,Comptes,2,FALSE)),VLOOKUP('Lignes Factures Débit'!B1021,Comptes,2,FALSE),"")</f>
        <v/>
      </c>
      <c r="C27" s="111" t="str">
        <f>IF(ISTEXT(VLOOKUP(A27,Ventilations,2,FALSE)&amp;" "&amp;VLOOKUP('Lignes Factures Débit'!B1021,Comptes,3,FALSE)&amp;" - "&amp;'Lignes Factures Débit'!D1021),VLOOKUP(A27,Ventilations,2,FALSE)&amp;" "&amp;VLOOKUP('Lignes Factures Débit'!B1021,Comptes,3,FALSE)&amp;" - "&amp;'Lignes Factures Débit'!D1021,"")</f>
        <v/>
      </c>
      <c r="D27" s="112" t="str">
        <f>IF(ISNUMBER('Lignes Factures Débit'!F1021),'Lignes Factures Débit'!F1021,"")</f>
        <v/>
      </c>
    </row>
    <row r="28" spans="1:4" ht="15.75">
      <c r="A28" s="111" t="str">
        <f>IF(ISTEXT('Lignes Factures Débit'!C1022),'Lignes Factures Débit'!C1022,"")</f>
        <v/>
      </c>
      <c r="B28" s="111" t="str">
        <f>IF(ISNUMBER(VLOOKUP('Lignes Factures Débit'!B1022,Comptes,2,FALSE)),VLOOKUP('Lignes Factures Débit'!B1022,Comptes,2,FALSE),"")</f>
        <v/>
      </c>
      <c r="C28" s="111" t="str">
        <f>IF(ISTEXT(VLOOKUP(A28,Ventilations,2,FALSE)&amp;" "&amp;VLOOKUP('Lignes Factures Débit'!B1022,Comptes,3,FALSE)&amp;" - "&amp;'Lignes Factures Débit'!D1022),VLOOKUP(A28,Ventilations,2,FALSE)&amp;" "&amp;VLOOKUP('Lignes Factures Débit'!B1022,Comptes,3,FALSE)&amp;" - "&amp;'Lignes Factures Débit'!D1022,"")</f>
        <v/>
      </c>
      <c r="D28" s="112" t="str">
        <f>IF(ISNUMBER('Lignes Factures Débit'!F1022),'Lignes Factures Débit'!F1022,"")</f>
        <v/>
      </c>
    </row>
    <row r="29" spans="1:4" ht="15.75">
      <c r="A29" s="113"/>
      <c r="B29" s="113"/>
      <c r="C29" s="113"/>
      <c r="D29" s="110">
        <f>SUM(D9:D28)</f>
        <v>26</v>
      </c>
    </row>
    <row r="32" spans="1:4" ht="21">
      <c r="A32" s="126" t="s">
        <v>109</v>
      </c>
      <c r="B32" s="126"/>
      <c r="C32" s="126"/>
      <c r="D32" s="126"/>
    </row>
    <row r="33" spans="1:4" ht="15.75">
      <c r="A33" s="123" t="s">
        <v>110</v>
      </c>
      <c r="B33" s="123" t="s">
        <v>111</v>
      </c>
      <c r="C33" s="123" t="s">
        <v>112</v>
      </c>
      <c r="D33" s="124" t="s">
        <v>27</v>
      </c>
    </row>
    <row r="34" spans="1:4" ht="15.75">
      <c r="A34" s="111" t="str">
        <f>IF(ISTEXT('Lignes Factures Crédit'!B10001),'Lignes Factures Crédit'!B10001,"")</f>
        <v>FE0002</v>
      </c>
      <c r="B34" s="111" t="str">
        <f>IF(ISTEXT('Lignes Factures Crédit'!C10001),'Lignes Factures Crédit'!C10001,"")</f>
        <v>Auchan</v>
      </c>
      <c r="C34" s="111" t="str">
        <f>IF(ISTEXT('Lignes Factures Crédit'!D10001),'Lignes Factures Crédit'!D10001,"")</f>
        <v>Repas chantier 22</v>
      </c>
      <c r="D34" s="112">
        <f>IF(ISNUMBER('Lignes Factures Crédit'!F10001),'Lignes Factures Crédit'!F10001,"")</f>
        <v>26</v>
      </c>
    </row>
    <row r="35" spans="1:4" ht="15.75">
      <c r="A35" s="111" t="str">
        <f>IF(ISTEXT('Lignes Factures Crédit'!B1002),'Lignes Factures Crédit'!B1002,"")</f>
        <v/>
      </c>
      <c r="B35" s="111" t="str">
        <f>IF(ISTEXT('Lignes Factures Crédit'!C1002),'Lignes Factures Crédit'!C1002,"")</f>
        <v/>
      </c>
      <c r="C35" s="111" t="str">
        <f>IF(ISTEXT('Lignes Factures Crédit'!D1002),'Lignes Factures Crédit'!D1002,"")</f>
        <v/>
      </c>
      <c r="D35" s="112" t="str">
        <f>IF(ISNUMBER('Lignes Factures Crédit'!F1002),'Lignes Factures Crédit'!F1002,"")</f>
        <v/>
      </c>
    </row>
    <row r="36" spans="1:4" ht="15.75">
      <c r="A36" s="111" t="str">
        <f>IF(ISTEXT('Lignes Factures Crédit'!B1003),'Lignes Factures Crédit'!B1003,"")</f>
        <v/>
      </c>
      <c r="B36" s="111" t="str">
        <f>IF(ISTEXT('Lignes Factures Crédit'!C1003),'Lignes Factures Crédit'!C1003,"")</f>
        <v/>
      </c>
      <c r="C36" s="111" t="str">
        <f>IF(ISTEXT('Lignes Factures Crédit'!D1003),'Lignes Factures Crédit'!D1003,"")</f>
        <v/>
      </c>
      <c r="D36" s="112" t="str">
        <f>IF(ISNUMBER('Lignes Factures Crédit'!F1003),'Lignes Factures Crédit'!F1003,"")</f>
        <v/>
      </c>
    </row>
    <row r="37" spans="1:4" ht="15.75">
      <c r="A37" s="111" t="str">
        <f>IF(ISTEXT('Lignes Factures Crédit'!B1004),'Lignes Factures Crédit'!B1004,"")</f>
        <v/>
      </c>
      <c r="B37" s="111" t="str">
        <f>IF(ISTEXT('Lignes Factures Crédit'!C1004),'Lignes Factures Crédit'!C1004,"")</f>
        <v/>
      </c>
      <c r="C37" s="111" t="str">
        <f>IF(ISTEXT('Lignes Factures Crédit'!D1004),'Lignes Factures Crédit'!D1004,"")</f>
        <v/>
      </c>
      <c r="D37" s="112" t="str">
        <f>IF(ISNUMBER('Lignes Factures Crédit'!F1004),'Lignes Factures Crédit'!F1004,"")</f>
        <v/>
      </c>
    </row>
    <row r="38" spans="1:4" ht="15.75">
      <c r="A38" s="111" t="str">
        <f>IF(ISTEXT('Lignes Factures Crédit'!B1005),'Lignes Factures Crédit'!B1005,"")</f>
        <v/>
      </c>
      <c r="B38" s="111" t="str">
        <f>IF(ISTEXT('Lignes Factures Crédit'!C1005),'Lignes Factures Crédit'!C1005,"")</f>
        <v/>
      </c>
      <c r="C38" s="111" t="str">
        <f>IF(ISTEXT('Lignes Factures Crédit'!D1005),'Lignes Factures Crédit'!D1005,"")</f>
        <v/>
      </c>
      <c r="D38" s="112" t="str">
        <f>IF(ISNUMBER('Lignes Factures Crédit'!F1005),'Lignes Factures Crédit'!F1005,"")</f>
        <v/>
      </c>
    </row>
    <row r="39" spans="1:4" ht="15.75">
      <c r="A39" s="111" t="str">
        <f>IF(ISTEXT('Lignes Factures Crédit'!B1006),'Lignes Factures Crédit'!B1006,"")</f>
        <v/>
      </c>
      <c r="B39" s="111" t="str">
        <f>IF(ISTEXT('Lignes Factures Crédit'!C1006),'Lignes Factures Crédit'!C1006,"")</f>
        <v/>
      </c>
      <c r="C39" s="111" t="str">
        <f>IF(ISTEXT('Lignes Factures Crédit'!D1006),'Lignes Factures Crédit'!D1006,"")</f>
        <v/>
      </c>
      <c r="D39" s="112" t="str">
        <f>IF(ISNUMBER('Lignes Factures Crédit'!F1006),'Lignes Factures Crédit'!F1006,"")</f>
        <v/>
      </c>
    </row>
    <row r="40" spans="1:4" ht="15.75">
      <c r="A40" s="111" t="str">
        <f>IF(ISTEXT('Lignes Factures Crédit'!B1007),'Lignes Factures Crédit'!B1007,"")</f>
        <v/>
      </c>
      <c r="B40" s="111" t="str">
        <f>IF(ISTEXT('Lignes Factures Crédit'!C1007),'Lignes Factures Crédit'!C1007,"")</f>
        <v/>
      </c>
      <c r="C40" s="111" t="str">
        <f>IF(ISTEXT('Lignes Factures Crédit'!D1007),'Lignes Factures Crédit'!D1007,"")</f>
        <v/>
      </c>
      <c r="D40" s="112" t="str">
        <f>IF(ISNUMBER('Lignes Factures Crédit'!F1007),'Lignes Factures Crédit'!F1007,"")</f>
        <v/>
      </c>
    </row>
    <row r="41" spans="1:4" ht="15.75">
      <c r="A41" s="111" t="str">
        <f>IF(ISTEXT('Lignes Factures Crédit'!B1008),'Lignes Factures Crédit'!B1008,"")</f>
        <v/>
      </c>
      <c r="B41" s="111" t="str">
        <f>IF(ISTEXT('Lignes Factures Crédit'!C1008),'Lignes Factures Crédit'!C1008,"")</f>
        <v/>
      </c>
      <c r="C41" s="111" t="str">
        <f>IF(ISTEXT('Lignes Factures Crédit'!D1008),'Lignes Factures Crédit'!D1008,"")</f>
        <v/>
      </c>
      <c r="D41" s="112" t="str">
        <f>IF(ISNUMBER('Lignes Factures Crédit'!F1008),'Lignes Factures Crédit'!F1008,"")</f>
        <v/>
      </c>
    </row>
    <row r="42" spans="1:4" ht="15.75">
      <c r="A42" s="111" t="str">
        <f>IF(ISTEXT('Lignes Factures Crédit'!B1009),'Lignes Factures Crédit'!B1009,"")</f>
        <v/>
      </c>
      <c r="B42" s="111" t="str">
        <f>IF(ISTEXT('Lignes Factures Crédit'!C1009),'Lignes Factures Crédit'!C1009,"")</f>
        <v/>
      </c>
      <c r="C42" s="111" t="str">
        <f>IF(ISTEXT('Lignes Factures Crédit'!D1009),'Lignes Factures Crédit'!D1009,"")</f>
        <v/>
      </c>
      <c r="D42" s="112" t="str">
        <f>IF(ISNUMBER('Lignes Factures Crédit'!F1009),'Lignes Factures Crédit'!F1009,"")</f>
        <v/>
      </c>
    </row>
    <row r="43" spans="1:4" ht="15.75">
      <c r="A43" s="111" t="str">
        <f>IF(ISTEXT('Lignes Factures Crédit'!B1010),'Lignes Factures Crédit'!B1010,"")</f>
        <v/>
      </c>
      <c r="B43" s="111" t="str">
        <f>IF(ISTEXT('Lignes Factures Crédit'!C1010),'Lignes Factures Crédit'!C1010,"")</f>
        <v/>
      </c>
      <c r="C43" s="111" t="str">
        <f>IF(ISTEXT('Lignes Factures Crédit'!D1010),'Lignes Factures Crédit'!D1010,"")</f>
        <v/>
      </c>
      <c r="D43" s="112" t="str">
        <f>IF(ISNUMBER('Lignes Factures Crédit'!F1010),'Lignes Factures Crédit'!F1010,"")</f>
        <v/>
      </c>
    </row>
    <row r="44" spans="1:4" ht="15.75">
      <c r="A44" s="113"/>
      <c r="B44" s="113"/>
      <c r="C44" s="113"/>
      <c r="D44" s="110">
        <f>SUM(D34:D43)</f>
        <v>26</v>
      </c>
    </row>
  </sheetData>
  <mergeCells count="6">
    <mergeCell ref="A32:D32"/>
    <mergeCell ref="A1:D1"/>
    <mergeCell ref="F2:F3"/>
    <mergeCell ref="D3:D4"/>
    <mergeCell ref="A6:D6"/>
    <mergeCell ref="A7:D7"/>
  </mergeCells>
  <conditionalFormatting sqref="D29 A9:D28 A34:D43">
    <cfRule type="expression" dxfId="2" priority="5">
      <formula>A9&lt;&gt;""</formula>
    </cfRule>
  </conditionalFormatting>
  <conditionalFormatting sqref="A1:D1 D3:D4 C2">
    <cfRule type="containsErrors" dxfId="1" priority="4">
      <formula>ISERROR(A1)</formula>
    </cfRule>
  </conditionalFormatting>
  <conditionalFormatting sqref="D44">
    <cfRule type="expression" dxfId="0" priority="1">
      <formula>D44&lt;&gt;""</formula>
    </cfRule>
  </conditionalFormatting>
  <dataValidations count="1">
    <dataValidation type="list" allowBlank="1" showInputMessage="1" showErrorMessage="1" errorTitle="Choisir dans la liste" error="Choisir dans la liste !" sqref="G3">
      <formula1>Liste_Factures</formula1>
    </dataValidation>
  </dataValidation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sheetPr codeName="Feuil9"/>
  <dimension ref="A1:L101"/>
  <sheetViews>
    <sheetView workbookViewId="0">
      <pane xSplit="1" ySplit="7" topLeftCell="B8" activePane="bottomRight" state="frozen"/>
      <selection pane="topRight" activeCell="B1" sqref="B1"/>
      <selection pane="bottomLeft" activeCell="A11" sqref="A11"/>
      <selection pane="bottomRight" activeCell="C13" sqref="C13"/>
    </sheetView>
  </sheetViews>
  <sheetFormatPr baseColWidth="10" defaultRowHeight="12.75"/>
  <cols>
    <col min="1" max="1" width="24.28515625" customWidth="1"/>
    <col min="2" max="2" width="35" bestFit="1" customWidth="1"/>
    <col min="3" max="3" width="31.85546875" customWidth="1"/>
    <col min="4" max="4" width="24.140625" customWidth="1"/>
    <col min="7" max="7" width="17.42578125" customWidth="1"/>
    <col min="12" max="12" width="14.85546875" customWidth="1"/>
  </cols>
  <sheetData>
    <row r="1" spans="1:8" ht="32.25" thickBot="1">
      <c r="A1" s="88" t="s">
        <v>42</v>
      </c>
      <c r="B1" s="88"/>
      <c r="C1" s="88"/>
      <c r="D1" s="88"/>
      <c r="E1" s="76">
        <v>1</v>
      </c>
    </row>
    <row r="2" spans="1:8" ht="18" customHeight="1">
      <c r="A2" s="58" t="s">
        <v>41</v>
      </c>
      <c r="B2" s="56" t="s">
        <v>22</v>
      </c>
      <c r="C2" s="59"/>
      <c r="D2" s="77" t="s">
        <v>39</v>
      </c>
      <c r="E2" s="97">
        <v>2</v>
      </c>
      <c r="G2" s="89" t="s">
        <v>38</v>
      </c>
      <c r="H2" s="60" t="s">
        <v>21</v>
      </c>
    </row>
    <row r="3" spans="1:8" ht="18" customHeight="1">
      <c r="A3" s="54" t="e">
        <f>VLOOKUP(H3,Entetes_2,2,FALSE)</f>
        <v>#NAME?</v>
      </c>
      <c r="B3" s="54" t="e">
        <f>VLOOKUP(H3,Entetes_2,3,FALSE)</f>
        <v>#NAME?</v>
      </c>
      <c r="C3" s="52"/>
      <c r="D3" s="95">
        <f>H3</f>
        <v>1</v>
      </c>
      <c r="E3" s="98"/>
      <c r="G3" s="89"/>
      <c r="H3" s="65">
        <v>1</v>
      </c>
    </row>
    <row r="4" spans="1:8" ht="18" customHeight="1" thickBot="1">
      <c r="A4" s="53" t="e">
        <f>"Le Directeur, "&amp;Directeur</f>
        <v>#NAME?</v>
      </c>
      <c r="B4" s="51" t="e">
        <f>"Le Comptable, "&amp;Comptable</f>
        <v>#NAME?</v>
      </c>
      <c r="C4" s="52"/>
      <c r="D4" s="95"/>
      <c r="E4" s="99"/>
    </row>
    <row r="6" spans="1:8" ht="21.75" thickBot="1">
      <c r="A6" s="91" t="s">
        <v>40</v>
      </c>
      <c r="B6" s="91"/>
      <c r="C6" s="91"/>
      <c r="D6" s="91"/>
    </row>
    <row r="7" spans="1:8" ht="18.75" customHeight="1">
      <c r="A7" s="61" t="s">
        <v>26</v>
      </c>
      <c r="B7" s="61" t="s">
        <v>25</v>
      </c>
      <c r="C7" s="61" t="s">
        <v>0</v>
      </c>
      <c r="D7" s="57" t="s">
        <v>27</v>
      </c>
      <c r="E7" s="100">
        <v>3</v>
      </c>
    </row>
    <row r="8" spans="1:8" ht="15.75">
      <c r="A8" s="62" t="str">
        <f>IF(ISTEXT('Lignes Factures Débit'!C10003),'Lignes Factures Débit'!C10003,"")</f>
        <v>S2 - Admin.Han</v>
      </c>
      <c r="B8" s="62" t="str">
        <f>IF(ISTEXT('Lignes Factures Débit'!B10003),'Lignes Factures Débit'!B10003,"")</f>
        <v>6282000 - Alimentation à l'extérieur</v>
      </c>
      <c r="C8" s="62" t="str">
        <f>IF(ISTEXT('Lignes Factures Débit'!D10003),'Lignes Factures Débit'!D10003,"")</f>
        <v>Repas chantier 22</v>
      </c>
      <c r="D8" s="55">
        <f>IF(ISNUMBER('Lignes Factures Débit'!F10003),'Lignes Factures Débit'!F10003,"")</f>
        <v>12</v>
      </c>
      <c r="E8" s="101"/>
    </row>
    <row r="9" spans="1:8" ht="15.75">
      <c r="A9" s="62" t="str">
        <f>IF(ISTEXT('Lignes Factures Débit'!C10004),'Lignes Factures Débit'!C10004,"")</f>
        <v>S2 - Admin.Han</v>
      </c>
      <c r="B9" s="62" t="str">
        <f>IF(ISTEXT('Lignes Factures Débit'!B10004),'Lignes Factures Débit'!B10004,"")</f>
        <v>6282000 - Alimentation à l'extérieur</v>
      </c>
      <c r="C9" s="62" t="str">
        <f>IF(ISTEXT('Lignes Factures Débit'!D10004),'Lignes Factures Débit'!D10004,"")</f>
        <v>Repas chantier 23</v>
      </c>
      <c r="D9" s="55">
        <f>IF(ISNUMBER('Lignes Factures Débit'!F10004),'Lignes Factures Débit'!F10004,"")</f>
        <v>14</v>
      </c>
      <c r="E9" s="101"/>
    </row>
    <row r="10" spans="1:8" ht="15.75">
      <c r="A10" s="62" t="str">
        <f>IF(ISTEXT('Lignes Factures Débit'!#REF!),'Lignes Factures Débit'!#REF!,"")</f>
        <v/>
      </c>
      <c r="B10" s="62" t="str">
        <f>IF(ISTEXT('Lignes Factures Débit'!#REF!),'Lignes Factures Débit'!#REF!,"")</f>
        <v/>
      </c>
      <c r="C10" s="62" t="str">
        <f>IF(ISTEXT('Lignes Factures Débit'!#REF!),'Lignes Factures Débit'!#REF!,"")</f>
        <v/>
      </c>
      <c r="D10" s="55" t="str">
        <f>IF(ISNUMBER('Lignes Factures Débit'!#REF!),'Lignes Factures Débit'!#REF!,"")</f>
        <v/>
      </c>
      <c r="E10" s="101"/>
    </row>
    <row r="11" spans="1:8" ht="15.75">
      <c r="A11" s="62" t="str">
        <f>IF(ISTEXT('Lignes Factures Débit'!#REF!),'Lignes Factures Débit'!#REF!,"")</f>
        <v/>
      </c>
      <c r="B11" s="62" t="str">
        <f>IF(ISTEXT('Lignes Factures Débit'!#REF!),'Lignes Factures Débit'!#REF!,"")</f>
        <v/>
      </c>
      <c r="C11" s="62" t="str">
        <f>IF(ISTEXT('Lignes Factures Débit'!#REF!),'Lignes Factures Débit'!#REF!,"")</f>
        <v/>
      </c>
      <c r="D11" s="55" t="str">
        <f>IF(ISNUMBER('Lignes Factures Débit'!#REF!),'Lignes Factures Débit'!#REF!,"")</f>
        <v/>
      </c>
      <c r="E11" s="101"/>
    </row>
    <row r="12" spans="1:8" ht="15.75">
      <c r="A12" s="62" t="str">
        <f>IF(ISTEXT('Lignes Factures Débit'!#REF!),'Lignes Factures Débit'!#REF!,"")</f>
        <v/>
      </c>
      <c r="B12" s="62" t="str">
        <f>IF(ISTEXT('Lignes Factures Débit'!#REF!),'Lignes Factures Débit'!#REF!,"")</f>
        <v/>
      </c>
      <c r="C12" s="62" t="str">
        <f>IF(ISTEXT('Lignes Factures Débit'!#REF!),'Lignes Factures Débit'!#REF!,"")</f>
        <v/>
      </c>
      <c r="D12" s="55" t="str">
        <f>IF(ISNUMBER('Lignes Factures Débit'!#REF!),'Lignes Factures Débit'!#REF!,"")</f>
        <v/>
      </c>
      <c r="E12" s="101"/>
    </row>
    <row r="13" spans="1:8" ht="15.75">
      <c r="A13" s="62" t="str">
        <f>IF(ISTEXT('Lignes Factures Débit'!#REF!),'Lignes Factures Débit'!#REF!,"")</f>
        <v/>
      </c>
      <c r="B13" s="62" t="str">
        <f>IF(ISTEXT('Lignes Factures Débit'!#REF!),'Lignes Factures Débit'!#REF!,"")</f>
        <v/>
      </c>
      <c r="C13" s="62" t="str">
        <f>IF(ISTEXT('Lignes Factures Débit'!#REF!),'Lignes Factures Débit'!#REF!,"")</f>
        <v/>
      </c>
      <c r="D13" s="55" t="str">
        <f>IF(ISNUMBER('Lignes Factures Débit'!#REF!),'Lignes Factures Débit'!#REF!,"")</f>
        <v/>
      </c>
      <c r="E13" s="101"/>
    </row>
    <row r="14" spans="1:8" ht="15.75">
      <c r="A14" s="62" t="str">
        <f>IF(ISTEXT('Lignes Factures Débit'!#REF!),'Lignes Factures Débit'!#REF!,"")</f>
        <v/>
      </c>
      <c r="B14" s="62" t="str">
        <f>IF(ISTEXT('Lignes Factures Débit'!#REF!),'Lignes Factures Débit'!#REF!,"")</f>
        <v/>
      </c>
      <c r="C14" s="62" t="str">
        <f>IF(ISTEXT('Lignes Factures Débit'!#REF!),'Lignes Factures Débit'!#REF!,"")</f>
        <v/>
      </c>
      <c r="D14" s="55" t="str">
        <f>IF(ISNUMBER('Lignes Factures Débit'!#REF!),'Lignes Factures Débit'!#REF!,"")</f>
        <v/>
      </c>
      <c r="E14" s="101"/>
    </row>
    <row r="15" spans="1:8" ht="15.75">
      <c r="A15" s="62" t="str">
        <f>IF(ISTEXT('Lignes Factures Débit'!#REF!),'Lignes Factures Débit'!#REF!,"")</f>
        <v/>
      </c>
      <c r="B15" s="62" t="str">
        <f>IF(ISTEXT('Lignes Factures Débit'!#REF!),'Lignes Factures Débit'!#REF!,"")</f>
        <v/>
      </c>
      <c r="C15" s="62" t="str">
        <f>IF(ISTEXT('Lignes Factures Débit'!#REF!),'Lignes Factures Débit'!#REF!,"")</f>
        <v/>
      </c>
      <c r="D15" s="55" t="str">
        <f>IF(ISNUMBER('Lignes Factures Débit'!#REF!),'Lignes Factures Débit'!#REF!,"")</f>
        <v/>
      </c>
      <c r="E15" s="101"/>
    </row>
    <row r="16" spans="1:8" ht="15.75">
      <c r="A16" s="62" t="str">
        <f>IF(ISTEXT('Lignes Factures Débit'!#REF!),'Lignes Factures Débit'!#REF!,"")</f>
        <v/>
      </c>
      <c r="B16" s="62" t="str">
        <f>IF(ISTEXT('Lignes Factures Débit'!#REF!),'Lignes Factures Débit'!#REF!,"")</f>
        <v/>
      </c>
      <c r="C16" s="62" t="str">
        <f>IF(ISTEXT('Lignes Factures Débit'!#REF!),'Lignes Factures Débit'!#REF!,"")</f>
        <v/>
      </c>
      <c r="D16" s="55" t="str">
        <f>IF(ISNUMBER('Lignes Factures Débit'!#REF!),'Lignes Factures Débit'!#REF!,"")</f>
        <v/>
      </c>
      <c r="E16" s="101"/>
    </row>
    <row r="17" spans="1:5" ht="15.75">
      <c r="A17" s="62" t="str">
        <f>IF(ISTEXT('Lignes Factures Débit'!#REF!),'Lignes Factures Débit'!#REF!,"")</f>
        <v/>
      </c>
      <c r="B17" s="62" t="str">
        <f>IF(ISTEXT('Lignes Factures Débit'!#REF!),'Lignes Factures Débit'!#REF!,"")</f>
        <v/>
      </c>
      <c r="C17" s="62" t="str">
        <f>IF(ISTEXT('Lignes Factures Débit'!#REF!),'Lignes Factures Débit'!#REF!,"")</f>
        <v/>
      </c>
      <c r="D17" s="55" t="str">
        <f>IF(ISNUMBER('Lignes Factures Débit'!#REF!),'Lignes Factures Débit'!#REF!,"")</f>
        <v/>
      </c>
      <c r="E17" s="101"/>
    </row>
    <row r="18" spans="1:5" ht="15.75">
      <c r="A18" s="62" t="str">
        <f>IF(ISTEXT('Lignes Factures Débit'!C10005),'Lignes Factures Débit'!C10005,"")</f>
        <v/>
      </c>
      <c r="B18" s="62" t="str">
        <f>IF(ISTEXT('Lignes Factures Débit'!B10005),'Lignes Factures Débit'!B10005,"")</f>
        <v/>
      </c>
      <c r="C18" s="62" t="str">
        <f>IF(ISTEXT('Lignes Factures Débit'!D10005),'Lignes Factures Débit'!D10005,"")</f>
        <v/>
      </c>
      <c r="D18" s="55" t="str">
        <f>IF(ISNUMBER('Lignes Factures Débit'!F10005),'Lignes Factures Débit'!F10005,"")</f>
        <v/>
      </c>
      <c r="E18" s="101"/>
    </row>
    <row r="19" spans="1:5" ht="15.75">
      <c r="A19" s="62" t="str">
        <f>IF(ISTEXT('Lignes Factures Débit'!C10006),'Lignes Factures Débit'!C10006,"")</f>
        <v/>
      </c>
      <c r="B19" s="62" t="str">
        <f>IF(ISTEXT('Lignes Factures Débit'!B10006),'Lignes Factures Débit'!B10006,"")</f>
        <v/>
      </c>
      <c r="C19" s="62" t="str">
        <f>IF(ISTEXT('Lignes Factures Débit'!D10006),'Lignes Factures Débit'!D10006,"")</f>
        <v/>
      </c>
      <c r="D19" s="55" t="str">
        <f>IF(ISNUMBER('Lignes Factures Débit'!F10006),'Lignes Factures Débit'!F10006,"")</f>
        <v/>
      </c>
      <c r="E19" s="101"/>
    </row>
    <row r="20" spans="1:5" ht="15.75">
      <c r="A20" s="62" t="str">
        <f>IF(ISTEXT('Lignes Factures Débit'!C1007),'Lignes Factures Débit'!C1007,"")</f>
        <v/>
      </c>
      <c r="B20" s="62" t="str">
        <f>IF(ISTEXT('Lignes Factures Débit'!B1007),'Lignes Factures Débit'!B1007,"")</f>
        <v/>
      </c>
      <c r="C20" s="62" t="str">
        <f>IF(ISTEXT('Lignes Factures Débit'!D1007),'Lignes Factures Débit'!D1007,"")</f>
        <v/>
      </c>
      <c r="D20" s="55" t="str">
        <f>IF(ISNUMBER('Lignes Factures Débit'!F1007),'Lignes Factures Débit'!F1007,"")</f>
        <v/>
      </c>
      <c r="E20" s="101"/>
    </row>
    <row r="21" spans="1:5" ht="15.75">
      <c r="A21" s="62" t="str">
        <f>IF(ISTEXT('Lignes Factures Débit'!C1008),'Lignes Factures Débit'!C1008,"")</f>
        <v/>
      </c>
      <c r="B21" s="62" t="str">
        <f>IF(ISTEXT('Lignes Factures Débit'!B1008),'Lignes Factures Débit'!B1008,"")</f>
        <v/>
      </c>
      <c r="C21" s="62" t="str">
        <f>IF(ISTEXT('Lignes Factures Débit'!D1008),'Lignes Factures Débit'!D1008,"")</f>
        <v/>
      </c>
      <c r="D21" s="55" t="str">
        <f>IF(ISNUMBER('Lignes Factures Débit'!F1008),'Lignes Factures Débit'!F1008,"")</f>
        <v/>
      </c>
      <c r="E21" s="101"/>
    </row>
    <row r="22" spans="1:5" ht="15.75">
      <c r="A22" s="62" t="str">
        <f>IF(ISTEXT('Lignes Factures Débit'!C1009),'Lignes Factures Débit'!C1009,"")</f>
        <v/>
      </c>
      <c r="B22" s="62" t="str">
        <f>IF(ISTEXT('Lignes Factures Débit'!B1009),'Lignes Factures Débit'!B1009,"")</f>
        <v/>
      </c>
      <c r="C22" s="62" t="str">
        <f>IF(ISTEXT('Lignes Factures Débit'!D1009),'Lignes Factures Débit'!D1009,"")</f>
        <v/>
      </c>
      <c r="D22" s="55" t="str">
        <f>IF(ISNUMBER('Lignes Factures Débit'!F1009),'Lignes Factures Débit'!F1009,"")</f>
        <v/>
      </c>
      <c r="E22" s="101"/>
    </row>
    <row r="23" spans="1:5" ht="15.75">
      <c r="A23" s="62" t="str">
        <f>IF(ISTEXT('Lignes Factures Débit'!C1010),'Lignes Factures Débit'!C1010,"")</f>
        <v/>
      </c>
      <c r="B23" s="62" t="str">
        <f>IF(ISTEXT('Lignes Factures Débit'!B1010),'Lignes Factures Débit'!B1010,"")</f>
        <v/>
      </c>
      <c r="C23" s="62" t="str">
        <f>IF(ISTEXT('Lignes Factures Débit'!D1010),'Lignes Factures Débit'!D1010,"")</f>
        <v/>
      </c>
      <c r="D23" s="55" t="str">
        <f>IF(ISNUMBER('Lignes Factures Débit'!F1010),'Lignes Factures Débit'!F1010,"")</f>
        <v/>
      </c>
      <c r="E23" s="101"/>
    </row>
    <row r="24" spans="1:5" ht="15.75">
      <c r="A24" s="62" t="str">
        <f>IF(ISTEXT('Lignes Factures Débit'!C1011),'Lignes Factures Débit'!C1011,"")</f>
        <v/>
      </c>
      <c r="B24" s="62" t="str">
        <f>IF(ISTEXT('Lignes Factures Débit'!B1011),'Lignes Factures Débit'!B1011,"")</f>
        <v/>
      </c>
      <c r="C24" s="62" t="str">
        <f>IF(ISTEXT('Lignes Factures Débit'!D1011),'Lignes Factures Débit'!D1011,"")</f>
        <v/>
      </c>
      <c r="D24" s="55" t="str">
        <f>IF(ISNUMBER('Lignes Factures Débit'!F1011),'Lignes Factures Débit'!F1011,"")</f>
        <v/>
      </c>
      <c r="E24" s="101"/>
    </row>
    <row r="25" spans="1:5" ht="15.75">
      <c r="A25" s="62" t="str">
        <f>IF(ISTEXT('Lignes Factures Débit'!C1012),'Lignes Factures Débit'!C1012,"")</f>
        <v/>
      </c>
      <c r="B25" s="62" t="str">
        <f>IF(ISTEXT('Lignes Factures Débit'!B1012),'Lignes Factures Débit'!B1012,"")</f>
        <v/>
      </c>
      <c r="C25" s="62" t="str">
        <f>IF(ISTEXT('Lignes Factures Débit'!D1012),'Lignes Factures Débit'!D1012,"")</f>
        <v/>
      </c>
      <c r="D25" s="55" t="str">
        <f>IF(ISNUMBER('Lignes Factures Débit'!F1012),'Lignes Factures Débit'!F1012,"")</f>
        <v/>
      </c>
      <c r="E25" s="101"/>
    </row>
    <row r="26" spans="1:5" ht="15.75">
      <c r="A26" s="62" t="str">
        <f>IF(ISTEXT('Lignes Factures Débit'!C1013),'Lignes Factures Débit'!C1013,"")</f>
        <v/>
      </c>
      <c r="B26" s="62" t="str">
        <f>IF(ISTEXT('Lignes Factures Débit'!B1013),'Lignes Factures Débit'!B1013,"")</f>
        <v/>
      </c>
      <c r="C26" s="62" t="str">
        <f>IF(ISTEXT('Lignes Factures Débit'!D1013),'Lignes Factures Débit'!D1013,"")</f>
        <v/>
      </c>
      <c r="D26" s="55" t="str">
        <f>IF(ISNUMBER('Lignes Factures Débit'!F1013),'Lignes Factures Débit'!F1013,"")</f>
        <v/>
      </c>
      <c r="E26" s="101"/>
    </row>
    <row r="27" spans="1:5" ht="15.75">
      <c r="A27" s="62" t="str">
        <f>IF(ISTEXT('Lignes Factures Débit'!C1014),'Lignes Factures Débit'!C1014,"")</f>
        <v/>
      </c>
      <c r="B27" s="62" t="str">
        <f>IF(ISTEXT('Lignes Factures Débit'!B1014),'Lignes Factures Débit'!B1014,"")</f>
        <v/>
      </c>
      <c r="C27" s="62" t="str">
        <f>IF(ISTEXT('Lignes Factures Débit'!D1014),'Lignes Factures Débit'!D1014,"")</f>
        <v/>
      </c>
      <c r="D27" s="55" t="str">
        <f>IF(ISNUMBER('Lignes Factures Débit'!F1014),'Lignes Factures Débit'!F1014,"")</f>
        <v/>
      </c>
      <c r="E27" s="101"/>
    </row>
    <row r="28" spans="1:5" ht="15.75">
      <c r="A28" s="62" t="str">
        <f>IF(ISTEXT('Lignes Factures Débit'!C1015),'Lignes Factures Débit'!C1015,"")</f>
        <v/>
      </c>
      <c r="B28" s="62" t="str">
        <f>IF(ISTEXT('Lignes Factures Débit'!B1015),'Lignes Factures Débit'!B1015,"")</f>
        <v/>
      </c>
      <c r="C28" s="62" t="str">
        <f>IF(ISTEXT('Lignes Factures Débit'!D1015),'Lignes Factures Débit'!D1015,"")</f>
        <v/>
      </c>
      <c r="D28" s="55" t="str">
        <f>IF(ISNUMBER('Lignes Factures Débit'!F1015),'Lignes Factures Débit'!F1015,"")</f>
        <v/>
      </c>
      <c r="E28" s="101"/>
    </row>
    <row r="29" spans="1:5" ht="15.75">
      <c r="A29" s="63"/>
      <c r="B29" s="63"/>
      <c r="C29" s="63"/>
      <c r="D29" s="57">
        <f>SUM(D8:D28)</f>
        <v>26</v>
      </c>
    </row>
    <row r="30" spans="1:5" ht="13.5" thickBot="1"/>
    <row r="31" spans="1:5" ht="19.5" thickTop="1" thickBot="1">
      <c r="A31" s="81"/>
      <c r="B31" s="82"/>
      <c r="C31" s="82"/>
      <c r="D31" s="83"/>
      <c r="E31" s="80">
        <v>4</v>
      </c>
    </row>
    <row r="32" spans="1:5" ht="13.5" thickTop="1"/>
    <row r="33" spans="1:12" ht="20.25">
      <c r="A33" s="96" t="s">
        <v>44</v>
      </c>
      <c r="B33" s="96"/>
      <c r="C33" s="96"/>
      <c r="D33" s="96"/>
    </row>
    <row r="34" spans="1:12" ht="13.5" thickBot="1"/>
    <row r="35" spans="1:12" ht="19.5" thickTop="1" thickBot="1">
      <c r="A35" s="78">
        <v>1</v>
      </c>
      <c r="B35" s="67" t="s">
        <v>43</v>
      </c>
      <c r="C35" s="68"/>
      <c r="D35" s="68"/>
      <c r="E35" s="68"/>
      <c r="F35" s="68"/>
      <c r="G35" s="68"/>
      <c r="H35" s="68"/>
      <c r="I35" s="68"/>
      <c r="J35" s="68"/>
      <c r="K35" s="68"/>
      <c r="L35" s="69"/>
    </row>
    <row r="36" spans="1:12" ht="13.5" thickTop="1">
      <c r="B36" s="70" t="s">
        <v>45</v>
      </c>
      <c r="C36" s="66"/>
      <c r="D36" s="66"/>
      <c r="E36" s="66"/>
      <c r="F36" s="66"/>
      <c r="G36" s="66"/>
      <c r="H36" s="66"/>
      <c r="I36" s="66"/>
      <c r="J36" s="66"/>
      <c r="K36" s="66"/>
      <c r="L36" s="71"/>
    </row>
    <row r="37" spans="1:12">
      <c r="B37" s="72"/>
      <c r="C37" s="66"/>
      <c r="D37" s="66"/>
      <c r="E37" s="66"/>
      <c r="F37" s="66"/>
      <c r="G37" s="66"/>
      <c r="H37" s="66"/>
      <c r="I37" s="66"/>
      <c r="J37" s="66"/>
      <c r="K37" s="66"/>
      <c r="L37" s="71"/>
    </row>
    <row r="38" spans="1:12" ht="13.5" thickBot="1">
      <c r="B38" s="73" t="s">
        <v>46</v>
      </c>
      <c r="C38" s="74"/>
      <c r="D38" s="74"/>
      <c r="E38" s="74"/>
      <c r="F38" s="74"/>
      <c r="G38" s="74"/>
      <c r="H38" s="74"/>
      <c r="I38" s="74"/>
      <c r="J38" s="74"/>
      <c r="K38" s="74"/>
      <c r="L38" s="75"/>
    </row>
    <row r="39" spans="1:12" ht="13.5" thickTop="1"/>
    <row r="40" spans="1:12" ht="13.5" thickBot="1"/>
    <row r="41" spans="1:12" ht="19.5" thickTop="1" thickBot="1">
      <c r="A41" s="79">
        <v>2</v>
      </c>
      <c r="B41" s="67" t="s">
        <v>47</v>
      </c>
      <c r="C41" s="68"/>
      <c r="D41" s="68"/>
      <c r="E41" s="68"/>
      <c r="F41" s="68"/>
      <c r="G41" s="68"/>
      <c r="H41" s="68"/>
      <c r="I41" s="68"/>
      <c r="J41" s="68"/>
      <c r="K41" s="68"/>
      <c r="L41" s="69"/>
    </row>
    <row r="42" spans="1:12">
      <c r="B42" s="70"/>
      <c r="C42" s="66"/>
      <c r="D42" s="66"/>
      <c r="E42" s="66"/>
      <c r="F42" s="66"/>
      <c r="G42" s="66"/>
      <c r="H42" s="66"/>
      <c r="I42" s="66"/>
      <c r="J42" s="66"/>
      <c r="K42" s="66"/>
      <c r="L42" s="71"/>
    </row>
    <row r="43" spans="1:12">
      <c r="B43" s="72"/>
      <c r="C43" s="66"/>
      <c r="D43" s="66"/>
      <c r="E43" s="66"/>
      <c r="F43" s="66"/>
      <c r="G43" s="66"/>
      <c r="H43" s="66"/>
      <c r="I43" s="66"/>
      <c r="J43" s="66"/>
      <c r="K43" s="66"/>
      <c r="L43" s="71"/>
    </row>
    <row r="44" spans="1:12">
      <c r="B44" s="72"/>
      <c r="C44" s="66"/>
      <c r="D44" s="66"/>
      <c r="E44" s="66"/>
      <c r="F44" s="66"/>
      <c r="G44" s="66"/>
      <c r="H44" s="66"/>
      <c r="I44" s="66"/>
      <c r="J44" s="66"/>
      <c r="K44" s="66"/>
      <c r="L44" s="71"/>
    </row>
    <row r="45" spans="1:12">
      <c r="B45" s="72"/>
      <c r="C45" s="66"/>
      <c r="D45" s="66"/>
      <c r="E45" s="66"/>
      <c r="F45" s="66"/>
      <c r="G45" s="66"/>
      <c r="H45" s="66"/>
      <c r="I45" s="66"/>
      <c r="J45" s="66"/>
      <c r="K45" s="66"/>
      <c r="L45" s="71"/>
    </row>
    <row r="46" spans="1:12">
      <c r="B46" s="72"/>
      <c r="C46" s="66"/>
      <c r="D46" s="66"/>
      <c r="E46" s="66"/>
      <c r="F46" s="66"/>
      <c r="G46" s="66"/>
      <c r="H46" s="66"/>
      <c r="I46" s="66"/>
      <c r="J46" s="66"/>
      <c r="K46" s="66"/>
      <c r="L46" s="71"/>
    </row>
    <row r="47" spans="1:12">
      <c r="B47" s="72"/>
      <c r="C47" s="66"/>
      <c r="D47" s="66"/>
      <c r="E47" s="66"/>
      <c r="F47" s="66"/>
      <c r="G47" s="66"/>
      <c r="H47" s="66"/>
      <c r="I47" s="66"/>
      <c r="J47" s="66"/>
      <c r="K47" s="66"/>
      <c r="L47" s="71"/>
    </row>
    <row r="48" spans="1:12">
      <c r="B48" s="72"/>
      <c r="C48" s="66"/>
      <c r="D48" s="66"/>
      <c r="E48" s="66"/>
      <c r="F48" s="66"/>
      <c r="G48" s="66"/>
      <c r="H48" s="66"/>
      <c r="I48" s="66"/>
      <c r="J48" s="66"/>
      <c r="K48" s="66"/>
      <c r="L48" s="71"/>
    </row>
    <row r="49" spans="2:12">
      <c r="B49" s="70" t="s">
        <v>48</v>
      </c>
      <c r="C49" s="66"/>
      <c r="D49" s="66"/>
      <c r="E49" s="66"/>
      <c r="F49" s="66"/>
      <c r="G49" s="66"/>
      <c r="H49" s="66"/>
      <c r="I49" s="66"/>
      <c r="J49" s="66"/>
      <c r="K49" s="66"/>
      <c r="L49" s="71"/>
    </row>
    <row r="50" spans="2:12">
      <c r="B50" s="70"/>
      <c r="C50" s="66"/>
      <c r="D50" s="66"/>
      <c r="E50" s="66"/>
      <c r="F50" s="66"/>
      <c r="G50" s="66"/>
      <c r="H50" s="66"/>
      <c r="I50" s="66"/>
      <c r="J50" s="66"/>
      <c r="K50" s="66"/>
      <c r="L50" s="71"/>
    </row>
    <row r="51" spans="2:12">
      <c r="B51" s="70" t="s">
        <v>49</v>
      </c>
      <c r="C51" s="66"/>
      <c r="D51" s="66"/>
      <c r="E51" s="66"/>
      <c r="F51" s="66"/>
      <c r="G51" s="66"/>
      <c r="H51" s="66"/>
      <c r="I51" s="66"/>
      <c r="J51" s="66"/>
      <c r="K51" s="66"/>
      <c r="L51" s="71"/>
    </row>
    <row r="52" spans="2:12">
      <c r="B52" s="70"/>
      <c r="C52" s="66"/>
      <c r="D52" s="66"/>
      <c r="E52" s="66"/>
      <c r="F52" s="66"/>
      <c r="G52" s="66"/>
      <c r="H52" s="66"/>
      <c r="I52" s="66"/>
      <c r="J52" s="66"/>
      <c r="K52" s="66"/>
      <c r="L52" s="71"/>
    </row>
    <row r="53" spans="2:12">
      <c r="B53" s="70" t="s">
        <v>50</v>
      </c>
      <c r="C53" s="66"/>
      <c r="D53" s="66"/>
      <c r="E53" s="66"/>
      <c r="F53" s="66"/>
      <c r="G53" s="66"/>
      <c r="H53" s="66"/>
      <c r="I53" s="66"/>
      <c r="J53" s="66"/>
      <c r="K53" s="66"/>
      <c r="L53" s="71"/>
    </row>
    <row r="54" spans="2:12">
      <c r="B54" s="72"/>
      <c r="C54" s="66"/>
      <c r="D54" s="66"/>
      <c r="E54" s="66"/>
      <c r="F54" s="66"/>
      <c r="G54" s="66"/>
      <c r="H54" s="66"/>
      <c r="I54" s="66"/>
      <c r="J54" s="66"/>
      <c r="K54" s="66"/>
      <c r="L54" s="71"/>
    </row>
    <row r="55" spans="2:12">
      <c r="B55" s="70" t="s">
        <v>51</v>
      </c>
      <c r="C55" s="66"/>
      <c r="D55" s="66"/>
      <c r="E55" s="66"/>
      <c r="F55" s="66"/>
      <c r="G55" s="66"/>
      <c r="H55" s="66"/>
      <c r="I55" s="66"/>
      <c r="J55" s="66"/>
      <c r="K55" s="66"/>
      <c r="L55" s="71"/>
    </row>
    <row r="56" spans="2:12">
      <c r="B56" s="70"/>
      <c r="C56" s="66"/>
      <c r="D56" s="66"/>
      <c r="E56" s="66"/>
      <c r="F56" s="66"/>
      <c r="G56" s="66"/>
      <c r="H56" s="66"/>
      <c r="I56" s="66"/>
      <c r="J56" s="66"/>
      <c r="K56" s="66"/>
      <c r="L56" s="71"/>
    </row>
    <row r="57" spans="2:12">
      <c r="B57" s="70" t="s">
        <v>52</v>
      </c>
      <c r="C57" s="66"/>
      <c r="D57" s="66"/>
      <c r="E57" s="66"/>
      <c r="F57" s="66"/>
      <c r="G57" s="66"/>
      <c r="H57" s="66"/>
      <c r="I57" s="66"/>
      <c r="J57" s="66"/>
      <c r="K57" s="66"/>
      <c r="L57" s="71"/>
    </row>
    <row r="58" spans="2:12">
      <c r="B58" s="70" t="s">
        <v>53</v>
      </c>
      <c r="C58" s="66"/>
      <c r="D58" s="66"/>
      <c r="E58" s="66"/>
      <c r="F58" s="66"/>
      <c r="G58" s="66"/>
      <c r="H58" s="66"/>
      <c r="I58" s="66"/>
      <c r="J58" s="66"/>
      <c r="K58" s="66"/>
      <c r="L58" s="71"/>
    </row>
    <row r="59" spans="2:12">
      <c r="B59" s="72"/>
      <c r="C59" s="66"/>
      <c r="D59" s="66"/>
      <c r="E59" s="66"/>
      <c r="F59" s="66"/>
      <c r="G59" s="66"/>
      <c r="H59" s="66"/>
      <c r="I59" s="66"/>
      <c r="J59" s="66"/>
      <c r="K59" s="66"/>
      <c r="L59" s="71"/>
    </row>
    <row r="60" spans="2:12">
      <c r="B60" s="72"/>
      <c r="C60" s="66"/>
      <c r="D60" s="66"/>
      <c r="E60" s="66"/>
      <c r="F60" s="66"/>
      <c r="G60" s="66"/>
      <c r="H60" s="66"/>
      <c r="I60" s="66"/>
      <c r="J60" s="66"/>
      <c r="K60" s="66"/>
      <c r="L60" s="71"/>
    </row>
    <row r="61" spans="2:12">
      <c r="B61" s="72"/>
      <c r="C61" s="66"/>
      <c r="D61" s="66"/>
      <c r="E61" s="66"/>
      <c r="F61" s="66"/>
      <c r="G61" s="66"/>
      <c r="H61" s="66"/>
      <c r="I61" s="66"/>
      <c r="J61" s="66"/>
      <c r="K61" s="66"/>
      <c r="L61" s="71"/>
    </row>
    <row r="62" spans="2:12">
      <c r="B62" s="72"/>
      <c r="C62" s="66"/>
      <c r="D62" s="66"/>
      <c r="E62" s="66"/>
      <c r="F62" s="66"/>
      <c r="G62" s="66"/>
      <c r="H62" s="66"/>
      <c r="I62" s="66"/>
      <c r="J62" s="66"/>
      <c r="K62" s="66"/>
      <c r="L62" s="71"/>
    </row>
    <row r="63" spans="2:12">
      <c r="B63" s="72"/>
      <c r="C63" s="66"/>
      <c r="D63" s="66"/>
      <c r="E63" s="66"/>
      <c r="F63" s="66"/>
      <c r="G63" s="66"/>
      <c r="H63" s="66"/>
      <c r="I63" s="66"/>
      <c r="J63" s="66"/>
      <c r="K63" s="66"/>
      <c r="L63" s="71"/>
    </row>
    <row r="64" spans="2:12">
      <c r="B64" s="72"/>
      <c r="C64" s="66"/>
      <c r="D64" s="66"/>
      <c r="E64" s="66"/>
      <c r="F64" s="66"/>
      <c r="G64" s="66"/>
      <c r="H64" s="66"/>
      <c r="I64" s="66"/>
      <c r="J64" s="66"/>
      <c r="K64" s="66"/>
      <c r="L64" s="71"/>
    </row>
    <row r="65" spans="1:12">
      <c r="B65" s="72"/>
      <c r="C65" s="66"/>
      <c r="D65" s="66"/>
      <c r="E65" s="66"/>
      <c r="F65" s="66"/>
      <c r="G65" s="66"/>
      <c r="H65" s="66"/>
      <c r="I65" s="66"/>
      <c r="J65" s="66"/>
      <c r="K65" s="66"/>
      <c r="L65" s="71"/>
    </row>
    <row r="66" spans="1:12">
      <c r="B66" s="72"/>
      <c r="C66" s="66"/>
      <c r="D66" s="66"/>
      <c r="E66" s="66"/>
      <c r="F66" s="66"/>
      <c r="G66" s="66"/>
      <c r="H66" s="66"/>
      <c r="I66" s="66"/>
      <c r="J66" s="66"/>
      <c r="K66" s="66"/>
      <c r="L66" s="71"/>
    </row>
    <row r="67" spans="1:12">
      <c r="B67" s="72"/>
      <c r="C67" s="66"/>
      <c r="D67" s="66"/>
      <c r="E67" s="66"/>
      <c r="F67" s="66"/>
      <c r="G67" s="66"/>
      <c r="H67" s="66"/>
      <c r="I67" s="66"/>
      <c r="J67" s="66"/>
      <c r="K67" s="66"/>
      <c r="L67" s="71"/>
    </row>
    <row r="68" spans="1:12">
      <c r="B68" s="72"/>
      <c r="C68" s="66"/>
      <c r="D68" s="66"/>
      <c r="E68" s="66"/>
      <c r="F68" s="66"/>
      <c r="G68" s="66"/>
      <c r="H68" s="66"/>
      <c r="I68" s="66"/>
      <c r="J68" s="66"/>
      <c r="K68" s="66"/>
      <c r="L68" s="71"/>
    </row>
    <row r="69" spans="1:12">
      <c r="B69" s="72"/>
      <c r="C69" s="66"/>
      <c r="D69" s="66"/>
      <c r="E69" s="66"/>
      <c r="F69" s="66"/>
      <c r="G69" s="66"/>
      <c r="H69" s="66"/>
      <c r="I69" s="66"/>
      <c r="J69" s="66"/>
      <c r="K69" s="66"/>
      <c r="L69" s="71"/>
    </row>
    <row r="70" spans="1:12">
      <c r="B70" s="72"/>
      <c r="C70" s="66"/>
      <c r="D70" s="66"/>
      <c r="E70" s="66"/>
      <c r="F70" s="66"/>
      <c r="G70" s="66"/>
      <c r="H70" s="66"/>
      <c r="I70" s="66"/>
      <c r="J70" s="66"/>
      <c r="K70" s="66"/>
      <c r="L70" s="71"/>
    </row>
    <row r="71" spans="1:12">
      <c r="B71" s="72"/>
      <c r="C71" s="66"/>
      <c r="D71" s="66"/>
      <c r="E71" s="66"/>
      <c r="F71" s="66"/>
      <c r="G71" s="66"/>
      <c r="H71" s="66"/>
      <c r="I71" s="66"/>
      <c r="J71" s="66"/>
      <c r="K71" s="66"/>
      <c r="L71" s="71"/>
    </row>
    <row r="72" spans="1:12">
      <c r="B72" s="72"/>
      <c r="C72" s="66"/>
      <c r="D72" s="66"/>
      <c r="E72" s="66"/>
      <c r="F72" s="66"/>
      <c r="G72" s="66"/>
      <c r="H72" s="66"/>
      <c r="I72" s="66"/>
      <c r="J72" s="66"/>
      <c r="K72" s="66"/>
      <c r="L72" s="71"/>
    </row>
    <row r="73" spans="1:12" ht="13.5" thickBot="1">
      <c r="B73" s="73"/>
      <c r="C73" s="74"/>
      <c r="D73" s="74"/>
      <c r="E73" s="74"/>
      <c r="F73" s="74"/>
      <c r="G73" s="74"/>
      <c r="H73" s="74"/>
      <c r="I73" s="74"/>
      <c r="J73" s="74"/>
      <c r="K73" s="74"/>
      <c r="L73" s="75"/>
    </row>
    <row r="74" spans="1:12" ht="14.25" thickTop="1" thickBot="1"/>
    <row r="75" spans="1:12" ht="19.5" thickTop="1" thickBot="1">
      <c r="A75" s="78">
        <v>3</v>
      </c>
      <c r="B75" s="67" t="s">
        <v>56</v>
      </c>
      <c r="C75" s="68"/>
      <c r="D75" s="68"/>
      <c r="E75" s="68"/>
      <c r="F75" s="68"/>
      <c r="G75" s="68"/>
      <c r="H75" s="68"/>
      <c r="I75" s="68"/>
      <c r="J75" s="68"/>
      <c r="K75" s="68"/>
      <c r="L75" s="69"/>
    </row>
    <row r="76" spans="1:12" ht="13.5" thickTop="1">
      <c r="B76" s="70"/>
      <c r="C76" s="66"/>
      <c r="D76" s="66"/>
      <c r="E76" s="66"/>
      <c r="F76" s="66"/>
      <c r="G76" s="66"/>
      <c r="H76" s="66"/>
      <c r="I76" s="66"/>
      <c r="J76" s="66"/>
      <c r="K76" s="66"/>
      <c r="L76" s="71"/>
    </row>
    <row r="77" spans="1:12">
      <c r="B77" s="70" t="s">
        <v>54</v>
      </c>
      <c r="C77" s="66"/>
      <c r="D77" s="66"/>
      <c r="E77" s="66"/>
      <c r="F77" s="66"/>
      <c r="G77" s="66"/>
      <c r="H77" s="66"/>
      <c r="I77" s="66"/>
      <c r="J77" s="66"/>
      <c r="K77" s="66"/>
      <c r="L77" s="71"/>
    </row>
    <row r="78" spans="1:12">
      <c r="B78" s="70" t="s">
        <v>55</v>
      </c>
      <c r="C78" s="66"/>
      <c r="D78" s="66"/>
      <c r="E78" s="66"/>
      <c r="F78" s="66"/>
      <c r="G78" s="66"/>
      <c r="H78" s="66"/>
      <c r="I78" s="66"/>
      <c r="J78" s="66"/>
      <c r="K78" s="66"/>
      <c r="L78" s="71"/>
    </row>
    <row r="79" spans="1:12">
      <c r="B79" s="70"/>
      <c r="C79" s="66"/>
      <c r="D79" s="66"/>
      <c r="E79" s="66"/>
      <c r="F79" s="66"/>
      <c r="G79" s="66"/>
      <c r="H79" s="66"/>
      <c r="I79" s="66"/>
      <c r="J79" s="66"/>
      <c r="K79" s="66"/>
      <c r="L79" s="71"/>
    </row>
    <row r="80" spans="1:12">
      <c r="B80" s="70" t="s">
        <v>57</v>
      </c>
      <c r="C80" s="66"/>
      <c r="D80" s="66"/>
      <c r="E80" s="66"/>
      <c r="F80" s="66"/>
      <c r="G80" s="66"/>
      <c r="H80" s="66"/>
      <c r="I80" s="66"/>
      <c r="J80" s="66"/>
      <c r="K80" s="66"/>
      <c r="L80" s="71"/>
    </row>
    <row r="81" spans="1:12">
      <c r="B81" s="70" t="s">
        <v>58</v>
      </c>
      <c r="C81" s="66"/>
      <c r="D81" s="66"/>
      <c r="E81" s="66"/>
      <c r="F81" s="66"/>
      <c r="G81" s="66"/>
      <c r="H81" s="66"/>
      <c r="I81" s="66"/>
      <c r="J81" s="66"/>
      <c r="K81" s="66"/>
      <c r="L81" s="71"/>
    </row>
    <row r="82" spans="1:12">
      <c r="B82" s="70"/>
      <c r="C82" s="66"/>
      <c r="D82" s="66"/>
      <c r="E82" s="66"/>
      <c r="F82" s="66"/>
      <c r="G82" s="66"/>
      <c r="H82" s="66"/>
      <c r="I82" s="66"/>
      <c r="J82" s="66"/>
      <c r="K82" s="66"/>
      <c r="L82" s="71"/>
    </row>
    <row r="83" spans="1:12" ht="13.5" thickBot="1">
      <c r="B83" s="73"/>
      <c r="C83" s="74"/>
      <c r="D83" s="74"/>
      <c r="E83" s="74"/>
      <c r="F83" s="74"/>
      <c r="G83" s="74"/>
      <c r="H83" s="74"/>
      <c r="I83" s="74"/>
      <c r="J83" s="74"/>
      <c r="K83" s="74"/>
      <c r="L83" s="75"/>
    </row>
    <row r="84" spans="1:12" ht="13.5" thickTop="1"/>
    <row r="85" spans="1:12" ht="13.5" thickBot="1"/>
    <row r="86" spans="1:12" ht="19.5" thickTop="1" thickBot="1">
      <c r="A86" s="78">
        <v>4</v>
      </c>
      <c r="B86" s="67" t="s">
        <v>59</v>
      </c>
      <c r="C86" s="68"/>
      <c r="D86" s="68"/>
      <c r="E86" s="68"/>
      <c r="F86" s="68"/>
      <c r="G86" s="68"/>
      <c r="H86" s="68"/>
      <c r="I86" s="68"/>
      <c r="J86" s="68"/>
      <c r="K86" s="68"/>
      <c r="L86" s="69"/>
    </row>
    <row r="87" spans="1:12" ht="13.5" thickTop="1">
      <c r="B87" s="70"/>
      <c r="C87" s="66"/>
      <c r="D87" s="66"/>
      <c r="E87" s="66"/>
      <c r="F87" s="66"/>
      <c r="G87" s="66"/>
      <c r="H87" s="66"/>
      <c r="I87" s="66"/>
      <c r="J87" s="66"/>
      <c r="K87" s="66"/>
      <c r="L87" s="71"/>
    </row>
    <row r="88" spans="1:12" ht="13.5" thickBot="1">
      <c r="B88" s="73"/>
      <c r="C88" s="74"/>
      <c r="D88" s="74"/>
      <c r="E88" s="74"/>
      <c r="F88" s="74"/>
      <c r="G88" s="74"/>
      <c r="H88" s="74"/>
      <c r="I88" s="74"/>
      <c r="J88" s="74"/>
      <c r="K88" s="74"/>
      <c r="L88" s="75"/>
    </row>
    <row r="89" spans="1:12" ht="13.5" thickTop="1"/>
    <row r="90" spans="1:12" ht="13.5" thickBot="1"/>
    <row r="91" spans="1:12" ht="18.75" thickTop="1">
      <c r="A91" s="92" t="s">
        <v>60</v>
      </c>
      <c r="B91" s="93"/>
      <c r="C91" s="93"/>
      <c r="D91" s="93"/>
      <c r="E91" s="93"/>
      <c r="F91" s="93"/>
      <c r="G91" s="93"/>
      <c r="H91" s="93"/>
      <c r="I91" s="93"/>
      <c r="J91" s="93"/>
      <c r="K91" s="93"/>
      <c r="L91" s="94"/>
    </row>
    <row r="92" spans="1:12">
      <c r="A92" s="72"/>
      <c r="B92" s="66"/>
      <c r="C92" s="66"/>
      <c r="D92" s="66"/>
      <c r="E92" s="66"/>
      <c r="F92" s="66"/>
      <c r="G92" s="66"/>
      <c r="H92" s="66"/>
      <c r="I92" s="66"/>
      <c r="J92" s="66"/>
      <c r="K92" s="66"/>
      <c r="L92" s="71"/>
    </row>
    <row r="93" spans="1:12">
      <c r="A93" s="85" t="s">
        <v>61</v>
      </c>
      <c r="B93" s="86" t="s">
        <v>63</v>
      </c>
      <c r="C93" s="66"/>
      <c r="D93" s="66"/>
      <c r="E93" s="66"/>
      <c r="F93" s="66"/>
      <c r="G93" s="66"/>
      <c r="H93" s="66"/>
      <c r="I93" s="66"/>
      <c r="J93" s="66"/>
      <c r="K93" s="66"/>
      <c r="L93" s="71"/>
    </row>
    <row r="94" spans="1:12">
      <c r="A94" s="85" t="s">
        <v>62</v>
      </c>
      <c r="B94" s="86" t="s">
        <v>63</v>
      </c>
      <c r="C94" s="66"/>
      <c r="D94" s="66"/>
      <c r="E94" s="66"/>
      <c r="F94" s="66"/>
      <c r="G94" s="66"/>
      <c r="H94" s="66"/>
      <c r="I94" s="66"/>
      <c r="J94" s="66"/>
      <c r="K94" s="66"/>
      <c r="L94" s="71"/>
    </row>
    <row r="95" spans="1:12">
      <c r="A95" s="85" t="s">
        <v>64</v>
      </c>
      <c r="B95" s="86" t="s">
        <v>65</v>
      </c>
      <c r="C95" s="66"/>
      <c r="D95" s="66"/>
      <c r="E95" s="66"/>
      <c r="F95" s="66"/>
      <c r="G95" s="66"/>
      <c r="H95" s="66"/>
      <c r="I95" s="66"/>
      <c r="J95" s="66"/>
      <c r="K95" s="66"/>
      <c r="L95" s="71"/>
    </row>
    <row r="96" spans="1:12">
      <c r="A96" s="85" t="s">
        <v>66</v>
      </c>
      <c r="B96" s="87" t="s">
        <v>67</v>
      </c>
      <c r="C96" s="66"/>
      <c r="D96" s="66"/>
      <c r="E96" s="66"/>
      <c r="F96" s="66"/>
      <c r="G96" s="66"/>
      <c r="H96" s="66"/>
      <c r="I96" s="66"/>
      <c r="J96" s="66"/>
      <c r="K96" s="66"/>
      <c r="L96" s="71"/>
    </row>
    <row r="97" spans="1:12">
      <c r="A97" s="85" t="s">
        <v>68</v>
      </c>
      <c r="B97" s="87" t="s">
        <v>69</v>
      </c>
      <c r="C97" s="66"/>
      <c r="D97" s="66"/>
      <c r="E97" s="66"/>
      <c r="F97" s="66"/>
      <c r="G97" s="66"/>
      <c r="H97" s="66"/>
      <c r="I97" s="66"/>
      <c r="J97" s="66"/>
      <c r="K97" s="66"/>
      <c r="L97" s="71"/>
    </row>
    <row r="98" spans="1:12">
      <c r="A98" s="85" t="s">
        <v>70</v>
      </c>
      <c r="B98" s="87" t="s">
        <v>69</v>
      </c>
      <c r="C98" s="66"/>
      <c r="D98" s="66"/>
      <c r="E98" s="66"/>
      <c r="F98" s="66"/>
      <c r="G98" s="66"/>
      <c r="H98" s="66"/>
      <c r="I98" s="66"/>
      <c r="J98" s="66"/>
      <c r="K98" s="66"/>
      <c r="L98" s="71"/>
    </row>
    <row r="99" spans="1:12">
      <c r="A99" s="72"/>
      <c r="B99" s="66"/>
      <c r="C99" s="66"/>
      <c r="D99" s="66"/>
      <c r="E99" s="66"/>
      <c r="F99" s="66"/>
      <c r="G99" s="66"/>
      <c r="H99" s="66"/>
      <c r="I99" s="66"/>
      <c r="J99" s="66"/>
      <c r="K99" s="66"/>
      <c r="L99" s="71"/>
    </row>
    <row r="100" spans="1:12" ht="13.5" thickBot="1">
      <c r="A100" s="84"/>
      <c r="B100" s="74"/>
      <c r="C100" s="74"/>
      <c r="D100" s="74"/>
      <c r="E100" s="74"/>
      <c r="F100" s="74"/>
      <c r="G100" s="74"/>
      <c r="H100" s="74"/>
      <c r="I100" s="74"/>
      <c r="J100" s="74"/>
      <c r="K100" s="74"/>
      <c r="L100" s="75"/>
    </row>
    <row r="101" spans="1:12" ht="13.5" thickTop="1"/>
  </sheetData>
  <mergeCells count="8">
    <mergeCell ref="A91:L91"/>
    <mergeCell ref="A1:D1"/>
    <mergeCell ref="G2:G3"/>
    <mergeCell ref="D3:D4"/>
    <mergeCell ref="A6:D6"/>
    <mergeCell ref="A33:D33"/>
    <mergeCell ref="E2:E4"/>
    <mergeCell ref="E7:E28"/>
  </mergeCells>
  <conditionalFormatting sqref="A8:D28 D29">
    <cfRule type="expression" dxfId="3" priority="1">
      <formula>A8&lt;&gt;""</formula>
    </cfRule>
  </conditionalFormatting>
  <dataValidations count="1">
    <dataValidation type="list" allowBlank="1" showInputMessage="1" showErrorMessage="1" errorTitle="Choisir dans la liste" error="Choisir dans la liste !" sqref="H3">
      <formula1>Liste_Factures</formula1>
    </dataValidation>
  </dataValidations>
  <pageMargins left="0.7" right="0.7" top="0.75" bottom="0.75" header="0.3" footer="0.3"/>
  <pageSetup paperSize="9" orientation="portrait" r:id="rId1"/>
  <drawing r:id="rId2"/>
  <legacyDrawing r:id="rId3"/>
</worksheet>
</file>

<file path=xl/worksheets/sheet3.xml><?xml version="1.0" encoding="utf-8"?>
<worksheet xmlns="http://schemas.openxmlformats.org/spreadsheetml/2006/main" xmlns:r="http://schemas.openxmlformats.org/officeDocument/2006/relationships">
  <sheetPr codeName="Feuil10"/>
  <dimension ref="A1:H10001"/>
  <sheetViews>
    <sheetView workbookViewId="0">
      <pane ySplit="3" topLeftCell="A4" activePane="bottomLeft" state="frozen"/>
      <selection pane="bottomLeft" activeCell="A4" sqref="A4"/>
    </sheetView>
  </sheetViews>
  <sheetFormatPr baseColWidth="10" defaultRowHeight="12.75"/>
  <cols>
    <col min="1" max="1" width="13.28515625" customWidth="1"/>
    <col min="2" max="2" width="13.5703125" style="46" customWidth="1"/>
    <col min="3" max="3" width="25" style="46" customWidth="1"/>
    <col min="4" max="4" width="30.42578125" style="33" customWidth="1"/>
    <col min="5" max="5" width="53.7109375" customWidth="1"/>
    <col min="6" max="6" width="16" style="36" customWidth="1"/>
    <col min="7" max="7" width="16.5703125" style="1" customWidth="1"/>
  </cols>
  <sheetData>
    <row r="1" spans="1:7" s="2" customFormat="1" ht="15.75">
      <c r="A1" s="25" t="str">
        <f>Raison_Sociale&amp;" - Lignes Factures Crédit"</f>
        <v>Cabinet Miloud &amp; Co - Lignes Factures Crédit</v>
      </c>
      <c r="B1" s="44"/>
      <c r="C1" s="44"/>
      <c r="D1" s="31"/>
      <c r="F1" s="43">
        <f>SUBTOTAL(9,F3:F6)</f>
        <v>444.23</v>
      </c>
      <c r="G1" s="3"/>
    </row>
    <row r="2" spans="1:7" s="2" customFormat="1" ht="33.75" customHeight="1">
      <c r="B2" s="44"/>
      <c r="C2" s="44"/>
      <c r="D2" s="31"/>
      <c r="G2" s="3"/>
    </row>
    <row r="3" spans="1:7" s="4" customFormat="1" ht="32.25" customHeight="1">
      <c r="A3" s="32" t="s">
        <v>73</v>
      </c>
      <c r="B3" s="45" t="s">
        <v>25</v>
      </c>
      <c r="C3" s="45" t="s">
        <v>23</v>
      </c>
      <c r="D3" s="5" t="s">
        <v>0</v>
      </c>
      <c r="E3" s="5" t="s">
        <v>7</v>
      </c>
      <c r="F3" s="35" t="s">
        <v>27</v>
      </c>
    </row>
    <row r="4" spans="1:7">
      <c r="A4" s="33">
        <v>1</v>
      </c>
      <c r="B4" s="46" t="str">
        <f>VLOOKUP(VLOOKUP(A4,Factures,5,FALSE),Fournisseurs,2,FALSE)</f>
        <v>FE0004</v>
      </c>
      <c r="C4" s="46" t="str">
        <f>VLOOKUP(A4,Factures,5,FALSE)</f>
        <v>Castorama</v>
      </c>
      <c r="D4" t="s">
        <v>34</v>
      </c>
      <c r="F4" s="36">
        <v>418.23</v>
      </c>
      <c r="G4"/>
    </row>
    <row r="5" spans="1:7">
      <c r="A5" s="33">
        <v>2</v>
      </c>
      <c r="B5" s="46" t="str">
        <f>VLOOKUP(VLOOKUP(A5,Factures,5,FALSE),Fournisseurs,2,FALSE)</f>
        <v>FE0002</v>
      </c>
      <c r="C5" s="46" t="str">
        <f>VLOOKUP(A5,Factures,5,FALSE)</f>
        <v>Auchan</v>
      </c>
      <c r="D5" t="s">
        <v>36</v>
      </c>
      <c r="F5" s="36">
        <v>26</v>
      </c>
      <c r="G5"/>
    </row>
    <row r="6" spans="1:7">
      <c r="A6" s="34"/>
      <c r="B6" s="47"/>
      <c r="C6" s="47"/>
      <c r="D6" s="7"/>
      <c r="E6" s="7"/>
      <c r="F6" s="37"/>
      <c r="G6"/>
    </row>
    <row r="1000" spans="1:8" s="4" customFormat="1" ht="32.25" customHeight="1"/>
    <row r="1001" spans="1:8" s="1" customFormat="1">
      <c r="H1001"/>
    </row>
    <row r="1002" spans="1:8" s="1" customFormat="1">
      <c r="A1002" s="33"/>
      <c r="B1002" s="46"/>
      <c r="C1002" s="46"/>
      <c r="D1002"/>
      <c r="E1002"/>
      <c r="F1002" s="36"/>
      <c r="H1002"/>
    </row>
    <row r="10000" spans="1:6" ht="25.5">
      <c r="A10000" s="32" t="s">
        <v>73</v>
      </c>
      <c r="B10000" s="45" t="s">
        <v>25</v>
      </c>
      <c r="C10000" s="45" t="s">
        <v>23</v>
      </c>
      <c r="D10000" s="5" t="s">
        <v>0</v>
      </c>
      <c r="E10000" s="5" t="s">
        <v>7</v>
      </c>
      <c r="F10000" s="35" t="s">
        <v>27</v>
      </c>
    </row>
    <row r="10001" spans="1:6">
      <c r="A10001" s="33">
        <v>2</v>
      </c>
      <c r="B10001" s="46" t="s">
        <v>103</v>
      </c>
      <c r="C10001" s="46" t="s">
        <v>102</v>
      </c>
      <c r="D10001" t="s">
        <v>36</v>
      </c>
      <c r="F10001" s="36">
        <v>26</v>
      </c>
    </row>
  </sheetData>
  <dataValidations count="3">
    <dataValidation type="list" allowBlank="1" showInputMessage="1" showErrorMessage="1" errorTitle="Choisir dans la liste" error="Choisir dans la liste !" sqref="A10000 A3:A6">
      <formula1>Liste_Factures</formula1>
    </dataValidation>
    <dataValidation type="list" allowBlank="1" showInputMessage="1" showErrorMessage="1" errorTitle="Choisir dans la liste" error="Choisir dans la liste !" sqref="C10000 C3:C6">
      <formula1>Liste_Ventilations</formula1>
    </dataValidation>
    <dataValidation type="list" allowBlank="1" showInputMessage="1" showErrorMessage="1" errorTitle="Choisir dans la liste" error="Choisir dans la liste !" sqref="B10000 B3:B6">
      <formula1>Liste_Comptes</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2"/>
  <dimension ref="A1:H10006"/>
  <sheetViews>
    <sheetView workbookViewId="0">
      <pane ySplit="3" topLeftCell="A4" activePane="bottomLeft" state="frozen"/>
      <selection pane="bottomLeft" activeCell="A4" sqref="A4"/>
    </sheetView>
  </sheetViews>
  <sheetFormatPr baseColWidth="10" defaultRowHeight="12.75"/>
  <cols>
    <col min="1" max="1" width="13.28515625" customWidth="1"/>
    <col min="2" max="2" width="33.140625" style="46" customWidth="1"/>
    <col min="3" max="3" width="25" style="46" customWidth="1"/>
    <col min="4" max="4" width="31.7109375" style="33" customWidth="1"/>
    <col min="5" max="5" width="50.7109375" customWidth="1"/>
    <col min="6" max="6" width="16" style="36" customWidth="1"/>
    <col min="7" max="7" width="19.5703125" customWidth="1"/>
    <col min="8" max="8" width="16.5703125" style="1" customWidth="1"/>
  </cols>
  <sheetData>
    <row r="1" spans="1:8" s="2" customFormat="1" ht="15.75">
      <c r="A1" s="25" t="str">
        <f>Raison_Sociale&amp;" - Lignes Factures Débit"</f>
        <v>Cabinet Miloud &amp; Co - Lignes Factures Débit</v>
      </c>
      <c r="B1" s="44"/>
      <c r="C1" s="44"/>
      <c r="D1" s="31"/>
      <c r="F1" s="43">
        <f>SUBTOTAL(9,F3:F10)</f>
        <v>444.23</v>
      </c>
      <c r="G1" s="25"/>
      <c r="H1" s="3"/>
    </row>
    <row r="2" spans="1:8" s="2" customFormat="1" ht="33.75" customHeight="1">
      <c r="B2" s="44"/>
      <c r="C2" s="44"/>
      <c r="D2" s="31"/>
      <c r="H2" s="3"/>
    </row>
    <row r="3" spans="1:8" s="4" customFormat="1" ht="32.25" customHeight="1">
      <c r="A3" s="32" t="s">
        <v>73</v>
      </c>
      <c r="B3" s="45" t="s">
        <v>25</v>
      </c>
      <c r="C3" s="45" t="s">
        <v>26</v>
      </c>
      <c r="D3" s="5" t="s">
        <v>0</v>
      </c>
      <c r="E3" s="5" t="s">
        <v>7</v>
      </c>
      <c r="F3" s="35" t="s">
        <v>27</v>
      </c>
      <c r="G3" s="49" t="s">
        <v>23</v>
      </c>
    </row>
    <row r="4" spans="1:8">
      <c r="A4" s="33">
        <v>1</v>
      </c>
      <c r="B4" s="46" t="s">
        <v>16</v>
      </c>
      <c r="C4" s="46" t="s">
        <v>17</v>
      </c>
      <c r="D4" t="s">
        <v>34</v>
      </c>
      <c r="F4" s="36">
        <v>104.8</v>
      </c>
      <c r="G4" s="48" t="str">
        <f>VLOOKUP(A4,Factures,5,FALSE)</f>
        <v>Castorama</v>
      </c>
      <c r="H4"/>
    </row>
    <row r="5" spans="1:8">
      <c r="A5" s="33">
        <v>1</v>
      </c>
      <c r="B5" s="46" t="s">
        <v>16</v>
      </c>
      <c r="C5" s="46" t="s">
        <v>17</v>
      </c>
      <c r="D5" t="s">
        <v>35</v>
      </c>
      <c r="F5" s="36">
        <v>76.430000000000007</v>
      </c>
      <c r="G5" s="48" t="str">
        <f>VLOOKUP(A5,Factures,5,FALSE)</f>
        <v>Castorama</v>
      </c>
      <c r="H5"/>
    </row>
    <row r="6" spans="1:8">
      <c r="A6" s="33">
        <v>1</v>
      </c>
      <c r="B6" s="46" t="s">
        <v>16</v>
      </c>
      <c r="C6" s="46" t="s">
        <v>17</v>
      </c>
      <c r="D6" t="s">
        <v>114</v>
      </c>
      <c r="F6" s="36">
        <v>181</v>
      </c>
      <c r="G6" s="48" t="str">
        <f>VLOOKUP(A6,Factures,5,FALSE)</f>
        <v>Castorama</v>
      </c>
      <c r="H6"/>
    </row>
    <row r="7" spans="1:8">
      <c r="A7" s="33">
        <v>1</v>
      </c>
      <c r="B7" s="46" t="s">
        <v>16</v>
      </c>
      <c r="C7" s="46" t="s">
        <v>17</v>
      </c>
      <c r="D7" t="s">
        <v>115</v>
      </c>
      <c r="F7" s="36">
        <v>56</v>
      </c>
      <c r="G7" s="48" t="str">
        <f>VLOOKUP(A7,Factures,5,FALSE)</f>
        <v>Castorama</v>
      </c>
      <c r="H7"/>
    </row>
    <row r="8" spans="1:8">
      <c r="A8" s="33">
        <v>2</v>
      </c>
      <c r="B8" s="46" t="s">
        <v>15</v>
      </c>
      <c r="C8" s="46" t="s">
        <v>18</v>
      </c>
      <c r="D8" t="s">
        <v>36</v>
      </c>
      <c r="F8" s="36">
        <v>12</v>
      </c>
      <c r="G8" s="48" t="str">
        <f>VLOOKUP(A8,Factures,5,FALSE)</f>
        <v>Auchan</v>
      </c>
      <c r="H8"/>
    </row>
    <row r="9" spans="1:8">
      <c r="A9" s="33">
        <v>2</v>
      </c>
      <c r="B9" s="46" t="s">
        <v>15</v>
      </c>
      <c r="C9" s="46" t="s">
        <v>18</v>
      </c>
      <c r="D9" t="s">
        <v>37</v>
      </c>
      <c r="F9" s="36">
        <v>14</v>
      </c>
      <c r="G9" s="48" t="str">
        <f>VLOOKUP(A9,Factures,5,FALSE)</f>
        <v>Auchan</v>
      </c>
      <c r="H9"/>
    </row>
    <row r="10" spans="1:8">
      <c r="A10" s="34"/>
      <c r="B10" s="47"/>
      <c r="C10" s="47"/>
      <c r="D10" s="7"/>
      <c r="E10" s="7"/>
      <c r="F10" s="37"/>
      <c r="G10" s="50"/>
      <c r="H10"/>
    </row>
    <row r="10002" spans="1:7" ht="25.5">
      <c r="A10002" s="32" t="s">
        <v>73</v>
      </c>
      <c r="B10002" s="45" t="s">
        <v>25</v>
      </c>
      <c r="C10002" s="45" t="s">
        <v>26</v>
      </c>
      <c r="D10002" s="5" t="s">
        <v>0</v>
      </c>
      <c r="E10002" s="5" t="s">
        <v>7</v>
      </c>
      <c r="F10002" s="35" t="s">
        <v>27</v>
      </c>
      <c r="G10002" s="49" t="s">
        <v>23</v>
      </c>
    </row>
    <row r="10003" spans="1:7">
      <c r="A10003" s="33">
        <v>2</v>
      </c>
      <c r="B10003" s="46" t="s">
        <v>15</v>
      </c>
      <c r="C10003" s="46" t="s">
        <v>18</v>
      </c>
      <c r="D10003" t="s">
        <v>36</v>
      </c>
      <c r="F10003" s="36">
        <v>12</v>
      </c>
      <c r="G10003" s="48" t="s">
        <v>102</v>
      </c>
    </row>
    <row r="10004" spans="1:7">
      <c r="A10004" s="33">
        <v>2</v>
      </c>
      <c r="B10004" s="46" t="s">
        <v>15</v>
      </c>
      <c r="C10004" s="46" t="s">
        <v>18</v>
      </c>
      <c r="D10004" t="s">
        <v>37</v>
      </c>
      <c r="F10004" s="36">
        <v>14</v>
      </c>
      <c r="G10004" s="48" t="s">
        <v>102</v>
      </c>
    </row>
    <row r="10005" spans="1:7">
      <c r="A10005" s="33"/>
      <c r="D10005"/>
      <c r="G10005" s="48"/>
    </row>
    <row r="10006" spans="1:7">
      <c r="A10006" s="33"/>
      <c r="D10006"/>
      <c r="G10006" s="48"/>
    </row>
  </sheetData>
  <dataValidations count="3">
    <dataValidation type="list" allowBlank="1" showInputMessage="1" showErrorMessage="1" errorTitle="Choisir dans la liste" error="Choisir dans la liste !" sqref="B10002 B3:B10">
      <formula1>Liste_Comptes</formula1>
    </dataValidation>
    <dataValidation type="list" allowBlank="1" showInputMessage="1" showErrorMessage="1" errorTitle="Choisir dans la liste" error="Choisir dans la liste !" sqref="C10002 C3:C10">
      <formula1>Liste_Ventilations</formula1>
    </dataValidation>
    <dataValidation type="list" allowBlank="1" showInputMessage="1" showErrorMessage="1" errorTitle="Choisir dans la liste" error="Choisir dans la liste !" sqref="A10002 A3:A10">
      <formula1>Liste_Factures</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8"/>
  <dimension ref="A1:J7"/>
  <sheetViews>
    <sheetView tabSelected="1" workbookViewId="0">
      <pane ySplit="3" topLeftCell="A4" activePane="bottomLeft" state="frozen"/>
      <selection pane="bottomLeft" activeCell="A5" sqref="A5"/>
    </sheetView>
  </sheetViews>
  <sheetFormatPr baseColWidth="10" defaultRowHeight="12.75"/>
  <cols>
    <col min="1" max="1" width="9.42578125" customWidth="1"/>
    <col min="2" max="2" width="12.7109375" style="33" customWidth="1"/>
    <col min="3" max="3" width="13.28515625" customWidth="1"/>
    <col min="4" max="4" width="13" customWidth="1"/>
    <col min="5" max="6" width="21.85546875" customWidth="1"/>
    <col min="7" max="7" width="48.42578125" customWidth="1"/>
    <col min="8" max="10" width="16.5703125" style="1" customWidth="1"/>
  </cols>
  <sheetData>
    <row r="1" spans="1:10" s="2" customFormat="1" ht="15.75">
      <c r="A1" s="25" t="str">
        <f>Raison_Sociale&amp;" - Entêtes Factures"</f>
        <v>Cabinet Miloud &amp; Co - Entêtes Factures</v>
      </c>
      <c r="B1" s="31"/>
      <c r="H1" s="64">
        <f>SUBTOTAL(9,H3:H7)</f>
        <v>444.23</v>
      </c>
      <c r="I1" s="64">
        <f>SUBTOTAL(9,I3:I7)</f>
        <v>444.23</v>
      </c>
      <c r="J1" s="64">
        <f>SUBTOTAL(9,J3:J7)</f>
        <v>0</v>
      </c>
    </row>
    <row r="2" spans="1:10" s="2" customFormat="1" ht="33.75" customHeight="1">
      <c r="B2" s="31"/>
    </row>
    <row r="3" spans="1:10" s="4" customFormat="1" ht="32.25" customHeight="1">
      <c r="A3" s="32" t="s">
        <v>73</v>
      </c>
      <c r="B3" s="32" t="s">
        <v>72</v>
      </c>
      <c r="C3" s="5" t="s">
        <v>24</v>
      </c>
      <c r="D3" s="49" t="s">
        <v>21</v>
      </c>
      <c r="E3" s="5" t="s">
        <v>23</v>
      </c>
      <c r="F3" s="5" t="s">
        <v>30</v>
      </c>
      <c r="G3" s="5" t="s">
        <v>7</v>
      </c>
      <c r="H3" s="127" t="s">
        <v>106</v>
      </c>
      <c r="I3" s="127" t="s">
        <v>107</v>
      </c>
      <c r="J3" s="127" t="s">
        <v>113</v>
      </c>
    </row>
    <row r="4" spans="1:10">
      <c r="A4" s="33">
        <v>1</v>
      </c>
      <c r="B4" s="38">
        <v>42245</v>
      </c>
      <c r="C4" t="s">
        <v>28</v>
      </c>
      <c r="D4" s="48" t="str">
        <f>IF(ISNUMBER(MONTH(B4)),C4&amp;"-"&amp;TEXT(MONTH(B4),"00")&amp;"-","")</f>
        <v>ACE-08-</v>
      </c>
      <c r="E4" t="s">
        <v>9</v>
      </c>
      <c r="F4" t="s">
        <v>31</v>
      </c>
      <c r="G4" s="128"/>
      <c r="H4" s="6">
        <f>SUMIF('Lignes Factures Débit'!$A$3:$A$10000,$A$3:$A$1001,'Lignes Factures Débit'!$F$3:$F$10000)</f>
        <v>418.23</v>
      </c>
      <c r="I4" s="6">
        <f>SUMIF('Lignes Factures Crédit'!$A$3:$A$10000,$A$3:$A$1001,'Lignes Factures Crédit'!$F$3:$F$10000)</f>
        <v>418.23</v>
      </c>
      <c r="J4" s="6">
        <f>I4-H4</f>
        <v>0</v>
      </c>
    </row>
    <row r="5" spans="1:10">
      <c r="A5" s="33">
        <v>2</v>
      </c>
      <c r="B5" s="38">
        <v>42245</v>
      </c>
      <c r="C5" t="s">
        <v>28</v>
      </c>
      <c r="D5" s="48" t="str">
        <f>IF(ISNUMBER(MONTH(B5)),C5&amp;"-"&amp;TEXT(MONTH(B5),"00")&amp;"-","")</f>
        <v>ACE-08-</v>
      </c>
      <c r="E5" t="s">
        <v>102</v>
      </c>
      <c r="F5" t="s">
        <v>33</v>
      </c>
      <c r="G5" s="128"/>
      <c r="H5" s="6">
        <f>SUMIF('Lignes Factures Débit'!$A$3:$A$10002,$A$3:$A$1001,'Lignes Factures Débit'!$F$3:$F$10002)</f>
        <v>26</v>
      </c>
      <c r="I5" s="6">
        <f>SUMIF('Lignes Factures Crédit'!$A$3:$A$10000,$A$3:$A$1001,'Lignes Factures Crédit'!$F$3:$F$10000)</f>
        <v>26</v>
      </c>
      <c r="J5" s="6">
        <f>I5-H5</f>
        <v>0</v>
      </c>
    </row>
    <row r="6" spans="1:10">
      <c r="A6" s="33">
        <v>3</v>
      </c>
      <c r="B6" s="38">
        <v>42269</v>
      </c>
      <c r="C6" t="s">
        <v>28</v>
      </c>
      <c r="D6" s="48" t="str">
        <f>IF(ISNUMBER(MONTH(B6)),C6&amp;"-"&amp;TEXT(MONTH(B6),"00")&amp;"-","")</f>
        <v>ACE-09-</v>
      </c>
      <c r="E6" t="s">
        <v>9</v>
      </c>
      <c r="F6" t="s">
        <v>33</v>
      </c>
      <c r="G6" s="128"/>
      <c r="H6" s="6">
        <f>SUMIF('Lignes Factures Débit'!$A$3:$A$10000,$A$3:$A$1000,'Lignes Factures Débit'!$F$3:$F$10000)</f>
        <v>0</v>
      </c>
      <c r="I6" s="6">
        <f>SUMIF('Lignes Factures Crédit'!$A$3:$A$10000,$A$3:$A$1000,'Lignes Factures Crédit'!$F$3:$F$10000)</f>
        <v>0</v>
      </c>
      <c r="J6" s="6">
        <f>I6-H6</f>
        <v>0</v>
      </c>
    </row>
    <row r="7" spans="1:10">
      <c r="A7" s="34"/>
      <c r="B7" s="34"/>
      <c r="C7" s="7"/>
      <c r="D7" s="50"/>
      <c r="E7" s="7"/>
      <c r="F7" s="7"/>
      <c r="G7" s="7"/>
      <c r="H7" s="8"/>
      <c r="I7" s="8"/>
      <c r="J7" s="8"/>
    </row>
  </sheetData>
  <sheetProtection sheet="1" objects="1" scenarios="1" sort="0" autoFilter="0" pivotTables="0"/>
  <autoFilter ref="C3:J3">
    <filterColumn colId="5"/>
    <filterColumn colId="6"/>
    <sortState ref="C4:L5">
      <sortCondition ref="J3"/>
    </sortState>
  </autoFilter>
  <sortState ref="A4:J7">
    <sortCondition ref="A5"/>
  </sortState>
  <dataValidations count="4">
    <dataValidation type="list" allowBlank="1" showInputMessage="1" showErrorMessage="1" errorTitle="Choisir dans la liste" error="Choisir dans la liste !" sqref="C7 C3">
      <formula1>"ACE,B16,CAI,OD,PAI"</formula1>
    </dataValidation>
    <dataValidation type="list" allowBlank="1" showInputMessage="1" showErrorMessage="1" errorTitle="Choisir dans la liste" error="Choisir dans la liste !" sqref="E3:E7">
      <formula1>Liste_Fournisseurs</formula1>
    </dataValidation>
    <dataValidation type="list" allowBlank="1" showInputMessage="1" showErrorMessage="1" errorTitle="Choisir dans la liste" error="Choisir dans la liste !" sqref="F3:F7">
      <formula1>Liste_Sites</formula1>
    </dataValidation>
    <dataValidation type="list" allowBlank="1" showInputMessage="1" showErrorMessage="1" errorTitle="Choisir dans la liste" error="Choisir dans la liste !" sqref="C4:C6">
      <formula1>Liste_Journaux</formula1>
    </dataValidation>
  </dataValidation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sheetPr codeName="Feuil1"/>
  <dimension ref="A1:J8"/>
  <sheetViews>
    <sheetView workbookViewId="0">
      <pane ySplit="3" topLeftCell="A4" activePane="bottomLeft" state="frozen"/>
      <selection pane="bottomLeft" activeCell="B8" sqref="B8"/>
    </sheetView>
  </sheetViews>
  <sheetFormatPr baseColWidth="10" defaultRowHeight="12.75"/>
  <cols>
    <col min="1" max="2" width="24.42578125" style="22" customWidth="1"/>
    <col min="3" max="3" width="17.140625" style="24" customWidth="1"/>
    <col min="4" max="4" width="17.140625" style="22" customWidth="1"/>
    <col min="5" max="5" width="10.42578125" style="21" customWidth="1"/>
    <col min="6" max="6" width="18.140625" style="22" customWidth="1"/>
    <col min="7" max="7" width="11.42578125" style="22"/>
    <col min="8" max="8" width="28.85546875" style="22" customWidth="1"/>
    <col min="9" max="9" width="33.85546875" style="22" customWidth="1"/>
    <col min="10" max="10" width="16.28515625" style="22" customWidth="1"/>
    <col min="11" max="16384" width="11.42578125" style="22"/>
  </cols>
  <sheetData>
    <row r="1" spans="1:10" s="10" customFormat="1" ht="18" customHeight="1">
      <c r="A1" s="9" t="str">
        <f>Raison_Sociale&amp;" - Fournisseurs"</f>
        <v>Cabinet Miloud &amp; Co - Fournisseurs</v>
      </c>
      <c r="B1" s="9"/>
      <c r="E1" s="12"/>
    </row>
    <row r="2" spans="1:10" s="13" customFormat="1" ht="32.25" customHeight="1">
      <c r="C2" s="11"/>
      <c r="E2" s="14"/>
      <c r="J2" s="11">
        <f>SUBTOTAL(9,J3:J8)</f>
        <v>0</v>
      </c>
    </row>
    <row r="3" spans="1:10" s="17" customFormat="1" ht="28.5" customHeight="1">
      <c r="A3" s="15" t="s">
        <v>0</v>
      </c>
      <c r="B3" s="15" t="s">
        <v>25</v>
      </c>
      <c r="C3" s="15" t="s">
        <v>1</v>
      </c>
      <c r="D3" s="15" t="s">
        <v>2</v>
      </c>
      <c r="E3" s="28" t="s">
        <v>3</v>
      </c>
      <c r="F3" s="15" t="s">
        <v>4</v>
      </c>
      <c r="G3" s="15" t="s">
        <v>5</v>
      </c>
      <c r="H3" s="15" t="s">
        <v>6</v>
      </c>
      <c r="I3" s="15" t="s">
        <v>7</v>
      </c>
      <c r="J3" s="26" t="s">
        <v>8</v>
      </c>
    </row>
    <row r="4" spans="1:10">
      <c r="A4" s="18" t="s">
        <v>9</v>
      </c>
      <c r="B4" s="18" t="s">
        <v>99</v>
      </c>
      <c r="C4" s="19"/>
      <c r="D4" s="20"/>
      <c r="E4" s="29"/>
      <c r="F4" s="20"/>
      <c r="G4" s="20"/>
      <c r="H4" s="20"/>
      <c r="I4" s="20"/>
      <c r="J4" s="6">
        <f>SUMIF('Entêtes Factures'!$E$3:$E$1001,$A$3:$A$1000,'Entêtes Factures'!$J$3:$J$1001)</f>
        <v>0</v>
      </c>
    </row>
    <row r="5" spans="1:10">
      <c r="A5" s="18" t="s">
        <v>100</v>
      </c>
      <c r="B5" s="18" t="s">
        <v>101</v>
      </c>
      <c r="C5" s="19"/>
      <c r="D5" s="20"/>
      <c r="E5" s="29"/>
      <c r="F5" s="20"/>
      <c r="G5" s="20"/>
      <c r="H5" s="20"/>
      <c r="I5" s="20"/>
      <c r="J5" s="6">
        <f>SUMIF('Entêtes Factures'!$E$3:$E$1001,$A$3:$A$1000,'Entêtes Factures'!$J$3:$J$1001)</f>
        <v>0</v>
      </c>
    </row>
    <row r="6" spans="1:10">
      <c r="A6" s="18" t="s">
        <v>102</v>
      </c>
      <c r="B6" s="18" t="s">
        <v>103</v>
      </c>
      <c r="C6" s="19"/>
      <c r="D6" s="20"/>
      <c r="E6" s="29"/>
      <c r="F6" s="20"/>
      <c r="G6" s="20"/>
      <c r="H6" s="20"/>
      <c r="I6" s="20"/>
      <c r="J6" s="6">
        <f>SUMIF('Entêtes Factures'!$E$3:$E$1001,$A$3:$A$1000,'Entêtes Factures'!$J$3:$J$1001)</f>
        <v>0</v>
      </c>
    </row>
    <row r="7" spans="1:10">
      <c r="A7" s="18" t="s">
        <v>104</v>
      </c>
      <c r="B7" s="18" t="s">
        <v>105</v>
      </c>
      <c r="C7" s="19"/>
      <c r="D7" s="20"/>
      <c r="E7" s="29"/>
      <c r="F7" s="20"/>
      <c r="G7" s="20"/>
      <c r="H7" s="20"/>
      <c r="I7" s="20"/>
      <c r="J7" s="6">
        <f>SUMIF('Entêtes Factures'!$E$3:$E$1001,$A$3:$A$1000,'Entêtes Factures'!$J$3:$J$1001)</f>
        <v>0</v>
      </c>
    </row>
    <row r="8" spans="1:10" s="10" customFormat="1" ht="24.75" customHeight="1">
      <c r="A8" s="23"/>
      <c r="B8" s="23"/>
      <c r="C8" s="23"/>
      <c r="D8" s="23"/>
      <c r="E8" s="30"/>
      <c r="F8" s="23"/>
      <c r="G8" s="23"/>
      <c r="H8" s="23"/>
      <c r="I8" s="23"/>
      <c r="J8" s="27"/>
    </row>
  </sheetData>
  <autoFilter ref="A3:J8">
    <filterColumn colId="1"/>
  </autoFilter>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Feuil4">
    <pageSetUpPr autoPageBreaks="0"/>
  </sheetPr>
  <dimension ref="A1:F8"/>
  <sheetViews>
    <sheetView zoomScale="110" zoomScaleNormal="110" workbookViewId="0">
      <pane ySplit="3" topLeftCell="A4" activePane="bottomLeft" state="frozen"/>
      <selection pane="bottomLeft" activeCell="C8" sqref="C8"/>
    </sheetView>
  </sheetViews>
  <sheetFormatPr baseColWidth="10" defaultRowHeight="12.75"/>
  <cols>
    <col min="1" max="1" width="55" style="22" customWidth="1"/>
    <col min="2" max="3" width="18.42578125" style="121" customWidth="1"/>
    <col min="4" max="4" width="71.140625" style="22" customWidth="1"/>
    <col min="5" max="5" width="16" style="24" customWidth="1"/>
    <col min="6" max="6" width="10" style="21" hidden="1" customWidth="1"/>
    <col min="7" max="16384" width="11.42578125" style="22"/>
  </cols>
  <sheetData>
    <row r="1" spans="1:6" s="10" customFormat="1" ht="18" customHeight="1">
      <c r="A1" s="9" t="str">
        <f>Raison_Sociale&amp;" - Comptes"</f>
        <v>Cabinet Miloud &amp; Co - Comptes</v>
      </c>
      <c r="B1" s="115"/>
      <c r="C1" s="115"/>
      <c r="F1" s="12"/>
    </row>
    <row r="2" spans="1:6" s="13" customFormat="1" ht="32.25" customHeight="1">
      <c r="B2" s="116"/>
      <c r="C2" s="116"/>
      <c r="E2" s="11">
        <f>SUBTOTAL(9,E3:E8)</f>
        <v>444.23</v>
      </c>
      <c r="F2" s="14"/>
    </row>
    <row r="3" spans="1:6" s="17" customFormat="1" ht="28.5" customHeight="1">
      <c r="A3" s="15" t="s">
        <v>0</v>
      </c>
      <c r="B3" s="117" t="s">
        <v>71</v>
      </c>
      <c r="C3" s="117" t="s">
        <v>80</v>
      </c>
      <c r="D3" s="15" t="s">
        <v>7</v>
      </c>
      <c r="E3" s="26" t="s">
        <v>12</v>
      </c>
      <c r="F3" s="16" t="s">
        <v>10</v>
      </c>
    </row>
    <row r="4" spans="1:6">
      <c r="A4" s="18" t="s">
        <v>13</v>
      </c>
      <c r="B4" s="118">
        <v>6262120</v>
      </c>
      <c r="C4" s="119" t="s">
        <v>87</v>
      </c>
      <c r="D4" s="20"/>
      <c r="E4" s="6">
        <f>SUMIF('Lignes Factures Débit'!$B$3:$B$10002,$A$3:$A$1000,'Lignes Factures Débit'!$F$3:$F$10002)</f>
        <v>0</v>
      </c>
      <c r="F4" s="21" t="e">
        <f>VLOOKUP(#REF!,Classes,2,FALSE)</f>
        <v>#REF!</v>
      </c>
    </row>
    <row r="5" spans="1:6">
      <c r="A5" s="18" t="s">
        <v>14</v>
      </c>
      <c r="B5" s="119">
        <v>6261000</v>
      </c>
      <c r="C5" s="119" t="s">
        <v>85</v>
      </c>
      <c r="D5" s="20"/>
      <c r="E5" s="6">
        <f>SUMIF('Lignes Factures Débit'!$B$3:$B$10002,$A$3:$A$1000,'Lignes Factures Débit'!$F$3:$F$10002)</f>
        <v>0</v>
      </c>
      <c r="F5" s="21" t="e">
        <f>VLOOKUP(#REF!,Classes,2,FALSE)</f>
        <v>#REF!</v>
      </c>
    </row>
    <row r="6" spans="1:6">
      <c r="A6" s="18" t="s">
        <v>15</v>
      </c>
      <c r="B6" s="119">
        <v>6282000</v>
      </c>
      <c r="C6" s="119" t="s">
        <v>86</v>
      </c>
      <c r="D6" s="20"/>
      <c r="E6" s="6">
        <f>SUMIF('Lignes Factures Débit'!$B$3:$B$10002,$A$3:$A$1000,'Lignes Factures Débit'!$F$3:$F$10002)</f>
        <v>26</v>
      </c>
      <c r="F6" s="21" t="e">
        <f>VLOOKUP(#REF!,Classes,2,FALSE)</f>
        <v>#REF!</v>
      </c>
    </row>
    <row r="7" spans="1:6">
      <c r="A7" s="18" t="s">
        <v>16</v>
      </c>
      <c r="B7" s="119">
        <v>6262300</v>
      </c>
      <c r="C7" s="119" t="s">
        <v>88</v>
      </c>
      <c r="D7" s="20"/>
      <c r="E7" s="6">
        <f>SUMIF('Lignes Factures Débit'!$B$3:$B$10002,$A$3:$A$1000,'Lignes Factures Débit'!$F$3:$F$10002)</f>
        <v>418.23</v>
      </c>
      <c r="F7" s="21" t="e">
        <f>VLOOKUP(#REF!,Classes,2,FALSE)</f>
        <v>#REF!</v>
      </c>
    </row>
    <row r="8" spans="1:6" s="10" customFormat="1" ht="24.75" customHeight="1">
      <c r="A8" s="23"/>
      <c r="B8" s="120"/>
      <c r="C8" s="120"/>
      <c r="D8" s="23"/>
      <c r="E8" s="27"/>
      <c r="F8" s="12"/>
    </row>
  </sheetData>
  <sheetProtection sort="0" autoFilter="0" pivotTables="0"/>
  <autoFilter ref="A3:F7">
    <filterColumn colId="1"/>
    <filterColumn colId="2"/>
  </autoFilter>
  <dataValidations count="1">
    <dataValidation type="whole" allowBlank="1" showInputMessage="1" showErrorMessage="1" errorTitle="Choisir le sens" error="1 pour Recettes, ou -1 pour Dépenses" promptTitle="Choisir le sens" prompt="1 pour Recettes, ou -1 pour Dépenses" sqref="F1:F1048576">
      <formula1>-1</formula1>
      <formula2>1</formula2>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sheetPr codeName="Feuil6">
    <pageSetUpPr autoPageBreaks="0"/>
  </sheetPr>
  <dimension ref="A1:F8"/>
  <sheetViews>
    <sheetView zoomScale="110" zoomScaleNormal="110" workbookViewId="0">
      <pane ySplit="3" topLeftCell="A4" activePane="bottomLeft" state="frozen"/>
      <selection pane="bottomLeft" activeCell="C1" sqref="C1:C1048576"/>
    </sheetView>
  </sheetViews>
  <sheetFormatPr baseColWidth="10" defaultRowHeight="12.75"/>
  <cols>
    <col min="1" max="1" width="55" style="22" customWidth="1"/>
    <col min="2" max="2" width="11.42578125" style="22" customWidth="1"/>
    <col min="3" max="3" width="71.140625" style="22" customWidth="1"/>
    <col min="4" max="4" width="16" style="40" customWidth="1"/>
    <col min="5" max="5" width="10" style="21" hidden="1" customWidth="1"/>
    <col min="6" max="16384" width="11.42578125" style="22"/>
  </cols>
  <sheetData>
    <row r="1" spans="1:5" s="10" customFormat="1" ht="18" customHeight="1">
      <c r="A1" s="9" t="str">
        <f>Raison_Sociale&amp;" - Ventilations"</f>
        <v>Cabinet Miloud &amp; Co - Ventilations</v>
      </c>
      <c r="B1" s="9"/>
      <c r="D1" s="39"/>
      <c r="E1" s="12"/>
    </row>
    <row r="2" spans="1:5" s="13" customFormat="1" ht="32.25" customHeight="1">
      <c r="D2" s="39">
        <f>SUBTOTAL(9,D3:D8)</f>
        <v>444.23</v>
      </c>
      <c r="E2" s="14"/>
    </row>
    <row r="3" spans="1:5" s="17" customFormat="1" ht="28.5" customHeight="1">
      <c r="A3" s="15" t="s">
        <v>0</v>
      </c>
      <c r="B3" s="15" t="s">
        <v>79</v>
      </c>
      <c r="C3" s="15" t="s">
        <v>7</v>
      </c>
      <c r="D3" s="41" t="s">
        <v>12</v>
      </c>
      <c r="E3" s="16" t="s">
        <v>10</v>
      </c>
    </row>
    <row r="4" spans="1:5">
      <c r="A4" s="18" t="s">
        <v>17</v>
      </c>
      <c r="B4" s="18" t="s">
        <v>81</v>
      </c>
      <c r="C4" s="20"/>
      <c r="D4" s="6">
        <f>SUMIF('Lignes Factures Débit'!$C$3:$C$10002,$A$3:$A$1000,'Lignes Factures Débit'!$F$3:$F$10002)</f>
        <v>418.23</v>
      </c>
      <c r="E4" s="21" t="e">
        <f>VLOOKUP(#REF!,Classes,2,FALSE)</f>
        <v>#REF!</v>
      </c>
    </row>
    <row r="5" spans="1:5">
      <c r="A5" s="18" t="s">
        <v>18</v>
      </c>
      <c r="B5" s="18" t="s">
        <v>82</v>
      </c>
      <c r="C5" s="20"/>
      <c r="D5" s="6">
        <f>SUMIF('Lignes Factures Débit'!$C$3:$C$10002,$A$3:$A$1000,'Lignes Factures Débit'!$F$3:$F$10002)</f>
        <v>26</v>
      </c>
      <c r="E5" s="21" t="e">
        <f>VLOOKUP(#REF!,Classes,2,FALSE)</f>
        <v>#REF!</v>
      </c>
    </row>
    <row r="6" spans="1:5">
      <c r="A6" s="18" t="s">
        <v>19</v>
      </c>
      <c r="B6" s="18" t="s">
        <v>83</v>
      </c>
      <c r="C6" s="20"/>
      <c r="D6" s="6">
        <f>SUMIF('Lignes Factures Débit'!$C$3:$C$10002,$A$3:$A$1000,'Lignes Factures Débit'!$F$3:$F$10002)</f>
        <v>0</v>
      </c>
      <c r="E6" s="21" t="e">
        <f>VLOOKUP(#REF!,Classes,2,FALSE)</f>
        <v>#REF!</v>
      </c>
    </row>
    <row r="7" spans="1:5">
      <c r="A7" s="18" t="s">
        <v>20</v>
      </c>
      <c r="B7" s="18" t="s">
        <v>84</v>
      </c>
      <c r="C7" s="20"/>
      <c r="D7" s="6">
        <f>SUMIF('Lignes Factures Débit'!$C$3:$C$10002,$A$3:$A$1000,'Lignes Factures Débit'!$F$3:$F$10002)</f>
        <v>0</v>
      </c>
      <c r="E7" s="21" t="e">
        <f>VLOOKUP(#REF!,Classes,2,FALSE)</f>
        <v>#REF!</v>
      </c>
    </row>
    <row r="8" spans="1:5" s="10" customFormat="1" ht="24.75" customHeight="1">
      <c r="A8" s="23"/>
      <c r="B8" s="23"/>
      <c r="C8" s="23"/>
      <c r="D8" s="42"/>
      <c r="E8" s="12"/>
    </row>
  </sheetData>
  <sheetProtection sort="0" autoFilter="0" pivotTables="0"/>
  <autoFilter ref="A3:E7">
    <filterColumn colId="1"/>
  </autoFilter>
  <dataValidations count="1">
    <dataValidation type="whole" allowBlank="1" showInputMessage="1" showErrorMessage="1" errorTitle="Choisir le sens" error="1 pour Recettes, ou -1 pour Dépenses" promptTitle="Choisir le sens" prompt="1 pour Recettes, ou -1 pour Dépenses" sqref="E1:E1048576">
      <formula1>-1</formula1>
      <formula2>1</formula2>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sheetPr codeName="Feuil7">
    <pageSetUpPr autoPageBreaks="0"/>
  </sheetPr>
  <dimension ref="A1:D7"/>
  <sheetViews>
    <sheetView zoomScale="110" zoomScaleNormal="110" workbookViewId="0">
      <pane ySplit="3" topLeftCell="A4" activePane="bottomLeft" state="frozen"/>
      <selection pane="bottomLeft" activeCell="B4" sqref="B4"/>
    </sheetView>
  </sheetViews>
  <sheetFormatPr baseColWidth="10" defaultRowHeight="12.75"/>
  <cols>
    <col min="1" max="1" width="55" style="22" customWidth="1"/>
    <col min="2" max="2" width="71.140625" style="22" customWidth="1"/>
    <col min="3" max="3" width="16" style="24" customWidth="1"/>
    <col min="4" max="4" width="10" style="21" hidden="1" customWidth="1"/>
    <col min="5" max="16384" width="11.42578125" style="22"/>
  </cols>
  <sheetData>
    <row r="1" spans="1:4" s="10" customFormat="1" ht="18" customHeight="1">
      <c r="A1" s="9" t="str">
        <f>Raison_Sociale&amp;" - Sites"</f>
        <v>Cabinet Miloud &amp; Co - Sites</v>
      </c>
      <c r="D1" s="12"/>
    </row>
    <row r="2" spans="1:4" s="13" customFormat="1" ht="32.25" customHeight="1">
      <c r="C2" s="11">
        <f>SUBTOTAL(9,C3:C7)</f>
        <v>0</v>
      </c>
      <c r="D2" s="14"/>
    </row>
    <row r="3" spans="1:4" s="17" customFormat="1" ht="28.5" customHeight="1">
      <c r="A3" s="15" t="s">
        <v>0</v>
      </c>
      <c r="B3" s="15" t="s">
        <v>7</v>
      </c>
      <c r="C3" s="26" t="s">
        <v>12</v>
      </c>
      <c r="D3" s="16" t="s">
        <v>10</v>
      </c>
    </row>
    <row r="4" spans="1:4">
      <c r="A4" s="18" t="s">
        <v>31</v>
      </c>
      <c r="B4" s="20"/>
      <c r="C4" s="6">
        <f>SUMIF('Entêtes Factures'!$F$3:$F$1001,$A$3:$A$1000,'Entêtes Factures'!$J$3:$J$1001)</f>
        <v>0</v>
      </c>
      <c r="D4" s="21" t="e">
        <f>VLOOKUP(#REF!,Classes,2,FALSE)</f>
        <v>#REF!</v>
      </c>
    </row>
    <row r="5" spans="1:4">
      <c r="A5" s="18" t="s">
        <v>32</v>
      </c>
      <c r="B5" s="20"/>
      <c r="C5" s="6">
        <f>SUMIF('Entêtes Factures'!$F$3:$F$1001,$A$3:$A$1000,'Entêtes Factures'!$J$3:$J$1001)</f>
        <v>0</v>
      </c>
      <c r="D5" s="21" t="e">
        <f>VLOOKUP(#REF!,Classes,2,FALSE)</f>
        <v>#REF!</v>
      </c>
    </row>
    <row r="6" spans="1:4">
      <c r="A6" s="18" t="s">
        <v>33</v>
      </c>
      <c r="B6" s="20"/>
      <c r="C6" s="6">
        <f>SUMIF('Entêtes Factures'!$F$3:$F$1001,$A$3:$A$1000,'Entêtes Factures'!$J$3:$J$1001)</f>
        <v>0</v>
      </c>
      <c r="D6" s="21" t="e">
        <f>VLOOKUP(#REF!,Classes,2,FALSE)</f>
        <v>#REF!</v>
      </c>
    </row>
    <row r="7" spans="1:4" s="10" customFormat="1" ht="24.75" customHeight="1">
      <c r="A7" s="23"/>
      <c r="B7" s="23"/>
      <c r="C7" s="27"/>
      <c r="D7" s="12"/>
    </row>
  </sheetData>
  <sheetProtection sort="0" autoFilter="0" pivotTables="0"/>
  <autoFilter ref="A3:D6"/>
  <dataValidations count="1">
    <dataValidation type="whole" allowBlank="1" showInputMessage="1" showErrorMessage="1" errorTitle="Choisir le sens" error="1 pour Recettes, ou -1 pour Dépenses" promptTitle="Choisir le sens" prompt="1 pour Recettes, ou -1 pour Dépenses" sqref="D1:D1048576">
      <formula1>-1</formula1>
      <formula2>1</formula2>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sheetPr codeName="Feuil5"/>
  <dimension ref="A1:B10"/>
  <sheetViews>
    <sheetView workbookViewId="0">
      <selection activeCell="D12" sqref="D12"/>
    </sheetView>
  </sheetViews>
  <sheetFormatPr baseColWidth="10" defaultRowHeight="12.75"/>
  <cols>
    <col min="1" max="1" width="16.85546875" customWidth="1"/>
    <col min="2" max="2" width="21.7109375" customWidth="1"/>
  </cols>
  <sheetData>
    <row r="1" spans="1:2">
      <c r="A1" t="s">
        <v>11</v>
      </c>
      <c r="B1" t="s">
        <v>29</v>
      </c>
    </row>
    <row r="3" spans="1:2">
      <c r="A3" s="122" t="s">
        <v>89</v>
      </c>
      <c r="B3" s="122"/>
    </row>
    <row r="4" spans="1:2">
      <c r="A4" s="7" t="s">
        <v>79</v>
      </c>
      <c r="B4" s="7" t="s">
        <v>0</v>
      </c>
    </row>
    <row r="5" spans="1:2">
      <c r="A5" t="s">
        <v>28</v>
      </c>
      <c r="B5" t="s">
        <v>94</v>
      </c>
    </row>
    <row r="6" spans="1:2">
      <c r="A6" t="s">
        <v>90</v>
      </c>
      <c r="B6" t="s">
        <v>96</v>
      </c>
    </row>
    <row r="7" spans="1:2">
      <c r="A7" t="s">
        <v>91</v>
      </c>
      <c r="B7" t="s">
        <v>95</v>
      </c>
    </row>
    <row r="8" spans="1:2">
      <c r="A8" t="s">
        <v>92</v>
      </c>
      <c r="B8" t="s">
        <v>97</v>
      </c>
    </row>
    <row r="9" spans="1:2">
      <c r="A9" t="s">
        <v>93</v>
      </c>
      <c r="B9" t="s">
        <v>98</v>
      </c>
    </row>
    <row r="10" spans="1:2">
      <c r="A10" s="102"/>
      <c r="B10" s="102"/>
    </row>
  </sheetData>
  <mergeCells count="1">
    <mergeCell ref="A3:B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21</vt:i4>
      </vt:variant>
    </vt:vector>
  </HeadingPairs>
  <TitlesOfParts>
    <vt:vector size="31" baseType="lpstr">
      <vt:lpstr>Fiche Facture</vt:lpstr>
      <vt:lpstr>Fiche Facture Modifié</vt:lpstr>
      <vt:lpstr>Lignes Factures Crédit</vt:lpstr>
      <vt:lpstr>Lignes Factures Débit</vt:lpstr>
      <vt:lpstr>Entêtes Factures</vt:lpstr>
      <vt:lpstr>Fournisseurs</vt:lpstr>
      <vt:lpstr>Comptes</vt:lpstr>
      <vt:lpstr>Ventilations</vt:lpstr>
      <vt:lpstr>Sites</vt:lpstr>
      <vt:lpstr>Paramètres</vt:lpstr>
      <vt:lpstr>Comptes</vt:lpstr>
      <vt:lpstr>Critères</vt:lpstr>
      <vt:lpstr>Entetes</vt:lpstr>
      <vt:lpstr>Extraction_Crédit</vt:lpstr>
      <vt:lpstr>Extraction_Débit</vt:lpstr>
      <vt:lpstr>'Lignes Factures Crédit'!Extraire</vt:lpstr>
      <vt:lpstr>'Lignes Factures Débit'!Extraire</vt:lpstr>
      <vt:lpstr>Factures</vt:lpstr>
      <vt:lpstr>Fournisseurs</vt:lpstr>
      <vt:lpstr>Journaux</vt:lpstr>
      <vt:lpstr>Lignes_Crédit</vt:lpstr>
      <vt:lpstr>Lignes_Débit</vt:lpstr>
      <vt:lpstr>Liste_Comptes</vt:lpstr>
      <vt:lpstr>Liste_Factures</vt:lpstr>
      <vt:lpstr>Liste_Fournisseurs</vt:lpstr>
      <vt:lpstr>Liste_Journaux</vt:lpstr>
      <vt:lpstr>Liste_Sites</vt:lpstr>
      <vt:lpstr>Liste_Ventilations</vt:lpstr>
      <vt:lpstr>Raison_Sociale</vt:lpstr>
      <vt:lpstr>Sites</vt:lpstr>
      <vt:lpstr>Ventilations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toto</dc:creator>
  <cp:lastModifiedBy>toto</cp:lastModifiedBy>
  <dcterms:created xsi:type="dcterms:W3CDTF">2015-09-21T11:59:12Z</dcterms:created>
  <dcterms:modified xsi:type="dcterms:W3CDTF">2015-09-22T15:03:16Z</dcterms:modified>
</cp:coreProperties>
</file>