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pivotTables/pivotTable1.xml" ContentType="application/vnd.openxmlformats-officedocument.spreadsheetml.pivotTable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showPivotChartFilter="1" defaultThemeVersion="124226"/>
  <bookViews>
    <workbookView xWindow="480" yWindow="300" windowWidth="18495" windowHeight="11700"/>
  </bookViews>
  <sheets>
    <sheet name="Accueil" sheetId="7" r:id="rId1"/>
    <sheet name="Ecritures" sheetId="1" r:id="rId2"/>
    <sheet name="Rubriques" sheetId="2" r:id="rId3"/>
    <sheet name="Regroupements" sheetId="6" r:id="rId4"/>
    <sheet name="Catégories" sheetId="4" r:id="rId5"/>
    <sheet name="Comptes" sheetId="8" r:id="rId6"/>
    <sheet name="Graphe Ecritures par Rubriques" sheetId="10" r:id="rId7"/>
    <sheet name="Graphe Ecritures par Regroup." sheetId="12" r:id="rId8"/>
    <sheet name="Synthèses" sheetId="5" r:id="rId9"/>
    <sheet name="Paramètres" sheetId="3" r:id="rId10"/>
  </sheets>
  <definedNames>
    <definedName name="_xlnm._FilterDatabase" localSheetId="4" hidden="1">Catégories!$A$4:$E$10</definedName>
    <definedName name="_xlnm._FilterDatabase" localSheetId="5" hidden="1">Comptes!$A$4:$F$7</definedName>
    <definedName name="_xlnm._FilterDatabase" localSheetId="1" hidden="1">Ecritures!$B$4:$O$28</definedName>
    <definedName name="_xlnm._FilterDatabase" localSheetId="3" hidden="1">Regroupements!$A$4:$E$7</definedName>
    <definedName name="_xlnm._FilterDatabase" localSheetId="2" hidden="1">Rubriques!$A$4:$F$14</definedName>
    <definedName name="Catégories">Catégories!$A$4:$E$11</definedName>
    <definedName name="Comptes">Comptes!$A$4:$F$8</definedName>
    <definedName name="DVB">Comptes!#REF!</definedName>
    <definedName name="Ecritures">Ecritures!$A$4:$O$29</definedName>
    <definedName name="Liste_Catégories">Catégories!$A$4:$A$11</definedName>
    <definedName name="Liste_Comptes">Comptes!$A$4:$A$8</definedName>
    <definedName name="Liste_Modes">Paramètres!$A$13:$A$20</definedName>
    <definedName name="Liste_Regroupements">Regroupements!$A$4:$A$8</definedName>
    <definedName name="Liste_Rubriques">Rubriques!$A$4:$A$16</definedName>
    <definedName name="Regroupements">Regroupements!$A$4:$E$8</definedName>
    <definedName name="Rubriques">Rubriques!$A$4:$F$16</definedName>
    <definedName name="Titre_Classeur">Paramètres!$B$3</definedName>
    <definedName name="VD_Catégorie">Paramètres!$B$7</definedName>
    <definedName name="VD_Compte">Paramètres!$B$10</definedName>
    <definedName name="VD_Mode">Paramètres!$B$9</definedName>
    <definedName name="VD_Regroupement">Paramètres!$B$8</definedName>
    <definedName name="VD_Rubrique">Paramètres!$B$6</definedName>
  </definedNames>
  <calcPr calcId="145621"/>
  <pivotCaches>
    <pivotCache cacheId="0" r:id="rId11"/>
    <pivotCache cacheId="1" r:id="rId12"/>
  </pivotCaches>
</workbook>
</file>

<file path=xl/calcChain.xml><?xml version="1.0" encoding="utf-8"?>
<calcChain xmlns="http://schemas.openxmlformats.org/spreadsheetml/2006/main">
  <c r="C5" i="6" l="1"/>
  <c r="B5" i="6"/>
  <c r="D6" i="2"/>
  <c r="C6" i="2"/>
  <c r="D7" i="2"/>
  <c r="C7" i="2"/>
  <c r="D5" i="8"/>
  <c r="C5" i="8"/>
  <c r="D5" i="6" l="1"/>
  <c r="E6" i="2"/>
  <c r="E7" i="2"/>
  <c r="E5" i="8"/>
  <c r="A1" i="3"/>
  <c r="A1" i="5"/>
  <c r="B1" i="8"/>
  <c r="A1" i="8"/>
  <c r="A1" i="4"/>
  <c r="C7" i="6"/>
  <c r="B7" i="6"/>
  <c r="A1" i="6"/>
  <c r="D15" i="2"/>
  <c r="C15" i="2"/>
  <c r="D14" i="2"/>
  <c r="D13" i="2"/>
  <c r="C13" i="2"/>
  <c r="D12" i="2"/>
  <c r="C12" i="2"/>
  <c r="C11" i="2"/>
  <c r="C10" i="2"/>
  <c r="D9" i="2"/>
  <c r="C9" i="2"/>
  <c r="A1" i="2"/>
  <c r="O28" i="1"/>
  <c r="N28" i="1"/>
  <c r="M28" i="1"/>
  <c r="O27" i="1"/>
  <c r="N27" i="1"/>
  <c r="M27" i="1"/>
  <c r="O26" i="1"/>
  <c r="N26" i="1"/>
  <c r="M26" i="1"/>
  <c r="O25" i="1"/>
  <c r="N25" i="1"/>
  <c r="M25" i="1"/>
  <c r="O24" i="1"/>
  <c r="N24" i="1"/>
  <c r="M24" i="1"/>
  <c r="O23" i="1"/>
  <c r="N23" i="1"/>
  <c r="M23" i="1"/>
  <c r="O22" i="1"/>
  <c r="N22" i="1"/>
  <c r="M22" i="1"/>
  <c r="O21" i="1"/>
  <c r="N21" i="1"/>
  <c r="B6" i="6" s="1"/>
  <c r="M21" i="1"/>
  <c r="O20" i="1"/>
  <c r="N20" i="1"/>
  <c r="M20" i="1"/>
  <c r="O19" i="1"/>
  <c r="N19" i="1"/>
  <c r="C6" i="6" s="1"/>
  <c r="M19" i="1"/>
  <c r="O18" i="1"/>
  <c r="N18" i="1"/>
  <c r="M18" i="1"/>
  <c r="O17" i="1"/>
  <c r="N17" i="1"/>
  <c r="M17" i="1"/>
  <c r="O16" i="1"/>
  <c r="N16" i="1"/>
  <c r="M16" i="1"/>
  <c r="O15" i="1"/>
  <c r="N15" i="1"/>
  <c r="M15" i="1"/>
  <c r="O14" i="1"/>
  <c r="N14" i="1"/>
  <c r="M14" i="1"/>
  <c r="O13" i="1"/>
  <c r="N13" i="1"/>
  <c r="M13" i="1"/>
  <c r="O12" i="1"/>
  <c r="N12" i="1"/>
  <c r="M12" i="1"/>
  <c r="O11" i="1"/>
  <c r="N11" i="1"/>
  <c r="M11" i="1"/>
  <c r="O10" i="1"/>
  <c r="N10" i="1"/>
  <c r="M10" i="1"/>
  <c r="O9" i="1"/>
  <c r="N9" i="1"/>
  <c r="M9" i="1"/>
  <c r="O8" i="1"/>
  <c r="N8" i="1"/>
  <c r="M8" i="1"/>
  <c r="O7" i="1"/>
  <c r="N7" i="1"/>
  <c r="M7" i="1"/>
  <c r="O6" i="1"/>
  <c r="N6" i="1"/>
  <c r="D10" i="2" s="1"/>
  <c r="M6" i="1"/>
  <c r="O5" i="1"/>
  <c r="N5" i="1"/>
  <c r="M5" i="1"/>
  <c r="N1" i="1"/>
  <c r="G1" i="1"/>
  <c r="A1" i="1"/>
  <c r="C7" i="8" s="1"/>
  <c r="B1" i="7"/>
  <c r="D5" i="2"/>
  <c r="C5" i="2"/>
  <c r="C1" i="6" l="1"/>
  <c r="D7" i="6"/>
  <c r="B6" i="4"/>
  <c r="D6" i="4" s="1"/>
  <c r="C6" i="4"/>
  <c r="C5" i="4"/>
  <c r="B5" i="4"/>
  <c r="I1" i="1"/>
  <c r="D8" i="2"/>
  <c r="D11" i="2"/>
  <c r="C8" i="2"/>
  <c r="C14" i="2"/>
  <c r="E14" i="2" s="1"/>
  <c r="E8" i="2"/>
  <c r="E9" i="2"/>
  <c r="E10" i="2"/>
  <c r="E11" i="2"/>
  <c r="E12" i="2"/>
  <c r="E13" i="2"/>
  <c r="D6" i="6"/>
  <c r="D1" i="6" s="1"/>
  <c r="B1" i="6"/>
  <c r="E15" i="2"/>
  <c r="E5" i="2"/>
  <c r="B10" i="4"/>
  <c r="C6" i="8"/>
  <c r="D7" i="8"/>
  <c r="E7" i="8" s="1"/>
  <c r="D6" i="8"/>
  <c r="B7" i="4"/>
  <c r="C8" i="4"/>
  <c r="B9" i="4"/>
  <c r="C10" i="4"/>
  <c r="C7" i="4"/>
  <c r="B8" i="4"/>
  <c r="D8" i="4" s="1"/>
  <c r="C9" i="4"/>
  <c r="D5" i="4" l="1"/>
  <c r="C1" i="2"/>
  <c r="D1" i="2"/>
  <c r="E1" i="2"/>
  <c r="D10" i="4"/>
  <c r="D1" i="8"/>
  <c r="C1" i="8"/>
  <c r="E6" i="8"/>
  <c r="C1" i="4"/>
  <c r="D9" i="4"/>
  <c r="D7" i="4"/>
  <c r="B1" i="4"/>
  <c r="D1" i="4" l="1"/>
  <c r="E1" i="8"/>
</calcChain>
</file>

<file path=xl/sharedStrings.xml><?xml version="1.0" encoding="utf-8"?>
<sst xmlns="http://schemas.openxmlformats.org/spreadsheetml/2006/main" count="340" uniqueCount="103">
  <si>
    <t>Date</t>
  </si>
  <si>
    <t>Libellé</t>
  </si>
  <si>
    <t>Rubrique</t>
  </si>
  <si>
    <t>Sens</t>
  </si>
  <si>
    <t>Mode</t>
  </si>
  <si>
    <t>Référence</t>
  </si>
  <si>
    <t>Montant écriture</t>
  </si>
  <si>
    <t>Montant comptable</t>
  </si>
  <si>
    <t>Tiers</t>
  </si>
  <si>
    <t>Observations</t>
  </si>
  <si>
    <t>Période</t>
  </si>
  <si>
    <t>Catégorie</t>
  </si>
  <si>
    <t>Impôt sur le revenu</t>
  </si>
  <si>
    <t>Alimentation</t>
  </si>
  <si>
    <t>Salaires</t>
  </si>
  <si>
    <t>Restaurant</t>
  </si>
  <si>
    <t>Gaz</t>
  </si>
  <si>
    <t>Téléphone</t>
  </si>
  <si>
    <t>Electricité</t>
  </si>
  <si>
    <t>Revenus</t>
  </si>
  <si>
    <t>Loisirs</t>
  </si>
  <si>
    <t>Carburant</t>
  </si>
  <si>
    <t>Impôts sur le revenu</t>
  </si>
  <si>
    <t>Réparations véhicule</t>
  </si>
  <si>
    <t>Achat véhicule</t>
  </si>
  <si>
    <t>Modes</t>
  </si>
  <si>
    <t>Chèque</t>
  </si>
  <si>
    <t>Carte</t>
  </si>
  <si>
    <t>Virement</t>
  </si>
  <si>
    <t>Espèces</t>
  </si>
  <si>
    <t>Trésor public</t>
  </si>
  <si>
    <t>Prélèvement</t>
  </si>
  <si>
    <t>Gaz 2ème trimestre 2014</t>
  </si>
  <si>
    <t>Gaz de Belgique</t>
  </si>
  <si>
    <t>Achat cabriolet</t>
  </si>
  <si>
    <t>Mercedes Occasions</t>
  </si>
  <si>
    <t>Paie Georges janvier</t>
  </si>
  <si>
    <t>Paie Sylvie janvier</t>
  </si>
  <si>
    <t>Mon patron</t>
  </si>
  <si>
    <t>Son patron</t>
  </si>
  <si>
    <t>Courses</t>
  </si>
  <si>
    <t>Croisement Market</t>
  </si>
  <si>
    <t>Paie Sylvie février</t>
  </si>
  <si>
    <t>Paie Georges mars</t>
  </si>
  <si>
    <t>Paie Sylvie mars</t>
  </si>
  <si>
    <t>Total général</t>
  </si>
  <si>
    <t>2015-01</t>
  </si>
  <si>
    <t>2015-02</t>
  </si>
  <si>
    <t>2015-03</t>
  </si>
  <si>
    <t>Montants</t>
  </si>
  <si>
    <t>Regroupement</t>
  </si>
  <si>
    <t>Vacances 2015</t>
  </si>
  <si>
    <t>Mariage</t>
  </si>
  <si>
    <t>Robe de mariée</t>
  </si>
  <si>
    <t>Divers</t>
  </si>
  <si>
    <t>Regroupements</t>
  </si>
  <si>
    <t>Acompte traiteur</t>
  </si>
  <si>
    <t>Fairfuck</t>
  </si>
  <si>
    <t>Amédée Paon</t>
  </si>
  <si>
    <t>Véhicule</t>
  </si>
  <si>
    <t>(Tous)</t>
  </si>
  <si>
    <t>Participation beaux-parents</t>
  </si>
  <si>
    <t>Belle-maman</t>
  </si>
  <si>
    <t>Compte :</t>
  </si>
  <si>
    <t>Total Revenus</t>
  </si>
  <si>
    <t>Total Véhicule</t>
  </si>
  <si>
    <t>Vacances</t>
  </si>
  <si>
    <t>Dépenses courantes</t>
  </si>
  <si>
    <t>Autre</t>
  </si>
  <si>
    <t>Dépense</t>
  </si>
  <si>
    <t>Recette</t>
  </si>
  <si>
    <t>Total Dépenses courantes</t>
  </si>
  <si>
    <t>Date valeur banque</t>
  </si>
  <si>
    <t>...</t>
  </si>
  <si>
    <t>Valeurs par défaut dans les listes déroulantes des formulaires</t>
  </si>
  <si>
    <t>Compte épargne</t>
  </si>
  <si>
    <t>Livret épargne</t>
  </si>
  <si>
    <t>Compte</t>
  </si>
  <si>
    <t>Recettes</t>
  </si>
  <si>
    <t>Dépenses</t>
  </si>
  <si>
    <t>Solde</t>
  </si>
  <si>
    <t>Solde initial</t>
  </si>
  <si>
    <t>25/02/2015</t>
  </si>
  <si>
    <t>Emprunt achat cabriolet</t>
  </si>
  <si>
    <t>Banque</t>
  </si>
  <si>
    <t>20/02/2015</t>
  </si>
  <si>
    <t>Remboursement prêt véhicule</t>
  </si>
  <si>
    <t>20/03/2015</t>
  </si>
  <si>
    <t>22/01/2015</t>
  </si>
  <si>
    <t>26/03/2015</t>
  </si>
  <si>
    <t>18/01/2015</t>
  </si>
  <si>
    <t>23/01/2015</t>
  </si>
  <si>
    <t>25/01/2015</t>
  </si>
  <si>
    <t>31/01/2015</t>
  </si>
  <si>
    <t>17/02/2015</t>
  </si>
  <si>
    <t>24/02/2015</t>
  </si>
  <si>
    <t>19/03/2015</t>
  </si>
  <si>
    <t>Étiquettes de colonnes</t>
  </si>
  <si>
    <t>2015-04</t>
  </si>
  <si>
    <t>Étiquettes de lignes</t>
  </si>
  <si>
    <t>Somme de Montant comptable</t>
  </si>
  <si>
    <t>Comptabilité familiale</t>
  </si>
  <si>
    <t>Compte chèque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</si>
</sst>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_-* #,##0.00\ &quot;€&quot;_-;[Red]\-* #,##0.00\ &quot;€&quot;_-;_-* &quot;-&quot;??\ &quot;€&quot;_-;_-@_-"/>
    <numFmt numFmtId="167" formatCode="#,##0.00\ &quot;€&quot;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4" tint="-0.249977111117893"/>
      <name val="Arial Black"/>
      <family val="2"/>
    </font>
    <font>
      <sz val="18"/>
      <color theme="5" tint="-0.249977111117893"/>
      <name val="Arial Black"/>
      <family val="2"/>
    </font>
    <font>
      <sz val="14"/>
      <color theme="4" tint="-0.249977111117893"/>
      <name val="Arial Black"/>
      <family val="2"/>
    </font>
    <font>
      <sz val="14"/>
      <color theme="6" tint="-0.249977111117893"/>
      <name val="Arial Black"/>
      <family val="2"/>
    </font>
    <font>
      <u/>
      <sz val="10"/>
      <color theme="10"/>
      <name val="Arial"/>
      <family val="2"/>
    </font>
    <font>
      <u/>
      <sz val="10"/>
      <color theme="3" tint="-0.249977111117893"/>
      <name val="Arial Black"/>
      <family val="2"/>
    </font>
    <font>
      <sz val="10"/>
      <color theme="3" tint="-0.249977111117893"/>
      <name val="Arial Black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Arial Black"/>
      <family val="2"/>
    </font>
    <font>
      <i/>
      <sz val="11"/>
      <color theme="0"/>
      <name val="Arial Black"/>
      <family val="2"/>
    </font>
    <font>
      <b/>
      <sz val="12"/>
      <color theme="0"/>
      <name val="Calibri"/>
      <family val="2"/>
      <scheme val="minor"/>
    </font>
    <font>
      <b/>
      <sz val="20"/>
      <color theme="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98">
    <xf numFmtId="0" fontId="0" fillId="0" borderId="0" xfId="0"/>
    <xf numFmtId="0" fontId="3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0" fillId="2" borderId="0" xfId="0" applyFill="1"/>
    <xf numFmtId="166" fontId="0" fillId="0" borderId="0" xfId="1" applyNumberFormat="1" applyFont="1" applyAlignment="1">
      <alignment horizontal="center"/>
    </xf>
    <xf numFmtId="0" fontId="0" fillId="0" borderId="0" xfId="0" pivotButton="1"/>
    <xf numFmtId="167" fontId="0" fillId="0" borderId="0" xfId="0" applyNumberFormat="1"/>
    <xf numFmtId="0" fontId="4" fillId="0" borderId="0" xfId="0" applyFont="1" applyAlignment="1">
      <alignment horizontal="left"/>
    </xf>
    <xf numFmtId="0" fontId="3" fillId="2" borderId="0" xfId="0" applyFont="1" applyFill="1"/>
    <xf numFmtId="0" fontId="3" fillId="0" borderId="0" xfId="0" applyFont="1" applyAlignment="1">
      <alignment vertical="center"/>
    </xf>
    <xf numFmtId="0" fontId="0" fillId="4" borderId="0" xfId="0" applyFill="1"/>
    <xf numFmtId="0" fontId="0" fillId="0" borderId="0" xfId="0" applyFont="1" applyProtection="1">
      <protection locked="0"/>
    </xf>
    <xf numFmtId="0" fontId="0" fillId="0" borderId="0" xfId="0" applyProtection="1">
      <protection locked="0"/>
    </xf>
    <xf numFmtId="0" fontId="3" fillId="4" borderId="0" xfId="0" applyFont="1" applyFill="1"/>
    <xf numFmtId="166" fontId="0" fillId="0" borderId="0" xfId="1" applyNumberFormat="1" applyFont="1" applyFill="1" applyAlignment="1">
      <alignment horizontal="center"/>
    </xf>
    <xf numFmtId="0" fontId="3" fillId="5" borderId="0" xfId="0" applyFont="1" applyFill="1" applyAlignment="1">
      <alignment vertical="top"/>
    </xf>
    <xf numFmtId="0" fontId="3" fillId="5" borderId="0" xfId="0" applyFont="1" applyFill="1"/>
    <xf numFmtId="0" fontId="13" fillId="5" borderId="0" xfId="0" applyFont="1" applyFill="1" applyAlignment="1">
      <alignment horizontal="left"/>
    </xf>
    <xf numFmtId="0" fontId="11" fillId="5" borderId="0" xfId="0" applyFont="1" applyFill="1"/>
    <xf numFmtId="166" fontId="11" fillId="5" borderId="0" xfId="1" applyNumberFormat="1" applyFont="1" applyFill="1" applyAlignment="1">
      <alignment horizontal="center"/>
    </xf>
    <xf numFmtId="0" fontId="0" fillId="5" borderId="0" xfId="0" applyFont="1" applyFill="1"/>
    <xf numFmtId="166" fontId="0" fillId="5" borderId="0" xfId="1" applyNumberFormat="1" applyFont="1" applyFill="1" applyAlignment="1">
      <alignment horizontal="center"/>
    </xf>
    <xf numFmtId="0" fontId="0" fillId="5" borderId="0" xfId="0" applyFill="1"/>
    <xf numFmtId="0" fontId="11" fillId="5" borderId="1" xfId="0" applyFont="1" applyFill="1" applyBorder="1" applyAlignment="1">
      <alignment vertical="top"/>
    </xf>
    <xf numFmtId="166" fontId="11" fillId="5" borderId="1" xfId="1" applyNumberFormat="1" applyFont="1" applyFill="1" applyBorder="1" applyAlignment="1">
      <alignment horizontal="center" vertical="top"/>
    </xf>
    <xf numFmtId="166" fontId="11" fillId="5" borderId="1" xfId="1" applyNumberFormat="1" applyFont="1" applyFill="1" applyBorder="1" applyAlignment="1">
      <alignment horizontal="center" vertical="top" wrapText="1"/>
    </xf>
    <xf numFmtId="166" fontId="14" fillId="5" borderId="0" xfId="1" applyNumberFormat="1" applyFont="1" applyFill="1" applyAlignment="1">
      <alignment horizontal="center" vertical="center"/>
    </xf>
    <xf numFmtId="0" fontId="12" fillId="5" borderId="0" xfId="0" applyFont="1" applyFill="1" applyAlignment="1">
      <alignment horizontal="left" vertical="center"/>
    </xf>
    <xf numFmtId="0" fontId="11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5" fillId="5" borderId="0" xfId="2" applyFont="1" applyFill="1" applyAlignment="1" applyProtection="1"/>
    <xf numFmtId="0" fontId="1" fillId="5" borderId="0" xfId="2" applyFill="1" applyProtection="1"/>
    <xf numFmtId="0" fontId="6" fillId="5" borderId="0" xfId="2" applyFont="1" applyFill="1" applyAlignment="1" applyProtection="1">
      <alignment horizontal="left" vertical="top"/>
    </xf>
    <xf numFmtId="0" fontId="7" fillId="5" borderId="0" xfId="2" applyFont="1" applyFill="1" applyAlignment="1" applyProtection="1"/>
    <xf numFmtId="0" fontId="1" fillId="5" borderId="0" xfId="2" applyFill="1" applyAlignment="1" applyProtection="1">
      <alignment horizontal="center"/>
    </xf>
    <xf numFmtId="0" fontId="9" fillId="5" borderId="0" xfId="3" applyFont="1" applyFill="1" applyAlignment="1" applyProtection="1">
      <alignment horizontal="center" vertical="center"/>
    </xf>
    <xf numFmtId="0" fontId="1" fillId="5" borderId="0" xfId="2" applyFill="1" applyAlignment="1" applyProtection="1">
      <alignment vertical="center"/>
    </xf>
    <xf numFmtId="0" fontId="10" fillId="5" borderId="0" xfId="2" applyFont="1" applyFill="1" applyAlignment="1" applyProtection="1">
      <alignment vertical="center"/>
    </xf>
    <xf numFmtId="166" fontId="14" fillId="5" borderId="0" xfId="1" applyNumberFormat="1" applyFont="1" applyFill="1" applyAlignment="1">
      <alignment horizontal="left" vertical="center"/>
    </xf>
    <xf numFmtId="0" fontId="11" fillId="5" borderId="0" xfId="0" applyFont="1" applyFill="1" applyAlignment="1">
      <alignment horizontal="left"/>
    </xf>
    <xf numFmtId="166" fontId="11" fillId="5" borderId="0" xfId="1" applyNumberFormat="1" applyFont="1" applyFill="1" applyAlignment="1">
      <alignment horizontal="left"/>
    </xf>
    <xf numFmtId="166" fontId="11" fillId="5" borderId="1" xfId="1" applyNumberFormat="1" applyFont="1" applyFill="1" applyBorder="1" applyAlignment="1">
      <alignment horizontal="left" vertical="top"/>
    </xf>
    <xf numFmtId="166" fontId="0" fillId="0" borderId="0" xfId="1" applyNumberFormat="1" applyFont="1" applyFill="1" applyAlignment="1">
      <alignment horizontal="left"/>
    </xf>
    <xf numFmtId="166" fontId="0" fillId="5" borderId="0" xfId="1" applyNumberFormat="1" applyFont="1" applyFill="1" applyAlignment="1">
      <alignment horizontal="left"/>
    </xf>
    <xf numFmtId="166" fontId="0" fillId="0" borderId="0" xfId="1" applyNumberFormat="1" applyFont="1" applyAlignment="1">
      <alignment horizontal="left"/>
    </xf>
    <xf numFmtId="0" fontId="15" fillId="5" borderId="0" xfId="2" applyFont="1" applyFill="1" applyAlignment="1" applyProtection="1">
      <alignment horizontal="left" vertical="center"/>
    </xf>
    <xf numFmtId="0" fontId="0" fillId="0" borderId="0" xfId="0" applyAlignment="1">
      <alignment horizontal="left"/>
    </xf>
    <xf numFmtId="0" fontId="0" fillId="0" borderId="0" xfId="0" applyFont="1" applyFill="1" applyProtection="1">
      <protection locked="0"/>
    </xf>
    <xf numFmtId="166" fontId="0" fillId="3" borderId="0" xfId="1" applyNumberFormat="1" applyFont="1" applyFill="1" applyAlignment="1">
      <alignment horizontal="center"/>
    </xf>
    <xf numFmtId="0" fontId="12" fillId="5" borderId="0" xfId="0" applyFont="1" applyFill="1" applyAlignment="1" applyProtection="1">
      <alignment horizontal="left" vertical="center"/>
    </xf>
    <xf numFmtId="14" fontId="14" fillId="5" borderId="0" xfId="1" applyNumberFormat="1" applyFont="1" applyFill="1" applyAlignment="1" applyProtection="1">
      <alignment horizontal="center" vertical="center"/>
    </xf>
    <xf numFmtId="166" fontId="14" fillId="5" borderId="0" xfId="1" applyNumberFormat="1" applyFont="1" applyFill="1" applyAlignment="1" applyProtection="1">
      <alignment horizontal="left" vertical="center"/>
    </xf>
    <xf numFmtId="0" fontId="11" fillId="5" borderId="0" xfId="0" applyFont="1" applyFill="1" applyAlignment="1" applyProtection="1">
      <alignment vertical="center"/>
    </xf>
    <xf numFmtId="166" fontId="14" fillId="5" borderId="0" xfId="1" applyNumberFormat="1" applyFont="1" applyFill="1" applyAlignment="1" applyProtection="1">
      <alignment horizontal="center" vertical="center"/>
    </xf>
    <xf numFmtId="0" fontId="3" fillId="5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3" fillId="5" borderId="0" xfId="0" applyFont="1" applyFill="1" applyAlignment="1" applyProtection="1">
      <alignment horizontal="left"/>
    </xf>
    <xf numFmtId="14" fontId="11" fillId="5" borderId="0" xfId="0" applyNumberFormat="1" applyFont="1" applyFill="1" applyAlignment="1" applyProtection="1">
      <alignment horizontal="center"/>
    </xf>
    <xf numFmtId="0" fontId="11" fillId="5" borderId="0" xfId="0" applyFont="1" applyFill="1" applyAlignment="1" applyProtection="1">
      <alignment horizontal="left"/>
    </xf>
    <xf numFmtId="0" fontId="11" fillId="5" borderId="0" xfId="0" applyFont="1" applyFill="1" applyProtection="1"/>
    <xf numFmtId="165" fontId="14" fillId="5" borderId="0" xfId="1" applyFont="1" applyFill="1" applyAlignment="1" applyProtection="1">
      <alignment horizontal="left" vertical="center"/>
    </xf>
    <xf numFmtId="0" fontId="3" fillId="5" borderId="0" xfId="0" applyFont="1" applyFill="1" applyProtection="1"/>
    <xf numFmtId="0" fontId="3" fillId="0" borderId="0" xfId="0" applyFont="1" applyProtection="1"/>
    <xf numFmtId="14" fontId="11" fillId="5" borderId="0" xfId="1" applyNumberFormat="1" applyFont="1" applyFill="1" applyAlignment="1" applyProtection="1">
      <alignment horizontal="center"/>
    </xf>
    <xf numFmtId="166" fontId="11" fillId="5" borderId="0" xfId="1" applyNumberFormat="1" applyFont="1" applyFill="1" applyAlignment="1" applyProtection="1">
      <alignment horizontal="left"/>
    </xf>
    <xf numFmtId="0" fontId="11" fillId="5" borderId="0" xfId="0" applyFont="1" applyFill="1" applyAlignment="1" applyProtection="1">
      <alignment horizontal="center"/>
    </xf>
    <xf numFmtId="165" fontId="11" fillId="5" borderId="0" xfId="1" applyFont="1" applyFill="1" applyAlignment="1" applyProtection="1">
      <alignment horizontal="left"/>
    </xf>
    <xf numFmtId="0" fontId="11" fillId="5" borderId="1" xfId="0" applyFont="1" applyFill="1" applyBorder="1" applyAlignment="1" applyProtection="1">
      <alignment vertical="top"/>
    </xf>
    <xf numFmtId="14" fontId="11" fillId="5" borderId="1" xfId="1" applyNumberFormat="1" applyFont="1" applyFill="1" applyBorder="1" applyAlignment="1" applyProtection="1">
      <alignment horizontal="center" vertical="top"/>
    </xf>
    <xf numFmtId="166" fontId="11" fillId="5" borderId="1" xfId="1" applyNumberFormat="1" applyFont="1" applyFill="1" applyBorder="1" applyAlignment="1" applyProtection="1">
      <alignment horizontal="left" vertical="top" wrapText="1"/>
    </xf>
    <xf numFmtId="0" fontId="11" fillId="5" borderId="1" xfId="0" applyFont="1" applyFill="1" applyBorder="1" applyAlignment="1" applyProtection="1">
      <alignment horizontal="left" vertical="top"/>
    </xf>
    <xf numFmtId="166" fontId="11" fillId="5" borderId="1" xfId="1" applyNumberFormat="1" applyFont="1" applyFill="1" applyBorder="1" applyAlignment="1" applyProtection="1">
      <alignment horizontal="center" vertical="top" wrapText="1"/>
    </xf>
    <xf numFmtId="0" fontId="3" fillId="5" borderId="0" xfId="0" applyFont="1" applyFill="1" applyAlignment="1" applyProtection="1">
      <alignment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14" fontId="0" fillId="0" borderId="0" xfId="1" applyNumberFormat="1" applyFont="1" applyFill="1" applyAlignment="1" applyProtection="1">
      <alignment horizontal="center"/>
    </xf>
    <xf numFmtId="166" fontId="0" fillId="0" borderId="0" xfId="1" applyNumberFormat="1" applyFont="1" applyFill="1" applyAlignment="1" applyProtection="1">
      <alignment horizontal="left"/>
    </xf>
    <xf numFmtId="0" fontId="0" fillId="0" borderId="0" xfId="0" applyFont="1" applyFill="1" applyProtection="1"/>
    <xf numFmtId="0" fontId="0" fillId="3" borderId="0" xfId="0" applyFont="1" applyFill="1" applyAlignment="1" applyProtection="1">
      <alignment horizontal="center"/>
    </xf>
    <xf numFmtId="165" fontId="0" fillId="3" borderId="0" xfId="1" applyFont="1" applyFill="1" applyProtection="1"/>
    <xf numFmtId="0" fontId="0" fillId="3" borderId="0" xfId="0" applyFont="1" applyFill="1" applyProtection="1"/>
    <xf numFmtId="0" fontId="0" fillId="5" borderId="0" xfId="0" applyFont="1" applyFill="1" applyProtection="1"/>
    <xf numFmtId="0" fontId="0" fillId="5" borderId="0" xfId="0" applyFill="1" applyProtection="1"/>
    <xf numFmtId="14" fontId="0" fillId="5" borderId="0" xfId="1" applyNumberFormat="1" applyFont="1" applyFill="1" applyAlignment="1" applyProtection="1">
      <alignment horizontal="center"/>
    </xf>
    <xf numFmtId="166" fontId="0" fillId="5" borderId="0" xfId="1" applyNumberFormat="1" applyFont="1" applyFill="1" applyAlignment="1" applyProtection="1">
      <alignment horizontal="left"/>
    </xf>
    <xf numFmtId="0" fontId="0" fillId="5" borderId="0" xfId="0" applyFill="1" applyAlignment="1" applyProtection="1">
      <alignment horizontal="left"/>
    </xf>
    <xf numFmtId="165" fontId="0" fillId="5" borderId="0" xfId="1" applyFont="1" applyFill="1" applyProtection="1"/>
    <xf numFmtId="0" fontId="0" fillId="0" borderId="0" xfId="0" applyAlignment="1" applyProtection="1">
      <alignment horizontal="center"/>
    </xf>
    <xf numFmtId="165" fontId="0" fillId="0" borderId="0" xfId="1" applyFont="1" applyProtection="1"/>
    <xf numFmtId="0" fontId="0" fillId="0" borderId="0" xfId="0" applyProtection="1"/>
    <xf numFmtId="14" fontId="0" fillId="0" borderId="0" xfId="1" applyNumberFormat="1" applyFont="1" applyAlignment="1" applyProtection="1">
      <alignment horizontal="center"/>
    </xf>
    <xf numFmtId="166" fontId="0" fillId="0" borderId="0" xfId="1" applyNumberFormat="1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0" fillId="5" borderId="0" xfId="0" applyFill="1" applyAlignment="1" applyProtection="1">
      <alignment horizontal="center"/>
    </xf>
    <xf numFmtId="164" fontId="0" fillId="0" borderId="0" xfId="1" applyNumberFormat="1" applyFont="1" applyFill="1" applyProtection="1"/>
    <xf numFmtId="0" fontId="0" fillId="0" borderId="0" xfId="0" applyNumberFormat="1"/>
  </cellXfs>
  <cellStyles count="4">
    <cellStyle name="Lien hypertexte" xfId="3" builtinId="8"/>
    <cellStyle name="Monétaire" xfId="1" builtinId="4"/>
    <cellStyle name="Normal" xfId="0" builtinId="0"/>
    <cellStyle name="Normal 2" xfId="2"/>
  </cellStyles>
  <dxfs count="7"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[budget_domestique V3.xlsm]Graphe Ecritures par Rubriques!Tableau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'Graphe Ecritures par Rubriques'!$B$3:$B$4</c:f>
              <c:strCache>
                <c:ptCount val="1"/>
                <c:pt idx="0">
                  <c:v>Achat véhicule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Rubriques'!$B$5:$B$9</c:f>
              <c:numCache>
                <c:formatCode>General</c:formatCode>
                <c:ptCount val="4"/>
                <c:pt idx="1">
                  <c:v>24800</c:v>
                </c:pt>
                <c:pt idx="2">
                  <c:v>-35200</c:v>
                </c:pt>
              </c:numCache>
            </c:numRef>
          </c:val>
        </c:ser>
        <c:ser>
          <c:idx val="1"/>
          <c:order val="1"/>
          <c:tx>
            <c:strRef>
              <c:f>'Graphe Ecritures par Rubriques'!$C$3:$C$4</c:f>
              <c:strCache>
                <c:ptCount val="1"/>
                <c:pt idx="0">
                  <c:v>Alimentation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Rubriques'!$C$5:$C$9</c:f>
              <c:numCache>
                <c:formatCode>General</c:formatCode>
                <c:ptCount val="4"/>
                <c:pt idx="0">
                  <c:v>-1722</c:v>
                </c:pt>
                <c:pt idx="1">
                  <c:v>-4458</c:v>
                </c:pt>
                <c:pt idx="2">
                  <c:v>-4781</c:v>
                </c:pt>
                <c:pt idx="3">
                  <c:v>-1501</c:v>
                </c:pt>
              </c:numCache>
            </c:numRef>
          </c:val>
        </c:ser>
        <c:ser>
          <c:idx val="2"/>
          <c:order val="2"/>
          <c:tx>
            <c:strRef>
              <c:f>'Graphe Ecritures par Rubriques'!$D$3:$D$4</c:f>
              <c:strCache>
                <c:ptCount val="1"/>
                <c:pt idx="0">
                  <c:v>Divers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Rubriques'!$D$5:$D$9</c:f>
              <c:numCache>
                <c:formatCode>General</c:formatCode>
                <c:ptCount val="4"/>
                <c:pt idx="0">
                  <c:v>7338</c:v>
                </c:pt>
              </c:numCache>
            </c:numRef>
          </c:val>
        </c:ser>
        <c:ser>
          <c:idx val="3"/>
          <c:order val="3"/>
          <c:tx>
            <c:strRef>
              <c:f>'Graphe Ecritures par Rubriques'!$E$3:$E$4</c:f>
              <c:strCache>
                <c:ptCount val="1"/>
                <c:pt idx="0">
                  <c:v>Gaz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Rubriques'!$E$5:$E$9</c:f>
              <c:numCache>
                <c:formatCode>General</c:formatCode>
                <c:ptCount val="4"/>
                <c:pt idx="0">
                  <c:v>-701</c:v>
                </c:pt>
                <c:pt idx="1">
                  <c:v>-104</c:v>
                </c:pt>
                <c:pt idx="2">
                  <c:v>-104</c:v>
                </c:pt>
              </c:numCache>
            </c:numRef>
          </c:val>
        </c:ser>
        <c:ser>
          <c:idx val="4"/>
          <c:order val="4"/>
          <c:tx>
            <c:strRef>
              <c:f>'Graphe Ecritures par Rubriques'!$F$3:$F$4</c:f>
              <c:strCache>
                <c:ptCount val="1"/>
                <c:pt idx="0">
                  <c:v>Impôts sur le revenu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Rubriques'!$F$5:$F$9</c:f>
              <c:numCache>
                <c:formatCode>General</c:formatCode>
                <c:ptCount val="4"/>
                <c:pt idx="0">
                  <c:v>-700</c:v>
                </c:pt>
              </c:numCache>
            </c:numRef>
          </c:val>
        </c:ser>
        <c:ser>
          <c:idx val="5"/>
          <c:order val="5"/>
          <c:tx>
            <c:strRef>
              <c:f>'Graphe Ecritures par Rubriques'!$G$3:$G$4</c:f>
              <c:strCache>
                <c:ptCount val="1"/>
                <c:pt idx="0">
                  <c:v>Salaires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Rubriques'!$G$5:$G$9</c:f>
              <c:numCache>
                <c:formatCode>General</c:formatCode>
                <c:ptCount val="4"/>
                <c:pt idx="0">
                  <c:v>7000</c:v>
                </c:pt>
                <c:pt idx="1">
                  <c:v>3722</c:v>
                </c:pt>
                <c:pt idx="2">
                  <c:v>6990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8006528"/>
        <c:axId val="58028800"/>
        <c:axId val="0"/>
      </c:bar3DChart>
      <c:catAx>
        <c:axId val="5800652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8028800"/>
        <c:crosses val="autoZero"/>
        <c:auto val="1"/>
        <c:lblAlgn val="ctr"/>
        <c:lblOffset val="100"/>
        <c:noMultiLvlLbl val="0"/>
      </c:catAx>
      <c:valAx>
        <c:axId val="58028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80065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[budget_domestique V3.xlsm]Graphe Ecritures par Regroup.!Tableau croisé dynamique2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'Graphe Ecritures par Regroup.'!$B$3:$B$4</c:f>
              <c:strCache>
                <c:ptCount val="1"/>
                <c:pt idx="0">
                  <c:v>...</c:v>
                </c:pt>
              </c:strCache>
            </c:strRef>
          </c:tx>
          <c:invertIfNegative val="0"/>
          <c:cat>
            <c:strRef>
              <c:f>'Graphe Ecritures par Regroup.'!$A$5:$A$9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Regroup.'!$B$5:$B$9</c:f>
              <c:numCache>
                <c:formatCode>General</c:formatCode>
                <c:ptCount val="4"/>
                <c:pt idx="0">
                  <c:v>3877</c:v>
                </c:pt>
                <c:pt idx="1">
                  <c:v>23960</c:v>
                </c:pt>
                <c:pt idx="2">
                  <c:v>-33095</c:v>
                </c:pt>
                <c:pt idx="3">
                  <c:v>-1501</c:v>
                </c:pt>
              </c:numCache>
            </c:numRef>
          </c:val>
        </c:ser>
        <c:ser>
          <c:idx val="1"/>
          <c:order val="1"/>
          <c:tx>
            <c:strRef>
              <c:f>'Graphe Ecritures par Regroup.'!$C$3:$C$4</c:f>
              <c:strCache>
                <c:ptCount val="1"/>
                <c:pt idx="0">
                  <c:v>Mariage</c:v>
                </c:pt>
              </c:strCache>
            </c:strRef>
          </c:tx>
          <c:invertIfNegative val="0"/>
          <c:cat>
            <c:strRef>
              <c:f>'Graphe Ecritures par Regroup.'!$A$5:$A$9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Regroup.'!$C$5:$C$9</c:f>
              <c:numCache>
                <c:formatCode>General</c:formatCode>
                <c:ptCount val="4"/>
                <c:pt idx="0">
                  <c:v>7338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0192640"/>
        <c:axId val="60194176"/>
        <c:axId val="0"/>
      </c:bar3DChart>
      <c:catAx>
        <c:axId val="601926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60194176"/>
        <c:crosses val="autoZero"/>
        <c:auto val="1"/>
        <c:lblAlgn val="ctr"/>
        <c:lblOffset val="100"/>
        <c:noMultiLvlLbl val="0"/>
      </c:catAx>
      <c:valAx>
        <c:axId val="601941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01926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#Param&#232;tres!A1"/><Relationship Id="rId7" Type="http://schemas.openxmlformats.org/officeDocument/2006/relationships/hyperlink" Target="#Comptes!A5"/><Relationship Id="rId2" Type="http://schemas.openxmlformats.org/officeDocument/2006/relationships/hyperlink" Target="#Synth&#232;ses!A1"/><Relationship Id="rId1" Type="http://schemas.openxmlformats.org/officeDocument/2006/relationships/hyperlink" Target="#Ecritures!A5"/><Relationship Id="rId6" Type="http://schemas.openxmlformats.org/officeDocument/2006/relationships/hyperlink" Target="#Regroupements!A5"/><Relationship Id="rId5" Type="http://schemas.openxmlformats.org/officeDocument/2006/relationships/hyperlink" Target="#Rubriques!A5"/><Relationship Id="rId4" Type="http://schemas.openxmlformats.org/officeDocument/2006/relationships/hyperlink" Target="#Cat&#233;gories!A5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image" Target="../media/image3.png"/><Relationship Id="rId1" Type="http://schemas.openxmlformats.org/officeDocument/2006/relationships/chart" Target="../charts/chart1.xml"/><Relationship Id="rId4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image" Target="../media/image3.png"/><Relationship Id="rId1" Type="http://schemas.openxmlformats.org/officeDocument/2006/relationships/chart" Target="../charts/chart2.xml"/><Relationship Id="rId4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Accueil!A1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425517</xdr:colOff>
      <xdr:row>1</xdr:row>
      <xdr:rowOff>45984</xdr:rowOff>
    </xdr:from>
    <xdr:to>
      <xdr:col>1</xdr:col>
      <xdr:colOff>1755824</xdr:colOff>
      <xdr:row>1</xdr:row>
      <xdr:rowOff>673079</xdr:rowOff>
    </xdr:to>
    <xdr:sp macro="" textlink="">
      <xdr:nvSpPr>
        <xdr:cNvPr id="3" name="Rectangle à coins arrondis 2">
          <a:hlinkClick xmlns:r="http://schemas.openxmlformats.org/officeDocument/2006/relationships" r:id="rId1" tooltip="Ecritures"/>
        </xdr:cNvPr>
        <xdr:cNvSpPr/>
      </xdr:nvSpPr>
      <xdr:spPr>
        <a:xfrm>
          <a:off x="425517" y="972208"/>
          <a:ext cx="1882100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Ecritures</a:t>
          </a:r>
        </a:p>
      </xdr:txBody>
    </xdr:sp>
    <xdr:clientData/>
  </xdr:twoCellAnchor>
  <xdr:twoCellAnchor>
    <xdr:from>
      <xdr:col>0</xdr:col>
      <xdr:colOff>425517</xdr:colOff>
      <xdr:row>1</xdr:row>
      <xdr:rowOff>908568</xdr:rowOff>
    </xdr:from>
    <xdr:to>
      <xdr:col>1</xdr:col>
      <xdr:colOff>1755824</xdr:colOff>
      <xdr:row>1</xdr:row>
      <xdr:rowOff>1535663</xdr:rowOff>
    </xdr:to>
    <xdr:sp macro="" textlink="">
      <xdr:nvSpPr>
        <xdr:cNvPr id="5" name="Rectangle à coins arrondis 4">
          <a:hlinkClick xmlns:r="http://schemas.openxmlformats.org/officeDocument/2006/relationships" r:id="rId2" tooltip="Synthèses des écritures"/>
        </xdr:cNvPr>
        <xdr:cNvSpPr/>
      </xdr:nvSpPr>
      <xdr:spPr>
        <a:xfrm>
          <a:off x="425517" y="1831910"/>
          <a:ext cx="1884312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Synthèses des </a:t>
          </a:r>
          <a:br>
            <a:rPr lang="fr-FR" sz="1400" b="1">
              <a:solidFill>
                <a:schemeClr val="bg1"/>
              </a:solidFill>
            </a:rPr>
          </a:br>
          <a:r>
            <a:rPr lang="fr-FR" sz="1400" b="1">
              <a:solidFill>
                <a:schemeClr val="bg1"/>
              </a:solidFill>
            </a:rPr>
            <a:t>écritures</a:t>
          </a:r>
        </a:p>
      </xdr:txBody>
    </xdr:sp>
    <xdr:clientData/>
  </xdr:twoCellAnchor>
  <xdr:twoCellAnchor>
    <xdr:from>
      <xdr:col>1</xdr:col>
      <xdr:colOff>6818151</xdr:colOff>
      <xdr:row>1</xdr:row>
      <xdr:rowOff>45984</xdr:rowOff>
    </xdr:from>
    <xdr:to>
      <xdr:col>2</xdr:col>
      <xdr:colOff>1749101</xdr:colOff>
      <xdr:row>1</xdr:row>
      <xdr:rowOff>673079</xdr:rowOff>
    </xdr:to>
    <xdr:sp macro="" textlink="">
      <xdr:nvSpPr>
        <xdr:cNvPr id="6" name="Rectangle à coins arrondis 5">
          <a:hlinkClick xmlns:r="http://schemas.openxmlformats.org/officeDocument/2006/relationships" r:id="rId3" tooltip="Paramètres"/>
        </xdr:cNvPr>
        <xdr:cNvSpPr/>
      </xdr:nvSpPr>
      <xdr:spPr>
        <a:xfrm>
          <a:off x="7369944" y="972208"/>
          <a:ext cx="1900623" cy="62709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Paramètres</a:t>
          </a:r>
        </a:p>
      </xdr:txBody>
    </xdr:sp>
    <xdr:clientData/>
  </xdr:twoCellAnchor>
  <xdr:twoCellAnchor>
    <xdr:from>
      <xdr:col>1</xdr:col>
      <xdr:colOff>4505325</xdr:colOff>
      <xdr:row>1</xdr:row>
      <xdr:rowOff>45984</xdr:rowOff>
    </xdr:from>
    <xdr:to>
      <xdr:col>1</xdr:col>
      <xdr:colOff>6405076</xdr:colOff>
      <xdr:row>1</xdr:row>
      <xdr:rowOff>673079</xdr:rowOff>
    </xdr:to>
    <xdr:sp macro="" textlink="">
      <xdr:nvSpPr>
        <xdr:cNvPr id="7" name="Rectangle à coins arrondis 6">
          <a:hlinkClick xmlns:r="http://schemas.openxmlformats.org/officeDocument/2006/relationships" r:id="rId4" tooltip="Catégories"/>
        </xdr:cNvPr>
        <xdr:cNvSpPr/>
      </xdr:nvSpPr>
      <xdr:spPr>
        <a:xfrm>
          <a:off x="5057118" y="972208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Catégories </a:t>
          </a:r>
        </a:p>
      </xdr:txBody>
    </xdr:sp>
    <xdr:clientData/>
  </xdr:twoCellAnchor>
  <xdr:twoCellAnchor>
    <xdr:from>
      <xdr:col>1</xdr:col>
      <xdr:colOff>2162954</xdr:colOff>
      <xdr:row>1</xdr:row>
      <xdr:rowOff>45983</xdr:rowOff>
    </xdr:from>
    <xdr:to>
      <xdr:col>1</xdr:col>
      <xdr:colOff>4062705</xdr:colOff>
      <xdr:row>1</xdr:row>
      <xdr:rowOff>673078</xdr:rowOff>
    </xdr:to>
    <xdr:sp macro="" textlink="">
      <xdr:nvSpPr>
        <xdr:cNvPr id="9" name="Rectangle à coins arrondis 8">
          <a:hlinkClick xmlns:r="http://schemas.openxmlformats.org/officeDocument/2006/relationships" r:id="rId5" tooltip="Rubriques"/>
        </xdr:cNvPr>
        <xdr:cNvSpPr/>
      </xdr:nvSpPr>
      <xdr:spPr>
        <a:xfrm>
          <a:off x="2714747" y="972207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Rubriques</a:t>
          </a:r>
        </a:p>
      </xdr:txBody>
    </xdr:sp>
    <xdr:clientData/>
  </xdr:twoCellAnchor>
  <xdr:twoCellAnchor>
    <xdr:from>
      <xdr:col>1</xdr:col>
      <xdr:colOff>2162954</xdr:colOff>
      <xdr:row>1</xdr:row>
      <xdr:rowOff>903708</xdr:rowOff>
    </xdr:from>
    <xdr:to>
      <xdr:col>1</xdr:col>
      <xdr:colOff>4062705</xdr:colOff>
      <xdr:row>1</xdr:row>
      <xdr:rowOff>1530803</xdr:rowOff>
    </xdr:to>
    <xdr:sp macro="" textlink="">
      <xdr:nvSpPr>
        <xdr:cNvPr id="11" name="Rectangle à coins arrondis 10">
          <a:hlinkClick xmlns:r="http://schemas.openxmlformats.org/officeDocument/2006/relationships" r:id="rId6" tooltip="Regroupements"/>
        </xdr:cNvPr>
        <xdr:cNvSpPr/>
      </xdr:nvSpPr>
      <xdr:spPr>
        <a:xfrm>
          <a:off x="2716959" y="1827050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Regroupements</a:t>
          </a:r>
        </a:p>
      </xdr:txBody>
    </xdr:sp>
    <xdr:clientData/>
  </xdr:twoCellAnchor>
  <xdr:twoCellAnchor>
    <xdr:from>
      <xdr:col>1</xdr:col>
      <xdr:colOff>4509795</xdr:colOff>
      <xdr:row>1</xdr:row>
      <xdr:rowOff>907790</xdr:rowOff>
    </xdr:from>
    <xdr:to>
      <xdr:col>1</xdr:col>
      <xdr:colOff>6409546</xdr:colOff>
      <xdr:row>1</xdr:row>
      <xdr:rowOff>1534885</xdr:rowOff>
    </xdr:to>
    <xdr:sp macro="" textlink="">
      <xdr:nvSpPr>
        <xdr:cNvPr id="10" name="Rectangle à coins arrondis 9">
          <a:hlinkClick xmlns:r="http://schemas.openxmlformats.org/officeDocument/2006/relationships" r:id="rId7" tooltip="Comptes"/>
        </xdr:cNvPr>
        <xdr:cNvSpPr/>
      </xdr:nvSpPr>
      <xdr:spPr>
        <a:xfrm>
          <a:off x="5063800" y="1831132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Comptes </a:t>
          </a:r>
        </a:p>
      </xdr:txBody>
    </xdr:sp>
    <xdr:clientData/>
  </xdr:twoCellAnchor>
  <xdr:twoCellAnchor>
    <xdr:from>
      <xdr:col>1</xdr:col>
      <xdr:colOff>6818151</xdr:colOff>
      <xdr:row>1</xdr:row>
      <xdr:rowOff>908568</xdr:rowOff>
    </xdr:from>
    <xdr:to>
      <xdr:col>2</xdr:col>
      <xdr:colOff>1749101</xdr:colOff>
      <xdr:row>1</xdr:row>
      <xdr:rowOff>1535663</xdr:rowOff>
    </xdr:to>
    <xdr:sp macro="[0]!quitter" textlink="">
      <xdr:nvSpPr>
        <xdr:cNvPr id="12" name="Rectangle à coins arrondis 11"/>
        <xdr:cNvSpPr/>
      </xdr:nvSpPr>
      <xdr:spPr>
        <a:xfrm>
          <a:off x="7369944" y="1834792"/>
          <a:ext cx="1900623" cy="627095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Quitter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1</xdr:row>
          <xdr:rowOff>1752600</xdr:rowOff>
        </xdr:from>
        <xdr:to>
          <xdr:col>2</xdr:col>
          <xdr:colOff>1790700</xdr:colOff>
          <xdr:row>1</xdr:row>
          <xdr:rowOff>2819400</xdr:rowOff>
        </xdr:to>
        <xdr:pic>
          <xdr:nvPicPr>
            <xdr:cNvPr id="1026" name="Picture 2"/>
            <xdr:cNvPicPr>
              <a:picLocks noChangeAspect="1" noChangeArrowheads="1"/>
              <a:extLst>
                <a:ext uri="{84589F7E-364E-4C9E-8A38-B11213B215E9}">
                  <a14:cameraTool cellRange="Comptes!$A$4:$E$7" spid="_x0000_s1032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466725" y="2676525"/>
              <a:ext cx="8848725" cy="1066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1175663</xdr:colOff>
      <xdr:row>1</xdr:row>
      <xdr:rowOff>34878</xdr:rowOff>
    </xdr:from>
    <xdr:to>
      <xdr:col>1</xdr:col>
      <xdr:colOff>278467</xdr:colOff>
      <xdr:row>1</xdr:row>
      <xdr:rowOff>394878</xdr:rowOff>
    </xdr:to>
    <xdr:sp macro="[0]!Feuil1.Trier_Ecritures" textlink="">
      <xdr:nvSpPr>
        <xdr:cNvPr id="7" name="Bouton_Trier_Opération"/>
        <xdr:cNvSpPr/>
      </xdr:nvSpPr>
      <xdr:spPr>
        <a:xfrm>
          <a:off x="1175663" y="438290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366388</xdr:colOff>
      <xdr:row>1</xdr:row>
      <xdr:rowOff>41028</xdr:rowOff>
    </xdr:from>
    <xdr:to>
      <xdr:col>1</xdr:col>
      <xdr:colOff>735667</xdr:colOff>
      <xdr:row>1</xdr:row>
      <xdr:rowOff>401028</xdr:rowOff>
    </xdr:to>
    <xdr:sp macro="[0]!Feuil1.Supprimer_Ecriture" textlink="">
      <xdr:nvSpPr>
        <xdr:cNvPr id="8" name="Bouton_Supprimer_Opération"/>
        <xdr:cNvSpPr/>
      </xdr:nvSpPr>
      <xdr:spPr>
        <a:xfrm>
          <a:off x="1632653" y="44444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201706</xdr:colOff>
      <xdr:row>1</xdr:row>
      <xdr:rowOff>22411</xdr:rowOff>
    </xdr:from>
    <xdr:to>
      <xdr:col>0</xdr:col>
      <xdr:colOff>573182</xdr:colOff>
      <xdr:row>1</xdr:row>
      <xdr:rowOff>382411</xdr:rowOff>
    </xdr:to>
    <xdr:sp macro="[0]!Feuil1.Afficher_Form_Ajout_Ecriture" textlink="">
      <xdr:nvSpPr>
        <xdr:cNvPr id="9" name="Bouton_Ajouter_Opération"/>
        <xdr:cNvSpPr/>
      </xdr:nvSpPr>
      <xdr:spPr>
        <a:xfrm>
          <a:off x="201706" y="425823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664968</xdr:colOff>
      <xdr:row>1</xdr:row>
      <xdr:rowOff>22413</xdr:rowOff>
    </xdr:from>
    <xdr:to>
      <xdr:col>0</xdr:col>
      <xdr:colOff>1078007</xdr:colOff>
      <xdr:row>1</xdr:row>
      <xdr:rowOff>382413</xdr:rowOff>
    </xdr:to>
    <xdr:sp macro="[0]!Feuil1.Afficher_Form_Modif_Ecriture" textlink="">
      <xdr:nvSpPr>
        <xdr:cNvPr id="10" name="Bouton_Ajouter_Opération"/>
        <xdr:cNvSpPr/>
      </xdr:nvSpPr>
      <xdr:spPr>
        <a:xfrm>
          <a:off x="664968" y="425825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1</xdr:col>
      <xdr:colOff>802342</xdr:colOff>
      <xdr:row>1</xdr:row>
      <xdr:rowOff>41462</xdr:rowOff>
    </xdr:from>
    <xdr:to>
      <xdr:col>2</xdr:col>
      <xdr:colOff>129474</xdr:colOff>
      <xdr:row>1</xdr:row>
      <xdr:rowOff>401462</xdr:rowOff>
    </xdr:to>
    <xdr:sp macro="" textlink="">
      <xdr:nvSpPr>
        <xdr:cNvPr id="11" name="Bouton_Supprimer_Opération">
          <a:hlinkClick xmlns:r="http://schemas.openxmlformats.org/officeDocument/2006/relationships" r:id="rId1"/>
        </xdr:cNvPr>
        <xdr:cNvSpPr/>
      </xdr:nvSpPr>
      <xdr:spPr>
        <a:xfrm>
          <a:off x="2068607" y="444874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1126357" y="441092"/>
    <xdr:ext cx="369069" cy="360000"/>
    <xdr:sp macro="[0]!Feuil3.Trier_Rubriques" textlink="">
      <xdr:nvSpPr>
        <xdr:cNvPr id="10" name="Bouton_Trier_Opération"/>
        <xdr:cNvSpPr/>
      </xdr:nvSpPr>
      <xdr:spPr>
        <a:xfrm>
          <a:off x="1126357" y="441092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absoluteAnchor>
  <xdr:absoluteAnchor>
    <xdr:pos x="1583347" y="447242"/>
    <xdr:ext cx="369279" cy="360000"/>
    <xdr:sp macro="[0]!Feuil3.Supprimer_Rubrique" textlink="">
      <xdr:nvSpPr>
        <xdr:cNvPr id="12" name="Bouton_Supprimer_Opération"/>
        <xdr:cNvSpPr/>
      </xdr:nvSpPr>
      <xdr:spPr>
        <a:xfrm>
          <a:off x="1583347" y="44724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absoluteAnchor>
  <xdr:absoluteAnchor>
    <xdr:pos x="152400" y="428625"/>
    <xdr:ext cx="371476" cy="360000"/>
    <xdr:sp macro="[0]!Feuil3.Afficher_Form_Ajout_Rubrique" textlink="">
      <xdr:nvSpPr>
        <xdr:cNvPr id="13" name="Bouton_Ajouter_Opération"/>
        <xdr:cNvSpPr/>
      </xdr:nvSpPr>
      <xdr:spPr>
        <a:xfrm>
          <a:off x="15240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absoluteAnchor>
  <xdr:absoluteAnchor>
    <xdr:pos x="615662" y="428627"/>
    <xdr:ext cx="413039" cy="360000"/>
    <xdr:sp macro="[0]!Feuil3.Afficher_Form_Modif_Rubrique" textlink="">
      <xdr:nvSpPr>
        <xdr:cNvPr id="14" name="Bouton_Ajouter_Opération"/>
        <xdr:cNvSpPr/>
      </xdr:nvSpPr>
      <xdr:spPr>
        <a:xfrm>
          <a:off x="61566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absoluteAnchor>
  <xdr:absoluteAnchor>
    <xdr:pos x="2019301" y="447676"/>
    <xdr:ext cx="369279" cy="360000"/>
    <xdr:sp macro="" textlink="">
      <xdr:nvSpPr>
        <xdr:cNvPr id="15" name="Bouton_Supprimer_Opération">
          <a:hlinkClick xmlns:r="http://schemas.openxmlformats.org/officeDocument/2006/relationships" r:id="rId1"/>
        </xdr:cNvPr>
        <xdr:cNvSpPr/>
      </xdr:nvSpPr>
      <xdr:spPr>
        <a:xfrm>
          <a:off x="2019301" y="44767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1221607</xdr:colOff>
      <xdr:row>1</xdr:row>
      <xdr:rowOff>41042</xdr:rowOff>
    </xdr:from>
    <xdr:to>
      <xdr:col>0</xdr:col>
      <xdr:colOff>1590676</xdr:colOff>
      <xdr:row>1</xdr:row>
      <xdr:rowOff>401042</xdr:rowOff>
    </xdr:to>
    <xdr:sp macro="[0]!Feuil4.Trier_Regroupements" textlink="">
      <xdr:nvSpPr>
        <xdr:cNvPr id="8" name="Bouton_Trier_Opération"/>
        <xdr:cNvSpPr/>
      </xdr:nvSpPr>
      <xdr:spPr>
        <a:xfrm>
          <a:off x="1221607" y="441092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1678597</xdr:colOff>
      <xdr:row>1</xdr:row>
      <xdr:rowOff>47192</xdr:rowOff>
    </xdr:from>
    <xdr:to>
      <xdr:col>0</xdr:col>
      <xdr:colOff>2047876</xdr:colOff>
      <xdr:row>1</xdr:row>
      <xdr:rowOff>407192</xdr:rowOff>
    </xdr:to>
    <xdr:sp macro="[0]!Feuil4.Supprimer_Regroupement" textlink="">
      <xdr:nvSpPr>
        <xdr:cNvPr id="9" name="Bouton_Supprimer_Opération"/>
        <xdr:cNvSpPr/>
      </xdr:nvSpPr>
      <xdr:spPr>
        <a:xfrm>
          <a:off x="1678597" y="44724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247650</xdr:colOff>
      <xdr:row>1</xdr:row>
      <xdr:rowOff>28575</xdr:rowOff>
    </xdr:from>
    <xdr:to>
      <xdr:col>0</xdr:col>
      <xdr:colOff>619126</xdr:colOff>
      <xdr:row>1</xdr:row>
      <xdr:rowOff>388575</xdr:rowOff>
    </xdr:to>
    <xdr:sp macro="[0]!Feuil4.Afficher_Form_Ajout_Regroupement" textlink="">
      <xdr:nvSpPr>
        <xdr:cNvPr id="10" name="Bouton_Ajouter_Opération"/>
        <xdr:cNvSpPr/>
      </xdr:nvSpPr>
      <xdr:spPr>
        <a:xfrm>
          <a:off x="24765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710912</xdr:colOff>
      <xdr:row>1</xdr:row>
      <xdr:rowOff>28577</xdr:rowOff>
    </xdr:from>
    <xdr:to>
      <xdr:col>0</xdr:col>
      <xdr:colOff>1123951</xdr:colOff>
      <xdr:row>1</xdr:row>
      <xdr:rowOff>388577</xdr:rowOff>
    </xdr:to>
    <xdr:sp macro="[0]!Feuil4.Afficher_Form_Modif_Regroupement" textlink="">
      <xdr:nvSpPr>
        <xdr:cNvPr id="11" name="Bouton_Ajouter_Opération"/>
        <xdr:cNvSpPr/>
      </xdr:nvSpPr>
      <xdr:spPr>
        <a:xfrm>
          <a:off x="71091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2114551</xdr:colOff>
      <xdr:row>1</xdr:row>
      <xdr:rowOff>47626</xdr:rowOff>
    </xdr:from>
    <xdr:to>
      <xdr:col>0</xdr:col>
      <xdr:colOff>2483830</xdr:colOff>
      <xdr:row>1</xdr:row>
      <xdr:rowOff>407626</xdr:rowOff>
    </xdr:to>
    <xdr:sp macro="" textlink="">
      <xdr:nvSpPr>
        <xdr:cNvPr id="12" name="Bouton_Supprimer_Opération">
          <a:hlinkClick xmlns:r="http://schemas.openxmlformats.org/officeDocument/2006/relationships" r:id="rId1"/>
        </xdr:cNvPr>
        <xdr:cNvSpPr/>
      </xdr:nvSpPr>
      <xdr:spPr>
        <a:xfrm>
          <a:off x="2114551" y="44767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1193032</xdr:colOff>
      <xdr:row>1</xdr:row>
      <xdr:rowOff>69617</xdr:rowOff>
    </xdr:from>
    <xdr:to>
      <xdr:col>0</xdr:col>
      <xdr:colOff>1562101</xdr:colOff>
      <xdr:row>1</xdr:row>
      <xdr:rowOff>429617</xdr:rowOff>
    </xdr:to>
    <xdr:sp macro="[0]!Feuil5.Trier_Catégories" textlink="">
      <xdr:nvSpPr>
        <xdr:cNvPr id="8" name="Bouton_Trier_Opération"/>
        <xdr:cNvSpPr/>
      </xdr:nvSpPr>
      <xdr:spPr>
        <a:xfrm>
          <a:off x="1193032" y="469667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1650022</xdr:colOff>
      <xdr:row>1</xdr:row>
      <xdr:rowOff>75767</xdr:rowOff>
    </xdr:from>
    <xdr:to>
      <xdr:col>0</xdr:col>
      <xdr:colOff>2019301</xdr:colOff>
      <xdr:row>1</xdr:row>
      <xdr:rowOff>435767</xdr:rowOff>
    </xdr:to>
    <xdr:sp macro="[0]!Feuil5.Supprimer_Catégorie" textlink="">
      <xdr:nvSpPr>
        <xdr:cNvPr id="9" name="Bouton_Supprimer_Opération"/>
        <xdr:cNvSpPr/>
      </xdr:nvSpPr>
      <xdr:spPr>
        <a:xfrm>
          <a:off x="1650022" y="475817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219075</xdr:colOff>
      <xdr:row>1</xdr:row>
      <xdr:rowOff>57150</xdr:rowOff>
    </xdr:from>
    <xdr:to>
      <xdr:col>0</xdr:col>
      <xdr:colOff>590551</xdr:colOff>
      <xdr:row>1</xdr:row>
      <xdr:rowOff>417150</xdr:rowOff>
    </xdr:to>
    <xdr:sp macro="[0]!Feuil5.Afficher_Form_Ajout_Catégorie" textlink="">
      <xdr:nvSpPr>
        <xdr:cNvPr id="10" name="Bouton_Ajouter_Opération"/>
        <xdr:cNvSpPr/>
      </xdr:nvSpPr>
      <xdr:spPr>
        <a:xfrm>
          <a:off x="219075" y="457200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682337</xdr:colOff>
      <xdr:row>1</xdr:row>
      <xdr:rowOff>57152</xdr:rowOff>
    </xdr:from>
    <xdr:to>
      <xdr:col>0</xdr:col>
      <xdr:colOff>1095376</xdr:colOff>
      <xdr:row>1</xdr:row>
      <xdr:rowOff>417152</xdr:rowOff>
    </xdr:to>
    <xdr:sp macro="[0]!Feuil5.Afficher_Form_Modif_Catégorie" textlink="">
      <xdr:nvSpPr>
        <xdr:cNvPr id="11" name="Bouton_Ajouter_Opération"/>
        <xdr:cNvSpPr/>
      </xdr:nvSpPr>
      <xdr:spPr>
        <a:xfrm>
          <a:off x="682337" y="457202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2085976</xdr:colOff>
      <xdr:row>1</xdr:row>
      <xdr:rowOff>76201</xdr:rowOff>
    </xdr:from>
    <xdr:to>
      <xdr:col>0</xdr:col>
      <xdr:colOff>2455255</xdr:colOff>
      <xdr:row>1</xdr:row>
      <xdr:rowOff>436201</xdr:rowOff>
    </xdr:to>
    <xdr:sp macro="" textlink="">
      <xdr:nvSpPr>
        <xdr:cNvPr id="12" name="Bouton_Supprimer_Opération">
          <a:hlinkClick xmlns:r="http://schemas.openxmlformats.org/officeDocument/2006/relationships" r:id="rId1"/>
        </xdr:cNvPr>
        <xdr:cNvSpPr/>
      </xdr:nvSpPr>
      <xdr:spPr>
        <a:xfrm>
          <a:off x="2085976" y="476251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1107306</xdr:colOff>
      <xdr:row>1</xdr:row>
      <xdr:rowOff>12466</xdr:rowOff>
    </xdr:from>
    <xdr:to>
      <xdr:col>0</xdr:col>
      <xdr:colOff>1476375</xdr:colOff>
      <xdr:row>2</xdr:row>
      <xdr:rowOff>991</xdr:rowOff>
    </xdr:to>
    <xdr:sp macro="[0]!Feuil7.Trier_Comptes" textlink="">
      <xdr:nvSpPr>
        <xdr:cNvPr id="2" name="Bouton_Trier_Opération"/>
        <xdr:cNvSpPr/>
      </xdr:nvSpPr>
      <xdr:spPr>
        <a:xfrm>
          <a:off x="1107306" y="412516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1564296</xdr:colOff>
      <xdr:row>1</xdr:row>
      <xdr:rowOff>18616</xdr:rowOff>
    </xdr:from>
    <xdr:to>
      <xdr:col>0</xdr:col>
      <xdr:colOff>1933575</xdr:colOff>
      <xdr:row>2</xdr:row>
      <xdr:rowOff>7141</xdr:rowOff>
    </xdr:to>
    <xdr:sp macro="[0]!Feuil7.Supprimer_Compte" textlink="">
      <xdr:nvSpPr>
        <xdr:cNvPr id="3" name="Bouton_Supprimer_Opération"/>
        <xdr:cNvSpPr/>
      </xdr:nvSpPr>
      <xdr:spPr>
        <a:xfrm>
          <a:off x="1564296" y="41866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133349</xdr:colOff>
      <xdr:row>0</xdr:row>
      <xdr:rowOff>400049</xdr:rowOff>
    </xdr:from>
    <xdr:to>
      <xdr:col>0</xdr:col>
      <xdr:colOff>504825</xdr:colOff>
      <xdr:row>1</xdr:row>
      <xdr:rowOff>359999</xdr:rowOff>
    </xdr:to>
    <xdr:sp macro="[0]!Feuil7.Afficher_Form_Ajout_Compte" textlink="">
      <xdr:nvSpPr>
        <xdr:cNvPr id="4" name="Bouton_Ajouter_Opération"/>
        <xdr:cNvSpPr/>
      </xdr:nvSpPr>
      <xdr:spPr>
        <a:xfrm>
          <a:off x="133349" y="400049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596611</xdr:colOff>
      <xdr:row>1</xdr:row>
      <xdr:rowOff>1</xdr:rowOff>
    </xdr:from>
    <xdr:to>
      <xdr:col>0</xdr:col>
      <xdr:colOff>1009650</xdr:colOff>
      <xdr:row>1</xdr:row>
      <xdr:rowOff>360001</xdr:rowOff>
    </xdr:to>
    <xdr:sp macro="[0]!Feuil7.Afficher_Form_Modif_Compte" textlink="">
      <xdr:nvSpPr>
        <xdr:cNvPr id="5" name="Bouton_Ajouter_Opération"/>
        <xdr:cNvSpPr/>
      </xdr:nvSpPr>
      <xdr:spPr>
        <a:xfrm>
          <a:off x="596611" y="400051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2000250</xdr:colOff>
      <xdr:row>1</xdr:row>
      <xdr:rowOff>19050</xdr:rowOff>
    </xdr:from>
    <xdr:to>
      <xdr:col>0</xdr:col>
      <xdr:colOff>2369529</xdr:colOff>
      <xdr:row>2</xdr:row>
      <xdr:rowOff>7575</xdr:rowOff>
    </xdr:to>
    <xdr:sp macro="" textlink="">
      <xdr:nvSpPr>
        <xdr:cNvPr id="8" name="Bouton_Supprimer_Opération">
          <a:hlinkClick xmlns:r="http://schemas.openxmlformats.org/officeDocument/2006/relationships" r:id="rId1"/>
        </xdr:cNvPr>
        <xdr:cNvSpPr/>
      </xdr:nvSpPr>
      <xdr:spPr>
        <a:xfrm>
          <a:off x="2000250" y="41910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9</xdr:row>
      <xdr:rowOff>180974</xdr:rowOff>
    </xdr:from>
    <xdr:to>
      <xdr:col>10</xdr:col>
      <xdr:colOff>504825</xdr:colOff>
      <xdr:row>36</xdr:row>
      <xdr:rowOff>152399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381000</xdr:colOff>
      <xdr:row>2</xdr:row>
      <xdr:rowOff>95250</xdr:rowOff>
    </xdr:from>
    <xdr:to>
      <xdr:col>9</xdr:col>
      <xdr:colOff>814917</xdr:colOff>
      <xdr:row>4</xdr:row>
      <xdr:rowOff>148965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0175" y="476250"/>
          <a:ext cx="433917" cy="43471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9</xdr:col>
      <xdr:colOff>390525</xdr:colOff>
      <xdr:row>5</xdr:row>
      <xdr:rowOff>47625</xdr:rowOff>
    </xdr:from>
    <xdr:to>
      <xdr:col>9</xdr:col>
      <xdr:colOff>800100</xdr:colOff>
      <xdr:row>7</xdr:row>
      <xdr:rowOff>83993</xdr:rowOff>
    </xdr:to>
    <xdr:pic>
      <xdr:nvPicPr>
        <xdr:cNvPr id="4" name="Picture 13">
          <a:hlinkClick xmlns:r="http://schemas.openxmlformats.org/officeDocument/2006/relationships" r:id="rId3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9700" y="100012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9</xdr:row>
      <xdr:rowOff>152401</xdr:rowOff>
    </xdr:from>
    <xdr:to>
      <xdr:col>10</xdr:col>
      <xdr:colOff>638174</xdr:colOff>
      <xdr:row>36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390525</xdr:colOff>
      <xdr:row>2</xdr:row>
      <xdr:rowOff>76200</xdr:rowOff>
    </xdr:from>
    <xdr:to>
      <xdr:col>8</xdr:col>
      <xdr:colOff>62442</xdr:colOff>
      <xdr:row>4</xdr:row>
      <xdr:rowOff>129915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7581900" y="457200"/>
          <a:ext cx="433917" cy="43471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7</xdr:col>
      <xdr:colOff>400050</xdr:colOff>
      <xdr:row>5</xdr:row>
      <xdr:rowOff>28575</xdr:rowOff>
    </xdr:from>
    <xdr:to>
      <xdr:col>8</xdr:col>
      <xdr:colOff>47625</xdr:colOff>
      <xdr:row>7</xdr:row>
      <xdr:rowOff>64943</xdr:rowOff>
    </xdr:to>
    <xdr:pic>
      <xdr:nvPicPr>
        <xdr:cNvPr id="4" name="Picture 13">
          <a:hlinkClick xmlns:r="http://schemas.openxmlformats.org/officeDocument/2006/relationships" r:id="rId3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7591425" y="98107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190500</xdr:colOff>
      <xdr:row>2</xdr:row>
      <xdr:rowOff>38100</xdr:rowOff>
    </xdr:from>
    <xdr:to>
      <xdr:col>8</xdr:col>
      <xdr:colOff>624417</xdr:colOff>
      <xdr:row>4</xdr:row>
      <xdr:rowOff>91815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9700" y="476250"/>
          <a:ext cx="433917" cy="43471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8</xdr:col>
      <xdr:colOff>200025</xdr:colOff>
      <xdr:row>4</xdr:row>
      <xdr:rowOff>180975</xdr:rowOff>
    </xdr:from>
    <xdr:to>
      <xdr:col>8</xdr:col>
      <xdr:colOff>609600</xdr:colOff>
      <xdr:row>7</xdr:row>
      <xdr:rowOff>26843</xdr:rowOff>
    </xdr:to>
    <xdr:pic>
      <xdr:nvPicPr>
        <xdr:cNvPr id="4" name="Picture 13">
          <a:hlinkClick xmlns:r="http://schemas.openxmlformats.org/officeDocument/2006/relationships" r:id="rId2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39225" y="100012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676275</xdr:colOff>
      <xdr:row>13</xdr:row>
      <xdr:rowOff>9525</xdr:rowOff>
    </xdr:from>
    <xdr:to>
      <xdr:col>1</xdr:col>
      <xdr:colOff>4376188</xdr:colOff>
      <xdr:row>21</xdr:row>
      <xdr:rowOff>866</xdr:rowOff>
    </xdr:to>
    <xdr:sp macro="" textlink="">
      <xdr:nvSpPr>
        <xdr:cNvPr id="3" name="ZoneTexte 2"/>
        <xdr:cNvSpPr txBox="1"/>
      </xdr:nvSpPr>
      <xdr:spPr>
        <a:xfrm>
          <a:off x="2247900" y="2600325"/>
          <a:ext cx="3699913" cy="1515341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200" b="1"/>
            <a:t>Mode d'emploi du classeur :</a:t>
          </a:r>
        </a:p>
        <a:p>
          <a:endParaRPr lang="fr-FR" sz="1200"/>
        </a:p>
        <a:p>
          <a:r>
            <a:rPr lang="fr-FR" sz="1200"/>
            <a:t>1 - Définir les Catégories et les Rubriques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2 - Définir les Regroupements</a:t>
          </a:r>
          <a:endParaRPr lang="fr-FR" sz="1200"/>
        </a:p>
        <a:p>
          <a:r>
            <a:rPr lang="fr-FR" sz="1200" baseline="0"/>
            <a:t>4 - Saisir les Ecritures</a:t>
          </a:r>
        </a:p>
        <a:p>
          <a:r>
            <a:rPr lang="fr-FR" sz="1200" baseline="0"/>
            <a:t>5 - Actualiser les synthèses</a:t>
          </a:r>
        </a:p>
        <a:p>
          <a:endParaRPr lang="fr-FR" sz="1200" baseline="0"/>
        </a:p>
      </xdr:txBody>
    </xdr:sp>
    <xdr:clientData fPrintsWithSheet="0"/>
  </xdr:twoCellAnchor>
  <xdr:twoCellAnchor editAs="oneCell">
    <xdr:from>
      <xdr:col>1</xdr:col>
      <xdr:colOff>4800600</xdr:colOff>
      <xdr:row>13</xdr:row>
      <xdr:rowOff>9525</xdr:rowOff>
    </xdr:from>
    <xdr:to>
      <xdr:col>1</xdr:col>
      <xdr:colOff>5210175</xdr:colOff>
      <xdr:row>15</xdr:row>
      <xdr:rowOff>45893</xdr:rowOff>
    </xdr:to>
    <xdr:pic>
      <xdr:nvPicPr>
        <xdr:cNvPr id="4" name="Picture 13">
          <a:hlinkClick xmlns:r="http://schemas.openxmlformats.org/officeDocument/2006/relationships" r:id="rId1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6372225" y="2600325"/>
          <a:ext cx="409575" cy="417368"/>
        </a:xfrm>
        <a:prstGeom prst="rect">
          <a:avLst/>
        </a:prstGeom>
        <a:noFill/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d" refreshedDate="42302.596202430555" createdVersion="3" refreshedVersion="3" minRefreshableVersion="3" recordCount="29">
  <cacheSource type="worksheet">
    <worksheetSource ref="A4:O10003" sheet="Ecritures"/>
  </cacheSource>
  <cacheFields count="15">
    <cacheField name="Compte" numFmtId="0">
      <sharedItems containsBlank="1" count="2">
        <s v="Compte chèques"/>
        <m/>
      </sharedItems>
    </cacheField>
    <cacheField name="Date" numFmtId="14">
      <sharedItems containsDate="1" containsBlank="1" containsMixedTypes="1" minDate="2015-01-01T00:00:00" maxDate="2015-04-02T00:00:00"/>
    </cacheField>
    <cacheField name="Libellé" numFmtId="166">
      <sharedItems containsBlank="1"/>
    </cacheField>
    <cacheField name="Rubrique" numFmtId="166">
      <sharedItems containsBlank="1" count="7">
        <s v="Impôts sur le revenu"/>
        <s v="Achat véhicule"/>
        <s v="Alimentation"/>
        <s v="Divers"/>
        <s v="Salaires"/>
        <s v="Gaz"/>
        <m/>
      </sharedItems>
    </cacheField>
    <cacheField name="Regroupement" numFmtId="0">
      <sharedItems containsBlank="1" count="3">
        <s v="..."/>
        <s v="Mariage"/>
        <m/>
      </sharedItems>
    </cacheField>
    <cacheField name="Sens" numFmtId="0">
      <sharedItems containsBlank="1" count="3">
        <s v="Dépense"/>
        <s v="Recette"/>
        <m/>
      </sharedItems>
    </cacheField>
    <cacheField name="Mode" numFmtId="0">
      <sharedItems containsBlank="1"/>
    </cacheField>
    <cacheField name="Référence" numFmtId="166">
      <sharedItems containsNonDate="0" containsString="0" containsBlank="1"/>
    </cacheField>
    <cacheField name="Montant écriture" numFmtId="0">
      <sharedItems containsString="0" containsBlank="1" containsNumber="1" containsInteger="1" minValue="104" maxValue="35000"/>
    </cacheField>
    <cacheField name="Tiers" numFmtId="0">
      <sharedItems containsBlank="1"/>
    </cacheField>
    <cacheField name="Date valeur banque" numFmtId="14">
      <sharedItems containsNonDate="0" containsDate="1" containsString="0" containsBlank="1" minDate="2015-01-04T00:00:00" maxDate="2015-03-21T00:00:00"/>
    </cacheField>
    <cacheField name="Observations" numFmtId="0">
      <sharedItems containsNonDate="0" containsString="0" containsBlank="1"/>
    </cacheField>
    <cacheField name="Période" numFmtId="0">
      <sharedItems containsBlank="1" count="5">
        <s v="2015-01"/>
        <s v="2015-03"/>
        <s v="2015-04"/>
        <s v="2015-02"/>
        <m/>
      </sharedItems>
    </cacheField>
    <cacheField name="Montant comptable" numFmtId="165">
      <sharedItems containsString="0" containsBlank="1" containsNumber="1" containsInteger="1" minValue="-35000" maxValue="25000"/>
    </cacheField>
    <cacheField name="Catégorie" numFmtId="0">
      <sharedItems containsBlank="1" count="4">
        <s v="Revenus"/>
        <s v="Véhicule"/>
        <s v="Dépenses courantes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d" refreshedDate="42302.602615277778" createdVersion="3" refreshedVersion="3" minRefreshableVersion="3" recordCount="24">
  <cacheSource type="worksheet">
    <worksheetSource ref="A4:O28" sheet="Ecritures"/>
  </cacheSource>
  <cacheFields count="15">
    <cacheField name="Compte" numFmtId="0">
      <sharedItems/>
    </cacheField>
    <cacheField name="Date" numFmtId="14">
      <sharedItems containsDate="1" containsMixedTypes="1" minDate="2015-01-01T00:00:00" maxDate="2015-04-02T00:00:00"/>
    </cacheField>
    <cacheField name="Libellé" numFmtId="166">
      <sharedItems/>
    </cacheField>
    <cacheField name="Rubrique" numFmtId="166">
      <sharedItems count="6">
        <s v="Impôts sur le revenu"/>
        <s v="Achat véhicule"/>
        <s v="Alimentation"/>
        <s v="Divers"/>
        <s v="Salaires"/>
        <s v="Gaz"/>
      </sharedItems>
    </cacheField>
    <cacheField name="Regroupement" numFmtId="166">
      <sharedItems count="2">
        <s v="..."/>
        <s v="Mariage"/>
      </sharedItems>
    </cacheField>
    <cacheField name="Sens" numFmtId="0">
      <sharedItems count="2">
        <s v="Dépense"/>
        <s v="Recette"/>
      </sharedItems>
    </cacheField>
    <cacheField name="Mode" numFmtId="0">
      <sharedItems/>
    </cacheField>
    <cacheField name="Référence" numFmtId="166">
      <sharedItems containsNonDate="0" containsString="0" containsBlank="1"/>
    </cacheField>
    <cacheField name="Montant écriture" numFmtId="164">
      <sharedItems containsSemiMixedTypes="0" containsString="0" containsNumber="1" containsInteger="1" minValue="104" maxValue="35000"/>
    </cacheField>
    <cacheField name="Tiers" numFmtId="0">
      <sharedItems/>
    </cacheField>
    <cacheField name="Date valeur banque" numFmtId="14">
      <sharedItems containsNonDate="0" containsDate="1" containsString="0" containsBlank="1" minDate="2015-01-04T00:00:00" maxDate="2015-03-21T00:00:00"/>
    </cacheField>
    <cacheField name="Observations" numFmtId="0">
      <sharedItems containsNonDate="0" containsString="0" containsBlank="1"/>
    </cacheField>
    <cacheField name="Période" numFmtId="0">
      <sharedItems count="4">
        <s v="2015-01"/>
        <s v="2015-03"/>
        <s v="2015-04"/>
        <s v="2015-02"/>
      </sharedItems>
    </cacheField>
    <cacheField name="Montant comptable" numFmtId="165">
      <sharedItems containsSemiMixedTypes="0" containsString="0" containsNumber="1" containsInteger="1" minValue="-35000" maxValue="25000"/>
    </cacheField>
    <cacheField name="Catégori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d v="2015-01-01T00:00:00"/>
    <s v="Impôt sur le revenu"/>
    <x v="0"/>
    <x v="0"/>
    <x v="0"/>
    <s v="Virement"/>
    <m/>
    <n v="700"/>
    <s v="Trésor public"/>
    <d v="2015-01-20T00:00:00"/>
    <m/>
    <x v="0"/>
    <n v="-700"/>
    <x v="0"/>
  </r>
  <r>
    <x v="0"/>
    <d v="2015-03-01T00:00:00"/>
    <s v="Achat cabriolet"/>
    <x v="1"/>
    <x v="0"/>
    <x v="0"/>
    <s v="Chèque"/>
    <m/>
    <n v="35000"/>
    <s v="Mercedes Occasions"/>
    <d v="2015-03-20T00:00:00"/>
    <m/>
    <x v="1"/>
    <n v="-35000"/>
    <x v="1"/>
  </r>
  <r>
    <x v="0"/>
    <d v="2015-04-01T00:00:00"/>
    <s v="Courses"/>
    <x v="2"/>
    <x v="0"/>
    <x v="0"/>
    <s v="Carte"/>
    <m/>
    <n v="1501"/>
    <s v="Croisement Market"/>
    <d v="2015-01-04T00:00:00"/>
    <m/>
    <x v="2"/>
    <n v="-1501"/>
    <x v="2"/>
  </r>
  <r>
    <x v="0"/>
    <s v="18/01/2015"/>
    <s v="Courses"/>
    <x v="2"/>
    <x v="0"/>
    <x v="0"/>
    <s v="Carte"/>
    <m/>
    <n v="1722"/>
    <s v="Croisement Market"/>
    <d v="2015-01-18T00:00:00"/>
    <m/>
    <x v="0"/>
    <n v="-1722"/>
    <x v="2"/>
  </r>
  <r>
    <x v="0"/>
    <s v="22/01/2015"/>
    <s v="Acompte traiteur"/>
    <x v="3"/>
    <x v="1"/>
    <x v="0"/>
    <s v="Carte"/>
    <m/>
    <n v="2352"/>
    <s v="Amédée Paon"/>
    <d v="2015-01-22T00:00:00"/>
    <m/>
    <x v="0"/>
    <n v="-2352"/>
    <x v="2"/>
  </r>
  <r>
    <x v="0"/>
    <s v="23/01/2015"/>
    <s v="Participation beaux-parents"/>
    <x v="3"/>
    <x v="1"/>
    <x v="1"/>
    <s v="Chèque"/>
    <m/>
    <n v="10000"/>
    <s v="Belle-maman"/>
    <d v="2015-01-23T00:00:00"/>
    <m/>
    <x v="0"/>
    <n v="10000"/>
    <x v="2"/>
  </r>
  <r>
    <x v="0"/>
    <s v="25/01/2015"/>
    <s v="Paie Georges janvier"/>
    <x v="4"/>
    <x v="0"/>
    <x v="1"/>
    <s v="Virement"/>
    <m/>
    <n v="3500"/>
    <s v="Mon patron"/>
    <d v="2015-01-25T00:00:00"/>
    <m/>
    <x v="0"/>
    <n v="3500"/>
    <x v="0"/>
  </r>
  <r>
    <x v="0"/>
    <s v="25/01/2015"/>
    <s v="Paie Sylvie janvier"/>
    <x v="4"/>
    <x v="0"/>
    <x v="1"/>
    <s v="Virement"/>
    <m/>
    <n v="3500"/>
    <s v="Son patron"/>
    <d v="2015-01-25T00:00:00"/>
    <m/>
    <x v="0"/>
    <n v="3500"/>
    <x v="0"/>
  </r>
  <r>
    <x v="0"/>
    <s v="31/01/2015"/>
    <s v="Impôt sur le revenu"/>
    <x v="5"/>
    <x v="0"/>
    <x v="0"/>
    <s v="Virement"/>
    <m/>
    <n v="701"/>
    <s v="Trésor public"/>
    <d v="2015-01-31T00:00:00"/>
    <m/>
    <x v="0"/>
    <n v="-701"/>
    <x v="2"/>
  </r>
  <r>
    <x v="0"/>
    <d v="2015-02-01T00:00:00"/>
    <s v="Gaz 2ème trimestre 2014"/>
    <x v="5"/>
    <x v="0"/>
    <x v="0"/>
    <s v="Prélèvement"/>
    <m/>
    <n v="104"/>
    <s v="Gaz de Belgique"/>
    <d v="2015-02-01T00:00:00"/>
    <m/>
    <x v="3"/>
    <n v="-104"/>
    <x v="2"/>
  </r>
  <r>
    <x v="0"/>
    <d v="2015-02-03T00:00:00"/>
    <s v="Courses"/>
    <x v="2"/>
    <x v="0"/>
    <x v="0"/>
    <s v="Carte"/>
    <m/>
    <n v="1432"/>
    <s v="Croisement Market"/>
    <d v="2015-02-03T00:00:00"/>
    <m/>
    <x v="3"/>
    <n v="-1432"/>
    <x v="2"/>
  </r>
  <r>
    <x v="0"/>
    <d v="2015-02-10T00:00:00"/>
    <s v="Courses"/>
    <x v="2"/>
    <x v="0"/>
    <x v="0"/>
    <s v="Carte"/>
    <m/>
    <n v="1356"/>
    <s v="Croisement Market"/>
    <d v="2015-02-10T00:00:00"/>
    <m/>
    <x v="3"/>
    <n v="-1356"/>
    <x v="2"/>
  </r>
  <r>
    <x v="0"/>
    <s v="17/02/2015"/>
    <s v="Courses"/>
    <x v="2"/>
    <x v="0"/>
    <x v="0"/>
    <s v="Carte"/>
    <m/>
    <n v="1670"/>
    <s v="Croisement Market"/>
    <d v="2015-02-17T00:00:00"/>
    <m/>
    <x v="3"/>
    <n v="-1670"/>
    <x v="2"/>
  </r>
  <r>
    <x v="0"/>
    <s v="24/02/2015"/>
    <s v="Paie Sylvie février"/>
    <x v="4"/>
    <x v="0"/>
    <x v="1"/>
    <s v="Virement"/>
    <m/>
    <n v="3722"/>
    <s v="Son patron"/>
    <d v="2015-02-24T00:00:00"/>
    <m/>
    <x v="3"/>
    <n v="3722"/>
    <x v="0"/>
  </r>
  <r>
    <x v="0"/>
    <d v="2015-03-03T00:00:00"/>
    <s v="Gaz 2ème trimestre 2014"/>
    <x v="5"/>
    <x v="0"/>
    <x v="0"/>
    <s v="Prélèvement"/>
    <m/>
    <n v="104"/>
    <s v="Gaz de Belgique"/>
    <d v="2015-03-03T00:00:00"/>
    <m/>
    <x v="1"/>
    <n v="-104"/>
    <x v="2"/>
  </r>
  <r>
    <x v="0"/>
    <d v="2015-03-05T00:00:00"/>
    <s v="Courses"/>
    <x v="2"/>
    <x v="0"/>
    <x v="0"/>
    <s v="Carte"/>
    <m/>
    <n v="1640"/>
    <s v="Croisement Market"/>
    <d v="2015-03-05T00:00:00"/>
    <m/>
    <x v="1"/>
    <n v="-1640"/>
    <x v="2"/>
  </r>
  <r>
    <x v="0"/>
    <d v="2015-03-12T00:00:00"/>
    <s v="Courses"/>
    <x v="2"/>
    <x v="0"/>
    <x v="0"/>
    <s v="Carte"/>
    <m/>
    <n v="1821"/>
    <s v="Croisement Market"/>
    <d v="2015-03-12T00:00:00"/>
    <m/>
    <x v="1"/>
    <n v="-1821"/>
    <x v="2"/>
  </r>
  <r>
    <x v="0"/>
    <s v="19/03/2015"/>
    <s v="Courses"/>
    <x v="2"/>
    <x v="0"/>
    <x v="0"/>
    <s v="Carte"/>
    <m/>
    <n v="1320"/>
    <s v="Croisement Market"/>
    <m/>
    <m/>
    <x v="1"/>
    <n v="-1320"/>
    <x v="2"/>
  </r>
  <r>
    <x v="0"/>
    <s v="26/03/2015"/>
    <s v="Paie Sylvie mars"/>
    <x v="4"/>
    <x v="0"/>
    <x v="1"/>
    <s v="Virement"/>
    <m/>
    <n v="3501"/>
    <s v="Son patron"/>
    <m/>
    <m/>
    <x v="1"/>
    <n v="3501"/>
    <x v="0"/>
  </r>
  <r>
    <x v="0"/>
    <s v="20/02/2015"/>
    <s v="Remboursement prêt véhicule"/>
    <x v="1"/>
    <x v="0"/>
    <x v="0"/>
    <s v="Prélèvement"/>
    <m/>
    <n v="200"/>
    <s v="Banque"/>
    <d v="2015-02-20T00:00:00"/>
    <m/>
    <x v="3"/>
    <n v="-200"/>
    <x v="1"/>
  </r>
  <r>
    <x v="0"/>
    <s v="20/03/2015"/>
    <s v="Remboursement prêt véhicule"/>
    <x v="1"/>
    <x v="0"/>
    <x v="0"/>
    <s v="Prélèvement"/>
    <m/>
    <n v="200"/>
    <s v="Banque"/>
    <d v="2015-03-20T00:00:00"/>
    <m/>
    <x v="1"/>
    <n v="-200"/>
    <x v="1"/>
  </r>
  <r>
    <x v="0"/>
    <s v="22/01/2015"/>
    <s v="Robe de mariée"/>
    <x v="3"/>
    <x v="1"/>
    <x v="0"/>
    <s v="Carte"/>
    <m/>
    <n v="310"/>
    <s v="Fairfuck"/>
    <d v="2015-01-22T00:00:00"/>
    <m/>
    <x v="0"/>
    <n v="-310"/>
    <x v="2"/>
  </r>
  <r>
    <x v="0"/>
    <s v="25/02/2015"/>
    <s v="Emprunt achat cabriolet"/>
    <x v="1"/>
    <x v="0"/>
    <x v="1"/>
    <s v="Autre"/>
    <m/>
    <n v="25000"/>
    <s v="Banque"/>
    <d v="2015-02-25T00:00:00"/>
    <m/>
    <x v="3"/>
    <n v="25000"/>
    <x v="1"/>
  </r>
  <r>
    <x v="0"/>
    <s v="26/03/2015"/>
    <s v="Paie Georges mars"/>
    <x v="4"/>
    <x v="0"/>
    <x v="1"/>
    <s v="Virement"/>
    <m/>
    <n v="3489"/>
    <s v="Mon patron"/>
    <m/>
    <m/>
    <x v="1"/>
    <n v="3489"/>
    <x v="0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4">
  <r>
    <s v="Compte chèques"/>
    <d v="2015-01-01T00:00:00"/>
    <s v="Impôt sur le revenu"/>
    <x v="0"/>
    <x v="0"/>
    <x v="0"/>
    <s v="Virement"/>
    <m/>
    <n v="700"/>
    <s v="Trésor public"/>
    <d v="2015-01-20T00:00:00"/>
    <m/>
    <x v="0"/>
    <n v="-700"/>
    <s v="Revenus"/>
  </r>
  <r>
    <s v="Compte chèques"/>
    <d v="2015-03-01T00:00:00"/>
    <s v="Achat cabriolet"/>
    <x v="1"/>
    <x v="0"/>
    <x v="0"/>
    <s v="Chèque"/>
    <m/>
    <n v="35000"/>
    <s v="Mercedes Occasions"/>
    <d v="2015-03-20T00:00:00"/>
    <m/>
    <x v="1"/>
    <n v="-35000"/>
    <s v="Véhicule"/>
  </r>
  <r>
    <s v="Compte chèques"/>
    <d v="2015-04-01T00:00:00"/>
    <s v="Courses"/>
    <x v="2"/>
    <x v="0"/>
    <x v="0"/>
    <s v="Carte"/>
    <m/>
    <n v="1501"/>
    <s v="Croisement Market"/>
    <d v="2015-01-04T00:00:00"/>
    <m/>
    <x v="2"/>
    <n v="-1501"/>
    <s v="Dépenses courantes"/>
  </r>
  <r>
    <s v="Compte chèques"/>
    <s v="18/01/2015"/>
    <s v="Courses"/>
    <x v="2"/>
    <x v="0"/>
    <x v="0"/>
    <s v="Carte"/>
    <m/>
    <n v="1722"/>
    <s v="Croisement Market"/>
    <d v="2015-01-18T00:00:00"/>
    <m/>
    <x v="0"/>
    <n v="-1722"/>
    <s v="Dépenses courantes"/>
  </r>
  <r>
    <s v="Compte chèques"/>
    <s v="22/01/2015"/>
    <s v="Acompte traiteur"/>
    <x v="3"/>
    <x v="1"/>
    <x v="0"/>
    <s v="Carte"/>
    <m/>
    <n v="2352"/>
    <s v="Amédée Paon"/>
    <d v="2015-01-22T00:00:00"/>
    <m/>
    <x v="0"/>
    <n v="-2352"/>
    <s v="Dépenses courantes"/>
  </r>
  <r>
    <s v="Compte chèques"/>
    <s v="23/01/2015"/>
    <s v="Participation beaux-parents"/>
    <x v="3"/>
    <x v="1"/>
    <x v="1"/>
    <s v="Chèque"/>
    <m/>
    <n v="10000"/>
    <s v="Belle-maman"/>
    <d v="2015-01-23T00:00:00"/>
    <m/>
    <x v="0"/>
    <n v="10000"/>
    <s v="Dépenses courantes"/>
  </r>
  <r>
    <s v="Compte chèques"/>
    <s v="25/01/2015"/>
    <s v="Paie Georges janvier"/>
    <x v="4"/>
    <x v="0"/>
    <x v="1"/>
    <s v="Virement"/>
    <m/>
    <n v="3500"/>
    <s v="Mon patron"/>
    <d v="2015-01-25T00:00:00"/>
    <m/>
    <x v="0"/>
    <n v="3500"/>
    <s v="Revenus"/>
  </r>
  <r>
    <s v="Compte chèques"/>
    <s v="25/01/2015"/>
    <s v="Paie Sylvie janvier"/>
    <x v="4"/>
    <x v="0"/>
    <x v="1"/>
    <s v="Virement"/>
    <m/>
    <n v="3500"/>
    <s v="Son patron"/>
    <d v="2015-01-25T00:00:00"/>
    <m/>
    <x v="0"/>
    <n v="3500"/>
    <s v="Revenus"/>
  </r>
  <r>
    <s v="Compte chèques"/>
    <s v="31/01/2015"/>
    <s v="Impôt sur le revenu"/>
    <x v="5"/>
    <x v="0"/>
    <x v="0"/>
    <s v="Virement"/>
    <m/>
    <n v="701"/>
    <s v="Trésor public"/>
    <d v="2015-01-31T00:00:00"/>
    <m/>
    <x v="0"/>
    <n v="-701"/>
    <s v="Dépenses courantes"/>
  </r>
  <r>
    <s v="Compte chèques"/>
    <d v="2015-02-01T00:00:00"/>
    <s v="Gaz 2ème trimestre 2014"/>
    <x v="5"/>
    <x v="0"/>
    <x v="0"/>
    <s v="Prélèvement"/>
    <m/>
    <n v="104"/>
    <s v="Gaz de Belgique"/>
    <d v="2015-02-01T00:00:00"/>
    <m/>
    <x v="3"/>
    <n v="-104"/>
    <s v="Dépenses courantes"/>
  </r>
  <r>
    <s v="Compte chèques"/>
    <d v="2015-02-03T00:00:00"/>
    <s v="Courses"/>
    <x v="2"/>
    <x v="0"/>
    <x v="0"/>
    <s v="Carte"/>
    <m/>
    <n v="1432"/>
    <s v="Croisement Market"/>
    <d v="2015-02-03T00:00:00"/>
    <m/>
    <x v="3"/>
    <n v="-1432"/>
    <s v="Dépenses courantes"/>
  </r>
  <r>
    <s v="Compte chèques"/>
    <d v="2015-02-10T00:00:00"/>
    <s v="Courses"/>
    <x v="2"/>
    <x v="0"/>
    <x v="0"/>
    <s v="Carte"/>
    <m/>
    <n v="1356"/>
    <s v="Croisement Market"/>
    <d v="2015-02-10T00:00:00"/>
    <m/>
    <x v="3"/>
    <n v="-1356"/>
    <s v="Dépenses courantes"/>
  </r>
  <r>
    <s v="Compte chèques"/>
    <s v="17/02/2015"/>
    <s v="Courses"/>
    <x v="2"/>
    <x v="0"/>
    <x v="0"/>
    <s v="Carte"/>
    <m/>
    <n v="1670"/>
    <s v="Croisement Market"/>
    <d v="2015-02-17T00:00:00"/>
    <m/>
    <x v="3"/>
    <n v="-1670"/>
    <s v="Dépenses courantes"/>
  </r>
  <r>
    <s v="Compte chèques"/>
    <s v="24/02/2015"/>
    <s v="Paie Sylvie février"/>
    <x v="4"/>
    <x v="0"/>
    <x v="1"/>
    <s v="Virement"/>
    <m/>
    <n v="3722"/>
    <s v="Son patron"/>
    <d v="2015-02-24T00:00:00"/>
    <m/>
    <x v="3"/>
    <n v="3722"/>
    <s v="Revenus"/>
  </r>
  <r>
    <s v="Compte chèques"/>
    <d v="2015-03-03T00:00:00"/>
    <s v="Gaz 2ème trimestre 2014"/>
    <x v="5"/>
    <x v="0"/>
    <x v="0"/>
    <s v="Prélèvement"/>
    <m/>
    <n v="104"/>
    <s v="Gaz de Belgique"/>
    <d v="2015-03-03T00:00:00"/>
    <m/>
    <x v="1"/>
    <n v="-104"/>
    <s v="Dépenses courantes"/>
  </r>
  <r>
    <s v="Compte chèques"/>
    <d v="2015-03-05T00:00:00"/>
    <s v="Courses"/>
    <x v="2"/>
    <x v="0"/>
    <x v="0"/>
    <s v="Carte"/>
    <m/>
    <n v="1640"/>
    <s v="Croisement Market"/>
    <d v="2015-03-05T00:00:00"/>
    <m/>
    <x v="1"/>
    <n v="-1640"/>
    <s v="Dépenses courantes"/>
  </r>
  <r>
    <s v="Compte chèques"/>
    <d v="2015-03-12T00:00:00"/>
    <s v="Courses"/>
    <x v="2"/>
    <x v="0"/>
    <x v="0"/>
    <s v="Carte"/>
    <m/>
    <n v="1821"/>
    <s v="Croisement Market"/>
    <d v="2015-03-12T00:00:00"/>
    <m/>
    <x v="1"/>
    <n v="-1821"/>
    <s v="Dépenses courantes"/>
  </r>
  <r>
    <s v="Compte chèques"/>
    <s v="19/03/2015"/>
    <s v="Courses"/>
    <x v="2"/>
    <x v="0"/>
    <x v="0"/>
    <s v="Carte"/>
    <m/>
    <n v="1320"/>
    <s v="Croisement Market"/>
    <m/>
    <m/>
    <x v="1"/>
    <n v="-1320"/>
    <s v="Dépenses courantes"/>
  </r>
  <r>
    <s v="Compte chèques"/>
    <s v="26/03/2015"/>
    <s v="Paie Sylvie mars"/>
    <x v="4"/>
    <x v="0"/>
    <x v="1"/>
    <s v="Virement"/>
    <m/>
    <n v="3501"/>
    <s v="Son patron"/>
    <m/>
    <m/>
    <x v="1"/>
    <n v="3501"/>
    <s v="Revenus"/>
  </r>
  <r>
    <s v="Compte chèques"/>
    <s v="20/02/2015"/>
    <s v="Remboursement prêt véhicule"/>
    <x v="1"/>
    <x v="0"/>
    <x v="0"/>
    <s v="Prélèvement"/>
    <m/>
    <n v="200"/>
    <s v="Banque"/>
    <d v="2015-02-20T00:00:00"/>
    <m/>
    <x v="3"/>
    <n v="-200"/>
    <s v="Véhicule"/>
  </r>
  <r>
    <s v="Compte chèques"/>
    <s v="20/03/2015"/>
    <s v="Remboursement prêt véhicule"/>
    <x v="1"/>
    <x v="0"/>
    <x v="0"/>
    <s v="Prélèvement"/>
    <m/>
    <n v="200"/>
    <s v="Banque"/>
    <d v="2015-03-20T00:00:00"/>
    <m/>
    <x v="1"/>
    <n v="-200"/>
    <s v="Véhicule"/>
  </r>
  <r>
    <s v="Compte chèques"/>
    <s v="22/01/2015"/>
    <s v="Robe de mariée"/>
    <x v="3"/>
    <x v="1"/>
    <x v="0"/>
    <s v="Carte"/>
    <m/>
    <n v="310"/>
    <s v="Fairfuck"/>
    <d v="2015-01-22T00:00:00"/>
    <m/>
    <x v="0"/>
    <n v="-310"/>
    <s v="Dépenses courantes"/>
  </r>
  <r>
    <s v="Compte chèques"/>
    <s v="25/02/2015"/>
    <s v="Emprunt achat cabriolet"/>
    <x v="1"/>
    <x v="0"/>
    <x v="1"/>
    <s v="Autre"/>
    <m/>
    <n v="25000"/>
    <s v="Banque"/>
    <d v="2015-02-25T00:00:00"/>
    <m/>
    <x v="3"/>
    <n v="25000"/>
    <s v="Véhicule"/>
  </r>
  <r>
    <s v="Compte chèques"/>
    <s v="26/03/2015"/>
    <s v="Paie Georges mars"/>
    <x v="4"/>
    <x v="0"/>
    <x v="1"/>
    <s v="Virement"/>
    <m/>
    <n v="3489"/>
    <s v="Mon patron"/>
    <m/>
    <m/>
    <x v="1"/>
    <n v="3489"/>
    <s v="Revenu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3">
  <location ref="A3:H9" firstHeaderRow="1" firstDataRow="2" firstDataCol="1" rowPageCount="1" colPageCount="1"/>
  <pivotFields count="15">
    <pivotField showAll="0"/>
    <pivotField showAll="0"/>
    <pivotField showAll="0"/>
    <pivotField axis="axisCol" showAll="0">
      <items count="7">
        <item x="1"/>
        <item x="2"/>
        <item x="3"/>
        <item x="5"/>
        <item x="0"/>
        <item x="4"/>
        <item t="default"/>
      </items>
    </pivotField>
    <pivotField showAll="0"/>
    <pivotField axis="axisPage" showAll="0">
      <items count="3">
        <item x="0"/>
        <item x="1"/>
        <item t="default"/>
      </items>
    </pivotField>
    <pivotField showAll="0"/>
    <pivotField showAll="0"/>
    <pivotField numFmtId="164" showAll="0"/>
    <pivotField showAll="0"/>
    <pivotField showAll="0"/>
    <pivotField showAll="0"/>
    <pivotField axis="axisRow" showAll="0">
      <items count="5">
        <item x="0"/>
        <item x="3"/>
        <item x="1"/>
        <item x="2"/>
        <item t="default"/>
      </items>
    </pivotField>
    <pivotField dataField="1" numFmtId="165" showAll="0"/>
    <pivotField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5" hier="-1"/>
  </pageFields>
  <dataFields count="1">
    <dataField name="Somme de Montant comptable" fld="13" baseField="0" baseItem="0"/>
  </dataFields>
  <chartFormats count="10">
    <chartFormat chart="0" format="0" series="1">
      <pivotArea type="data" outline="0" fieldPosition="0">
        <references count="1">
          <reference field="1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1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12" count="1" selected="0">
            <x v="3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:D9" firstHeaderRow="1" firstDataRow="2" firstDataCol="1" rowPageCount="1" colPageCount="1"/>
  <pivotFields count="15">
    <pivotField showAll="0"/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showAll="0"/>
    <pivotField showAll="0"/>
    <pivotField numFmtId="164" showAll="0"/>
    <pivotField showAll="0"/>
    <pivotField showAll="0"/>
    <pivotField showAll="0"/>
    <pivotField axis="axisRow" showAll="0">
      <items count="5">
        <item x="0"/>
        <item x="3"/>
        <item x="1"/>
        <item x="2"/>
        <item t="default"/>
      </items>
    </pivotField>
    <pivotField dataField="1" numFmtId="165" showAll="0"/>
    <pivotField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1">
    <field x="4"/>
  </colFields>
  <colItems count="3">
    <i>
      <x/>
    </i>
    <i>
      <x v="1"/>
    </i>
    <i t="grand">
      <x/>
    </i>
  </colItems>
  <pageFields count="1">
    <pageField fld="5" hier="-1"/>
  </pageFields>
  <dataFields count="1">
    <dataField name="Somme de Montant comptable" fld="13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A44:D48" firstHeaderRow="1" firstDataRow="2" firstDataCol="1" rowPageCount="1" colPageCount="1"/>
  <pivotFields count="15">
    <pivotField axis="axisPage" compact="0" outline="0" showAll="0" defaultSubtotal="0">
      <items count="2">
        <item x="0"/>
        <item x="1"/>
      </items>
    </pivotField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1"/>
        <item h="1" x="2"/>
        <item x="0"/>
      </items>
    </pivotField>
    <pivotField axis="axisCol" compact="0" outline="0" showAll="0">
      <items count="4"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4"/>
  </rowFields>
  <rowItems count="3">
    <i>
      <x/>
    </i>
    <i>
      <x v="2"/>
    </i>
    <i t="grand">
      <x/>
    </i>
  </rowItems>
  <colFields count="1">
    <field x="5"/>
  </colFields>
  <colItems count="3">
    <i>
      <x v="1"/>
    </i>
    <i>
      <x v="2"/>
    </i>
    <i t="grand">
      <x/>
    </i>
  </colItems>
  <pageFields count="1">
    <pageField fld="0" hier="-1"/>
  </pageFields>
  <dataFields count="1">
    <dataField name="Montants" fld="13" baseField="0" baseItem="0" numFmtId="167"/>
  </dataFields>
  <formats count="1"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 chartFormat="2">
  <location ref="A6:F17" firstHeaderRow="1" firstDataRow="2" firstDataCol="2" rowPageCount="2" colPageCount="1"/>
  <pivotFields count="15">
    <pivotField axis="axisPage" compact="0" outline="0" showAll="0" defaultSubtotal="0">
      <items count="2">
        <item x="0"/>
        <item x="1"/>
      </items>
    </pivotField>
    <pivotField compact="0" outline="0" showAll="0"/>
    <pivotField compact="0" outline="0" showAll="0"/>
    <pivotField axis="axisRow" compact="0" outline="0" showAll="0">
      <items count="8">
        <item x="1"/>
        <item x="2"/>
        <item x="5"/>
        <item x="0"/>
        <item x="4"/>
        <item x="6"/>
        <item x="3"/>
        <item t="default"/>
      </items>
    </pivotField>
    <pivotField compact="0" outline="0" showAll="0" defaultSubtotal="0"/>
    <pivotField axis="axisPage" compact="0" outline="0" showAll="0">
      <items count="4"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axis="axisCol" compact="0" outline="0" showAll="0">
      <items count="6">
        <item x="0"/>
        <item x="3"/>
        <item x="1"/>
        <item h="1" x="4"/>
        <item h="1" x="2"/>
        <item t="default"/>
      </items>
    </pivotField>
    <pivotField dataField="1" compact="0" outline="0" showAll="0"/>
    <pivotField axis="axisRow" compact="0" outline="0" showAll="0">
      <items count="5">
        <item x="0"/>
        <item x="3"/>
        <item x="1"/>
        <item x="2"/>
        <item t="default"/>
      </items>
    </pivotField>
  </pivotFields>
  <rowFields count="2">
    <field x="14"/>
    <field x="3"/>
  </rowFields>
  <rowItems count="10">
    <i>
      <x/>
      <x v="3"/>
    </i>
    <i r="1">
      <x v="4"/>
    </i>
    <i t="default">
      <x/>
    </i>
    <i>
      <x v="2"/>
      <x/>
    </i>
    <i t="default">
      <x v="2"/>
    </i>
    <i>
      <x v="3"/>
      <x v="1"/>
    </i>
    <i r="1">
      <x v="2"/>
    </i>
    <i r="1">
      <x v="6"/>
    </i>
    <i t="default">
      <x v="3"/>
    </i>
    <i t="grand">
      <x/>
    </i>
  </rowItems>
  <colFields count="1">
    <field x="12"/>
  </colFields>
  <colItems count="4">
    <i>
      <x/>
    </i>
    <i>
      <x v="1"/>
    </i>
    <i>
      <x v="2"/>
    </i>
    <i t="grand">
      <x/>
    </i>
  </colItems>
  <pageFields count="2">
    <pageField fld="0" hier="-1"/>
    <pageField fld="5" hier="-1"/>
  </pageFields>
  <dataFields count="1">
    <dataField name="Montants" fld="13" baseField="0" baseItem="0" numFmtId="167"/>
  </dataFields>
  <formats count="2">
    <format dxfId="2">
      <pivotArea dataOnly="0" labelOnly="1" outline="0" fieldPosition="0">
        <references count="1">
          <reference field="12" count="0"/>
        </references>
      </pivotArea>
    </format>
    <format dxfId="1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4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outlinePr showOutlineSymbols="0"/>
  </sheetPr>
  <dimension ref="B1:C12"/>
  <sheetViews>
    <sheetView showZeros="0" tabSelected="1" showOutlineSymbols="0" zoomScaleNormal="100" workbookViewId="0">
      <pane ySplit="3" topLeftCell="A4" activePane="bottomLeft" state="frozen"/>
      <selection pane="bottomLeft" activeCell="C2" sqref="C2"/>
    </sheetView>
  </sheetViews>
  <sheetFormatPr baseColWidth="10" defaultRowHeight="12.75" x14ac:dyDescent="0.2"/>
  <cols>
    <col min="1" max="1" width="8.28515625" style="33" customWidth="1"/>
    <col min="2" max="2" width="104.5703125" style="36" customWidth="1"/>
    <col min="3" max="3" width="71" style="33" customWidth="1"/>
    <col min="4" max="16384" width="11.42578125" style="33"/>
  </cols>
  <sheetData>
    <row r="1" spans="2:3" ht="72.75" customHeight="1" x14ac:dyDescent="0.5">
      <c r="B1" s="47" t="str">
        <f>Titre_Classeur</f>
        <v>Comptabilité familiale</v>
      </c>
      <c r="C1" s="32"/>
    </row>
    <row r="2" spans="2:3" ht="409.5" customHeight="1" x14ac:dyDescent="0.2">
      <c r="B2" s="34"/>
    </row>
    <row r="3" spans="2:3" ht="150" customHeight="1" x14ac:dyDescent="0.45">
      <c r="B3" s="33"/>
      <c r="C3" s="35"/>
    </row>
    <row r="4" spans="2:3" ht="21.75" customHeight="1" x14ac:dyDescent="0.2"/>
    <row r="5" spans="2:3" s="38" customFormat="1" ht="21.75" customHeight="1" x14ac:dyDescent="0.25">
      <c r="B5" s="37"/>
    </row>
    <row r="6" spans="2:3" s="38" customFormat="1" ht="21.75" customHeight="1" x14ac:dyDescent="0.25">
      <c r="B6" s="37"/>
    </row>
    <row r="7" spans="2:3" s="38" customFormat="1" ht="21.75" customHeight="1" x14ac:dyDescent="0.25">
      <c r="B7" s="37"/>
    </row>
    <row r="8" spans="2:3" s="38" customFormat="1" ht="21.75" customHeight="1" x14ac:dyDescent="0.25">
      <c r="B8" s="37"/>
      <c r="C8" s="39"/>
    </row>
    <row r="9" spans="2:3" s="38" customFormat="1" ht="21.75" customHeight="1" x14ac:dyDescent="0.25">
      <c r="B9" s="37"/>
      <c r="C9" s="39"/>
    </row>
    <row r="10" spans="2:3" ht="21.75" customHeight="1" x14ac:dyDescent="0.2">
      <c r="B10" s="37"/>
    </row>
    <row r="11" spans="2:3" ht="21.75" customHeight="1" x14ac:dyDescent="0.2">
      <c r="B11" s="37"/>
    </row>
    <row r="12" spans="2:3" ht="21.75" customHeight="1" x14ac:dyDescent="0.2"/>
  </sheetData>
  <sheetProtection sheet="1" objects="1" scenarios="1" selectLockedCells="1" sort="0" autoFilter="0" pivotTables="0"/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3"/>
  <sheetViews>
    <sheetView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5" sqref="A5"/>
    </sheetView>
  </sheetViews>
  <sheetFormatPr baseColWidth="10" defaultRowHeight="15" x14ac:dyDescent="0.25"/>
  <cols>
    <col min="1" max="1" width="19" style="91" customWidth="1"/>
    <col min="2" max="2" width="15.5703125" style="92" customWidth="1"/>
    <col min="3" max="3" width="30.5703125" style="93" bestFit="1" customWidth="1"/>
    <col min="4" max="4" width="22.42578125" style="93" customWidth="1"/>
    <col min="5" max="5" width="23.140625" style="94" customWidth="1"/>
    <col min="6" max="6" width="12.42578125" style="91" customWidth="1"/>
    <col min="7" max="7" width="16" style="91" customWidth="1"/>
    <col min="8" max="8" width="21.7109375" style="93" customWidth="1"/>
    <col min="9" max="9" width="15.85546875" style="90" customWidth="1"/>
    <col min="10" max="10" width="24.28515625" style="91" customWidth="1"/>
    <col min="11" max="11" width="15.5703125" style="92" customWidth="1"/>
    <col min="12" max="12" width="15.42578125" style="91" bestFit="1" customWidth="1"/>
    <col min="13" max="13" width="10.28515625" style="89" hidden="1" customWidth="1"/>
    <col min="14" max="14" width="12.7109375" style="90" hidden="1" customWidth="1"/>
    <col min="15" max="15" width="20.140625" style="91" hidden="1" customWidth="1"/>
    <col min="16" max="23" width="70.42578125" style="84" customWidth="1"/>
    <col min="24" max="16384" width="11.42578125" style="91"/>
  </cols>
  <sheetData>
    <row r="1" spans="1:23" s="57" customFormat="1" ht="31.5" customHeight="1" x14ac:dyDescent="0.25">
      <c r="A1" s="51" t="str">
        <f>Titre_Classeur&amp;" - Ecritures"</f>
        <v>Comptabilité familiale - Ecritures</v>
      </c>
      <c r="B1" s="52"/>
      <c r="C1" s="53"/>
      <c r="D1" s="53"/>
      <c r="E1" s="53"/>
      <c r="F1" s="54"/>
      <c r="G1" s="54" t="str">
        <f>SUBTOTAL(2,I4:I29)&amp;" écritures"</f>
        <v>24 écritures</v>
      </c>
      <c r="H1" s="53"/>
      <c r="I1" s="53">
        <f>SUBTOTAL(9,N4:N29)</f>
        <v>579</v>
      </c>
      <c r="J1" s="53"/>
      <c r="K1" s="55"/>
      <c r="L1" s="53"/>
      <c r="M1" s="53"/>
      <c r="N1" s="53">
        <f>SUBTOTAL(9,N4:N29)</f>
        <v>579</v>
      </c>
      <c r="O1" s="53"/>
      <c r="P1" s="56"/>
      <c r="Q1" s="56"/>
      <c r="R1" s="56"/>
      <c r="S1" s="56"/>
      <c r="T1" s="56"/>
      <c r="U1" s="56"/>
      <c r="V1" s="56"/>
      <c r="W1" s="56"/>
    </row>
    <row r="2" spans="1:23" s="64" customFormat="1" ht="39" customHeight="1" x14ac:dyDescent="0.4">
      <c r="A2" s="58"/>
      <c r="B2" s="59"/>
      <c r="C2" s="60"/>
      <c r="D2" s="60"/>
      <c r="E2" s="60"/>
      <c r="F2" s="61"/>
      <c r="G2" s="61"/>
      <c r="H2" s="60"/>
      <c r="I2" s="53"/>
      <c r="J2" s="53"/>
      <c r="K2" s="55"/>
      <c r="L2" s="53"/>
      <c r="M2" s="55"/>
      <c r="N2" s="62"/>
      <c r="O2" s="53"/>
      <c r="P2" s="63"/>
      <c r="Q2" s="63"/>
      <c r="R2" s="63"/>
      <c r="S2" s="63"/>
      <c r="T2" s="63"/>
      <c r="U2" s="63"/>
      <c r="V2" s="63"/>
      <c r="W2" s="63"/>
    </row>
    <row r="3" spans="1:23" s="64" customFormat="1" ht="9" customHeight="1" x14ac:dyDescent="0.25">
      <c r="A3" s="61"/>
      <c r="B3" s="65"/>
      <c r="C3" s="66"/>
      <c r="D3" s="66"/>
      <c r="E3" s="60"/>
      <c r="F3" s="61"/>
      <c r="G3" s="61"/>
      <c r="H3" s="66"/>
      <c r="I3" s="60"/>
      <c r="J3" s="60"/>
      <c r="K3" s="67"/>
      <c r="L3" s="60"/>
      <c r="M3" s="67"/>
      <c r="N3" s="68"/>
      <c r="O3" s="60"/>
      <c r="P3" s="63"/>
      <c r="Q3" s="63"/>
      <c r="R3" s="63"/>
      <c r="S3" s="63"/>
      <c r="T3" s="63"/>
      <c r="U3" s="63"/>
      <c r="V3" s="63"/>
      <c r="W3" s="63"/>
    </row>
    <row r="4" spans="1:23" s="75" customFormat="1" ht="38.25" customHeight="1" x14ac:dyDescent="0.25">
      <c r="A4" s="69" t="s">
        <v>77</v>
      </c>
      <c r="B4" s="70" t="s">
        <v>0</v>
      </c>
      <c r="C4" s="71" t="s">
        <v>1</v>
      </c>
      <c r="D4" s="71" t="s">
        <v>2</v>
      </c>
      <c r="E4" s="72" t="s">
        <v>50</v>
      </c>
      <c r="F4" s="69" t="s">
        <v>3</v>
      </c>
      <c r="G4" s="69" t="s">
        <v>4</v>
      </c>
      <c r="H4" s="71" t="s">
        <v>5</v>
      </c>
      <c r="I4" s="71" t="s">
        <v>6</v>
      </c>
      <c r="J4" s="71" t="s">
        <v>8</v>
      </c>
      <c r="K4" s="73" t="s">
        <v>72</v>
      </c>
      <c r="L4" s="71" t="s">
        <v>9</v>
      </c>
      <c r="M4" s="71" t="s">
        <v>10</v>
      </c>
      <c r="N4" s="71" t="s">
        <v>7</v>
      </c>
      <c r="O4" s="71" t="s">
        <v>11</v>
      </c>
      <c r="P4" s="74"/>
      <c r="Q4" s="74"/>
      <c r="R4" s="74"/>
      <c r="S4" s="74"/>
      <c r="T4" s="74"/>
      <c r="U4" s="74"/>
      <c r="V4" s="74"/>
      <c r="W4" s="74"/>
    </row>
    <row r="5" spans="1:23" s="79" customFormat="1" x14ac:dyDescent="0.25">
      <c r="A5" s="76" t="s">
        <v>102</v>
      </c>
      <c r="B5" s="77">
        <v>42005</v>
      </c>
      <c r="C5" s="78" t="s">
        <v>12</v>
      </c>
      <c r="D5" s="78" t="s">
        <v>22</v>
      </c>
      <c r="E5" s="78" t="s">
        <v>73</v>
      </c>
      <c r="F5" s="79" t="s">
        <v>69</v>
      </c>
      <c r="G5" s="79" t="s">
        <v>28</v>
      </c>
      <c r="H5" s="78"/>
      <c r="I5" s="96">
        <v>700</v>
      </c>
      <c r="J5" s="79" t="s">
        <v>30</v>
      </c>
      <c r="K5" s="77">
        <v>42024</v>
      </c>
      <c r="L5" s="49"/>
      <c r="M5" s="80" t="str">
        <f t="shared" ref="M5:M28" si="0">YEAR(B5)&amp;"-"&amp;TEXT(MONTH(B5),"00")</f>
        <v>2015-01</v>
      </c>
      <c r="N5" s="81">
        <f t="shared" ref="N5:N28" si="1">IF(F5="Dépense",I5*-1,I5)</f>
        <v>-700</v>
      </c>
      <c r="O5" s="82" t="str">
        <f t="shared" ref="O5:O28" si="2">IF(ISTEXT(VLOOKUP(D5,Rubriques,2,FALSE)),VLOOKUP(D5,Rubriques,2,FALSE),"")</f>
        <v>Revenus</v>
      </c>
      <c r="P5" s="83"/>
      <c r="Q5" s="83"/>
      <c r="R5" s="83"/>
      <c r="S5" s="83"/>
      <c r="T5" s="83"/>
      <c r="U5" s="83"/>
      <c r="V5" s="83"/>
      <c r="W5" s="83"/>
    </row>
    <row r="6" spans="1:23" s="79" customFormat="1" x14ac:dyDescent="0.25">
      <c r="A6" s="76" t="s">
        <v>102</v>
      </c>
      <c r="B6" s="77">
        <v>42036</v>
      </c>
      <c r="C6" s="78" t="s">
        <v>32</v>
      </c>
      <c r="D6" s="78" t="s">
        <v>16</v>
      </c>
      <c r="E6" s="78" t="s">
        <v>73</v>
      </c>
      <c r="F6" s="79" t="s">
        <v>69</v>
      </c>
      <c r="G6" s="79" t="s">
        <v>31</v>
      </c>
      <c r="H6" s="78"/>
      <c r="I6" s="96">
        <v>104</v>
      </c>
      <c r="J6" s="79" t="s">
        <v>33</v>
      </c>
      <c r="K6" s="77">
        <v>42036</v>
      </c>
      <c r="L6" s="49"/>
      <c r="M6" s="80" t="str">
        <f t="shared" si="0"/>
        <v>2015-02</v>
      </c>
      <c r="N6" s="81">
        <f t="shared" si="1"/>
        <v>-104</v>
      </c>
      <c r="O6" s="82" t="str">
        <f t="shared" si="2"/>
        <v>Dépenses courantes</v>
      </c>
      <c r="P6" s="83"/>
      <c r="Q6" s="83"/>
      <c r="R6" s="83"/>
      <c r="S6" s="83"/>
      <c r="T6" s="83"/>
      <c r="U6" s="83"/>
      <c r="V6" s="83"/>
      <c r="W6" s="83"/>
    </row>
    <row r="7" spans="1:23" s="79" customFormat="1" x14ac:dyDescent="0.25">
      <c r="A7" s="76" t="s">
        <v>102</v>
      </c>
      <c r="B7" s="77">
        <v>42038</v>
      </c>
      <c r="C7" s="78" t="s">
        <v>40</v>
      </c>
      <c r="D7" s="78" t="s">
        <v>13</v>
      </c>
      <c r="E7" s="78" t="s">
        <v>73</v>
      </c>
      <c r="F7" s="79" t="s">
        <v>69</v>
      </c>
      <c r="G7" s="79" t="s">
        <v>27</v>
      </c>
      <c r="H7" s="78"/>
      <c r="I7" s="96">
        <v>1432</v>
      </c>
      <c r="J7" s="79" t="s">
        <v>41</v>
      </c>
      <c r="K7" s="77">
        <v>42038</v>
      </c>
      <c r="L7" s="49"/>
      <c r="M7" s="80" t="str">
        <f t="shared" si="0"/>
        <v>2015-02</v>
      </c>
      <c r="N7" s="81">
        <f t="shared" si="1"/>
        <v>-1432</v>
      </c>
      <c r="O7" s="82" t="str">
        <f t="shared" si="2"/>
        <v>Dépenses courantes</v>
      </c>
      <c r="P7" s="83"/>
      <c r="Q7" s="83"/>
      <c r="R7" s="83"/>
      <c r="S7" s="83"/>
      <c r="T7" s="83"/>
      <c r="U7" s="83"/>
      <c r="V7" s="83"/>
      <c r="W7" s="83"/>
    </row>
    <row r="8" spans="1:23" s="79" customFormat="1" x14ac:dyDescent="0.25">
      <c r="A8" s="76" t="s">
        <v>102</v>
      </c>
      <c r="B8" s="77">
        <v>42045</v>
      </c>
      <c r="C8" s="78" t="s">
        <v>40</v>
      </c>
      <c r="D8" s="78" t="s">
        <v>13</v>
      </c>
      <c r="E8" s="78" t="s">
        <v>73</v>
      </c>
      <c r="F8" s="79" t="s">
        <v>69</v>
      </c>
      <c r="G8" s="79" t="s">
        <v>27</v>
      </c>
      <c r="H8" s="78"/>
      <c r="I8" s="96">
        <v>1356</v>
      </c>
      <c r="J8" s="79" t="s">
        <v>41</v>
      </c>
      <c r="K8" s="77">
        <v>42045</v>
      </c>
      <c r="L8" s="49"/>
      <c r="M8" s="80" t="str">
        <f t="shared" si="0"/>
        <v>2015-02</v>
      </c>
      <c r="N8" s="81">
        <f t="shared" si="1"/>
        <v>-1356</v>
      </c>
      <c r="O8" s="82" t="str">
        <f t="shared" si="2"/>
        <v>Dépenses courantes</v>
      </c>
      <c r="P8" s="83"/>
      <c r="Q8" s="83"/>
      <c r="R8" s="83"/>
      <c r="S8" s="83"/>
      <c r="T8" s="83"/>
      <c r="U8" s="83"/>
      <c r="V8" s="83"/>
      <c r="W8" s="83"/>
    </row>
    <row r="9" spans="1:23" s="79" customFormat="1" x14ac:dyDescent="0.25">
      <c r="A9" s="76" t="s">
        <v>102</v>
      </c>
      <c r="B9" s="77">
        <v>42064</v>
      </c>
      <c r="C9" s="78" t="s">
        <v>34</v>
      </c>
      <c r="D9" s="78" t="s">
        <v>24</v>
      </c>
      <c r="E9" s="78" t="s">
        <v>73</v>
      </c>
      <c r="F9" s="79" t="s">
        <v>69</v>
      </c>
      <c r="G9" s="79" t="s">
        <v>26</v>
      </c>
      <c r="H9" s="78"/>
      <c r="I9" s="96">
        <v>35000</v>
      </c>
      <c r="J9" s="79" t="s">
        <v>35</v>
      </c>
      <c r="K9" s="77">
        <v>42083</v>
      </c>
      <c r="L9" s="49"/>
      <c r="M9" s="80" t="str">
        <f t="shared" si="0"/>
        <v>2015-03</v>
      </c>
      <c r="N9" s="81">
        <f t="shared" si="1"/>
        <v>-35000</v>
      </c>
      <c r="O9" s="82" t="str">
        <f t="shared" si="2"/>
        <v>Véhicule</v>
      </c>
      <c r="P9" s="83"/>
      <c r="Q9" s="83"/>
      <c r="R9" s="83"/>
      <c r="S9" s="83"/>
      <c r="T9" s="83"/>
      <c r="U9" s="83"/>
      <c r="V9" s="83"/>
      <c r="W9" s="83"/>
    </row>
    <row r="10" spans="1:23" s="79" customFormat="1" x14ac:dyDescent="0.25">
      <c r="A10" s="76" t="s">
        <v>102</v>
      </c>
      <c r="B10" s="77">
        <v>42066</v>
      </c>
      <c r="C10" s="78" t="s">
        <v>32</v>
      </c>
      <c r="D10" s="78" t="s">
        <v>16</v>
      </c>
      <c r="E10" s="78" t="s">
        <v>73</v>
      </c>
      <c r="F10" s="79" t="s">
        <v>69</v>
      </c>
      <c r="G10" s="79" t="s">
        <v>31</v>
      </c>
      <c r="H10" s="78"/>
      <c r="I10" s="96">
        <v>104</v>
      </c>
      <c r="J10" s="79" t="s">
        <v>33</v>
      </c>
      <c r="K10" s="77">
        <v>42066</v>
      </c>
      <c r="L10" s="49"/>
      <c r="M10" s="80" t="str">
        <f t="shared" si="0"/>
        <v>2015-03</v>
      </c>
      <c r="N10" s="81">
        <f t="shared" si="1"/>
        <v>-104</v>
      </c>
      <c r="O10" s="82" t="str">
        <f t="shared" si="2"/>
        <v>Dépenses courantes</v>
      </c>
      <c r="P10" s="83"/>
      <c r="Q10" s="83"/>
      <c r="R10" s="83"/>
      <c r="S10" s="83"/>
      <c r="T10" s="83"/>
      <c r="U10" s="83"/>
      <c r="V10" s="83"/>
      <c r="W10" s="83"/>
    </row>
    <row r="11" spans="1:23" s="79" customFormat="1" x14ac:dyDescent="0.25">
      <c r="A11" s="76" t="s">
        <v>102</v>
      </c>
      <c r="B11" s="77">
        <v>42068</v>
      </c>
      <c r="C11" s="78" t="s">
        <v>40</v>
      </c>
      <c r="D11" s="78" t="s">
        <v>13</v>
      </c>
      <c r="E11" s="78" t="s">
        <v>73</v>
      </c>
      <c r="F11" s="79" t="s">
        <v>69</v>
      </c>
      <c r="G11" s="79" t="s">
        <v>27</v>
      </c>
      <c r="H11" s="78"/>
      <c r="I11" s="96">
        <v>1640</v>
      </c>
      <c r="J11" s="79" t="s">
        <v>41</v>
      </c>
      <c r="K11" s="77">
        <v>42068</v>
      </c>
      <c r="L11" s="49"/>
      <c r="M11" s="80" t="str">
        <f t="shared" si="0"/>
        <v>2015-03</v>
      </c>
      <c r="N11" s="81">
        <f t="shared" si="1"/>
        <v>-1640</v>
      </c>
      <c r="O11" s="82" t="str">
        <f t="shared" si="2"/>
        <v>Dépenses courantes</v>
      </c>
      <c r="P11" s="83"/>
      <c r="Q11" s="83"/>
      <c r="R11" s="83"/>
      <c r="S11" s="83"/>
      <c r="T11" s="83"/>
      <c r="U11" s="83"/>
      <c r="V11" s="83"/>
      <c r="W11" s="83"/>
    </row>
    <row r="12" spans="1:23" s="79" customFormat="1" x14ac:dyDescent="0.25">
      <c r="A12" s="76" t="s">
        <v>102</v>
      </c>
      <c r="B12" s="77">
        <v>42075</v>
      </c>
      <c r="C12" s="78" t="s">
        <v>40</v>
      </c>
      <c r="D12" s="78" t="s">
        <v>13</v>
      </c>
      <c r="E12" s="78" t="s">
        <v>73</v>
      </c>
      <c r="F12" s="79" t="s">
        <v>69</v>
      </c>
      <c r="G12" s="79" t="s">
        <v>27</v>
      </c>
      <c r="H12" s="78"/>
      <c r="I12" s="96">
        <v>1821</v>
      </c>
      <c r="J12" s="79" t="s">
        <v>41</v>
      </c>
      <c r="K12" s="77">
        <v>42075</v>
      </c>
      <c r="L12" s="49"/>
      <c r="M12" s="80" t="str">
        <f t="shared" si="0"/>
        <v>2015-03</v>
      </c>
      <c r="N12" s="81">
        <f t="shared" si="1"/>
        <v>-1821</v>
      </c>
      <c r="O12" s="82" t="str">
        <f t="shared" si="2"/>
        <v>Dépenses courantes</v>
      </c>
      <c r="P12" s="83"/>
      <c r="Q12" s="83"/>
      <c r="R12" s="83"/>
      <c r="S12" s="83"/>
      <c r="T12" s="83"/>
      <c r="U12" s="83"/>
      <c r="V12" s="83"/>
      <c r="W12" s="83"/>
    </row>
    <row r="13" spans="1:23" s="79" customFormat="1" x14ac:dyDescent="0.25">
      <c r="A13" s="76" t="s">
        <v>102</v>
      </c>
      <c r="B13" s="77">
        <v>42095</v>
      </c>
      <c r="C13" s="78" t="s">
        <v>40</v>
      </c>
      <c r="D13" s="78" t="s">
        <v>13</v>
      </c>
      <c r="E13" s="78" t="s">
        <v>73</v>
      </c>
      <c r="F13" s="79" t="s">
        <v>69</v>
      </c>
      <c r="G13" s="79" t="s">
        <v>27</v>
      </c>
      <c r="H13" s="78"/>
      <c r="I13" s="96">
        <v>1501</v>
      </c>
      <c r="J13" s="79" t="s">
        <v>41</v>
      </c>
      <c r="K13" s="77">
        <v>42008</v>
      </c>
      <c r="L13" s="49"/>
      <c r="M13" s="80" t="str">
        <f t="shared" si="0"/>
        <v>2015-04</v>
      </c>
      <c r="N13" s="81">
        <f t="shared" si="1"/>
        <v>-1501</v>
      </c>
      <c r="O13" s="82" t="str">
        <f t="shared" si="2"/>
        <v>Dépenses courantes</v>
      </c>
      <c r="P13" s="83"/>
      <c r="Q13" s="83"/>
      <c r="R13" s="83"/>
      <c r="S13" s="83"/>
      <c r="T13" s="83"/>
      <c r="U13" s="83"/>
      <c r="V13" s="83"/>
      <c r="W13" s="83"/>
    </row>
    <row r="14" spans="1:23" s="79" customFormat="1" x14ac:dyDescent="0.25">
      <c r="A14" s="76" t="s">
        <v>102</v>
      </c>
      <c r="B14" s="77" t="s">
        <v>94</v>
      </c>
      <c r="C14" s="78" t="s">
        <v>40</v>
      </c>
      <c r="D14" s="78" t="s">
        <v>13</v>
      </c>
      <c r="E14" s="78" t="s">
        <v>73</v>
      </c>
      <c r="F14" s="79" t="s">
        <v>69</v>
      </c>
      <c r="G14" s="79" t="s">
        <v>27</v>
      </c>
      <c r="H14" s="78"/>
      <c r="I14" s="96">
        <v>1670</v>
      </c>
      <c r="J14" s="79" t="s">
        <v>41</v>
      </c>
      <c r="K14" s="77">
        <v>42052</v>
      </c>
      <c r="L14" s="49"/>
      <c r="M14" s="80" t="str">
        <f t="shared" si="0"/>
        <v>2015-02</v>
      </c>
      <c r="N14" s="81">
        <f t="shared" si="1"/>
        <v>-1670</v>
      </c>
      <c r="O14" s="82" t="str">
        <f t="shared" si="2"/>
        <v>Dépenses courantes</v>
      </c>
      <c r="P14" s="83"/>
      <c r="Q14" s="83"/>
      <c r="R14" s="83"/>
      <c r="S14" s="83"/>
      <c r="T14" s="83"/>
      <c r="U14" s="83"/>
      <c r="V14" s="83"/>
      <c r="W14" s="83"/>
    </row>
    <row r="15" spans="1:23" s="79" customFormat="1" x14ac:dyDescent="0.25">
      <c r="A15" s="76" t="s">
        <v>102</v>
      </c>
      <c r="B15" s="77" t="s">
        <v>90</v>
      </c>
      <c r="C15" s="78" t="s">
        <v>40</v>
      </c>
      <c r="D15" s="78" t="s">
        <v>13</v>
      </c>
      <c r="E15" s="78" t="s">
        <v>73</v>
      </c>
      <c r="F15" s="79" t="s">
        <v>69</v>
      </c>
      <c r="G15" s="79" t="s">
        <v>27</v>
      </c>
      <c r="H15" s="78"/>
      <c r="I15" s="96">
        <v>1722</v>
      </c>
      <c r="J15" s="79" t="s">
        <v>41</v>
      </c>
      <c r="K15" s="77">
        <v>42022</v>
      </c>
      <c r="L15" s="49"/>
      <c r="M15" s="80" t="str">
        <f t="shared" si="0"/>
        <v>2015-01</v>
      </c>
      <c r="N15" s="81">
        <f t="shared" si="1"/>
        <v>-1722</v>
      </c>
      <c r="O15" s="82" t="str">
        <f t="shared" si="2"/>
        <v>Dépenses courantes</v>
      </c>
      <c r="P15" s="83"/>
      <c r="Q15" s="83"/>
      <c r="R15" s="83"/>
      <c r="S15" s="83"/>
      <c r="T15" s="83"/>
      <c r="U15" s="83"/>
      <c r="V15" s="83"/>
      <c r="W15" s="83"/>
    </row>
    <row r="16" spans="1:23" s="79" customFormat="1" x14ac:dyDescent="0.25">
      <c r="A16" s="76" t="s">
        <v>102</v>
      </c>
      <c r="B16" s="77" t="s">
        <v>96</v>
      </c>
      <c r="C16" s="78" t="s">
        <v>40</v>
      </c>
      <c r="D16" s="78" t="s">
        <v>13</v>
      </c>
      <c r="E16" s="78" t="s">
        <v>73</v>
      </c>
      <c r="F16" s="79" t="s">
        <v>69</v>
      </c>
      <c r="G16" s="79" t="s">
        <v>27</v>
      </c>
      <c r="H16" s="78"/>
      <c r="I16" s="96">
        <v>1320</v>
      </c>
      <c r="J16" s="79" t="s">
        <v>41</v>
      </c>
      <c r="K16" s="77"/>
      <c r="L16" s="49"/>
      <c r="M16" s="80" t="str">
        <f t="shared" si="0"/>
        <v>2015-03</v>
      </c>
      <c r="N16" s="81">
        <f t="shared" si="1"/>
        <v>-1320</v>
      </c>
      <c r="O16" s="82" t="str">
        <f t="shared" si="2"/>
        <v>Dépenses courantes</v>
      </c>
      <c r="P16" s="83"/>
      <c r="Q16" s="83"/>
      <c r="R16" s="83"/>
      <c r="S16" s="83"/>
      <c r="T16" s="83"/>
      <c r="U16" s="83"/>
      <c r="V16" s="83"/>
      <c r="W16" s="83"/>
    </row>
    <row r="17" spans="1:23" s="79" customFormat="1" x14ac:dyDescent="0.25">
      <c r="A17" s="76" t="s">
        <v>102</v>
      </c>
      <c r="B17" s="77" t="s">
        <v>85</v>
      </c>
      <c r="C17" s="78" t="s">
        <v>86</v>
      </c>
      <c r="D17" s="78" t="s">
        <v>24</v>
      </c>
      <c r="E17" s="78" t="s">
        <v>73</v>
      </c>
      <c r="F17" s="79" t="s">
        <v>69</v>
      </c>
      <c r="G17" s="79" t="s">
        <v>31</v>
      </c>
      <c r="H17" s="78"/>
      <c r="I17" s="96">
        <v>200</v>
      </c>
      <c r="J17" s="79" t="s">
        <v>84</v>
      </c>
      <c r="K17" s="77">
        <v>42055</v>
      </c>
      <c r="L17" s="49"/>
      <c r="M17" s="80" t="str">
        <f t="shared" si="0"/>
        <v>2015-02</v>
      </c>
      <c r="N17" s="81">
        <f t="shared" si="1"/>
        <v>-200</v>
      </c>
      <c r="O17" s="82" t="str">
        <f t="shared" si="2"/>
        <v>Véhicule</v>
      </c>
      <c r="P17" s="83"/>
      <c r="Q17" s="83"/>
      <c r="R17" s="83"/>
      <c r="S17" s="83"/>
      <c r="T17" s="83"/>
      <c r="U17" s="83"/>
      <c r="V17" s="83"/>
      <c r="W17" s="83"/>
    </row>
    <row r="18" spans="1:23" s="79" customFormat="1" x14ac:dyDescent="0.25">
      <c r="A18" s="76" t="s">
        <v>102</v>
      </c>
      <c r="B18" s="77" t="s">
        <v>87</v>
      </c>
      <c r="C18" s="78" t="s">
        <v>86</v>
      </c>
      <c r="D18" s="78" t="s">
        <v>24</v>
      </c>
      <c r="E18" s="78" t="s">
        <v>73</v>
      </c>
      <c r="F18" s="79" t="s">
        <v>69</v>
      </c>
      <c r="G18" s="79" t="s">
        <v>31</v>
      </c>
      <c r="H18" s="78"/>
      <c r="I18" s="96">
        <v>200</v>
      </c>
      <c r="J18" s="79" t="s">
        <v>84</v>
      </c>
      <c r="K18" s="77">
        <v>42083</v>
      </c>
      <c r="L18" s="49"/>
      <c r="M18" s="80" t="str">
        <f t="shared" si="0"/>
        <v>2015-03</v>
      </c>
      <c r="N18" s="81">
        <f t="shared" si="1"/>
        <v>-200</v>
      </c>
      <c r="O18" s="82" t="str">
        <f t="shared" si="2"/>
        <v>Véhicule</v>
      </c>
      <c r="P18" s="83"/>
      <c r="Q18" s="83"/>
      <c r="R18" s="83"/>
      <c r="S18" s="83"/>
      <c r="T18" s="83"/>
      <c r="U18" s="83"/>
      <c r="V18" s="83"/>
      <c r="W18" s="83"/>
    </row>
    <row r="19" spans="1:23" s="79" customFormat="1" x14ac:dyDescent="0.25">
      <c r="A19" s="76" t="s">
        <v>102</v>
      </c>
      <c r="B19" s="77" t="s">
        <v>88</v>
      </c>
      <c r="C19" s="78" t="s">
        <v>56</v>
      </c>
      <c r="D19" s="78" t="s">
        <v>54</v>
      </c>
      <c r="E19" s="78" t="s">
        <v>52</v>
      </c>
      <c r="F19" s="79" t="s">
        <v>69</v>
      </c>
      <c r="G19" s="79" t="s">
        <v>27</v>
      </c>
      <c r="H19" s="78"/>
      <c r="I19" s="96">
        <v>2352</v>
      </c>
      <c r="J19" s="79" t="s">
        <v>58</v>
      </c>
      <c r="K19" s="77">
        <v>42026</v>
      </c>
      <c r="L19" s="49"/>
      <c r="M19" s="80" t="str">
        <f t="shared" si="0"/>
        <v>2015-01</v>
      </c>
      <c r="N19" s="81">
        <f t="shared" si="1"/>
        <v>-2352</v>
      </c>
      <c r="O19" s="82" t="str">
        <f t="shared" si="2"/>
        <v>Dépenses courantes</v>
      </c>
      <c r="P19" s="83"/>
      <c r="Q19" s="83"/>
      <c r="R19" s="83"/>
      <c r="S19" s="83"/>
      <c r="T19" s="83"/>
      <c r="U19" s="83"/>
      <c r="V19" s="83"/>
      <c r="W19" s="83"/>
    </row>
    <row r="20" spans="1:23" s="79" customFormat="1" x14ac:dyDescent="0.25">
      <c r="A20" s="76" t="s">
        <v>102</v>
      </c>
      <c r="B20" s="77" t="s">
        <v>88</v>
      </c>
      <c r="C20" s="78" t="s">
        <v>53</v>
      </c>
      <c r="D20" s="78" t="s">
        <v>54</v>
      </c>
      <c r="E20" s="78" t="s">
        <v>52</v>
      </c>
      <c r="F20" s="79" t="s">
        <v>69</v>
      </c>
      <c r="G20" s="79" t="s">
        <v>27</v>
      </c>
      <c r="H20" s="78"/>
      <c r="I20" s="96">
        <v>310</v>
      </c>
      <c r="J20" s="79" t="s">
        <v>57</v>
      </c>
      <c r="K20" s="77">
        <v>42026</v>
      </c>
      <c r="L20" s="49"/>
      <c r="M20" s="80" t="str">
        <f t="shared" si="0"/>
        <v>2015-01</v>
      </c>
      <c r="N20" s="81">
        <f t="shared" si="1"/>
        <v>-310</v>
      </c>
      <c r="O20" s="82" t="str">
        <f t="shared" si="2"/>
        <v>Dépenses courantes</v>
      </c>
      <c r="P20" s="83"/>
      <c r="Q20" s="83"/>
      <c r="R20" s="83"/>
      <c r="S20" s="83"/>
      <c r="T20" s="83"/>
      <c r="U20" s="83"/>
      <c r="V20" s="83"/>
      <c r="W20" s="83"/>
    </row>
    <row r="21" spans="1:23" s="79" customFormat="1" x14ac:dyDescent="0.25">
      <c r="A21" s="76" t="s">
        <v>102</v>
      </c>
      <c r="B21" s="77" t="s">
        <v>91</v>
      </c>
      <c r="C21" s="78" t="s">
        <v>61</v>
      </c>
      <c r="D21" s="78" t="s">
        <v>54</v>
      </c>
      <c r="E21" s="78" t="s">
        <v>52</v>
      </c>
      <c r="F21" s="79" t="s">
        <v>70</v>
      </c>
      <c r="G21" s="79" t="s">
        <v>26</v>
      </c>
      <c r="H21" s="78"/>
      <c r="I21" s="96">
        <v>10000</v>
      </c>
      <c r="J21" s="79" t="s">
        <v>62</v>
      </c>
      <c r="K21" s="77">
        <v>42027</v>
      </c>
      <c r="L21" s="49"/>
      <c r="M21" s="80" t="str">
        <f t="shared" si="0"/>
        <v>2015-01</v>
      </c>
      <c r="N21" s="81">
        <f t="shared" si="1"/>
        <v>10000</v>
      </c>
      <c r="O21" s="82" t="str">
        <f t="shared" si="2"/>
        <v>Dépenses courantes</v>
      </c>
      <c r="P21" s="83"/>
      <c r="Q21" s="83"/>
      <c r="R21" s="83"/>
      <c r="S21" s="83"/>
      <c r="T21" s="83"/>
      <c r="U21" s="83"/>
      <c r="V21" s="83"/>
      <c r="W21" s="83"/>
    </row>
    <row r="22" spans="1:23" s="79" customFormat="1" x14ac:dyDescent="0.25">
      <c r="A22" s="76" t="s">
        <v>102</v>
      </c>
      <c r="B22" s="77" t="s">
        <v>95</v>
      </c>
      <c r="C22" s="78" t="s">
        <v>42</v>
      </c>
      <c r="D22" s="78" t="s">
        <v>14</v>
      </c>
      <c r="E22" s="78" t="s">
        <v>73</v>
      </c>
      <c r="F22" s="79" t="s">
        <v>70</v>
      </c>
      <c r="G22" s="79" t="s">
        <v>28</v>
      </c>
      <c r="H22" s="78"/>
      <c r="I22" s="96">
        <v>3722</v>
      </c>
      <c r="J22" s="79" t="s">
        <v>39</v>
      </c>
      <c r="K22" s="77">
        <v>42059</v>
      </c>
      <c r="L22" s="49"/>
      <c r="M22" s="80" t="str">
        <f t="shared" si="0"/>
        <v>2015-02</v>
      </c>
      <c r="N22" s="81">
        <f t="shared" si="1"/>
        <v>3722</v>
      </c>
      <c r="O22" s="82" t="str">
        <f t="shared" si="2"/>
        <v>Revenus</v>
      </c>
      <c r="P22" s="83"/>
      <c r="Q22" s="83"/>
      <c r="R22" s="83"/>
      <c r="S22" s="83"/>
      <c r="T22" s="83"/>
      <c r="U22" s="83"/>
      <c r="V22" s="83"/>
      <c r="W22" s="83"/>
    </row>
    <row r="23" spans="1:23" s="79" customFormat="1" x14ac:dyDescent="0.25">
      <c r="A23" s="76" t="s">
        <v>102</v>
      </c>
      <c r="B23" s="77" t="s">
        <v>92</v>
      </c>
      <c r="C23" s="78" t="s">
        <v>36</v>
      </c>
      <c r="D23" s="78" t="s">
        <v>14</v>
      </c>
      <c r="E23" s="78" t="s">
        <v>73</v>
      </c>
      <c r="F23" s="79" t="s">
        <v>70</v>
      </c>
      <c r="G23" s="79" t="s">
        <v>28</v>
      </c>
      <c r="H23" s="78"/>
      <c r="I23" s="96">
        <v>3500</v>
      </c>
      <c r="J23" s="79" t="s">
        <v>38</v>
      </c>
      <c r="K23" s="77">
        <v>42029</v>
      </c>
      <c r="L23" s="49"/>
      <c r="M23" s="80" t="str">
        <f t="shared" si="0"/>
        <v>2015-01</v>
      </c>
      <c r="N23" s="81">
        <f t="shared" si="1"/>
        <v>3500</v>
      </c>
      <c r="O23" s="82" t="str">
        <f t="shared" si="2"/>
        <v>Revenus</v>
      </c>
      <c r="P23" s="83"/>
      <c r="Q23" s="83"/>
      <c r="R23" s="83"/>
      <c r="S23" s="83"/>
      <c r="T23" s="83"/>
      <c r="U23" s="83"/>
      <c r="V23" s="83"/>
      <c r="W23" s="83"/>
    </row>
    <row r="24" spans="1:23" s="79" customFormat="1" x14ac:dyDescent="0.25">
      <c r="A24" s="76" t="s">
        <v>102</v>
      </c>
      <c r="B24" s="77" t="s">
        <v>92</v>
      </c>
      <c r="C24" s="78" t="s">
        <v>37</v>
      </c>
      <c r="D24" s="78" t="s">
        <v>14</v>
      </c>
      <c r="E24" s="78" t="s">
        <v>73</v>
      </c>
      <c r="F24" s="79" t="s">
        <v>70</v>
      </c>
      <c r="G24" s="79" t="s">
        <v>28</v>
      </c>
      <c r="H24" s="78"/>
      <c r="I24" s="96">
        <v>3500</v>
      </c>
      <c r="J24" s="79" t="s">
        <v>39</v>
      </c>
      <c r="K24" s="77">
        <v>42029</v>
      </c>
      <c r="L24" s="49"/>
      <c r="M24" s="80" t="str">
        <f t="shared" si="0"/>
        <v>2015-01</v>
      </c>
      <c r="N24" s="81">
        <f t="shared" si="1"/>
        <v>3500</v>
      </c>
      <c r="O24" s="82" t="str">
        <f t="shared" si="2"/>
        <v>Revenus</v>
      </c>
      <c r="P24" s="83"/>
      <c r="Q24" s="83"/>
      <c r="R24" s="83"/>
      <c r="S24" s="83"/>
      <c r="T24" s="83"/>
      <c r="U24" s="83"/>
      <c r="V24" s="83"/>
      <c r="W24" s="83"/>
    </row>
    <row r="25" spans="1:23" s="79" customFormat="1" x14ac:dyDescent="0.25">
      <c r="A25" s="76" t="s">
        <v>102</v>
      </c>
      <c r="B25" s="77" t="s">
        <v>82</v>
      </c>
      <c r="C25" s="78" t="s">
        <v>83</v>
      </c>
      <c r="D25" s="78" t="s">
        <v>24</v>
      </c>
      <c r="E25" s="78" t="s">
        <v>73</v>
      </c>
      <c r="F25" s="79" t="s">
        <v>70</v>
      </c>
      <c r="G25" s="79" t="s">
        <v>68</v>
      </c>
      <c r="H25" s="78"/>
      <c r="I25" s="96">
        <v>25000</v>
      </c>
      <c r="J25" s="79" t="s">
        <v>84</v>
      </c>
      <c r="K25" s="77">
        <v>42060</v>
      </c>
      <c r="L25" s="49"/>
      <c r="M25" s="80" t="str">
        <f t="shared" si="0"/>
        <v>2015-02</v>
      </c>
      <c r="N25" s="81">
        <f t="shared" si="1"/>
        <v>25000</v>
      </c>
      <c r="O25" s="82" t="str">
        <f t="shared" si="2"/>
        <v>Véhicule</v>
      </c>
      <c r="P25" s="83"/>
      <c r="Q25" s="83"/>
      <c r="R25" s="83"/>
      <c r="S25" s="83"/>
      <c r="T25" s="83"/>
      <c r="U25" s="83"/>
      <c r="V25" s="83"/>
      <c r="W25" s="83"/>
    </row>
    <row r="26" spans="1:23" s="79" customFormat="1" x14ac:dyDescent="0.25">
      <c r="A26" s="76" t="s">
        <v>102</v>
      </c>
      <c r="B26" s="77" t="s">
        <v>89</v>
      </c>
      <c r="C26" s="78" t="s">
        <v>44</v>
      </c>
      <c r="D26" s="78" t="s">
        <v>14</v>
      </c>
      <c r="E26" s="78" t="s">
        <v>73</v>
      </c>
      <c r="F26" s="79" t="s">
        <v>70</v>
      </c>
      <c r="G26" s="79" t="s">
        <v>28</v>
      </c>
      <c r="H26" s="78"/>
      <c r="I26" s="96">
        <v>3501</v>
      </c>
      <c r="J26" s="79" t="s">
        <v>39</v>
      </c>
      <c r="K26" s="77"/>
      <c r="L26" s="49"/>
      <c r="M26" s="80" t="str">
        <f t="shared" si="0"/>
        <v>2015-03</v>
      </c>
      <c r="N26" s="81">
        <f t="shared" si="1"/>
        <v>3501</v>
      </c>
      <c r="O26" s="82" t="str">
        <f t="shared" si="2"/>
        <v>Revenus</v>
      </c>
      <c r="P26" s="83"/>
      <c r="Q26" s="83"/>
      <c r="R26" s="83"/>
      <c r="S26" s="83"/>
      <c r="T26" s="83"/>
      <c r="U26" s="83"/>
      <c r="V26" s="83"/>
      <c r="W26" s="83"/>
    </row>
    <row r="27" spans="1:23" s="79" customFormat="1" x14ac:dyDescent="0.25">
      <c r="A27" s="76" t="s">
        <v>102</v>
      </c>
      <c r="B27" s="77" t="s">
        <v>89</v>
      </c>
      <c r="C27" s="78" t="s">
        <v>43</v>
      </c>
      <c r="D27" s="78" t="s">
        <v>14</v>
      </c>
      <c r="E27" s="78" t="s">
        <v>73</v>
      </c>
      <c r="F27" s="79" t="s">
        <v>70</v>
      </c>
      <c r="G27" s="79" t="s">
        <v>28</v>
      </c>
      <c r="H27" s="78"/>
      <c r="I27" s="96">
        <v>3489</v>
      </c>
      <c r="J27" s="79" t="s">
        <v>38</v>
      </c>
      <c r="K27" s="77"/>
      <c r="L27" s="49"/>
      <c r="M27" s="80" t="str">
        <f t="shared" si="0"/>
        <v>2015-03</v>
      </c>
      <c r="N27" s="81">
        <f t="shared" si="1"/>
        <v>3489</v>
      </c>
      <c r="O27" s="82" t="str">
        <f t="shared" si="2"/>
        <v>Revenus</v>
      </c>
      <c r="P27" s="83"/>
      <c r="Q27" s="83"/>
      <c r="R27" s="83"/>
      <c r="S27" s="83"/>
      <c r="T27" s="83"/>
      <c r="U27" s="83"/>
      <c r="V27" s="83"/>
      <c r="W27" s="83"/>
    </row>
    <row r="28" spans="1:23" s="79" customFormat="1" x14ac:dyDescent="0.25">
      <c r="A28" s="76" t="s">
        <v>102</v>
      </c>
      <c r="B28" s="77" t="s">
        <v>93</v>
      </c>
      <c r="C28" s="78" t="s">
        <v>12</v>
      </c>
      <c r="D28" s="78" t="s">
        <v>16</v>
      </c>
      <c r="E28" s="78" t="s">
        <v>73</v>
      </c>
      <c r="F28" s="79" t="s">
        <v>69</v>
      </c>
      <c r="G28" s="79" t="s">
        <v>28</v>
      </c>
      <c r="H28" s="78"/>
      <c r="I28" s="96">
        <v>701</v>
      </c>
      <c r="J28" s="79" t="s">
        <v>30</v>
      </c>
      <c r="K28" s="77">
        <v>42035</v>
      </c>
      <c r="L28" s="49"/>
      <c r="M28" s="80" t="str">
        <f t="shared" si="0"/>
        <v>2015-01</v>
      </c>
      <c r="N28" s="81">
        <f t="shared" si="1"/>
        <v>-701</v>
      </c>
      <c r="O28" s="82" t="str">
        <f t="shared" si="2"/>
        <v>Dépenses courantes</v>
      </c>
      <c r="P28" s="83"/>
      <c r="Q28" s="83"/>
      <c r="R28" s="83"/>
      <c r="S28" s="83"/>
      <c r="T28" s="83"/>
      <c r="U28" s="83"/>
      <c r="V28" s="83"/>
      <c r="W28" s="83"/>
    </row>
    <row r="29" spans="1:23" ht="163.5" customHeight="1" x14ac:dyDescent="0.25">
      <c r="A29" s="84"/>
      <c r="B29" s="85"/>
      <c r="C29" s="86"/>
      <c r="D29" s="86"/>
      <c r="E29" s="87"/>
      <c r="F29" s="84"/>
      <c r="G29" s="84"/>
      <c r="H29" s="86"/>
      <c r="I29" s="88"/>
      <c r="J29" s="84"/>
      <c r="K29" s="85"/>
      <c r="L29" s="84"/>
      <c r="M29" s="95"/>
      <c r="N29" s="88"/>
      <c r="O29" s="84"/>
    </row>
    <row r="30" spans="1:23" ht="163.5" customHeight="1" x14ac:dyDescent="0.25">
      <c r="A30" s="84"/>
      <c r="B30" s="85"/>
      <c r="C30" s="86"/>
      <c r="D30" s="86"/>
      <c r="E30" s="87"/>
      <c r="F30" s="84"/>
      <c r="G30" s="84"/>
      <c r="H30" s="86"/>
      <c r="I30" s="88"/>
      <c r="J30" s="84"/>
      <c r="K30" s="85"/>
      <c r="L30" s="84"/>
      <c r="M30" s="95"/>
      <c r="N30" s="88"/>
      <c r="O30" s="84"/>
    </row>
    <row r="31" spans="1:23" ht="163.5" customHeight="1" x14ac:dyDescent="0.25">
      <c r="A31" s="84"/>
      <c r="B31" s="85"/>
      <c r="C31" s="86"/>
      <c r="D31" s="86"/>
      <c r="E31" s="87"/>
      <c r="F31" s="84"/>
      <c r="G31" s="84"/>
      <c r="H31" s="86"/>
      <c r="I31" s="88"/>
      <c r="J31" s="84"/>
      <c r="K31" s="85"/>
      <c r="L31" s="84"/>
      <c r="M31" s="95"/>
      <c r="N31" s="88"/>
      <c r="O31" s="84"/>
    </row>
    <row r="32" spans="1:23" ht="163.5" customHeight="1" x14ac:dyDescent="0.25">
      <c r="A32" s="84"/>
      <c r="B32" s="85"/>
      <c r="C32" s="86"/>
      <c r="D32" s="86"/>
      <c r="E32" s="87"/>
      <c r="F32" s="84"/>
      <c r="G32" s="84"/>
      <c r="H32" s="86"/>
      <c r="I32" s="88"/>
      <c r="J32" s="84"/>
      <c r="K32" s="85"/>
      <c r="L32" s="84"/>
      <c r="M32" s="95"/>
      <c r="N32" s="88"/>
      <c r="O32" s="84"/>
    </row>
    <row r="33" ht="163.5" customHeight="1" x14ac:dyDescent="0.25"/>
  </sheetData>
  <sheetProtection sheet="1" objects="1" sort="0" autoFilter="0" pivotTables="0"/>
  <autoFilter ref="B4:O28"/>
  <sortState ref="A5:O29">
    <sortCondition ref="B11"/>
  </sortState>
  <conditionalFormatting sqref="D4:D29">
    <cfRule type="expression" dxfId="6" priority="8">
      <formula>AND(ISERROR(VLOOKUP(D4,Liste_Rubriques,1,FALSE)),LEN(D4)&gt;0,D4&lt;&gt;"Rubrique")</formula>
    </cfRule>
  </conditionalFormatting>
  <conditionalFormatting sqref="E9:E29 E4:E7">
    <cfRule type="expression" dxfId="5" priority="7">
      <formula>AND(ISERROR(VLOOKUP(E4,Liste_Regroupements,1,FALSE)),LEN(E4)&gt;0,E4&lt;&gt;"Regroupement")</formula>
    </cfRule>
  </conditionalFormatting>
  <conditionalFormatting sqref="A4:A29">
    <cfRule type="expression" dxfId="4" priority="6">
      <formula>AND(ISERROR(VLOOKUP(A4,Liste_Comptes,1,FALSE)),LEN(A4)&gt;0,A4&lt;&gt;"Compte")</formula>
    </cfRule>
  </conditionalFormatting>
  <dataValidations count="5">
    <dataValidation type="list" allowBlank="1" showInputMessage="1" showErrorMessage="1" errorTitle="Choisir dans la liste" error="Choisir dans la liste !" sqref="E30:E1048576 D4:D1048576">
      <formula1>Liste_Rubriques</formula1>
    </dataValidation>
    <dataValidation type="list" allowBlank="1" showInputMessage="1" showErrorMessage="1" errorTitle="Choisir dans la liste" error="Choisir dans la liste !" sqref="E9:E29 E4:E7">
      <formula1>Liste_Regroupements</formula1>
    </dataValidation>
    <dataValidation type="list" allowBlank="1" showInputMessage="1" showErrorMessage="1" errorTitle="Choisir dans la liste" sqref="F1:G1 F3:F1048576">
      <formula1>"Dépense,Recette"</formula1>
    </dataValidation>
    <dataValidation type="list" allowBlank="1" showInputMessage="1" showErrorMessage="1" errorTitle="Choisir dans la liste" error="Choisir dans la liste !" sqref="G3:G1048576">
      <formula1>Liste_Modes</formula1>
    </dataValidation>
    <dataValidation type="list" allowBlank="1" showInputMessage="1" showErrorMessage="1" sqref="A4:A29">
      <formula1>Liste_Comptes</formula1>
    </dataValidation>
  </dataValidation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8"/>
  <sheetViews>
    <sheetView workbookViewId="0">
      <pane ySplit="4" topLeftCell="A5" activePane="bottomLeft" state="frozen"/>
      <selection activeCell="C2" sqref="C2"/>
      <selection pane="bottomLeft" activeCell="A5" sqref="A5"/>
    </sheetView>
  </sheetViews>
  <sheetFormatPr baseColWidth="10" defaultRowHeight="15" x14ac:dyDescent="0.25"/>
  <cols>
    <col min="1" max="1" width="65.140625" customWidth="1"/>
    <col min="2" max="2" width="22" style="46" customWidth="1"/>
    <col min="3" max="4" width="16.85546875" style="6" customWidth="1"/>
    <col min="5" max="5" width="23.140625" customWidth="1"/>
    <col min="6" max="6" width="49.5703125" customWidth="1"/>
    <col min="7" max="8" width="42" customWidth="1"/>
  </cols>
  <sheetData>
    <row r="1" spans="1:8" s="11" customFormat="1" ht="31.5" customHeight="1" x14ac:dyDescent="0.25">
      <c r="A1" s="29" t="str">
        <f>Titre_Classeur&amp;" - Rubriques"</f>
        <v>Comptabilité familiale - Rubriques</v>
      </c>
      <c r="B1" s="40"/>
      <c r="C1" s="28">
        <f>SUBTOTAL(9,C4:C17)</f>
        <v>52712</v>
      </c>
      <c r="D1" s="28">
        <f>SUBTOTAL(9,D4:D17)</f>
        <v>-52133</v>
      </c>
      <c r="E1" s="28">
        <f>SUBTOTAL(9,E4:E17)</f>
        <v>579</v>
      </c>
      <c r="F1" s="30"/>
      <c r="G1" s="31"/>
      <c r="H1" s="31"/>
    </row>
    <row r="2" spans="1:8" s="1" customFormat="1" ht="39" customHeight="1" x14ac:dyDescent="0.4">
      <c r="A2" s="19"/>
      <c r="B2" s="41"/>
      <c r="C2" s="20"/>
      <c r="D2" s="20"/>
      <c r="E2" s="20"/>
      <c r="F2" s="20"/>
      <c r="G2" s="18"/>
      <c r="H2" s="18"/>
    </row>
    <row r="3" spans="1:8" s="1" customFormat="1" ht="9" customHeight="1" x14ac:dyDescent="0.25">
      <c r="A3" s="20"/>
      <c r="B3" s="42"/>
      <c r="C3" s="21"/>
      <c r="D3" s="21"/>
      <c r="E3" s="20"/>
      <c r="F3" s="20"/>
      <c r="G3" s="18"/>
      <c r="H3" s="18"/>
    </row>
    <row r="4" spans="1:8" s="4" customFormat="1" ht="38.25" customHeight="1" x14ac:dyDescent="0.25">
      <c r="A4" s="25" t="s">
        <v>2</v>
      </c>
      <c r="B4" s="43" t="s">
        <v>11</v>
      </c>
      <c r="C4" s="27" t="s">
        <v>78</v>
      </c>
      <c r="D4" s="27" t="s">
        <v>79</v>
      </c>
      <c r="E4" s="25" t="s">
        <v>80</v>
      </c>
      <c r="F4" s="25" t="s">
        <v>9</v>
      </c>
      <c r="G4" s="17"/>
      <c r="H4" s="17"/>
    </row>
    <row r="5" spans="1:8" s="2" customFormat="1" x14ac:dyDescent="0.25">
      <c r="A5" t="s">
        <v>24</v>
      </c>
      <c r="B5" s="44" t="s">
        <v>59</v>
      </c>
      <c r="C5" s="50">
        <f>SUMIFS(Ecritures!N:N,Ecritures!D:D,A:A,Ecritures!F:F,"Recette")</f>
        <v>25000</v>
      </c>
      <c r="D5" s="50">
        <f>SUMIFS(Ecritures!N:N,Ecritures!D:D,A:A,Ecritures!F:F,"Dépense")</f>
        <v>-35400</v>
      </c>
      <c r="E5" s="50">
        <f t="shared" ref="E5:E15" si="0">C5+D5</f>
        <v>-10400</v>
      </c>
      <c r="F5" s="13"/>
      <c r="G5" s="22"/>
      <c r="H5" s="22"/>
    </row>
    <row r="6" spans="1:8" s="2" customFormat="1" x14ac:dyDescent="0.25">
      <c r="A6" t="s">
        <v>13</v>
      </c>
      <c r="B6" s="44" t="s">
        <v>67</v>
      </c>
      <c r="C6" s="50">
        <f>SUMIFS(Ecritures!N:N,Ecritures!D:D,A:A,Ecritures!F:F,"Recette")</f>
        <v>0</v>
      </c>
      <c r="D6" s="50">
        <f>SUMIFS(Ecritures!N:N,Ecritures!D:D,A:A,Ecritures!F:F,"Dépense")</f>
        <v>-12462</v>
      </c>
      <c r="E6" s="50">
        <f>C6+D6</f>
        <v>-12462</v>
      </c>
      <c r="F6" s="13"/>
      <c r="G6" s="22"/>
      <c r="H6" s="22"/>
    </row>
    <row r="7" spans="1:8" s="2" customFormat="1" x14ac:dyDescent="0.25">
      <c r="A7" t="s">
        <v>21</v>
      </c>
      <c r="B7" s="44" t="s">
        <v>59</v>
      </c>
      <c r="C7" s="50">
        <f>SUMIFS(Ecritures!N:N,Ecritures!D:D,A:A,Ecritures!F:F,"Recette")</f>
        <v>0</v>
      </c>
      <c r="D7" s="50">
        <f>SUMIFS(Ecritures!N:N,Ecritures!D:D,A:A,Ecritures!F:F,"Dépense")</f>
        <v>0</v>
      </c>
      <c r="E7" s="50">
        <f>C7+D7</f>
        <v>0</v>
      </c>
      <c r="F7" s="13"/>
      <c r="G7" s="22"/>
      <c r="H7" s="22"/>
    </row>
    <row r="8" spans="1:8" s="2" customFormat="1" x14ac:dyDescent="0.25">
      <c r="A8" t="s">
        <v>54</v>
      </c>
      <c r="B8" s="44" t="s">
        <v>67</v>
      </c>
      <c r="C8" s="50">
        <f>SUMIFS(Ecritures!N:N,Ecritures!D:D,A:A,Ecritures!F:F,"Recette")</f>
        <v>10000</v>
      </c>
      <c r="D8" s="50">
        <f>SUMIFS(Ecritures!N:N,Ecritures!D:D,A:A,Ecritures!F:F,"Dépense")</f>
        <v>-2662</v>
      </c>
      <c r="E8" s="50">
        <f t="shared" si="0"/>
        <v>7338</v>
      </c>
      <c r="F8" s="13"/>
      <c r="G8" s="22"/>
      <c r="H8" s="22"/>
    </row>
    <row r="9" spans="1:8" s="2" customFormat="1" x14ac:dyDescent="0.25">
      <c r="A9" t="s">
        <v>18</v>
      </c>
      <c r="B9" s="44" t="s">
        <v>67</v>
      </c>
      <c r="C9" s="50">
        <f>SUMIFS(Ecritures!N:N,Ecritures!D:D,A:A,Ecritures!F:F,"Recette")</f>
        <v>0</v>
      </c>
      <c r="D9" s="50">
        <f>SUMIFS(Ecritures!N:N,Ecritures!D:D,A:A,Ecritures!F:F,"Dépense")</f>
        <v>0</v>
      </c>
      <c r="E9" s="50">
        <f t="shared" si="0"/>
        <v>0</v>
      </c>
      <c r="F9" s="13"/>
      <c r="G9" s="22"/>
      <c r="H9" s="22"/>
    </row>
    <row r="10" spans="1:8" s="2" customFormat="1" x14ac:dyDescent="0.25">
      <c r="A10" t="s">
        <v>16</v>
      </c>
      <c r="B10" s="44" t="s">
        <v>67</v>
      </c>
      <c r="C10" s="50">
        <f>SUMIFS(Ecritures!N:N,Ecritures!D:D,A:A,Ecritures!F:F,"Recette")</f>
        <v>0</v>
      </c>
      <c r="D10" s="50">
        <f>SUMIFS(Ecritures!N:N,Ecritures!D:D,A:A,Ecritures!F:F,"Dépense")</f>
        <v>-909</v>
      </c>
      <c r="E10" s="50">
        <f t="shared" si="0"/>
        <v>-909</v>
      </c>
      <c r="F10" s="13"/>
      <c r="G10" s="22"/>
      <c r="H10" s="22"/>
    </row>
    <row r="11" spans="1:8" s="2" customFormat="1" x14ac:dyDescent="0.25">
      <c r="A11" t="s">
        <v>22</v>
      </c>
      <c r="B11" s="44" t="s">
        <v>19</v>
      </c>
      <c r="C11" s="50">
        <f>SUMIFS(Ecritures!N:N,Ecritures!D:D,A:A,Ecritures!F:F,"Recette")</f>
        <v>0</v>
      </c>
      <c r="D11" s="50">
        <f>SUMIFS(Ecritures!N:N,Ecritures!D:D,A:A,Ecritures!F:F,"Dépense")</f>
        <v>-700</v>
      </c>
      <c r="E11" s="50">
        <f t="shared" si="0"/>
        <v>-700</v>
      </c>
      <c r="F11" s="13"/>
      <c r="G11" s="22"/>
      <c r="H11" s="22"/>
    </row>
    <row r="12" spans="1:8" s="2" customFormat="1" x14ac:dyDescent="0.25">
      <c r="A12" t="s">
        <v>23</v>
      </c>
      <c r="B12" s="44" t="s">
        <v>59</v>
      </c>
      <c r="C12" s="50">
        <f>SUMIFS(Ecritures!N:N,Ecritures!D:D,A:A,Ecritures!F:F,"Recette")</f>
        <v>0</v>
      </c>
      <c r="D12" s="50">
        <f>SUMIFS(Ecritures!N:N,Ecritures!D:D,A:A,Ecritures!F:F,"Dépense")</f>
        <v>0</v>
      </c>
      <c r="E12" s="50">
        <f t="shared" si="0"/>
        <v>0</v>
      </c>
      <c r="F12" s="13"/>
      <c r="G12" s="22"/>
      <c r="H12" s="22"/>
    </row>
    <row r="13" spans="1:8" s="2" customFormat="1" x14ac:dyDescent="0.25">
      <c r="A13" t="s">
        <v>15</v>
      </c>
      <c r="B13" s="44" t="s">
        <v>20</v>
      </c>
      <c r="C13" s="50">
        <f>SUMIFS(Ecritures!N:N,Ecritures!D:D,A:A,Ecritures!F:F,"Recette")</f>
        <v>0</v>
      </c>
      <c r="D13" s="50">
        <f>SUMIFS(Ecritures!N:N,Ecritures!D:D,A:A,Ecritures!F:F,"Dépense")</f>
        <v>0</v>
      </c>
      <c r="E13" s="50">
        <f t="shared" si="0"/>
        <v>0</v>
      </c>
      <c r="F13" s="13"/>
      <c r="G13" s="22"/>
      <c r="H13" s="22"/>
    </row>
    <row r="14" spans="1:8" s="2" customFormat="1" x14ac:dyDescent="0.25">
      <c r="A14" t="s">
        <v>14</v>
      </c>
      <c r="B14" s="44" t="s">
        <v>19</v>
      </c>
      <c r="C14" s="50">
        <f>SUMIFS(Ecritures!N:N,Ecritures!D:D,A:A,Ecritures!F:F,"Recette")</f>
        <v>17712</v>
      </c>
      <c r="D14" s="50">
        <f>SUMIFS(Ecritures!N:N,Ecritures!D:D,A:A,Ecritures!F:F,"Dépense")</f>
        <v>0</v>
      </c>
      <c r="E14" s="50">
        <f t="shared" si="0"/>
        <v>17712</v>
      </c>
      <c r="F14" s="13"/>
      <c r="G14" s="22"/>
      <c r="H14" s="22"/>
    </row>
    <row r="15" spans="1:8" s="2" customFormat="1" x14ac:dyDescent="0.25">
      <c r="A15" t="s">
        <v>17</v>
      </c>
      <c r="B15" s="44" t="s">
        <v>67</v>
      </c>
      <c r="C15" s="50">
        <f>SUMIFS(Ecritures!N:N,Ecritures!D:D,A:A,Ecritures!F:F,"Recette")</f>
        <v>0</v>
      </c>
      <c r="D15" s="50">
        <f>SUMIFS(Ecritures!N:N,Ecritures!D:D,A:A,Ecritures!F:F,"Dépense")</f>
        <v>0</v>
      </c>
      <c r="E15" s="50">
        <f t="shared" si="0"/>
        <v>0</v>
      </c>
      <c r="F15" s="13"/>
      <c r="G15" s="22"/>
      <c r="H15" s="22"/>
    </row>
    <row r="16" spans="1:8" ht="24" customHeight="1" x14ac:dyDescent="0.25">
      <c r="A16" s="24"/>
      <c r="B16" s="45"/>
      <c r="C16" s="23"/>
      <c r="D16" s="23"/>
      <c r="E16" s="24"/>
      <c r="F16" s="24"/>
      <c r="G16" s="24"/>
      <c r="H16" s="24"/>
    </row>
    <row r="17" spans="1:8" ht="294" customHeight="1" x14ac:dyDescent="0.25">
      <c r="A17" s="24"/>
      <c r="B17" s="45"/>
      <c r="C17" s="23"/>
      <c r="D17" s="23"/>
      <c r="E17" s="24"/>
      <c r="F17" s="24"/>
      <c r="G17" s="24"/>
      <c r="H17" s="24"/>
    </row>
    <row r="18" spans="1:8" ht="213" customHeight="1" x14ac:dyDescent="0.25">
      <c r="A18" s="24"/>
      <c r="B18" s="45"/>
      <c r="C18" s="23"/>
      <c r="D18" s="23"/>
      <c r="E18" s="24"/>
      <c r="G18" s="24"/>
      <c r="H18" s="24"/>
    </row>
    <row r="19" spans="1:8" ht="213" customHeight="1" x14ac:dyDescent="0.25">
      <c r="A19" s="24"/>
      <c r="B19" s="45"/>
      <c r="C19" s="23"/>
      <c r="D19" s="23"/>
      <c r="E19" s="24"/>
      <c r="G19" s="24"/>
      <c r="H19" s="24"/>
    </row>
    <row r="20" spans="1:8" ht="213" customHeight="1" x14ac:dyDescent="0.25">
      <c r="A20" s="24"/>
      <c r="B20" s="45"/>
      <c r="C20" s="23"/>
      <c r="D20" s="23"/>
      <c r="E20" s="24"/>
      <c r="G20" s="24"/>
      <c r="H20" s="24"/>
    </row>
    <row r="21" spans="1:8" ht="213" customHeight="1" x14ac:dyDescent="0.25">
      <c r="A21" s="24"/>
      <c r="B21" s="45"/>
      <c r="C21" s="23"/>
      <c r="D21" s="23"/>
      <c r="E21" s="24"/>
      <c r="G21" s="24"/>
      <c r="H21" s="24"/>
    </row>
    <row r="22" spans="1:8" ht="213" customHeight="1" x14ac:dyDescent="0.25">
      <c r="A22" s="24"/>
      <c r="B22" s="45"/>
      <c r="C22" s="23"/>
      <c r="D22" s="23"/>
      <c r="E22" s="24"/>
      <c r="G22" s="24"/>
      <c r="H22" s="24"/>
    </row>
    <row r="23" spans="1:8" ht="213" customHeight="1" x14ac:dyDescent="0.25">
      <c r="A23" s="24"/>
      <c r="B23" s="45"/>
      <c r="C23" s="23"/>
      <c r="D23" s="23"/>
      <c r="E23" s="24"/>
      <c r="G23" s="24"/>
      <c r="H23" s="24"/>
    </row>
    <row r="24" spans="1:8" ht="213" customHeight="1" x14ac:dyDescent="0.25">
      <c r="A24" s="24"/>
      <c r="B24" s="45"/>
      <c r="C24" s="23"/>
      <c r="D24" s="23"/>
      <c r="E24" s="24"/>
      <c r="G24" s="24"/>
      <c r="H24" s="24"/>
    </row>
    <row r="25" spans="1:8" ht="213" customHeight="1" x14ac:dyDescent="0.25">
      <c r="A25" s="24"/>
      <c r="B25" s="45"/>
      <c r="C25" s="23"/>
      <c r="D25" s="23"/>
      <c r="E25" s="24"/>
      <c r="G25" s="24"/>
      <c r="H25" s="24"/>
    </row>
    <row r="26" spans="1:8" ht="213" customHeight="1" x14ac:dyDescent="0.25">
      <c r="A26" s="24"/>
      <c r="B26" s="45"/>
      <c r="C26" s="23"/>
      <c r="D26" s="23"/>
      <c r="E26" s="24"/>
      <c r="G26" s="24"/>
      <c r="H26" s="24"/>
    </row>
    <row r="27" spans="1:8" ht="213" customHeight="1" x14ac:dyDescent="0.25">
      <c r="A27" s="24"/>
      <c r="B27" s="45"/>
      <c r="C27" s="23"/>
      <c r="D27" s="23"/>
      <c r="E27" s="24"/>
      <c r="G27" s="24"/>
      <c r="H27" s="24"/>
    </row>
    <row r="28" spans="1:8" ht="213" customHeight="1" x14ac:dyDescent="0.25">
      <c r="A28" s="24"/>
      <c r="B28" s="45"/>
      <c r="C28" s="23"/>
      <c r="D28" s="23"/>
      <c r="E28" s="24"/>
      <c r="G28" s="24"/>
      <c r="H28" s="24"/>
    </row>
  </sheetData>
  <sheetProtection sheet="1" objects="1" sort="0" autoFilter="0" pivotTables="0"/>
  <autoFilter ref="A4:F15"/>
  <sortState ref="A5:F16">
    <sortCondition ref="A8"/>
  </sortState>
  <conditionalFormatting sqref="B4:B16">
    <cfRule type="expression" dxfId="3" priority="4">
      <formula>AND(ISERROR(VLOOKUP(B4,Liste_Catégories,1,FALSE)),LEN(B4)&gt;0)</formula>
    </cfRule>
  </conditionalFormatting>
  <dataValidations count="1">
    <dataValidation type="list" showInputMessage="1" showErrorMessage="1" errorTitle="Choisir dans la liste" error="Choisir dans la liste !" sqref="C18:E20 B4:B17">
      <formula1>Liste_Catégories</formula1>
    </dataValidation>
  </dataValidations>
  <pageMargins left="0.7" right="0.7" top="0.75" bottom="0.75" header="0.3" footer="0.3"/>
  <pageSetup paperSize="0" orientation="portrait" horizontalDpi="0" verticalDpi="0" copies="0"/>
  <ignoredErrors>
    <ignoredError sqref="C1:E1" emptyCellReference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7"/>
  <sheetViews>
    <sheetView workbookViewId="0">
      <pane ySplit="4" topLeftCell="A5" activePane="bottomLeft" state="frozen"/>
      <selection pane="bottomLeft" activeCell="A5" sqref="A5"/>
    </sheetView>
  </sheetViews>
  <sheetFormatPr baseColWidth="10" defaultRowHeight="15" x14ac:dyDescent="0.25"/>
  <cols>
    <col min="1" max="1" width="65.140625" customWidth="1"/>
    <col min="2" max="4" width="16.85546875" style="6" customWidth="1"/>
    <col min="5" max="5" width="49.5703125" customWidth="1"/>
    <col min="6" max="8" width="42" customWidth="1"/>
  </cols>
  <sheetData>
    <row r="1" spans="1:8" s="11" customFormat="1" ht="31.5" customHeight="1" x14ac:dyDescent="0.25">
      <c r="A1" s="29" t="str">
        <f>Titre_Classeur&amp;" - Regroupements"</f>
        <v>Comptabilité familiale - Regroupements</v>
      </c>
      <c r="B1" s="28">
        <f>SUBTOTAL(9,B4:B8)</f>
        <v>52712</v>
      </c>
      <c r="C1" s="28">
        <f>SUBTOTAL(9,C4:C8)</f>
        <v>-52133</v>
      </c>
      <c r="D1" s="28">
        <f>SUBTOTAL(9,D4:D8)</f>
        <v>579</v>
      </c>
      <c r="E1" s="30"/>
      <c r="F1" s="31"/>
      <c r="G1" s="31"/>
      <c r="H1" s="31"/>
    </row>
    <row r="2" spans="1:8" s="1" customFormat="1" ht="39" customHeight="1" x14ac:dyDescent="0.4">
      <c r="A2" s="19"/>
      <c r="B2" s="20"/>
      <c r="C2" s="20"/>
      <c r="D2" s="20"/>
      <c r="E2" s="20"/>
      <c r="F2" s="18"/>
      <c r="G2" s="18"/>
      <c r="H2" s="18"/>
    </row>
    <row r="3" spans="1:8" s="1" customFormat="1" ht="9" customHeight="1" x14ac:dyDescent="0.25">
      <c r="A3" s="20"/>
      <c r="B3" s="21"/>
      <c r="C3" s="21"/>
      <c r="D3" s="21"/>
      <c r="E3" s="20"/>
      <c r="F3" s="18"/>
      <c r="G3" s="18"/>
      <c r="H3" s="18"/>
    </row>
    <row r="4" spans="1:8" s="4" customFormat="1" ht="38.25" customHeight="1" x14ac:dyDescent="0.25">
      <c r="A4" s="25" t="s">
        <v>55</v>
      </c>
      <c r="B4" s="26" t="s">
        <v>78</v>
      </c>
      <c r="C4" s="27" t="s">
        <v>79</v>
      </c>
      <c r="D4" s="27" t="s">
        <v>80</v>
      </c>
      <c r="E4" s="25" t="s">
        <v>9</v>
      </c>
      <c r="F4" s="17"/>
      <c r="G4" s="17"/>
      <c r="H4" s="17"/>
    </row>
    <row r="5" spans="1:8" s="2" customFormat="1" x14ac:dyDescent="0.25">
      <c r="A5" t="s">
        <v>73</v>
      </c>
      <c r="B5" s="50">
        <f>SUMIFS(Ecritures!N:N,Ecritures!E:E,A:A,Ecritures!F:F,"Recette")</f>
        <v>42712</v>
      </c>
      <c r="C5" s="50">
        <f>SUMIFS(Ecritures!N:N,Ecritures!E:E,A:A,Ecritures!F:F,"Dépense")</f>
        <v>-49471</v>
      </c>
      <c r="D5" s="50">
        <f>B5+C5</f>
        <v>-6759</v>
      </c>
      <c r="E5" s="13"/>
      <c r="F5" s="22"/>
      <c r="G5" s="22"/>
      <c r="H5" s="22"/>
    </row>
    <row r="6" spans="1:8" s="2" customFormat="1" x14ac:dyDescent="0.25">
      <c r="A6" t="s">
        <v>52</v>
      </c>
      <c r="B6" s="50">
        <f>SUMIFS(Ecritures!N:N,Ecritures!E:E,A:A,Ecritures!F:F,"Recette")</f>
        <v>10000</v>
      </c>
      <c r="C6" s="50">
        <f>SUMIFS(Ecritures!N:N,Ecritures!E:E,A:A,Ecritures!F:F,"Dépense")</f>
        <v>-2662</v>
      </c>
      <c r="D6" s="50">
        <f>B6+C6</f>
        <v>7338</v>
      </c>
      <c r="E6" s="13"/>
      <c r="F6" s="22"/>
      <c r="G6" s="22"/>
      <c r="H6" s="22"/>
    </row>
    <row r="7" spans="1:8" s="2" customFormat="1" x14ac:dyDescent="0.25">
      <c r="A7" t="s">
        <v>51</v>
      </c>
      <c r="B7" s="50">
        <f>SUMIFS(Ecritures!N:N,Ecritures!E:E,A:A,Ecritures!F:F,"Recette")</f>
        <v>0</v>
      </c>
      <c r="C7" s="50">
        <f>SUMIFS(Ecritures!N:N,Ecritures!E:E,A:A,Ecritures!F:F,"Dépense")</f>
        <v>0</v>
      </c>
      <c r="D7" s="50">
        <f>B7+C7</f>
        <v>0</v>
      </c>
      <c r="E7" s="13"/>
      <c r="F7" s="22"/>
      <c r="G7" s="22"/>
      <c r="H7" s="22"/>
    </row>
    <row r="8" spans="1:8" s="2" customFormat="1" ht="22.5" customHeight="1" x14ac:dyDescent="0.25">
      <c r="A8" s="22"/>
      <c r="B8" s="23"/>
      <c r="C8" s="23"/>
      <c r="D8" s="23"/>
      <c r="E8" s="22"/>
      <c r="F8" s="22"/>
      <c r="G8" s="22"/>
      <c r="H8" s="22"/>
    </row>
    <row r="9" spans="1:8" s="2" customFormat="1" ht="213" customHeight="1" x14ac:dyDescent="0.25">
      <c r="A9" s="22"/>
      <c r="B9" s="23"/>
      <c r="C9" s="23"/>
      <c r="D9" s="23"/>
      <c r="E9" s="22"/>
      <c r="F9" s="22"/>
      <c r="G9" s="22"/>
      <c r="H9" s="22"/>
    </row>
    <row r="10" spans="1:8" s="2" customFormat="1" ht="213" customHeight="1" x14ac:dyDescent="0.25">
      <c r="A10" s="22"/>
      <c r="B10" s="23"/>
      <c r="C10" s="23"/>
      <c r="D10" s="23"/>
      <c r="E10" s="22"/>
      <c r="F10" s="22"/>
      <c r="G10" s="22"/>
      <c r="H10" s="22"/>
    </row>
    <row r="11" spans="1:8" s="2" customFormat="1" ht="213" customHeight="1" x14ac:dyDescent="0.25">
      <c r="A11" s="22"/>
      <c r="B11" s="23"/>
      <c r="C11" s="23"/>
      <c r="D11" s="23"/>
      <c r="E11" s="22"/>
      <c r="F11" s="22"/>
      <c r="G11" s="22"/>
      <c r="H11" s="22"/>
    </row>
    <row r="12" spans="1:8" s="2" customFormat="1" ht="213" customHeight="1" x14ac:dyDescent="0.25">
      <c r="A12" s="22"/>
      <c r="B12" s="23"/>
      <c r="C12" s="23"/>
      <c r="D12" s="23"/>
      <c r="E12" s="22"/>
      <c r="F12" s="22"/>
      <c r="G12" s="22"/>
      <c r="H12" s="22"/>
    </row>
    <row r="13" spans="1:8" s="2" customFormat="1" ht="213" customHeight="1" x14ac:dyDescent="0.25">
      <c r="A13" s="22"/>
      <c r="B13" s="23"/>
      <c r="C13" s="23"/>
      <c r="D13" s="23"/>
      <c r="E13" s="22"/>
      <c r="F13" s="22"/>
      <c r="G13" s="22"/>
      <c r="H13" s="22"/>
    </row>
    <row r="14" spans="1:8" s="2" customFormat="1" ht="213" customHeight="1" x14ac:dyDescent="0.25">
      <c r="A14" s="22"/>
      <c r="B14" s="23"/>
      <c r="C14" s="23"/>
      <c r="D14" s="23"/>
      <c r="E14" s="22"/>
      <c r="F14" s="22"/>
      <c r="G14" s="22"/>
      <c r="H14" s="22"/>
    </row>
    <row r="15" spans="1:8" ht="213" customHeight="1" x14ac:dyDescent="0.25">
      <c r="A15" s="24"/>
      <c r="B15" s="23"/>
      <c r="C15" s="23"/>
      <c r="D15" s="23"/>
      <c r="E15" s="24"/>
      <c r="F15" s="24"/>
      <c r="G15" s="24"/>
      <c r="H15" s="24"/>
    </row>
    <row r="16" spans="1:8" ht="213" customHeight="1" x14ac:dyDescent="0.25">
      <c r="A16" s="24"/>
      <c r="B16" s="23"/>
      <c r="C16" s="23"/>
      <c r="D16" s="23"/>
      <c r="E16" s="24"/>
      <c r="F16" s="24"/>
      <c r="G16" s="24"/>
      <c r="H16" s="24"/>
    </row>
    <row r="17" spans="1:8" ht="213" customHeight="1" x14ac:dyDescent="0.25">
      <c r="A17" s="24"/>
      <c r="B17" s="23"/>
      <c r="C17" s="23"/>
      <c r="D17" s="23"/>
      <c r="E17" s="24"/>
      <c r="F17" s="24"/>
      <c r="G17" s="24"/>
      <c r="H17" s="24"/>
    </row>
  </sheetData>
  <sheetProtection sheet="1" objects="1" scenarios="1" sort="0" autoFilter="0" pivotTables="0"/>
  <autoFilter ref="A4:E7"/>
  <sortState ref="A5:E8">
    <sortCondition ref="A6"/>
  </sortState>
  <dataValidations count="1">
    <dataValidation type="list" showInputMessage="1" showErrorMessage="1" errorTitle="Choisir dans la liste" error="Choisir dans la liste !" sqref="B9:D11">
      <formula1>Liste_Catégories</formula1>
    </dataValidation>
  </dataValidations>
  <pageMargins left="0.7" right="0.7" top="0.75" bottom="0.75" header="0.3" footer="0.3"/>
  <pageSetup paperSize="9" orientation="portrait" verticalDpi="0" r:id="rId1"/>
  <ignoredErrors>
    <ignoredError sqref="B1:D1" emptyCellReferenc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7"/>
  <sheetViews>
    <sheetView workbookViewId="0">
      <pane ySplit="4" topLeftCell="A5" activePane="bottomLeft" state="frozen"/>
      <selection pane="bottomLeft" activeCell="A6" sqref="A6"/>
    </sheetView>
  </sheetViews>
  <sheetFormatPr baseColWidth="10" defaultRowHeight="15" x14ac:dyDescent="0.25"/>
  <cols>
    <col min="1" max="1" width="65.140625" customWidth="1"/>
    <col min="2" max="4" width="16.85546875" style="6" customWidth="1"/>
    <col min="5" max="5" width="49.5703125" customWidth="1"/>
    <col min="6" max="8" width="42" customWidth="1"/>
  </cols>
  <sheetData>
    <row r="1" spans="1:8" s="11" customFormat="1" ht="31.5" customHeight="1" x14ac:dyDescent="0.25">
      <c r="A1" s="29" t="str">
        <f>Titre_Classeur&amp;" - Catégories"</f>
        <v>Comptabilité familiale - Catégories</v>
      </c>
      <c r="B1" s="28">
        <f>SUBTOTAL(9,B4:B11)</f>
        <v>52712</v>
      </c>
      <c r="C1" s="28">
        <f>SUBTOTAL(9,C4:C11)</f>
        <v>-52133</v>
      </c>
      <c r="D1" s="28">
        <f>SUBTOTAL(9,D4:D11)</f>
        <v>579</v>
      </c>
      <c r="E1" s="30"/>
      <c r="F1" s="31"/>
      <c r="G1" s="31"/>
      <c r="H1" s="31"/>
    </row>
    <row r="2" spans="1:8" s="1" customFormat="1" ht="39" customHeight="1" x14ac:dyDescent="0.4">
      <c r="A2" s="19"/>
      <c r="B2" s="20"/>
      <c r="C2" s="20"/>
      <c r="D2" s="20"/>
      <c r="E2" s="20"/>
      <c r="F2" s="18"/>
      <c r="G2" s="18"/>
      <c r="H2" s="18"/>
    </row>
    <row r="3" spans="1:8" s="1" customFormat="1" ht="9" customHeight="1" x14ac:dyDescent="0.25">
      <c r="A3" s="20"/>
      <c r="B3" s="21"/>
      <c r="C3" s="21"/>
      <c r="D3" s="21"/>
      <c r="E3" s="20"/>
      <c r="F3" s="18"/>
      <c r="G3" s="18"/>
      <c r="H3" s="18"/>
    </row>
    <row r="4" spans="1:8" s="4" customFormat="1" ht="38.25" customHeight="1" x14ac:dyDescent="0.25">
      <c r="A4" s="25" t="s">
        <v>11</v>
      </c>
      <c r="B4" s="26" t="s">
        <v>78</v>
      </c>
      <c r="C4" s="27" t="s">
        <v>79</v>
      </c>
      <c r="D4" s="27" t="s">
        <v>80</v>
      </c>
      <c r="E4" s="25" t="s">
        <v>9</v>
      </c>
      <c r="F4" s="17"/>
      <c r="G4" s="17"/>
      <c r="H4" s="17"/>
    </row>
    <row r="5" spans="1:8" s="2" customFormat="1" x14ac:dyDescent="0.25">
      <c r="A5" t="s">
        <v>73</v>
      </c>
      <c r="B5" s="50">
        <f>SUMIFS(Ecritures!N:N,Ecritures!O:O,A:A,Ecritures!F:F,"Recette")</f>
        <v>0</v>
      </c>
      <c r="C5" s="50">
        <f>SUMIFS(Ecritures!N:N,Ecritures!O:O,A:A,Ecritures!F:F,"Dépense")</f>
        <v>0</v>
      </c>
      <c r="D5" s="50">
        <f>B5+C5</f>
        <v>0</v>
      </c>
      <c r="E5" s="13"/>
      <c r="F5" s="22"/>
      <c r="G5" s="22"/>
      <c r="H5" s="22"/>
    </row>
    <row r="6" spans="1:8" s="2" customFormat="1" x14ac:dyDescent="0.25">
      <c r="A6" t="s">
        <v>67</v>
      </c>
      <c r="B6" s="50">
        <f>SUMIFS(Ecritures!N:N,Ecritures!O:O,A:A,Ecritures!F:F,"Recette")</f>
        <v>10000</v>
      </c>
      <c r="C6" s="50">
        <f>SUMIFS(Ecritures!N:N,Ecritures!O:O,A:A,Ecritures!F:F,"Dépense")</f>
        <v>-16033</v>
      </c>
      <c r="D6" s="50">
        <f>B6+C6</f>
        <v>-6033</v>
      </c>
      <c r="E6" s="13"/>
      <c r="F6" s="22"/>
      <c r="G6" s="22"/>
      <c r="H6" s="22"/>
    </row>
    <row r="7" spans="1:8" s="2" customFormat="1" x14ac:dyDescent="0.25">
      <c r="A7" t="s">
        <v>20</v>
      </c>
      <c r="B7" s="50">
        <f>SUMIFS(Ecritures!N:N,Ecritures!O:O,A:A,Ecritures!F:F,"Recette")</f>
        <v>0</v>
      </c>
      <c r="C7" s="50">
        <f>SUMIFS(Ecritures!N:N,Ecritures!O:O,A:A,Ecritures!F:F,"Dépense")</f>
        <v>0</v>
      </c>
      <c r="D7" s="50">
        <f t="shared" ref="D5:D10" si="0">B7+C7</f>
        <v>0</v>
      </c>
      <c r="E7" s="13"/>
      <c r="F7" s="22"/>
      <c r="G7" s="22"/>
      <c r="H7" s="22"/>
    </row>
    <row r="8" spans="1:8" s="2" customFormat="1" x14ac:dyDescent="0.25">
      <c r="A8" t="s">
        <v>19</v>
      </c>
      <c r="B8" s="50">
        <f>SUMIFS(Ecritures!N:N,Ecritures!O:O,A:A,Ecritures!F:F,"Recette")</f>
        <v>17712</v>
      </c>
      <c r="C8" s="50">
        <f>SUMIFS(Ecritures!N:N,Ecritures!O:O,A:A,Ecritures!F:F,"Dépense")</f>
        <v>-700</v>
      </c>
      <c r="D8" s="50">
        <f>B8+C8</f>
        <v>17012</v>
      </c>
      <c r="E8" s="13"/>
      <c r="F8" s="22"/>
      <c r="G8" s="22"/>
      <c r="H8" s="22"/>
    </row>
    <row r="9" spans="1:8" s="2" customFormat="1" x14ac:dyDescent="0.25">
      <c r="A9" t="s">
        <v>66</v>
      </c>
      <c r="B9" s="50">
        <f>SUMIFS(Ecritures!N:N,Ecritures!O:O,A:A,Ecritures!F:F,"Recette")</f>
        <v>0</v>
      </c>
      <c r="C9" s="50">
        <f>SUMIFS(Ecritures!N:N,Ecritures!O:O,A:A,Ecritures!F:F,"Dépense")</f>
        <v>0</v>
      </c>
      <c r="D9" s="50">
        <f>B9+C9</f>
        <v>0</v>
      </c>
      <c r="E9" s="13"/>
      <c r="F9" s="22"/>
      <c r="G9" s="22"/>
      <c r="H9" s="22"/>
    </row>
    <row r="10" spans="1:8" s="2" customFormat="1" x14ac:dyDescent="0.25">
      <c r="A10" t="s">
        <v>59</v>
      </c>
      <c r="B10" s="50">
        <f>SUMIFS(Ecritures!N:N,Ecritures!O:O,A:A,Ecritures!F:F,"Recette")</f>
        <v>25000</v>
      </c>
      <c r="C10" s="50">
        <f>SUMIFS(Ecritures!N:N,Ecritures!O:O,A:A,Ecritures!F:F,"Dépense")</f>
        <v>-35400</v>
      </c>
      <c r="D10" s="50">
        <f t="shared" si="0"/>
        <v>-10400</v>
      </c>
      <c r="E10" s="13"/>
      <c r="F10" s="22"/>
      <c r="G10" s="22"/>
      <c r="H10" s="22"/>
    </row>
    <row r="11" spans="1:8" s="2" customFormat="1" ht="24.75" customHeight="1" x14ac:dyDescent="0.25">
      <c r="A11" s="22"/>
      <c r="B11" s="23"/>
      <c r="C11" s="23"/>
      <c r="D11" s="23"/>
      <c r="E11" s="22"/>
      <c r="F11" s="22"/>
      <c r="G11" s="22"/>
      <c r="H11" s="22"/>
    </row>
    <row r="12" spans="1:8" s="2" customFormat="1" ht="213" customHeight="1" x14ac:dyDescent="0.25">
      <c r="A12" s="22"/>
      <c r="B12" s="23"/>
      <c r="C12" s="23"/>
      <c r="D12" s="23"/>
      <c r="E12" s="22"/>
      <c r="F12" s="22"/>
      <c r="G12" s="22"/>
      <c r="H12" s="22"/>
    </row>
    <row r="13" spans="1:8" s="2" customFormat="1" ht="213" customHeight="1" x14ac:dyDescent="0.25">
      <c r="A13" s="22"/>
      <c r="B13" s="23"/>
      <c r="C13" s="23"/>
      <c r="D13" s="23"/>
      <c r="E13" s="22"/>
      <c r="F13" s="22"/>
      <c r="G13" s="22"/>
      <c r="H13" s="22"/>
    </row>
    <row r="14" spans="1:8" s="2" customFormat="1" ht="213" customHeight="1" x14ac:dyDescent="0.25">
      <c r="A14" s="22"/>
      <c r="B14" s="23"/>
      <c r="C14" s="23"/>
      <c r="D14" s="23"/>
      <c r="E14" s="22"/>
      <c r="F14" s="22"/>
      <c r="G14" s="22"/>
      <c r="H14" s="22"/>
    </row>
    <row r="15" spans="1:8" ht="213" customHeight="1" x14ac:dyDescent="0.25">
      <c r="A15" s="24"/>
      <c r="B15" s="23"/>
      <c r="C15" s="23"/>
      <c r="D15" s="23"/>
      <c r="E15" s="24"/>
      <c r="F15" s="24"/>
      <c r="G15" s="24"/>
      <c r="H15" s="24"/>
    </row>
    <row r="16" spans="1:8" ht="213" customHeight="1" x14ac:dyDescent="0.25">
      <c r="A16" s="24"/>
      <c r="B16" s="23"/>
      <c r="C16" s="23"/>
      <c r="D16" s="23"/>
      <c r="E16" s="24"/>
      <c r="F16" s="24"/>
      <c r="G16" s="24"/>
      <c r="H16" s="24"/>
    </row>
    <row r="17" spans="1:8" ht="213" customHeight="1" x14ac:dyDescent="0.25">
      <c r="A17" s="24"/>
      <c r="B17" s="23"/>
      <c r="C17" s="23"/>
      <c r="D17" s="23"/>
      <c r="E17" s="24"/>
      <c r="F17" s="24"/>
      <c r="G17" s="24"/>
      <c r="H17" s="24"/>
    </row>
  </sheetData>
  <sheetProtection sheet="1" objects="1" scenarios="1" sort="0" autoFilter="0" pivotTables="0"/>
  <autoFilter ref="A4:E10"/>
  <sortState ref="A5:E11">
    <sortCondition ref="A8"/>
  </sortState>
  <dataValidations count="1">
    <dataValidation type="list" showInputMessage="1" showErrorMessage="1" errorTitle="Choisir dans la liste" error="Choisir dans la liste !" sqref="B12:D14">
      <formula1>Liste_Catégories</formula1>
    </dataValidation>
  </dataValidations>
  <pageMargins left="0.7" right="0.7" top="0.75" bottom="0.75" header="0.3" footer="0.3"/>
  <pageSetup paperSize="0" orientation="portrait" horizontalDpi="0" verticalDpi="0" copies="0"/>
  <ignoredErrors>
    <ignoredError sqref="B1:D1" emptyCellReference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16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RowHeight="15" x14ac:dyDescent="0.25"/>
  <cols>
    <col min="1" max="1" width="65.140625" customWidth="1"/>
    <col min="2" max="5" width="16.85546875" style="6" customWidth="1"/>
    <col min="6" max="6" width="49.5703125" customWidth="1"/>
    <col min="7" max="9" width="42" customWidth="1"/>
  </cols>
  <sheetData>
    <row r="1" spans="1:9" s="11" customFormat="1" ht="31.5" customHeight="1" x14ac:dyDescent="0.25">
      <c r="A1" s="29" t="str">
        <f>Titre_Classeur&amp;" - Comptes"</f>
        <v>Comptabilité familiale - Comptes</v>
      </c>
      <c r="B1" s="28">
        <f>SUBTOTAL(9,B4:B8)</f>
        <v>14000</v>
      </c>
      <c r="C1" s="28">
        <f>SUBTOTAL(9,C4:C8)</f>
        <v>52712</v>
      </c>
      <c r="D1" s="28">
        <f>SUBTOTAL(9,D4:D8)</f>
        <v>-52133</v>
      </c>
      <c r="E1" s="28">
        <f>SUBTOTAL(9,E4:E8)</f>
        <v>14579</v>
      </c>
      <c r="F1" s="30"/>
      <c r="G1" s="31"/>
      <c r="H1" s="31"/>
      <c r="I1" s="31"/>
    </row>
    <row r="2" spans="1:9" s="1" customFormat="1" ht="29.25" customHeight="1" x14ac:dyDescent="0.4">
      <c r="A2" s="19"/>
      <c r="B2" s="20"/>
      <c r="C2" s="20"/>
      <c r="D2" s="20"/>
      <c r="E2" s="20"/>
      <c r="F2" s="20"/>
      <c r="G2" s="18"/>
      <c r="H2" s="18"/>
      <c r="I2" s="18"/>
    </row>
    <row r="3" spans="1:9" s="1" customFormat="1" ht="9" customHeight="1" x14ac:dyDescent="0.25">
      <c r="A3" s="20"/>
      <c r="B3" s="21"/>
      <c r="C3" s="21"/>
      <c r="D3" s="21"/>
      <c r="E3" s="21"/>
      <c r="F3" s="20"/>
      <c r="G3" s="18"/>
      <c r="H3" s="18"/>
      <c r="I3" s="18"/>
    </row>
    <row r="4" spans="1:9" s="4" customFormat="1" ht="38.25" customHeight="1" x14ac:dyDescent="0.25">
      <c r="A4" s="25" t="s">
        <v>77</v>
      </c>
      <c r="B4" s="26" t="s">
        <v>81</v>
      </c>
      <c r="C4" s="27" t="s">
        <v>78</v>
      </c>
      <c r="D4" s="27" t="s">
        <v>79</v>
      </c>
      <c r="E4" s="27" t="s">
        <v>80</v>
      </c>
      <c r="F4" s="25" t="s">
        <v>9</v>
      </c>
      <c r="G4" s="17"/>
      <c r="H4" s="17"/>
      <c r="I4" s="17"/>
    </row>
    <row r="5" spans="1:9" s="2" customFormat="1" x14ac:dyDescent="0.25">
      <c r="A5" t="s">
        <v>102</v>
      </c>
      <c r="B5" s="16">
        <v>1000</v>
      </c>
      <c r="C5" s="50">
        <f>SUMIFS(Ecritures!N:N,Ecritures!A:A,A:A,Ecritures!F:F,"Recette")</f>
        <v>52712</v>
      </c>
      <c r="D5" s="50">
        <f>SUMIFS(Ecritures!N:N,Ecritures!A:A,A:A,Ecritures!F:F,"Dépense")</f>
        <v>-52133</v>
      </c>
      <c r="E5" s="50">
        <f>B5+C5+D5</f>
        <v>1579</v>
      </c>
      <c r="F5" s="13"/>
      <c r="G5" s="22"/>
      <c r="H5" s="22"/>
      <c r="I5" s="22"/>
    </row>
    <row r="6" spans="1:9" s="2" customFormat="1" x14ac:dyDescent="0.25">
      <c r="A6" t="s">
        <v>75</v>
      </c>
      <c r="B6" s="16">
        <v>10000</v>
      </c>
      <c r="C6" s="50">
        <f>SUMIFS(Ecritures!N:N,Ecritures!A:A,A:A,Ecritures!F:F,"Recette")</f>
        <v>0</v>
      </c>
      <c r="D6" s="50">
        <f>SUMIFS(Ecritures!N:N,Ecritures!A:A,A:A,Ecritures!F:F,"Dépense")</f>
        <v>0</v>
      </c>
      <c r="E6" s="50">
        <f>B6+C6+D6</f>
        <v>10000</v>
      </c>
      <c r="F6" s="13"/>
      <c r="G6" s="22"/>
      <c r="H6" s="22"/>
      <c r="I6" s="22"/>
    </row>
    <row r="7" spans="1:9" s="2" customFormat="1" x14ac:dyDescent="0.25">
      <c r="A7" t="s">
        <v>76</v>
      </c>
      <c r="B7" s="16">
        <v>3000</v>
      </c>
      <c r="C7" s="50">
        <f>SUMIFS(Ecritures!N:N,Ecritures!A:A,A:A,Ecritures!F:F,"Recette")</f>
        <v>0</v>
      </c>
      <c r="D7" s="50">
        <f>SUMIFS(Ecritures!N:N,Ecritures!A:A,A:A,Ecritures!F:F,"Dépense")</f>
        <v>0</v>
      </c>
      <c r="E7" s="50">
        <f>B7+C7+D7</f>
        <v>3000</v>
      </c>
      <c r="F7" s="13"/>
      <c r="G7" s="22"/>
      <c r="H7" s="22"/>
      <c r="I7" s="22"/>
    </row>
    <row r="8" spans="1:9" s="2" customFormat="1" ht="21.75" customHeight="1" x14ac:dyDescent="0.25">
      <c r="A8" s="22"/>
      <c r="B8" s="23"/>
      <c r="C8" s="23"/>
      <c r="D8" s="23"/>
      <c r="E8" s="23"/>
      <c r="F8" s="22"/>
      <c r="G8" s="22"/>
      <c r="H8" s="22"/>
      <c r="I8" s="22"/>
    </row>
    <row r="9" spans="1:9" s="2" customFormat="1" ht="213" customHeight="1" x14ac:dyDescent="0.25">
      <c r="A9" s="22"/>
      <c r="B9" s="23"/>
      <c r="C9" s="23"/>
      <c r="D9" s="23"/>
      <c r="E9" s="23"/>
      <c r="F9" s="22"/>
      <c r="G9" s="22"/>
      <c r="H9" s="22"/>
      <c r="I9" s="22"/>
    </row>
    <row r="10" spans="1:9" s="2" customFormat="1" ht="213" customHeight="1" x14ac:dyDescent="0.25">
      <c r="A10" s="22"/>
      <c r="B10" s="23"/>
      <c r="C10" s="23"/>
      <c r="D10" s="23"/>
      <c r="E10" s="23"/>
      <c r="F10" s="22"/>
      <c r="G10" s="22"/>
      <c r="H10" s="22"/>
      <c r="I10" s="22"/>
    </row>
    <row r="11" spans="1:9" s="2" customFormat="1" ht="213" customHeight="1" x14ac:dyDescent="0.25">
      <c r="A11" s="22"/>
      <c r="B11" s="23"/>
      <c r="C11" s="23"/>
      <c r="D11" s="23"/>
      <c r="E11" s="23"/>
      <c r="F11" s="22"/>
      <c r="G11" s="22"/>
      <c r="H11" s="22"/>
      <c r="I11" s="22"/>
    </row>
    <row r="12" spans="1:9" s="2" customFormat="1" ht="213" customHeight="1" x14ac:dyDescent="0.25">
      <c r="A12" s="22"/>
      <c r="B12" s="23"/>
      <c r="C12" s="23"/>
      <c r="D12" s="23"/>
      <c r="E12" s="23"/>
      <c r="F12" s="22"/>
      <c r="G12" s="22"/>
      <c r="H12" s="22"/>
      <c r="I12" s="22"/>
    </row>
    <row r="13" spans="1:9" s="2" customFormat="1" ht="213" customHeight="1" x14ac:dyDescent="0.25">
      <c r="A13" s="22"/>
      <c r="B13" s="23"/>
      <c r="C13" s="23"/>
      <c r="D13" s="23"/>
      <c r="E13" s="23"/>
      <c r="F13" s="22"/>
      <c r="G13" s="22"/>
      <c r="H13" s="22"/>
      <c r="I13" s="22"/>
    </row>
    <row r="14" spans="1:9" ht="213" customHeight="1" x14ac:dyDescent="0.25">
      <c r="A14" s="24"/>
      <c r="B14" s="23"/>
      <c r="C14" s="23"/>
      <c r="D14" s="23"/>
      <c r="E14" s="23"/>
      <c r="F14" s="24"/>
      <c r="G14" s="24"/>
      <c r="H14" s="24"/>
      <c r="I14" s="24"/>
    </row>
    <row r="15" spans="1:9" ht="213" customHeight="1" x14ac:dyDescent="0.25">
      <c r="A15" s="24"/>
      <c r="B15" s="23"/>
      <c r="C15" s="23"/>
      <c r="D15" s="23"/>
      <c r="E15" s="23"/>
      <c r="F15" s="24"/>
      <c r="G15" s="24"/>
      <c r="H15" s="24"/>
      <c r="I15" s="24"/>
    </row>
    <row r="16" spans="1:9" ht="213" customHeight="1" x14ac:dyDescent="0.25">
      <c r="A16" s="24"/>
      <c r="B16" s="23"/>
      <c r="C16" s="23"/>
      <c r="D16" s="23"/>
      <c r="E16" s="23"/>
      <c r="F16" s="24"/>
      <c r="G16" s="24"/>
      <c r="H16" s="24"/>
      <c r="I16" s="24"/>
    </row>
  </sheetData>
  <sheetProtection sort="0" autoFilter="0" pivotTables="0"/>
  <autoFilter ref="A4:F7"/>
  <sortState ref="A5:F8">
    <sortCondition ref="A5"/>
  </sortState>
  <pageMargins left="0.7" right="0.7" top="0.75" bottom="0.75" header="0.3" footer="0.3"/>
  <pageSetup paperSize="9" orientation="portrait" verticalDpi="4294967293" r:id="rId1"/>
  <ignoredErrors>
    <ignoredError sqref="B1:E1" emptyCellReferenc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9"/>
  <sheetViews>
    <sheetView workbookViewId="0">
      <selection activeCell="L15" sqref="L15"/>
    </sheetView>
  </sheetViews>
  <sheetFormatPr baseColWidth="10" defaultRowHeight="15" x14ac:dyDescent="0.25"/>
  <cols>
    <col min="1" max="1" width="28.85546875" customWidth="1"/>
    <col min="2" max="2" width="23.85546875" bestFit="1" customWidth="1"/>
    <col min="3" max="3" width="12.7109375" customWidth="1"/>
    <col min="4" max="4" width="6.5703125" customWidth="1"/>
    <col min="5" max="5" width="4.7109375" customWidth="1"/>
    <col min="6" max="6" width="19.28515625" customWidth="1"/>
    <col min="7" max="7" width="7.85546875" customWidth="1"/>
    <col min="8" max="8" width="12.5703125" customWidth="1"/>
    <col min="9" max="9" width="13.140625" customWidth="1"/>
    <col min="10" max="10" width="12.5703125" customWidth="1"/>
    <col min="11" max="11" width="24.28515625" bestFit="1" customWidth="1"/>
    <col min="12" max="12" width="9.7109375" customWidth="1"/>
    <col min="13" max="13" width="12.7109375" customWidth="1"/>
    <col min="14" max="14" width="12.5703125" customWidth="1"/>
    <col min="15" max="15" width="14" bestFit="1" customWidth="1"/>
    <col min="16" max="16" width="12.5703125" bestFit="1" customWidth="1"/>
    <col min="17" max="17" width="12.7109375" bestFit="1" customWidth="1"/>
    <col min="18" max="19" width="12.5703125" bestFit="1" customWidth="1"/>
  </cols>
  <sheetData>
    <row r="1" spans="1:8" x14ac:dyDescent="0.25">
      <c r="A1" s="7" t="s">
        <v>3</v>
      </c>
      <c r="B1" t="s">
        <v>60</v>
      </c>
    </row>
    <row r="3" spans="1:8" x14ac:dyDescent="0.25">
      <c r="A3" s="7" t="s">
        <v>100</v>
      </c>
      <c r="B3" s="7" t="s">
        <v>97</v>
      </c>
    </row>
    <row r="4" spans="1:8" x14ac:dyDescent="0.25">
      <c r="A4" s="7" t="s">
        <v>99</v>
      </c>
      <c r="B4" t="s">
        <v>24</v>
      </c>
      <c r="C4" t="s">
        <v>13</v>
      </c>
      <c r="D4" t="s">
        <v>54</v>
      </c>
      <c r="E4" t="s">
        <v>16</v>
      </c>
      <c r="F4" t="s">
        <v>22</v>
      </c>
      <c r="G4" t="s">
        <v>14</v>
      </c>
      <c r="H4" t="s">
        <v>45</v>
      </c>
    </row>
    <row r="5" spans="1:8" x14ac:dyDescent="0.25">
      <c r="A5" s="48" t="s">
        <v>46</v>
      </c>
      <c r="B5" s="97"/>
      <c r="C5" s="97">
        <v>-1722</v>
      </c>
      <c r="D5" s="97">
        <v>7338</v>
      </c>
      <c r="E5" s="97">
        <v>-701</v>
      </c>
      <c r="F5" s="97">
        <v>-700</v>
      </c>
      <c r="G5" s="97">
        <v>7000</v>
      </c>
      <c r="H5" s="97">
        <v>11215</v>
      </c>
    </row>
    <row r="6" spans="1:8" x14ac:dyDescent="0.25">
      <c r="A6" s="48" t="s">
        <v>47</v>
      </c>
      <c r="B6" s="97">
        <v>24800</v>
      </c>
      <c r="C6" s="97">
        <v>-4458</v>
      </c>
      <c r="D6" s="97"/>
      <c r="E6" s="97">
        <v>-104</v>
      </c>
      <c r="F6" s="97"/>
      <c r="G6" s="97">
        <v>3722</v>
      </c>
      <c r="H6" s="97">
        <v>23960</v>
      </c>
    </row>
    <row r="7" spans="1:8" x14ac:dyDescent="0.25">
      <c r="A7" s="48" t="s">
        <v>48</v>
      </c>
      <c r="B7" s="97">
        <v>-35200</v>
      </c>
      <c r="C7" s="97">
        <v>-4781</v>
      </c>
      <c r="D7" s="97"/>
      <c r="E7" s="97">
        <v>-104</v>
      </c>
      <c r="F7" s="97"/>
      <c r="G7" s="97">
        <v>6990</v>
      </c>
      <c r="H7" s="97">
        <v>-33095</v>
      </c>
    </row>
    <row r="8" spans="1:8" x14ac:dyDescent="0.25">
      <c r="A8" s="48" t="s">
        <v>98</v>
      </c>
      <c r="B8" s="97"/>
      <c r="C8" s="97">
        <v>-1501</v>
      </c>
      <c r="D8" s="97"/>
      <c r="E8" s="97"/>
      <c r="F8" s="97"/>
      <c r="G8" s="97"/>
      <c r="H8" s="97">
        <v>-1501</v>
      </c>
    </row>
    <row r="9" spans="1:8" x14ac:dyDescent="0.25">
      <c r="A9" s="48" t="s">
        <v>45</v>
      </c>
      <c r="B9" s="97">
        <v>-10400</v>
      </c>
      <c r="C9" s="97">
        <v>-12462</v>
      </c>
      <c r="D9" s="97">
        <v>7338</v>
      </c>
      <c r="E9" s="97">
        <v>-909</v>
      </c>
      <c r="F9" s="97">
        <v>-700</v>
      </c>
      <c r="G9" s="97">
        <v>17712</v>
      </c>
      <c r="H9" s="97">
        <v>579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9"/>
  <sheetViews>
    <sheetView workbookViewId="0">
      <selection activeCell="I5" sqref="I5"/>
    </sheetView>
  </sheetViews>
  <sheetFormatPr baseColWidth="10" defaultRowHeight="15" x14ac:dyDescent="0.25"/>
  <cols>
    <col min="1" max="1" width="28.85546875" bestFit="1" customWidth="1"/>
    <col min="2" max="2" width="23.85546875" customWidth="1"/>
    <col min="3" max="3" width="8.28515625" customWidth="1"/>
    <col min="4" max="4" width="12.5703125" bestFit="1" customWidth="1"/>
  </cols>
  <sheetData>
    <row r="1" spans="1:4" x14ac:dyDescent="0.25">
      <c r="A1" s="7" t="s">
        <v>3</v>
      </c>
      <c r="B1" t="s">
        <v>60</v>
      </c>
    </row>
    <row r="3" spans="1:4" x14ac:dyDescent="0.25">
      <c r="A3" s="7" t="s">
        <v>100</v>
      </c>
      <c r="B3" s="7" t="s">
        <v>97</v>
      </c>
    </row>
    <row r="4" spans="1:4" x14ac:dyDescent="0.25">
      <c r="A4" s="7" t="s">
        <v>99</v>
      </c>
      <c r="B4" t="s">
        <v>73</v>
      </c>
      <c r="C4" t="s">
        <v>52</v>
      </c>
      <c r="D4" t="s">
        <v>45</v>
      </c>
    </row>
    <row r="5" spans="1:4" x14ac:dyDescent="0.25">
      <c r="A5" s="48" t="s">
        <v>46</v>
      </c>
      <c r="B5" s="97">
        <v>3877</v>
      </c>
      <c r="C5" s="97">
        <v>7338</v>
      </c>
      <c r="D5" s="97">
        <v>11215</v>
      </c>
    </row>
    <row r="6" spans="1:4" x14ac:dyDescent="0.25">
      <c r="A6" s="48" t="s">
        <v>47</v>
      </c>
      <c r="B6" s="97">
        <v>23960</v>
      </c>
      <c r="C6" s="97"/>
      <c r="D6" s="97">
        <v>23960</v>
      </c>
    </row>
    <row r="7" spans="1:4" x14ac:dyDescent="0.25">
      <c r="A7" s="48" t="s">
        <v>48</v>
      </c>
      <c r="B7" s="97">
        <v>-33095</v>
      </c>
      <c r="C7" s="97"/>
      <c r="D7" s="97">
        <v>-33095</v>
      </c>
    </row>
    <row r="8" spans="1:4" x14ac:dyDescent="0.25">
      <c r="A8" s="48" t="s">
        <v>98</v>
      </c>
      <c r="B8" s="97">
        <v>-1501</v>
      </c>
      <c r="C8" s="97"/>
      <c r="D8" s="97">
        <v>-1501</v>
      </c>
    </row>
    <row r="9" spans="1:4" x14ac:dyDescent="0.25">
      <c r="A9" s="48" t="s">
        <v>45</v>
      </c>
      <c r="B9" s="97">
        <v>-6759</v>
      </c>
      <c r="C9" s="97">
        <v>7338</v>
      </c>
      <c r="D9" s="97">
        <v>579</v>
      </c>
    </row>
  </sheetData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8"/>
  <sheetViews>
    <sheetView workbookViewId="0">
      <selection activeCell="H39" sqref="H39"/>
    </sheetView>
  </sheetViews>
  <sheetFormatPr baseColWidth="10" defaultRowHeight="15" x14ac:dyDescent="0.25"/>
  <cols>
    <col min="1" max="1" width="28.140625" bestFit="1" customWidth="1"/>
    <col min="2" max="2" width="19.28515625" bestFit="1" customWidth="1"/>
    <col min="3" max="6" width="15.28515625" customWidth="1"/>
    <col min="7" max="7" width="12.5703125" customWidth="1"/>
  </cols>
  <sheetData>
    <row r="1" spans="1:6" ht="19.5" x14ac:dyDescent="0.4">
      <c r="A1" s="9" t="str">
        <f>Titre_Classeur&amp;" - Synthèses des écritures"</f>
        <v>Comptabilité familiale - Synthèses des écritures</v>
      </c>
    </row>
    <row r="3" spans="1:6" x14ac:dyDescent="0.25">
      <c r="A3" s="7" t="s">
        <v>77</v>
      </c>
      <c r="B3" t="s">
        <v>60</v>
      </c>
    </row>
    <row r="4" spans="1:6" x14ac:dyDescent="0.25">
      <c r="A4" s="7" t="s">
        <v>3</v>
      </c>
      <c r="B4" t="s">
        <v>60</v>
      </c>
    </row>
    <row r="6" spans="1:6" x14ac:dyDescent="0.25">
      <c r="A6" s="7" t="s">
        <v>49</v>
      </c>
      <c r="C6" s="7" t="s">
        <v>10</v>
      </c>
    </row>
    <row r="7" spans="1:6" x14ac:dyDescent="0.25">
      <c r="A7" s="7" t="s">
        <v>11</v>
      </c>
      <c r="B7" s="7" t="s">
        <v>2</v>
      </c>
      <c r="C7" s="3" t="s">
        <v>46</v>
      </c>
      <c r="D7" s="3" t="s">
        <v>47</v>
      </c>
      <c r="E7" s="3" t="s">
        <v>48</v>
      </c>
      <c r="F7" s="3" t="s">
        <v>45</v>
      </c>
    </row>
    <row r="8" spans="1:6" x14ac:dyDescent="0.25">
      <c r="A8" t="s">
        <v>19</v>
      </c>
      <c r="B8" t="s">
        <v>22</v>
      </c>
      <c r="C8" s="8">
        <v>-700</v>
      </c>
      <c r="D8" s="8"/>
      <c r="E8" s="8"/>
      <c r="F8" s="8">
        <v>-700</v>
      </c>
    </row>
    <row r="9" spans="1:6" x14ac:dyDescent="0.25">
      <c r="B9" t="s">
        <v>14</v>
      </c>
      <c r="C9" s="8">
        <v>7000</v>
      </c>
      <c r="D9" s="8">
        <v>3722</v>
      </c>
      <c r="E9" s="8">
        <v>6990</v>
      </c>
      <c r="F9" s="8">
        <v>17712</v>
      </c>
    </row>
    <row r="10" spans="1:6" x14ac:dyDescent="0.25">
      <c r="A10" t="s">
        <v>64</v>
      </c>
      <c r="C10" s="8">
        <v>6300</v>
      </c>
      <c r="D10" s="8">
        <v>3722</v>
      </c>
      <c r="E10" s="8">
        <v>6990</v>
      </c>
      <c r="F10" s="8">
        <v>17012</v>
      </c>
    </row>
    <row r="11" spans="1:6" x14ac:dyDescent="0.25">
      <c r="A11" t="s">
        <v>59</v>
      </c>
      <c r="B11" t="s">
        <v>24</v>
      </c>
      <c r="C11" s="8"/>
      <c r="D11" s="8">
        <v>24800</v>
      </c>
      <c r="E11" s="8">
        <v>-35200</v>
      </c>
      <c r="F11" s="8">
        <v>-10400</v>
      </c>
    </row>
    <row r="12" spans="1:6" x14ac:dyDescent="0.25">
      <c r="A12" t="s">
        <v>65</v>
      </c>
      <c r="C12" s="8"/>
      <c r="D12" s="8">
        <v>24800</v>
      </c>
      <c r="E12" s="8">
        <v>-35200</v>
      </c>
      <c r="F12" s="8">
        <v>-10400</v>
      </c>
    </row>
    <row r="13" spans="1:6" x14ac:dyDescent="0.25">
      <c r="A13" t="s">
        <v>67</v>
      </c>
      <c r="B13" t="s">
        <v>13</v>
      </c>
      <c r="C13" s="8">
        <v>-1722</v>
      </c>
      <c r="D13" s="8">
        <v>-4458</v>
      </c>
      <c r="E13" s="8">
        <v>-4781</v>
      </c>
      <c r="F13" s="8">
        <v>-10961</v>
      </c>
    </row>
    <row r="14" spans="1:6" x14ac:dyDescent="0.25">
      <c r="B14" t="s">
        <v>16</v>
      </c>
      <c r="C14" s="8">
        <v>-701</v>
      </c>
      <c r="D14" s="8">
        <v>-104</v>
      </c>
      <c r="E14" s="8">
        <v>-104</v>
      </c>
      <c r="F14" s="8">
        <v>-909</v>
      </c>
    </row>
    <row r="15" spans="1:6" x14ac:dyDescent="0.25">
      <c r="B15" t="s">
        <v>54</v>
      </c>
      <c r="C15" s="8">
        <v>7338</v>
      </c>
      <c r="D15" s="8"/>
      <c r="E15" s="8"/>
      <c r="F15" s="8">
        <v>7338</v>
      </c>
    </row>
    <row r="16" spans="1:6" x14ac:dyDescent="0.25">
      <c r="A16" t="s">
        <v>71</v>
      </c>
      <c r="C16" s="8">
        <v>4915</v>
      </c>
      <c r="D16" s="8">
        <v>-4562</v>
      </c>
      <c r="E16" s="8">
        <v>-4885</v>
      </c>
      <c r="F16" s="8">
        <v>-4532</v>
      </c>
    </row>
    <row r="17" spans="1:6" x14ac:dyDescent="0.25">
      <c r="A17" t="s">
        <v>45</v>
      </c>
      <c r="C17" s="8">
        <v>11215</v>
      </c>
      <c r="D17" s="8">
        <v>23960</v>
      </c>
      <c r="E17" s="8">
        <v>-33095</v>
      </c>
      <c r="F17" s="8">
        <v>2080</v>
      </c>
    </row>
    <row r="18" spans="1:6" ht="4.5" customHeight="1" x14ac:dyDescent="0.25"/>
    <row r="19" spans="1:6" ht="4.5" customHeight="1" x14ac:dyDescent="0.25"/>
    <row r="20" spans="1:6" ht="4.5" customHeight="1" x14ac:dyDescent="0.25"/>
    <row r="21" spans="1:6" ht="4.5" customHeight="1" x14ac:dyDescent="0.25"/>
    <row r="22" spans="1:6" ht="4.5" customHeight="1" x14ac:dyDescent="0.25"/>
    <row r="23" spans="1:6" ht="4.5" customHeight="1" x14ac:dyDescent="0.25"/>
    <row r="24" spans="1:6" ht="4.5" customHeight="1" x14ac:dyDescent="0.25"/>
    <row r="25" spans="1:6" ht="4.5" customHeight="1" x14ac:dyDescent="0.25"/>
    <row r="26" spans="1:6" ht="4.5" customHeight="1" x14ac:dyDescent="0.25"/>
    <row r="27" spans="1:6" ht="4.5" customHeight="1" x14ac:dyDescent="0.25"/>
    <row r="28" spans="1:6" ht="4.5" customHeight="1" x14ac:dyDescent="0.25"/>
    <row r="29" spans="1:6" ht="4.5" customHeight="1" x14ac:dyDescent="0.25"/>
    <row r="30" spans="1:6" ht="4.5" customHeight="1" x14ac:dyDescent="0.25"/>
    <row r="31" spans="1:6" ht="4.5" customHeight="1" x14ac:dyDescent="0.25"/>
    <row r="32" spans="1:6" ht="4.5" customHeight="1" x14ac:dyDescent="0.25"/>
    <row r="33" spans="1:4" ht="4.5" customHeight="1" x14ac:dyDescent="0.25"/>
    <row r="34" spans="1:4" ht="4.5" customHeight="1" x14ac:dyDescent="0.25"/>
    <row r="35" spans="1:4" ht="4.5" customHeight="1" x14ac:dyDescent="0.25"/>
    <row r="36" spans="1:4" ht="4.5" customHeight="1" x14ac:dyDescent="0.25"/>
    <row r="37" spans="1:4" ht="4.5" customHeight="1" x14ac:dyDescent="0.25"/>
    <row r="38" spans="1:4" ht="4.5" customHeight="1" x14ac:dyDescent="0.25"/>
    <row r="39" spans="1:4" ht="4.5" customHeight="1" x14ac:dyDescent="0.25"/>
    <row r="42" spans="1:4" x14ac:dyDescent="0.25">
      <c r="A42" s="7" t="s">
        <v>77</v>
      </c>
      <c r="B42" t="s">
        <v>60</v>
      </c>
    </row>
    <row r="44" spans="1:4" x14ac:dyDescent="0.25">
      <c r="A44" s="7" t="s">
        <v>49</v>
      </c>
      <c r="B44" s="7" t="s">
        <v>3</v>
      </c>
    </row>
    <row r="45" spans="1:4" x14ac:dyDescent="0.25">
      <c r="A45" s="7" t="s">
        <v>50</v>
      </c>
      <c r="B45" t="s">
        <v>69</v>
      </c>
      <c r="C45" t="s">
        <v>70</v>
      </c>
      <c r="D45" s="3" t="s">
        <v>45</v>
      </c>
    </row>
    <row r="46" spans="1:4" x14ac:dyDescent="0.25">
      <c r="A46" t="s">
        <v>52</v>
      </c>
      <c r="B46" s="8">
        <v>-2662</v>
      </c>
      <c r="C46" s="8">
        <v>10000</v>
      </c>
      <c r="D46" s="8">
        <v>7338</v>
      </c>
    </row>
    <row r="47" spans="1:4" x14ac:dyDescent="0.25">
      <c r="A47" t="s">
        <v>73</v>
      </c>
      <c r="B47" s="8">
        <v>-49471</v>
      </c>
      <c r="C47" s="8">
        <v>42712</v>
      </c>
      <c r="D47" s="8">
        <v>-6759</v>
      </c>
    </row>
    <row r="48" spans="1:4" x14ac:dyDescent="0.25">
      <c r="A48" t="s">
        <v>45</v>
      </c>
      <c r="B48" s="8">
        <v>-52133</v>
      </c>
      <c r="C48" s="8">
        <v>52712</v>
      </c>
      <c r="D48" s="8">
        <v>579</v>
      </c>
    </row>
  </sheetData>
  <pageMargins left="0.7" right="0.7" top="0.75" bottom="0.75" header="0.3" footer="0.3"/>
  <pageSetup paperSize="9" orientation="portrait" verticalDpi="0" r:id="rId3"/>
  <drawing r:id="rId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0"/>
  <sheetViews>
    <sheetView workbookViewId="0">
      <selection activeCell="B10" sqref="B10"/>
    </sheetView>
  </sheetViews>
  <sheetFormatPr baseColWidth="10" defaultRowHeight="15" x14ac:dyDescent="0.25"/>
  <cols>
    <col min="1" max="1" width="23.5703125" customWidth="1"/>
    <col min="2" max="2" width="85.28515625" customWidth="1"/>
  </cols>
  <sheetData>
    <row r="1" spans="1:2" ht="19.5" x14ac:dyDescent="0.4">
      <c r="A1" s="9" t="str">
        <f>Titre_Classeur&amp;" - Fichier des paramètres"</f>
        <v>Comptabilité familiale - Fichier des paramètres</v>
      </c>
    </row>
    <row r="2" spans="1:2" ht="19.5" x14ac:dyDescent="0.4">
      <c r="A2" s="9"/>
    </row>
    <row r="3" spans="1:2" x14ac:dyDescent="0.25">
      <c r="A3" s="1" t="s">
        <v>63</v>
      </c>
      <c r="B3" s="14" t="s">
        <v>101</v>
      </c>
    </row>
    <row r="5" spans="1:2" x14ac:dyDescent="0.25">
      <c r="A5" s="15" t="s">
        <v>74</v>
      </c>
      <c r="B5" s="15"/>
    </row>
    <row r="6" spans="1:2" x14ac:dyDescent="0.25">
      <c r="A6" t="s">
        <v>2</v>
      </c>
      <c r="B6" s="14" t="s">
        <v>21</v>
      </c>
    </row>
    <row r="7" spans="1:2" x14ac:dyDescent="0.25">
      <c r="A7" t="s">
        <v>11</v>
      </c>
      <c r="B7" s="14" t="s">
        <v>73</v>
      </c>
    </row>
    <row r="8" spans="1:2" x14ac:dyDescent="0.25">
      <c r="A8" t="s">
        <v>50</v>
      </c>
      <c r="B8" s="14" t="s">
        <v>73</v>
      </c>
    </row>
    <row r="9" spans="1:2" x14ac:dyDescent="0.25">
      <c r="A9" t="s">
        <v>4</v>
      </c>
      <c r="B9" s="14" t="s">
        <v>27</v>
      </c>
    </row>
    <row r="10" spans="1:2" x14ac:dyDescent="0.25">
      <c r="A10" t="s">
        <v>77</v>
      </c>
      <c r="B10" s="14" t="s">
        <v>102</v>
      </c>
    </row>
    <row r="11" spans="1:2" x14ac:dyDescent="0.25">
      <c r="A11" s="12"/>
      <c r="B11" s="12"/>
    </row>
    <row r="13" spans="1:2" x14ac:dyDescent="0.25">
      <c r="A13" s="10" t="s">
        <v>25</v>
      </c>
    </row>
    <row r="14" spans="1:2" x14ac:dyDescent="0.25">
      <c r="A14" s="14" t="s">
        <v>68</v>
      </c>
    </row>
    <row r="15" spans="1:2" x14ac:dyDescent="0.25">
      <c r="A15" s="14" t="s">
        <v>27</v>
      </c>
    </row>
    <row r="16" spans="1:2" x14ac:dyDescent="0.25">
      <c r="A16" s="14" t="s">
        <v>26</v>
      </c>
    </row>
    <row r="17" spans="1:1" x14ac:dyDescent="0.25">
      <c r="A17" s="14" t="s">
        <v>29</v>
      </c>
    </row>
    <row r="18" spans="1:1" x14ac:dyDescent="0.25">
      <c r="A18" s="14" t="s">
        <v>31</v>
      </c>
    </row>
    <row r="19" spans="1:1" x14ac:dyDescent="0.25">
      <c r="A19" s="14" t="s">
        <v>28</v>
      </c>
    </row>
    <row r="20" spans="1:1" x14ac:dyDescent="0.25">
      <c r="A20" s="5"/>
    </row>
  </sheetData>
  <sortState ref="A6:A11">
    <sortCondition ref="A8"/>
  </sortState>
  <dataValidations count="5">
    <dataValidation type="list" allowBlank="1" showInputMessage="1" showErrorMessage="1" errorTitle="Choisir dans la liste" error="Choisir dans la liste !" sqref="B6">
      <formula1>Liste_Rubriques</formula1>
    </dataValidation>
    <dataValidation type="list" allowBlank="1" showInputMessage="1" showErrorMessage="1" errorTitle="Choisir dans la liste" error="Choisir dans la liste !" sqref="B7">
      <formula1>Liste_Catégories</formula1>
    </dataValidation>
    <dataValidation type="list" allowBlank="1" showInputMessage="1" showErrorMessage="1" errorTitle="Choisir dans la liste" error="Choisir dans la liste !" sqref="B8">
      <formula1>Liste_Regroupements</formula1>
    </dataValidation>
    <dataValidation type="list" allowBlank="1" showInputMessage="1" showErrorMessage="1" errorTitle="Choisir dans la liste" error="Choisir dans la liste !" sqref="B9">
      <formula1>Liste_Modes</formula1>
    </dataValidation>
    <dataValidation type="list" allowBlank="1" showInputMessage="1" showErrorMessage="1" errorTitle="Choisir dans la liste" error="Choisir dans la liste !" sqref="B10">
      <formula1>Liste_Comptes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16</vt:i4>
      </vt:variant>
    </vt:vector>
  </HeadingPairs>
  <TitlesOfParts>
    <vt:vector size="26" baseType="lpstr">
      <vt:lpstr>Accueil</vt:lpstr>
      <vt:lpstr>Ecritures</vt:lpstr>
      <vt:lpstr>Rubriques</vt:lpstr>
      <vt:lpstr>Regroupements</vt:lpstr>
      <vt:lpstr>Catégories</vt:lpstr>
      <vt:lpstr>Comptes</vt:lpstr>
      <vt:lpstr>Graphe Ecritures par Rubriques</vt:lpstr>
      <vt:lpstr>Graphe Ecritures par Regroup.</vt:lpstr>
      <vt:lpstr>Synthèses</vt:lpstr>
      <vt:lpstr>Paramètres</vt:lpstr>
      <vt:lpstr>Catégories</vt:lpstr>
      <vt:lpstr>Comptes</vt:lpstr>
      <vt:lpstr>Ecritures</vt:lpstr>
      <vt:lpstr>Liste_Catégories</vt:lpstr>
      <vt:lpstr>Liste_Comptes</vt:lpstr>
      <vt:lpstr>Liste_Modes</vt:lpstr>
      <vt:lpstr>Liste_Regroupements</vt:lpstr>
      <vt:lpstr>Liste_Rubriques</vt:lpstr>
      <vt:lpstr>Regroupements</vt:lpstr>
      <vt:lpstr>Rubriques</vt:lpstr>
      <vt:lpstr>Titre_Classeur</vt:lpstr>
      <vt:lpstr>VD_Catégorie</vt:lpstr>
      <vt:lpstr>VD_Compte</vt:lpstr>
      <vt:lpstr>VD_Mode</vt:lpstr>
      <vt:lpstr>VD_Regroupement</vt:lpstr>
      <vt:lpstr>VD_Rubrique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Admin</cp:lastModifiedBy>
  <dcterms:created xsi:type="dcterms:W3CDTF">2006-09-12T15:06:44Z</dcterms:created>
  <dcterms:modified xsi:type="dcterms:W3CDTF">2016-01-27T07:52:45Z</dcterms:modified>
</cp:coreProperties>
</file>