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 activeTab="1"/>
  </bookViews>
  <sheets>
    <sheet name="Accueil" sheetId="7" r:id="rId1"/>
    <sheet name="Ecritures" sheetId="1" r:id="rId2"/>
    <sheet name="Synthèses" sheetId="5" r:id="rId3"/>
    <sheet name="Rubriques" sheetId="2" r:id="rId4"/>
    <sheet name="Regroupements" sheetId="6" r:id="rId5"/>
    <sheet name="Catégories" sheetId="4" r:id="rId6"/>
    <sheet name="Paramètres" sheetId="3" r:id="rId7"/>
  </sheets>
  <definedNames>
    <definedName name="_xlnm._FilterDatabase" localSheetId="5" hidden="1">Catégories!$A$4:$D$9</definedName>
    <definedName name="_xlnm._FilterDatabase" localSheetId="1" hidden="1">Ecritures!$A$4:$N$26</definedName>
    <definedName name="_xlnm._FilterDatabase" localSheetId="4" hidden="1">Regroupements!$A$4:$C$7</definedName>
    <definedName name="_xlnm._FilterDatabase" localSheetId="3" hidden="1">Rubriques!$A$4:$D$14</definedName>
    <definedName name="Catégories">Catégories!$A$4:$D$10</definedName>
    <definedName name="Compte">Paramètres!$B$5</definedName>
    <definedName name="Ecritures">Ecritures!$A$4:$N$27</definedName>
    <definedName name="Liste_Catégories">Catégories!$A$4:$A$10</definedName>
    <definedName name="Liste_Modes">Paramètres!$A$14:$A$21</definedName>
    <definedName name="Liste_Regroupements">Regroupements!$A$4:$A$8</definedName>
    <definedName name="Liste_Rubriques">Rubriques!$A$4:$A$16</definedName>
    <definedName name="Regroupements">Regroupements!$A$4:$C$8</definedName>
    <definedName name="Rubriques">Rubriques!$A$4:$D$16</definedName>
    <definedName name="SIB">Paramètres!$B$3</definedName>
    <definedName name="VD_Catégorie">Paramètres!$B$9</definedName>
    <definedName name="VD_Mode">Paramètres!$B$11</definedName>
    <definedName name="VD_Regroupement">Paramètres!$B$10</definedName>
    <definedName name="VD_Rubrique">Paramètres!$B$8</definedName>
  </definedNames>
  <calcPr calcId="125725"/>
  <pivotCaches>
    <pivotCache cacheId="50" r:id="rId8"/>
  </pivotCaches>
</workbook>
</file>

<file path=xl/calcChain.xml><?xml version="1.0" encoding="utf-8"?>
<calcChain xmlns="http://schemas.openxmlformats.org/spreadsheetml/2006/main">
  <c r="N5" i="1"/>
  <c r="M5"/>
  <c r="L5"/>
  <c r="B5" i="6" s="1"/>
  <c r="N6" i="1"/>
  <c r="M6"/>
  <c r="L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L7" l="1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B1" i="7"/>
  <c r="C5" i="4"/>
  <c r="C6"/>
  <c r="C7"/>
  <c r="C8"/>
  <c r="C9"/>
  <c r="D5"/>
  <c r="B7" i="6"/>
  <c r="A1" i="3"/>
  <c r="A1" i="4"/>
  <c r="A1" i="6"/>
  <c r="A1" i="2"/>
  <c r="A1" i="5"/>
  <c r="A1" i="1"/>
  <c r="C7" i="2"/>
  <c r="C9"/>
  <c r="C12"/>
  <c r="C13"/>
  <c r="C15"/>
  <c r="N7" i="1"/>
  <c r="N13"/>
  <c r="N14"/>
  <c r="N8"/>
  <c r="N10"/>
  <c r="N11"/>
  <c r="N12"/>
  <c r="N9"/>
  <c r="N15"/>
  <c r="N16"/>
  <c r="N20"/>
  <c r="N17"/>
  <c r="N18"/>
  <c r="N19"/>
  <c r="N21"/>
  <c r="N25"/>
  <c r="N26"/>
  <c r="N22"/>
  <c r="N23"/>
  <c r="N24"/>
  <c r="B6" i="6"/>
  <c r="B2" i="1"/>
  <c r="I2" l="1"/>
  <c r="C10" i="2"/>
  <c r="C5"/>
  <c r="C11"/>
  <c r="C8"/>
  <c r="C6"/>
  <c r="C14"/>
  <c r="B7" i="4"/>
  <c r="B5"/>
  <c r="B8"/>
  <c r="B2" i="6"/>
  <c r="B6" i="4"/>
  <c r="M2" i="1"/>
  <c r="B9" i="4"/>
  <c r="C2" i="2" l="1"/>
  <c r="B2" i="4"/>
</calcChain>
</file>

<file path=xl/sharedStrings.xml><?xml version="1.0" encoding="utf-8"?>
<sst xmlns="http://schemas.openxmlformats.org/spreadsheetml/2006/main" count="223" uniqueCount="85">
  <si>
    <t>Date</t>
  </si>
  <si>
    <t>Libellé</t>
  </si>
  <si>
    <t>Rubrique</t>
  </si>
  <si>
    <t>Sens</t>
  </si>
  <si>
    <t>Mode</t>
  </si>
  <si>
    <t>Référence</t>
  </si>
  <si>
    <t>Montant écriture</t>
  </si>
  <si>
    <t>Montant comptable</t>
  </si>
  <si>
    <t>Tiers</t>
  </si>
  <si>
    <t>Observations</t>
  </si>
  <si>
    <t>Période</t>
  </si>
  <si>
    <t>Catégorie</t>
  </si>
  <si>
    <t>Impôt sur le revenu</t>
  </si>
  <si>
    <t>Ecritures</t>
  </si>
  <si>
    <t>Alimentation</t>
  </si>
  <si>
    <t>Salaires</t>
  </si>
  <si>
    <t>Restaurant</t>
  </si>
  <si>
    <t>Gaz</t>
  </si>
  <si>
    <t>Téléphone</t>
  </si>
  <si>
    <t>Electricité</t>
  </si>
  <si>
    <t>Revenus</t>
  </si>
  <si>
    <t>Loisirs</t>
  </si>
  <si>
    <t>Carburant</t>
  </si>
  <si>
    <t>Impôts sur le revenu</t>
  </si>
  <si>
    <t>Réparations véhicule</t>
  </si>
  <si>
    <t>Achat véhicule</t>
  </si>
  <si>
    <t>Modes</t>
  </si>
  <si>
    <t>Chèque</t>
  </si>
  <si>
    <t>Carte</t>
  </si>
  <si>
    <t>Virement</t>
  </si>
  <si>
    <t>Espèces</t>
  </si>
  <si>
    <t>Trésor public</t>
  </si>
  <si>
    <t>Prélèvement</t>
  </si>
  <si>
    <t>Gaz 2ème trimestre 2014</t>
  </si>
  <si>
    <t>Gaz de Belgique</t>
  </si>
  <si>
    <t>Achat cabriolet</t>
  </si>
  <si>
    <t>Mercedes Occasions</t>
  </si>
  <si>
    <t>Paie Georges janvier</t>
  </si>
  <si>
    <t>Paie Sylvie janvier</t>
  </si>
  <si>
    <t>Mon patron</t>
  </si>
  <si>
    <t>Son patron</t>
  </si>
  <si>
    <t>Courses</t>
  </si>
  <si>
    <t>Croisement Market</t>
  </si>
  <si>
    <t>Paie Sylvie février</t>
  </si>
  <si>
    <t>Paie Georges mars</t>
  </si>
  <si>
    <t>Paie Sylvie mars</t>
  </si>
  <si>
    <t>Total général</t>
  </si>
  <si>
    <t>2015-01</t>
  </si>
  <si>
    <t>2015-02</t>
  </si>
  <si>
    <t>2015-03</t>
  </si>
  <si>
    <t>Montants</t>
  </si>
  <si>
    <t>Regroupement</t>
  </si>
  <si>
    <t>Vacances 2015</t>
  </si>
  <si>
    <t>Mariage</t>
  </si>
  <si>
    <t>Robe de mariée</t>
  </si>
  <si>
    <t>Divers</t>
  </si>
  <si>
    <t>Regroupements</t>
  </si>
  <si>
    <t>Acompte traiteur</t>
  </si>
  <si>
    <t>Fairfuck</t>
  </si>
  <si>
    <t>Amédée Paon</t>
  </si>
  <si>
    <t>Véhicule</t>
  </si>
  <si>
    <t>(Tous)</t>
  </si>
  <si>
    <t>Participation beaux-parents</t>
  </si>
  <si>
    <t>Belle-maman</t>
  </si>
  <si>
    <t>Compte :</t>
  </si>
  <si>
    <t>Total Revenus</t>
  </si>
  <si>
    <t>Total Véhicule</t>
  </si>
  <si>
    <t>(vide)</t>
  </si>
  <si>
    <t>Vacances</t>
  </si>
  <si>
    <t>Dépenses courantes</t>
  </si>
  <si>
    <t>Compte courant - Crédit National Belge - Numéro 05401259</t>
  </si>
  <si>
    <t>Autre</t>
  </si>
  <si>
    <t>Rubriques</t>
  </si>
  <si>
    <t>Dépense</t>
  </si>
  <si>
    <t>Recette</t>
  </si>
  <si>
    <t>Menu du classeur :</t>
  </si>
  <si>
    <t>Total Dépenses courantes</t>
  </si>
  <si>
    <t>Date valeur banque</t>
  </si>
  <si>
    <t>Solde initial banque :</t>
  </si>
  <si>
    <t>...</t>
  </si>
  <si>
    <t>Valeurs par défaut dans les listes déroulantes des formulaires</t>
  </si>
  <si>
    <t xml:space="preserve">Solde banque (filtrer sur Dates Valeur Banque) : </t>
  </si>
  <si>
    <t>..</t>
  </si>
  <si>
    <t>Prêt bancaire achat cabriolet</t>
  </si>
  <si>
    <t>Ma banque</t>
  </si>
</sst>
</file>

<file path=xl/styles.xml><?xml version="1.0" encoding="utf-8"?>
<styleSheet xmlns="http://schemas.openxmlformats.org/spreadsheetml/2006/main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&quot;€&quot;_-;[Red]\-* #,##0.00\ &quot;€&quot;_-;_-* &quot;-&quot;??\ &quot;€&quot;_-;_-@_-"/>
    <numFmt numFmtId="165" formatCode="#,##0.00\ &quot;€&quot;"/>
    <numFmt numFmtId="166" formatCode="_-* #,##0\ _€_-;\-* #,##0\ _€_-;_-* &quot;-&quot;??\ _€_-;_-@_-"/>
  </numFmts>
  <fonts count="1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249977111117893"/>
      <name val="Arial Black"/>
      <family val="2"/>
    </font>
    <font>
      <b/>
      <sz val="14"/>
      <color theme="4" tint="-0.249977111117893"/>
      <name val="Arial Black"/>
      <family val="2"/>
    </font>
    <font>
      <b/>
      <sz val="20"/>
      <color theme="4" tint="-0.249977111117893"/>
      <name val="Arial Black"/>
      <family val="2"/>
    </font>
    <font>
      <sz val="18"/>
      <color theme="5" tint="-0.249977111117893"/>
      <name val="Arial Black"/>
      <family val="2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 wrapText="1"/>
    </xf>
    <xf numFmtId="0" fontId="0" fillId="0" borderId="0" xfId="0" applyFont="1"/>
    <xf numFmtId="0" fontId="0" fillId="2" borderId="0" xfId="0" applyFont="1" applyFill="1"/>
    <xf numFmtId="0" fontId="0" fillId="0" borderId="0" xfId="0" applyAlignment="1">
      <alignment horizontal="center"/>
    </xf>
    <xf numFmtId="0" fontId="3" fillId="2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0" fillId="2" borderId="0" xfId="0" applyFill="1"/>
    <xf numFmtId="44" fontId="3" fillId="0" borderId="0" xfId="1" applyFont="1"/>
    <xf numFmtId="44" fontId="3" fillId="0" borderId="0" xfId="1" applyFont="1" applyAlignment="1">
      <alignment vertical="top" wrapText="1"/>
    </xf>
    <xf numFmtId="44" fontId="0" fillId="0" borderId="0" xfId="1" applyFont="1"/>
    <xf numFmtId="14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/>
    <xf numFmtId="0" fontId="3" fillId="4" borderId="0" xfId="0" applyFont="1" applyFill="1" applyAlignment="1">
      <alignment horizontal="center" vertical="top" wrapText="1"/>
    </xf>
    <xf numFmtId="0" fontId="3" fillId="4" borderId="0" xfId="0" applyFont="1" applyFill="1" applyAlignment="1">
      <alignment vertical="top" wrapText="1"/>
    </xf>
    <xf numFmtId="0" fontId="0" fillId="4" borderId="0" xfId="0" applyFill="1" applyAlignment="1">
      <alignment horizontal="center"/>
    </xf>
    <xf numFmtId="0" fontId="0" fillId="4" borderId="0" xfId="0" applyFill="1"/>
    <xf numFmtId="164" fontId="3" fillId="2" borderId="0" xfId="1" applyNumberFormat="1" applyFont="1" applyFill="1" applyAlignment="1">
      <alignment horizontal="center" vertical="top"/>
    </xf>
    <xf numFmtId="164" fontId="0" fillId="0" borderId="0" xfId="1" applyNumberFormat="1" applyFont="1" applyAlignment="1">
      <alignment horizontal="center"/>
    </xf>
    <xf numFmtId="164" fontId="0" fillId="2" borderId="0" xfId="1" applyNumberFormat="1" applyFont="1" applyFill="1" applyAlignment="1">
      <alignment horizontal="center"/>
    </xf>
    <xf numFmtId="164" fontId="0" fillId="3" borderId="0" xfId="1" applyNumberFormat="1" applyFont="1" applyFill="1" applyAlignment="1">
      <alignment horizontal="center"/>
    </xf>
    <xf numFmtId="0" fontId="0" fillId="0" borderId="0" xfId="0" pivotButton="1"/>
    <xf numFmtId="165" fontId="0" fillId="0" borderId="0" xfId="0" applyNumberFormat="1"/>
    <xf numFmtId="8" fontId="3" fillId="2" borderId="0" xfId="1" applyNumberFormat="1" applyFont="1" applyFill="1" applyAlignment="1">
      <alignment horizontal="center" vertical="top"/>
    </xf>
    <xf numFmtId="8" fontId="0" fillId="3" borderId="0" xfId="1" applyNumberFormat="1" applyFont="1" applyFill="1" applyAlignment="1">
      <alignment horizontal="right"/>
    </xf>
    <xf numFmtId="8" fontId="0" fillId="2" borderId="0" xfId="1" applyNumberFormat="1" applyFont="1" applyFill="1" applyAlignment="1">
      <alignment horizontal="right"/>
    </xf>
    <xf numFmtId="8" fontId="0" fillId="0" borderId="0" xfId="1" applyNumberFormat="1" applyFont="1" applyAlignment="1">
      <alignment horizontal="right"/>
    </xf>
    <xf numFmtId="8" fontId="0" fillId="3" borderId="0" xfId="1" quotePrefix="1" applyNumberFormat="1" applyFont="1" applyFill="1" applyAlignment="1">
      <alignment horizontal="right"/>
    </xf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0" borderId="0" xfId="0" applyFont="1" applyAlignment="1">
      <alignment vertical="center"/>
    </xf>
    <xf numFmtId="44" fontId="3" fillId="0" borderId="0" xfId="1" applyFont="1" applyAlignment="1">
      <alignment vertical="center"/>
    </xf>
    <xf numFmtId="0" fontId="3" fillId="5" borderId="0" xfId="0" applyFont="1" applyFill="1" applyAlignment="1">
      <alignment vertical="center"/>
    </xf>
    <xf numFmtId="0" fontId="3" fillId="5" borderId="0" xfId="0" applyFont="1" applyFill="1" applyAlignment="1">
      <alignment horizontal="center" vertical="center"/>
    </xf>
    <xf numFmtId="44" fontId="3" fillId="5" borderId="0" xfId="1" applyFont="1" applyFill="1" applyAlignment="1">
      <alignment horizontal="center" vertical="center"/>
    </xf>
    <xf numFmtId="0" fontId="5" fillId="5" borderId="0" xfId="0" applyFont="1" applyFill="1" applyAlignment="1">
      <alignment horizontal="left"/>
    </xf>
    <xf numFmtId="0" fontId="3" fillId="5" borderId="0" xfId="0" applyFont="1" applyFill="1"/>
    <xf numFmtId="0" fontId="3" fillId="5" borderId="0" xfId="0" applyFont="1" applyFill="1" applyAlignment="1">
      <alignment horizontal="center"/>
    </xf>
    <xf numFmtId="44" fontId="3" fillId="5" borderId="0" xfId="1" applyFont="1" applyFill="1" applyAlignment="1">
      <alignment horizontal="center"/>
    </xf>
    <xf numFmtId="0" fontId="4" fillId="5" borderId="0" xfId="0" applyFont="1" applyFill="1" applyAlignment="1">
      <alignment horizontal="left"/>
    </xf>
    <xf numFmtId="8" fontId="3" fillId="5" borderId="0" xfId="1" applyNumberFormat="1" applyFont="1" applyFill="1" applyAlignment="1">
      <alignment horizontal="right"/>
    </xf>
    <xf numFmtId="0" fontId="4" fillId="5" borderId="0" xfId="0" applyFont="1" applyFill="1" applyAlignment="1">
      <alignment horizontal="left" vertical="center"/>
    </xf>
    <xf numFmtId="164" fontId="3" fillId="5" borderId="0" xfId="1" applyNumberFormat="1" applyFont="1" applyFill="1" applyAlignment="1">
      <alignment horizontal="center"/>
    </xf>
    <xf numFmtId="0" fontId="3" fillId="6" borderId="0" xfId="0" applyFont="1" applyFill="1" applyAlignment="1">
      <alignment horizontal="center" vertical="top" wrapText="1"/>
    </xf>
    <xf numFmtId="0" fontId="3" fillId="6" borderId="0" xfId="0" applyFont="1" applyFill="1" applyAlignment="1">
      <alignment vertical="top" wrapText="1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0" borderId="0" xfId="0" applyFont="1" applyProtection="1">
      <protection locked="0"/>
    </xf>
    <xf numFmtId="0" fontId="4" fillId="5" borderId="0" xfId="0" applyFont="1" applyFill="1" applyAlignment="1">
      <alignment horizontal="left" vertical="top"/>
    </xf>
    <xf numFmtId="0" fontId="3" fillId="5" borderId="0" xfId="0" applyFont="1" applyFill="1" applyAlignment="1">
      <alignment vertical="top"/>
    </xf>
    <xf numFmtId="0" fontId="0" fillId="0" borderId="0" xfId="0" applyProtection="1">
      <protection locked="0"/>
    </xf>
    <xf numFmtId="166" fontId="0" fillId="3" borderId="0" xfId="2" applyNumberFormat="1" applyFont="1" applyFill="1" applyAlignment="1">
      <alignment horizontal="right"/>
    </xf>
    <xf numFmtId="0" fontId="6" fillId="7" borderId="0" xfId="3" applyFont="1" applyFill="1" applyAlignment="1" applyProtection="1">
      <alignment horizontal="left"/>
    </xf>
    <xf numFmtId="0" fontId="7" fillId="7" borderId="0" xfId="3" applyFont="1" applyFill="1" applyAlignment="1" applyProtection="1"/>
    <xf numFmtId="0" fontId="1" fillId="7" borderId="0" xfId="3" applyFill="1" applyProtection="1"/>
    <xf numFmtId="0" fontId="8" fillId="7" borderId="0" xfId="3" applyFont="1" applyFill="1" applyAlignment="1" applyProtection="1">
      <alignment horizontal="left" vertical="top"/>
    </xf>
    <xf numFmtId="0" fontId="9" fillId="7" borderId="0" xfId="3" applyFont="1" applyFill="1" applyAlignment="1" applyProtection="1"/>
    <xf numFmtId="0" fontId="1" fillId="7" borderId="0" xfId="3" applyFill="1" applyAlignment="1" applyProtection="1">
      <alignment horizontal="center"/>
    </xf>
    <xf numFmtId="0" fontId="11" fillId="7" borderId="0" xfId="4" applyFont="1" applyFill="1" applyAlignment="1" applyProtection="1">
      <alignment horizontal="center" vertical="center"/>
    </xf>
    <xf numFmtId="0" fontId="1" fillId="7" borderId="0" xfId="3" applyFill="1" applyAlignment="1" applyProtection="1">
      <alignment vertical="center"/>
    </xf>
    <xf numFmtId="0" fontId="12" fillId="7" borderId="0" xfId="3" applyFont="1" applyFill="1" applyAlignment="1" applyProtection="1">
      <alignment vertical="center"/>
    </xf>
    <xf numFmtId="0" fontId="5" fillId="5" borderId="0" xfId="0" applyFont="1" applyFill="1" applyAlignment="1">
      <alignment horizontal="left" vertical="top"/>
    </xf>
    <xf numFmtId="8" fontId="3" fillId="5" borderId="0" xfId="1" applyNumberFormat="1" applyFont="1" applyFill="1" applyAlignment="1">
      <alignment horizontal="right" vertical="center"/>
    </xf>
    <xf numFmtId="8" fontId="0" fillId="6" borderId="0" xfId="1" applyNumberFormat="1" applyFont="1" applyFill="1" applyAlignment="1">
      <alignment horizontal="right"/>
    </xf>
    <xf numFmtId="8" fontId="3" fillId="5" borderId="0" xfId="0" applyNumberFormat="1" applyFont="1" applyFill="1" applyAlignment="1">
      <alignment vertical="center"/>
    </xf>
    <xf numFmtId="8" fontId="0" fillId="4" borderId="0" xfId="1" applyNumberFormat="1" applyFont="1" applyFill="1" applyAlignment="1">
      <alignment horizontal="right"/>
    </xf>
    <xf numFmtId="8" fontId="3" fillId="5" borderId="0" xfId="1" applyNumberFormat="1" applyFont="1" applyFill="1" applyAlignment="1">
      <alignment horizontal="center"/>
    </xf>
    <xf numFmtId="8" fontId="3" fillId="4" borderId="0" xfId="1" applyNumberFormat="1" applyFont="1" applyFill="1" applyAlignment="1">
      <alignment horizontal="center" vertical="top" wrapText="1"/>
    </xf>
    <xf numFmtId="8" fontId="3" fillId="6" borderId="0" xfId="1" applyNumberFormat="1" applyFont="1" applyFill="1" applyAlignment="1">
      <alignment horizontal="center" vertical="top" wrapText="1"/>
    </xf>
    <xf numFmtId="14" fontId="3" fillId="5" borderId="0" xfId="1" applyNumberFormat="1" applyFont="1" applyFill="1" applyAlignment="1">
      <alignment horizontal="center" vertical="center"/>
    </xf>
    <xf numFmtId="14" fontId="3" fillId="5" borderId="0" xfId="1" applyNumberFormat="1" applyFont="1" applyFill="1" applyAlignment="1">
      <alignment horizontal="center"/>
    </xf>
    <xf numFmtId="14" fontId="3" fillId="5" borderId="0" xfId="0" applyNumberFormat="1" applyFont="1" applyFill="1" applyAlignment="1">
      <alignment horizontal="center"/>
    </xf>
    <xf numFmtId="14" fontId="3" fillId="6" borderId="0" xfId="0" applyNumberFormat="1" applyFont="1" applyFill="1" applyAlignment="1">
      <alignment horizontal="center" vertical="top" wrapText="1"/>
    </xf>
    <xf numFmtId="14" fontId="0" fillId="6" borderId="0" xfId="0" applyNumberFormat="1" applyFill="1" applyAlignment="1">
      <alignment horizontal="center"/>
    </xf>
    <xf numFmtId="14" fontId="0" fillId="0" borderId="0" xfId="0" applyNumberFormat="1" applyAlignment="1" applyProtection="1">
      <alignment horizontal="center"/>
    </xf>
    <xf numFmtId="0" fontId="3" fillId="6" borderId="0" xfId="0" applyFont="1" applyFill="1"/>
    <xf numFmtId="44" fontId="0" fillId="0" borderId="0" xfId="1" applyFont="1" applyAlignment="1" applyProtection="1">
      <protection locked="0"/>
    </xf>
  </cellXfs>
  <cellStyles count="5">
    <cellStyle name="Lien hypertexte" xfId="4" builtinId="8"/>
    <cellStyle name="Milliers" xfId="2" builtinId="3"/>
    <cellStyle name="Monétaire" xfId="1" builtinId="4"/>
    <cellStyle name="Normal" xfId="0" builtinId="0"/>
    <cellStyle name="Normal 2" xfId="3"/>
  </cellStyles>
  <dxfs count="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1</xdr:row>
      <xdr:rowOff>666750</xdr:rowOff>
    </xdr:from>
    <xdr:to>
      <xdr:col>1</xdr:col>
      <xdr:colOff>1962150</xdr:colOff>
      <xdr:row>1</xdr:row>
      <xdr:rowOff>1190625</xdr:rowOff>
    </xdr:to>
    <xdr:sp macro="[0]!Atteindre_Ecritures" textlink="">
      <xdr:nvSpPr>
        <xdr:cNvPr id="3" name="Rectangle à coins arrondis 2"/>
        <xdr:cNvSpPr/>
      </xdr:nvSpPr>
      <xdr:spPr>
        <a:xfrm>
          <a:off x="3838575" y="1590675"/>
          <a:ext cx="1857375" cy="5238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accent1">
                  <a:lumMod val="75000"/>
                </a:schemeClr>
              </a:solidFill>
            </a:rPr>
            <a:t>Ecritures</a:t>
          </a:r>
        </a:p>
      </xdr:txBody>
    </xdr:sp>
    <xdr:clientData/>
  </xdr:twoCellAnchor>
  <xdr:twoCellAnchor>
    <xdr:from>
      <xdr:col>1</xdr:col>
      <xdr:colOff>104775</xdr:colOff>
      <xdr:row>1</xdr:row>
      <xdr:rowOff>1390650</xdr:rowOff>
    </xdr:from>
    <xdr:to>
      <xdr:col>1</xdr:col>
      <xdr:colOff>1962150</xdr:colOff>
      <xdr:row>1</xdr:row>
      <xdr:rowOff>1914525</xdr:rowOff>
    </xdr:to>
    <xdr:sp macro="[0]!Atteindre_Synthèses" textlink="">
      <xdr:nvSpPr>
        <xdr:cNvPr id="5" name="Rectangle à coins arrondis 4"/>
        <xdr:cNvSpPr/>
      </xdr:nvSpPr>
      <xdr:spPr>
        <a:xfrm>
          <a:off x="3838575" y="2314575"/>
          <a:ext cx="1857375" cy="5238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accent1">
                  <a:lumMod val="75000"/>
                </a:schemeClr>
              </a:solidFill>
            </a:rPr>
            <a:t>Synthèses des </a:t>
          </a:r>
          <a:br>
            <a:rPr lang="fr-FR" sz="1200" b="1">
              <a:solidFill>
                <a:schemeClr val="accent1">
                  <a:lumMod val="75000"/>
                </a:schemeClr>
              </a:solidFill>
            </a:rPr>
          </a:br>
          <a:r>
            <a:rPr lang="fr-FR" sz="1200" b="1">
              <a:solidFill>
                <a:schemeClr val="accent1">
                  <a:lumMod val="75000"/>
                </a:schemeClr>
              </a:solidFill>
            </a:rPr>
            <a:t>écritures</a:t>
          </a:r>
        </a:p>
      </xdr:txBody>
    </xdr:sp>
    <xdr:clientData/>
  </xdr:twoCellAnchor>
  <xdr:twoCellAnchor>
    <xdr:from>
      <xdr:col>2</xdr:col>
      <xdr:colOff>228406</xdr:colOff>
      <xdr:row>1</xdr:row>
      <xdr:rowOff>2059150</xdr:rowOff>
    </xdr:from>
    <xdr:to>
      <xdr:col>2</xdr:col>
      <xdr:colOff>2085781</xdr:colOff>
      <xdr:row>1</xdr:row>
      <xdr:rowOff>2583025</xdr:rowOff>
    </xdr:to>
    <xdr:sp macro="[0]!Atteindre_Paramètres" textlink="">
      <xdr:nvSpPr>
        <xdr:cNvPr id="6" name="Rectangle à coins arrondis 5"/>
        <xdr:cNvSpPr/>
      </xdr:nvSpPr>
      <xdr:spPr>
        <a:xfrm>
          <a:off x="7265243" y="2982492"/>
          <a:ext cx="1857375" cy="5238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accent1">
                  <a:lumMod val="75000"/>
                </a:schemeClr>
              </a:solidFill>
            </a:rPr>
            <a:t>Paramètres</a:t>
          </a:r>
        </a:p>
      </xdr:txBody>
    </xdr:sp>
    <xdr:clientData/>
  </xdr:twoCellAnchor>
  <xdr:twoCellAnchor>
    <xdr:from>
      <xdr:col>2</xdr:col>
      <xdr:colOff>219075</xdr:colOff>
      <xdr:row>1</xdr:row>
      <xdr:rowOff>1371600</xdr:rowOff>
    </xdr:from>
    <xdr:to>
      <xdr:col>2</xdr:col>
      <xdr:colOff>2076450</xdr:colOff>
      <xdr:row>1</xdr:row>
      <xdr:rowOff>1895475</xdr:rowOff>
    </xdr:to>
    <xdr:sp macro="[0]!Atteindre_Catégories" textlink="">
      <xdr:nvSpPr>
        <xdr:cNvPr id="7" name="Rectangle à coins arrondis 6"/>
        <xdr:cNvSpPr/>
      </xdr:nvSpPr>
      <xdr:spPr>
        <a:xfrm>
          <a:off x="7258050" y="2295525"/>
          <a:ext cx="1857375" cy="5238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accent1">
                  <a:lumMod val="75000"/>
                </a:schemeClr>
              </a:solidFill>
            </a:rPr>
            <a:t>Catégories </a:t>
          </a:r>
        </a:p>
      </xdr:txBody>
    </xdr:sp>
    <xdr:clientData/>
  </xdr:twoCellAnchor>
  <xdr:twoCellAnchor>
    <xdr:from>
      <xdr:col>1</xdr:col>
      <xdr:colOff>114300</xdr:colOff>
      <xdr:row>1</xdr:row>
      <xdr:rowOff>2047875</xdr:rowOff>
    </xdr:from>
    <xdr:to>
      <xdr:col>1</xdr:col>
      <xdr:colOff>1971675</xdr:colOff>
      <xdr:row>1</xdr:row>
      <xdr:rowOff>2571750</xdr:rowOff>
    </xdr:to>
    <xdr:sp macro="[0]!Atteindre_Rubriques" textlink="">
      <xdr:nvSpPr>
        <xdr:cNvPr id="9" name="Rectangle à coins arrondis 8"/>
        <xdr:cNvSpPr/>
      </xdr:nvSpPr>
      <xdr:spPr>
        <a:xfrm>
          <a:off x="3848100" y="2971800"/>
          <a:ext cx="1857375" cy="5238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accent1">
                  <a:lumMod val="75000"/>
                </a:schemeClr>
              </a:solidFill>
            </a:rPr>
            <a:t>Rubriques</a:t>
          </a:r>
        </a:p>
      </xdr:txBody>
    </xdr:sp>
    <xdr:clientData/>
  </xdr:twoCellAnchor>
  <xdr:twoCellAnchor>
    <xdr:from>
      <xdr:col>2</xdr:col>
      <xdr:colOff>219075</xdr:colOff>
      <xdr:row>1</xdr:row>
      <xdr:rowOff>676275</xdr:rowOff>
    </xdr:from>
    <xdr:to>
      <xdr:col>2</xdr:col>
      <xdr:colOff>2076450</xdr:colOff>
      <xdr:row>1</xdr:row>
      <xdr:rowOff>1200150</xdr:rowOff>
    </xdr:to>
    <xdr:sp macro="[0]!Atteindre_Regroupements" textlink="">
      <xdr:nvSpPr>
        <xdr:cNvPr id="11" name="Rectangle à coins arrondis 10"/>
        <xdr:cNvSpPr/>
      </xdr:nvSpPr>
      <xdr:spPr>
        <a:xfrm>
          <a:off x="7258050" y="1600200"/>
          <a:ext cx="1857375" cy="5238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accent1">
                  <a:lumMod val="75000"/>
                </a:schemeClr>
              </a:solidFill>
            </a:rPr>
            <a:t>Regroupements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187303</xdr:colOff>
      <xdr:row>0</xdr:row>
      <xdr:rowOff>216941</xdr:rowOff>
    </xdr:from>
    <xdr:to>
      <xdr:col>12</xdr:col>
      <xdr:colOff>337299</xdr:colOff>
      <xdr:row>0</xdr:row>
      <xdr:rowOff>559925</xdr:rowOff>
    </xdr:to>
    <xdr:sp macro="[0]!Feuil1.Trier_Ecritures" textlink="">
      <xdr:nvSpPr>
        <xdr:cNvPr id="2" name="Bouton_Trier_Opération"/>
        <xdr:cNvSpPr/>
      </xdr:nvSpPr>
      <xdr:spPr>
        <a:xfrm>
          <a:off x="11740568" y="216941"/>
          <a:ext cx="911996" cy="34298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12</xdr:col>
      <xdr:colOff>472843</xdr:colOff>
      <xdr:row>0</xdr:row>
      <xdr:rowOff>212911</xdr:rowOff>
    </xdr:from>
    <xdr:to>
      <xdr:col>13</xdr:col>
      <xdr:colOff>587266</xdr:colOff>
      <xdr:row>0</xdr:row>
      <xdr:rowOff>553760</xdr:rowOff>
    </xdr:to>
    <xdr:sp macro="[0]!Feuil1.Supprimer_Ecriture" textlink="">
      <xdr:nvSpPr>
        <xdr:cNvPr id="3" name="Bouton_Supprimer_Opération"/>
        <xdr:cNvSpPr/>
      </xdr:nvSpPr>
      <xdr:spPr>
        <a:xfrm>
          <a:off x="12788108" y="212911"/>
          <a:ext cx="966070" cy="340849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9</xdr:col>
      <xdr:colOff>806823</xdr:colOff>
      <xdr:row>0</xdr:row>
      <xdr:rowOff>213999</xdr:rowOff>
    </xdr:from>
    <xdr:to>
      <xdr:col>10</xdr:col>
      <xdr:colOff>687531</xdr:colOff>
      <xdr:row>0</xdr:row>
      <xdr:rowOff>556983</xdr:rowOff>
    </xdr:to>
    <xdr:sp macro="[0]!Feuil1.Afficher_Form_Ajout_Ecriture" textlink="">
      <xdr:nvSpPr>
        <xdr:cNvPr id="4" name="Bouton_Ajouter_Opération"/>
        <xdr:cNvSpPr/>
      </xdr:nvSpPr>
      <xdr:spPr>
        <a:xfrm>
          <a:off x="10735235" y="213999"/>
          <a:ext cx="822002" cy="34298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10</xdr:col>
      <xdr:colOff>853787</xdr:colOff>
      <xdr:row>0</xdr:row>
      <xdr:rowOff>223524</xdr:rowOff>
    </xdr:from>
    <xdr:to>
      <xdr:col>11</xdr:col>
      <xdr:colOff>55877</xdr:colOff>
      <xdr:row>0</xdr:row>
      <xdr:rowOff>566508</xdr:rowOff>
    </xdr:to>
    <xdr:sp macro="[0]!Feuil1.Afficher_Form_Modif_Ecriture" textlink="">
      <xdr:nvSpPr>
        <xdr:cNvPr id="5" name="Bouton_Ajouter_Opération"/>
        <xdr:cNvSpPr/>
      </xdr:nvSpPr>
      <xdr:spPr>
        <a:xfrm>
          <a:off x="10782199" y="223524"/>
          <a:ext cx="826943" cy="34298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 editAs="oneCell">
    <xdr:from>
      <xdr:col>13</xdr:col>
      <xdr:colOff>918882</xdr:colOff>
      <xdr:row>0</xdr:row>
      <xdr:rowOff>168088</xdr:rowOff>
    </xdr:from>
    <xdr:to>
      <xdr:col>13</xdr:col>
      <xdr:colOff>1328457</xdr:colOff>
      <xdr:row>0</xdr:row>
      <xdr:rowOff>585456</xdr:rowOff>
    </xdr:to>
    <xdr:pic macro="[0]!Atteindre_Accueil">
      <xdr:nvPicPr>
        <xdr:cNvPr id="6" name="Picture 13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14085794" y="168088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209550</xdr:colOff>
      <xdr:row>4</xdr:row>
      <xdr:rowOff>171450</xdr:rowOff>
    </xdr:from>
    <xdr:to>
      <xdr:col>8</xdr:col>
      <xdr:colOff>619125</xdr:colOff>
      <xdr:row>7</xdr:row>
      <xdr:rowOff>17318</xdr:rowOff>
    </xdr:to>
    <xdr:pic macro="[0]!Atteindre_Accueil">
      <xdr:nvPicPr>
        <xdr:cNvPr id="2" name="Picture 13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48750" y="990600"/>
          <a:ext cx="409575" cy="417368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8</xdr:col>
      <xdr:colOff>190500</xdr:colOff>
      <xdr:row>2</xdr:row>
      <xdr:rowOff>38100</xdr:rowOff>
    </xdr:from>
    <xdr:to>
      <xdr:col>8</xdr:col>
      <xdr:colOff>624417</xdr:colOff>
      <xdr:row>4</xdr:row>
      <xdr:rowOff>91815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476250"/>
          <a:ext cx="433917" cy="434715"/>
        </a:xfrm>
        <a:prstGeom prst="rect">
          <a:avLst/>
        </a:prstGeom>
        <a:noFill/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4583931</xdr:colOff>
      <xdr:row>0</xdr:row>
      <xdr:rowOff>365175</xdr:rowOff>
    </xdr:from>
    <xdr:to>
      <xdr:col>3</xdr:col>
      <xdr:colOff>5495927</xdr:colOff>
      <xdr:row>2</xdr:row>
      <xdr:rowOff>14198</xdr:rowOff>
    </xdr:to>
    <xdr:sp macro="[0]!Feuil3.Trier_Rubriques" textlink="">
      <xdr:nvSpPr>
        <xdr:cNvPr id="6" name="Bouton_Trier_Opération"/>
        <xdr:cNvSpPr/>
      </xdr:nvSpPr>
      <xdr:spPr>
        <a:xfrm>
          <a:off x="9013056" y="365175"/>
          <a:ext cx="911996" cy="363398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3</xdr:col>
      <xdr:colOff>5631471</xdr:colOff>
      <xdr:row>0</xdr:row>
      <xdr:rowOff>361950</xdr:rowOff>
    </xdr:from>
    <xdr:to>
      <xdr:col>3</xdr:col>
      <xdr:colOff>6597541</xdr:colOff>
      <xdr:row>2</xdr:row>
      <xdr:rowOff>8034</xdr:rowOff>
    </xdr:to>
    <xdr:sp macro="[0]!Feuil3.Supprimer_Rubrique" textlink="">
      <xdr:nvSpPr>
        <xdr:cNvPr id="7" name="Bouton_Supprimer_Opération"/>
        <xdr:cNvSpPr/>
      </xdr:nvSpPr>
      <xdr:spPr>
        <a:xfrm>
          <a:off x="10060596" y="361950"/>
          <a:ext cx="966070" cy="360459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3</xdr:col>
      <xdr:colOff>2581275</xdr:colOff>
      <xdr:row>0</xdr:row>
      <xdr:rowOff>362233</xdr:rowOff>
    </xdr:from>
    <xdr:to>
      <xdr:col>3</xdr:col>
      <xdr:colOff>3459306</xdr:colOff>
      <xdr:row>2</xdr:row>
      <xdr:rowOff>11256</xdr:rowOff>
    </xdr:to>
    <xdr:sp macro="[0]!Feuil3.Afficher_Form_Ajout_Rubrique" textlink="">
      <xdr:nvSpPr>
        <xdr:cNvPr id="8" name="Bouton_Ajouter_Opération"/>
        <xdr:cNvSpPr/>
      </xdr:nvSpPr>
      <xdr:spPr>
        <a:xfrm>
          <a:off x="7010400" y="362233"/>
          <a:ext cx="878031" cy="363398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3</xdr:col>
      <xdr:colOff>3625562</xdr:colOff>
      <xdr:row>0</xdr:row>
      <xdr:rowOff>371758</xdr:rowOff>
    </xdr:from>
    <xdr:to>
      <xdr:col>3</xdr:col>
      <xdr:colOff>4452505</xdr:colOff>
      <xdr:row>2</xdr:row>
      <xdr:rowOff>20781</xdr:rowOff>
    </xdr:to>
    <xdr:sp macro="[0]!Feuil3.Afficher_Form_Modif_Rubrique" textlink="">
      <xdr:nvSpPr>
        <xdr:cNvPr id="9" name="Bouton_Ajouter_Opération"/>
        <xdr:cNvSpPr/>
      </xdr:nvSpPr>
      <xdr:spPr>
        <a:xfrm>
          <a:off x="8054687" y="371758"/>
          <a:ext cx="826943" cy="363398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 editAs="oneCell">
    <xdr:from>
      <xdr:col>3</xdr:col>
      <xdr:colOff>6781800</xdr:colOff>
      <xdr:row>0</xdr:row>
      <xdr:rowOff>333375</xdr:rowOff>
    </xdr:from>
    <xdr:to>
      <xdr:col>3</xdr:col>
      <xdr:colOff>7191375</xdr:colOff>
      <xdr:row>2</xdr:row>
      <xdr:rowOff>36368</xdr:rowOff>
    </xdr:to>
    <xdr:pic macro="[0]!Atteindre_Accueil">
      <xdr:nvPicPr>
        <xdr:cNvPr id="10" name="Picture 13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11210925" y="33337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5174481</xdr:colOff>
      <xdr:row>0</xdr:row>
      <xdr:rowOff>250592</xdr:rowOff>
    </xdr:from>
    <xdr:to>
      <xdr:col>2</xdr:col>
      <xdr:colOff>6086477</xdr:colOff>
      <xdr:row>1</xdr:row>
      <xdr:rowOff>195172</xdr:rowOff>
    </xdr:to>
    <xdr:sp macro="[0]!Feuil4.Trier_Regroupements" textlink="">
      <xdr:nvSpPr>
        <xdr:cNvPr id="2" name="Bouton_Trier_Opération"/>
        <xdr:cNvSpPr/>
      </xdr:nvSpPr>
      <xdr:spPr>
        <a:xfrm>
          <a:off x="9336906" y="250592"/>
          <a:ext cx="911996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2</xdr:col>
      <xdr:colOff>6222021</xdr:colOff>
      <xdr:row>0</xdr:row>
      <xdr:rowOff>247217</xdr:rowOff>
    </xdr:from>
    <xdr:to>
      <xdr:col>2</xdr:col>
      <xdr:colOff>7188091</xdr:colOff>
      <xdr:row>1</xdr:row>
      <xdr:rowOff>189009</xdr:rowOff>
    </xdr:to>
    <xdr:sp macro="[0]!Feuil4.Supprimer_Regroupement" textlink="">
      <xdr:nvSpPr>
        <xdr:cNvPr id="3" name="Bouton_Supprimer_Opération"/>
        <xdr:cNvSpPr/>
      </xdr:nvSpPr>
      <xdr:spPr>
        <a:xfrm>
          <a:off x="10384446" y="247217"/>
          <a:ext cx="966070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2</xdr:col>
      <xdr:colOff>3171825</xdr:colOff>
      <xdr:row>0</xdr:row>
      <xdr:rowOff>247650</xdr:rowOff>
    </xdr:from>
    <xdr:to>
      <xdr:col>2</xdr:col>
      <xdr:colOff>4049856</xdr:colOff>
      <xdr:row>1</xdr:row>
      <xdr:rowOff>192230</xdr:rowOff>
    </xdr:to>
    <xdr:sp macro="[0]!Feuil4.Afficher_Form_Ajout_Regroupement" textlink="">
      <xdr:nvSpPr>
        <xdr:cNvPr id="4" name="Bouton_Ajouter_Opération"/>
        <xdr:cNvSpPr/>
      </xdr:nvSpPr>
      <xdr:spPr>
        <a:xfrm>
          <a:off x="7334250" y="247650"/>
          <a:ext cx="878031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4216112</xdr:colOff>
      <xdr:row>0</xdr:row>
      <xdr:rowOff>257175</xdr:rowOff>
    </xdr:from>
    <xdr:to>
      <xdr:col>2</xdr:col>
      <xdr:colOff>5043055</xdr:colOff>
      <xdr:row>1</xdr:row>
      <xdr:rowOff>201755</xdr:rowOff>
    </xdr:to>
    <xdr:sp macro="[0]!Feuil4.Afficher_Form_Modif_Regroupement" textlink="">
      <xdr:nvSpPr>
        <xdr:cNvPr id="5" name="Bouton_Ajouter_Opération"/>
        <xdr:cNvSpPr/>
      </xdr:nvSpPr>
      <xdr:spPr>
        <a:xfrm>
          <a:off x="8378537" y="257175"/>
          <a:ext cx="826943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 editAs="oneCell">
    <xdr:from>
      <xdr:col>2</xdr:col>
      <xdr:colOff>7419975</xdr:colOff>
      <xdr:row>0</xdr:row>
      <xdr:rowOff>219075</xdr:rowOff>
    </xdr:from>
    <xdr:to>
      <xdr:col>2</xdr:col>
      <xdr:colOff>7829550</xdr:colOff>
      <xdr:row>1</xdr:row>
      <xdr:rowOff>236393</xdr:rowOff>
    </xdr:to>
    <xdr:pic macro="[0]!Atteindre_Accueil">
      <xdr:nvPicPr>
        <xdr:cNvPr id="6" name="Picture 13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11582400" y="21907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5860280</xdr:colOff>
      <xdr:row>0</xdr:row>
      <xdr:rowOff>174392</xdr:rowOff>
    </xdr:from>
    <xdr:to>
      <xdr:col>3</xdr:col>
      <xdr:colOff>6772276</xdr:colOff>
      <xdr:row>1</xdr:row>
      <xdr:rowOff>147548</xdr:rowOff>
    </xdr:to>
    <xdr:sp macro="[0]!Feuil5.Trier_Catégories" textlink="">
      <xdr:nvSpPr>
        <xdr:cNvPr id="2" name="Bouton_Trier_Opération"/>
        <xdr:cNvSpPr/>
      </xdr:nvSpPr>
      <xdr:spPr>
        <a:xfrm>
          <a:off x="9889355" y="174392"/>
          <a:ext cx="911996" cy="325581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3</xdr:col>
      <xdr:colOff>6907820</xdr:colOff>
      <xdr:row>0</xdr:row>
      <xdr:rowOff>172492</xdr:rowOff>
    </xdr:from>
    <xdr:to>
      <xdr:col>3</xdr:col>
      <xdr:colOff>7873890</xdr:colOff>
      <xdr:row>1</xdr:row>
      <xdr:rowOff>141385</xdr:rowOff>
    </xdr:to>
    <xdr:sp macro="[0]!Feuil5.Supprimer_Catégorie" textlink="">
      <xdr:nvSpPr>
        <xdr:cNvPr id="3" name="Bouton_Supprimer_Opération"/>
        <xdr:cNvSpPr/>
      </xdr:nvSpPr>
      <xdr:spPr>
        <a:xfrm>
          <a:off x="10936895" y="172492"/>
          <a:ext cx="966070" cy="321318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3</xdr:col>
      <xdr:colOff>3857624</xdr:colOff>
      <xdr:row>0</xdr:row>
      <xdr:rowOff>171450</xdr:rowOff>
    </xdr:from>
    <xdr:to>
      <xdr:col>3</xdr:col>
      <xdr:colOff>4735655</xdr:colOff>
      <xdr:row>1</xdr:row>
      <xdr:rowOff>144606</xdr:rowOff>
    </xdr:to>
    <xdr:sp macro="[0]!Feuil5.Afficher_Form_Ajout_Catégorie" textlink="">
      <xdr:nvSpPr>
        <xdr:cNvPr id="4" name="Bouton_Ajouter_Opération"/>
        <xdr:cNvSpPr/>
      </xdr:nvSpPr>
      <xdr:spPr>
        <a:xfrm>
          <a:off x="7886699" y="171450"/>
          <a:ext cx="878031" cy="325581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3</xdr:col>
      <xdr:colOff>4901911</xdr:colOff>
      <xdr:row>0</xdr:row>
      <xdr:rowOff>162027</xdr:rowOff>
    </xdr:from>
    <xdr:to>
      <xdr:col>3</xdr:col>
      <xdr:colOff>5728854</xdr:colOff>
      <xdr:row>1</xdr:row>
      <xdr:rowOff>154132</xdr:rowOff>
    </xdr:to>
    <xdr:sp macro="[0]!Feuil5.Afficher_Form_Modif_Catégorie" textlink="">
      <xdr:nvSpPr>
        <xdr:cNvPr id="5" name="Bouton_Ajouter_Opération"/>
        <xdr:cNvSpPr/>
      </xdr:nvSpPr>
      <xdr:spPr>
        <a:xfrm>
          <a:off x="8930986" y="162027"/>
          <a:ext cx="826943" cy="3445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 editAs="oneCell">
    <xdr:from>
      <xdr:col>3</xdr:col>
      <xdr:colOff>8143875</xdr:colOff>
      <xdr:row>0</xdr:row>
      <xdr:rowOff>114300</xdr:rowOff>
    </xdr:from>
    <xdr:to>
      <xdr:col>3</xdr:col>
      <xdr:colOff>8553450</xdr:colOff>
      <xdr:row>1</xdr:row>
      <xdr:rowOff>179243</xdr:rowOff>
    </xdr:to>
    <xdr:pic macro="[0]!Atteindre_Accueil">
      <xdr:nvPicPr>
        <xdr:cNvPr id="6" name="Picture 13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12172950" y="114300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400050</xdr:colOff>
      <xdr:row>0</xdr:row>
      <xdr:rowOff>152400</xdr:rowOff>
    </xdr:from>
    <xdr:to>
      <xdr:col>5</xdr:col>
      <xdr:colOff>47625</xdr:colOff>
      <xdr:row>2</xdr:row>
      <xdr:rowOff>74468</xdr:rowOff>
    </xdr:to>
    <xdr:pic macro="[0]!Atteindre_Accueil">
      <xdr:nvPicPr>
        <xdr:cNvPr id="2" name="Picture 13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182100" y="152400"/>
          <a:ext cx="409575" cy="417368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200025</xdr:colOff>
      <xdr:row>4</xdr:row>
      <xdr:rowOff>28575</xdr:rowOff>
    </xdr:from>
    <xdr:to>
      <xdr:col>7</xdr:col>
      <xdr:colOff>742950</xdr:colOff>
      <xdr:row>12</xdr:row>
      <xdr:rowOff>19916</xdr:rowOff>
    </xdr:to>
    <xdr:sp macro="" textlink="">
      <xdr:nvSpPr>
        <xdr:cNvPr id="3" name="ZoneTexte 2"/>
        <xdr:cNvSpPr txBox="1"/>
      </xdr:nvSpPr>
      <xdr:spPr>
        <a:xfrm>
          <a:off x="7458075" y="904875"/>
          <a:ext cx="4352925" cy="1515341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200" b="1"/>
            <a:t>Mode d'emploi du classeur :</a:t>
          </a:r>
        </a:p>
        <a:p>
          <a:endParaRPr lang="fr-FR" sz="1200"/>
        </a:p>
        <a:p>
          <a:r>
            <a:rPr lang="fr-FR" sz="1200"/>
            <a:t>1 - Définir les Catégories et les Rubriques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2 - Définir les Regroupements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3 - Définir les Valeurs par défaut</a:t>
          </a:r>
          <a:r>
            <a:rPr lang="fr-FR" sz="1200" baseline="0">
              <a:solidFill>
                <a:schemeClr val="lt1"/>
              </a:solidFill>
              <a:latin typeface="+mn-lt"/>
              <a:ea typeface="+mn-ea"/>
              <a:cs typeface="+mn-cs"/>
            </a:rPr>
            <a:t> (en vert dans les feuilles)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lt1"/>
              </a:solidFill>
              <a:latin typeface="+mn-lt"/>
              <a:ea typeface="+mn-ea"/>
              <a:cs typeface="+mn-cs"/>
            </a:rPr>
            <a:t>4 - Définir le solde initial banque à l'ouverture de la gestion</a:t>
          </a:r>
          <a:endParaRPr lang="fr-FR" sz="1200"/>
        </a:p>
        <a:p>
          <a:r>
            <a:rPr lang="fr-FR" sz="1200" baseline="0"/>
            <a:t>4 - Saisir les Ecritures</a:t>
          </a:r>
        </a:p>
        <a:p>
          <a:r>
            <a:rPr lang="fr-FR" sz="1200" baseline="0"/>
            <a:t>5 - Actualiser les synthèses</a:t>
          </a:r>
        </a:p>
        <a:p>
          <a:endParaRPr lang="fr-FR" sz="1200" baseline="0"/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d" refreshedDate="42225.695888888891" createdVersion="3" refreshedVersion="3" minRefreshableVersion="3" recordCount="24">
  <cacheSource type="worksheet">
    <worksheetSource ref="A4:N10001" sheet="Ecritures"/>
  </cacheSource>
  <cacheFields count="14">
    <cacheField name="Date" numFmtId="0">
      <sharedItems containsNonDate="0" containsDate="1" containsString="0" containsBlank="1" minDate="2015-01-01T00:00:00" maxDate="2015-03-27T00:00:00"/>
    </cacheField>
    <cacheField name="Libellé" numFmtId="0">
      <sharedItems containsBlank="1"/>
    </cacheField>
    <cacheField name="Rubrique" numFmtId="0">
      <sharedItems containsBlank="1" count="8">
        <s v="Achat véhicule"/>
        <s v="Gaz"/>
        <s v="Alimentation"/>
        <s v="Divers"/>
        <s v="Salaires"/>
        <m/>
        <s v="Essai de nouvelle rubrique" u="1"/>
        <s v="Impôts sur le revenu" u="1"/>
      </sharedItems>
    </cacheField>
    <cacheField name="Regroupement" numFmtId="0">
      <sharedItems containsBlank="1" count="4">
        <s v="..."/>
        <m/>
        <s v="Mariage"/>
        <s v="Essai de nouveau regroupement" u="1"/>
      </sharedItems>
    </cacheField>
    <cacheField name="Sens" numFmtId="0">
      <sharedItems containsBlank="1" count="5">
        <s v="Recette"/>
        <s v="Dépense"/>
        <m/>
        <s v="Recettes" u="1"/>
        <s v="Dépenses" u="1"/>
      </sharedItems>
    </cacheField>
    <cacheField name="Mode" numFmtId="0">
      <sharedItems containsBlank="1"/>
    </cacheField>
    <cacheField name="Référence" numFmtId="0">
      <sharedItems containsNonDate="0" containsString="0" containsBlank="1"/>
    </cacheField>
    <cacheField name="Montant écriture" numFmtId="8">
      <sharedItems containsString="0" containsBlank="1" containsNumber="1" containsInteger="1" minValue="104" maxValue="35000"/>
    </cacheField>
    <cacheField name="Tiers" numFmtId="0">
      <sharedItems containsBlank="1"/>
    </cacheField>
    <cacheField name="Date valeur banque" numFmtId="14">
      <sharedItems containsNonDate="0" containsDate="1" containsString="0" containsBlank="1" minDate="2015-01-03T00:00:00" maxDate="2015-03-13T00:00:00"/>
    </cacheField>
    <cacheField name="Observations" numFmtId="0">
      <sharedItems containsNonDate="0" containsString="0" containsBlank="1"/>
    </cacheField>
    <cacheField name="Période" numFmtId="0">
      <sharedItems containsBlank="1" count="7">
        <s v="2015-01"/>
        <s v="2015-02"/>
        <s v="2015-03"/>
        <m/>
        <s v="" u="1"/>
        <s v="2015-05" u="1"/>
        <s v="2015-06" u="1"/>
      </sharedItems>
    </cacheField>
    <cacheField name="Montant comptable" numFmtId="8">
      <sharedItems containsString="0" containsBlank="1" containsNumber="1" containsInteger="1" minValue="-35000" maxValue="25000"/>
    </cacheField>
    <cacheField name="Catégorie" numFmtId="0">
      <sharedItems containsBlank="1" count="8">
        <s v="Véhicule"/>
        <s v="Dépenses courantes"/>
        <s v="Revenus"/>
        <m/>
        <s v="" u="1"/>
        <s v="Véhicules" u="1"/>
        <s v="Essai de nouvelle catégorie" u="1"/>
        <s v="Fonctionnement courant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d v="2015-01-05T00:00:00"/>
    <s v="Prêt bancaire achat cabriolet"/>
    <x v="0"/>
    <x v="0"/>
    <x v="0"/>
    <s v="Virement"/>
    <m/>
    <n v="25000"/>
    <s v="Ma banque"/>
    <m/>
    <m/>
    <x v="0"/>
    <n v="25000"/>
    <x v="0"/>
  </r>
  <r>
    <d v="2015-01-01T00:00:00"/>
    <s v="Impôt sur le revenu"/>
    <x v="1"/>
    <x v="1"/>
    <x v="1"/>
    <s v="Virement"/>
    <m/>
    <n v="700"/>
    <s v=".."/>
    <m/>
    <m/>
    <x v="0"/>
    <n v="-700"/>
    <x v="1"/>
  </r>
  <r>
    <d v="2015-01-03T00:00:00"/>
    <s v="Achat cabriolet"/>
    <x v="0"/>
    <x v="1"/>
    <x v="1"/>
    <s v="Chèque"/>
    <m/>
    <n v="35000"/>
    <s v="Mercedes Occasions"/>
    <d v="2015-01-03T00:00:00"/>
    <m/>
    <x v="0"/>
    <n v="-35000"/>
    <x v="0"/>
  </r>
  <r>
    <d v="2015-01-04T00:00:00"/>
    <s v="Courses"/>
    <x v="2"/>
    <x v="1"/>
    <x v="1"/>
    <s v="Carte"/>
    <m/>
    <n v="1501"/>
    <s v="Croisement Market"/>
    <d v="2015-01-04T00:00:00"/>
    <m/>
    <x v="0"/>
    <n v="-1501"/>
    <x v="1"/>
  </r>
  <r>
    <d v="2015-01-18T00:00:00"/>
    <s v="Courses"/>
    <x v="2"/>
    <x v="1"/>
    <x v="1"/>
    <s v="Carte"/>
    <m/>
    <n v="1722"/>
    <s v="Croisement Market"/>
    <d v="2015-01-18T00:00:00"/>
    <m/>
    <x v="0"/>
    <n v="-1722"/>
    <x v="1"/>
  </r>
  <r>
    <d v="2015-01-22T00:00:00"/>
    <s v="Robe de mariée"/>
    <x v="3"/>
    <x v="2"/>
    <x v="1"/>
    <s v="Carte"/>
    <m/>
    <n v="890"/>
    <s v="Fairfuck"/>
    <d v="2015-01-22T00:00:00"/>
    <m/>
    <x v="0"/>
    <n v="-890"/>
    <x v="1"/>
  </r>
  <r>
    <d v="2015-01-22T00:00:00"/>
    <s v="Acompte traiteur"/>
    <x v="3"/>
    <x v="2"/>
    <x v="1"/>
    <s v="Carte"/>
    <m/>
    <n v="2352"/>
    <s v="Amédée Paon"/>
    <d v="2015-01-22T00:00:00"/>
    <m/>
    <x v="0"/>
    <n v="-2352"/>
    <x v="1"/>
  </r>
  <r>
    <d v="2015-01-23T00:00:00"/>
    <s v="Participation beaux-parents"/>
    <x v="3"/>
    <x v="2"/>
    <x v="0"/>
    <s v="Espèces"/>
    <m/>
    <n v="10000"/>
    <s v="Belle-maman"/>
    <d v="2015-01-23T00:00:00"/>
    <m/>
    <x v="0"/>
    <n v="10000"/>
    <x v="1"/>
  </r>
  <r>
    <d v="2015-01-25T00:00:00"/>
    <s v="Paie Georges janvier"/>
    <x v="4"/>
    <x v="1"/>
    <x v="0"/>
    <s v="Virement"/>
    <m/>
    <n v="3500"/>
    <s v="Mon patron"/>
    <d v="2015-01-25T00:00:00"/>
    <m/>
    <x v="0"/>
    <n v="3500"/>
    <x v="2"/>
  </r>
  <r>
    <d v="2015-01-25T00:00:00"/>
    <s v="Paie Sylvie janvier"/>
    <x v="4"/>
    <x v="1"/>
    <x v="0"/>
    <s v="Virement"/>
    <m/>
    <n v="3500"/>
    <s v="Son patron"/>
    <d v="2015-01-25T00:00:00"/>
    <m/>
    <x v="0"/>
    <n v="3500"/>
    <x v="2"/>
  </r>
  <r>
    <d v="2015-01-31T00:00:00"/>
    <s v="Impôt sur le revenu"/>
    <x v="1"/>
    <x v="1"/>
    <x v="1"/>
    <s v="Virement"/>
    <m/>
    <n v="701"/>
    <s v="Trésor public"/>
    <d v="2015-01-31T00:00:00"/>
    <m/>
    <x v="0"/>
    <n v="-701"/>
    <x v="1"/>
  </r>
  <r>
    <d v="2015-02-01T00:00:00"/>
    <s v="Gaz 2ème trimestre 2014"/>
    <x v="1"/>
    <x v="1"/>
    <x v="1"/>
    <s v="Prélèvement"/>
    <m/>
    <n v="104"/>
    <s v="Gaz de Belgique"/>
    <d v="2015-02-01T00:00:00"/>
    <m/>
    <x v="1"/>
    <n v="-104"/>
    <x v="1"/>
  </r>
  <r>
    <d v="2015-02-03T00:00:00"/>
    <s v="Courses"/>
    <x v="2"/>
    <x v="1"/>
    <x v="1"/>
    <s v="Carte"/>
    <m/>
    <n v="1432"/>
    <s v="Croisement Market"/>
    <d v="2015-02-03T00:00:00"/>
    <m/>
    <x v="1"/>
    <n v="-1432"/>
    <x v="1"/>
  </r>
  <r>
    <d v="2015-02-10T00:00:00"/>
    <s v="Courses"/>
    <x v="2"/>
    <x v="1"/>
    <x v="1"/>
    <s v="Carte"/>
    <m/>
    <n v="1356"/>
    <s v="Croisement Market"/>
    <d v="2015-02-10T00:00:00"/>
    <m/>
    <x v="1"/>
    <n v="-1356"/>
    <x v="1"/>
  </r>
  <r>
    <d v="2015-02-17T00:00:00"/>
    <s v="Courses"/>
    <x v="2"/>
    <x v="1"/>
    <x v="1"/>
    <s v="Carte"/>
    <m/>
    <n v="1670"/>
    <s v="Croisement Market"/>
    <d v="2015-02-17T00:00:00"/>
    <m/>
    <x v="1"/>
    <n v="-1670"/>
    <x v="1"/>
  </r>
  <r>
    <d v="2015-02-24T00:00:00"/>
    <s v="Paie Sylvie février"/>
    <x v="4"/>
    <x v="1"/>
    <x v="0"/>
    <s v="Virement"/>
    <m/>
    <n v="3722"/>
    <s v="Son patron"/>
    <d v="2015-02-24T00:00:00"/>
    <m/>
    <x v="1"/>
    <n v="3722"/>
    <x v="2"/>
  </r>
  <r>
    <d v="2015-03-03T00:00:00"/>
    <s v="Gaz 2ème trimestre 2014"/>
    <x v="1"/>
    <x v="1"/>
    <x v="1"/>
    <s v="Prélèvement"/>
    <m/>
    <n v="104"/>
    <s v="Gaz de Belgique"/>
    <d v="2015-03-03T00:00:00"/>
    <m/>
    <x v="2"/>
    <n v="-104"/>
    <x v="1"/>
  </r>
  <r>
    <d v="2015-03-05T00:00:00"/>
    <s v="Courses"/>
    <x v="2"/>
    <x v="1"/>
    <x v="1"/>
    <s v="Carte"/>
    <m/>
    <n v="1640"/>
    <s v="Croisement Market"/>
    <d v="2015-03-05T00:00:00"/>
    <m/>
    <x v="2"/>
    <n v="-1640"/>
    <x v="1"/>
  </r>
  <r>
    <d v="2015-03-12T00:00:00"/>
    <s v="Courses"/>
    <x v="2"/>
    <x v="1"/>
    <x v="1"/>
    <s v="Carte"/>
    <m/>
    <n v="1821"/>
    <s v="Croisement Market"/>
    <d v="2015-03-12T00:00:00"/>
    <m/>
    <x v="2"/>
    <n v="-1821"/>
    <x v="1"/>
  </r>
  <r>
    <d v="2015-03-19T00:00:00"/>
    <s v="Courses"/>
    <x v="2"/>
    <x v="1"/>
    <x v="1"/>
    <s v="Carte"/>
    <m/>
    <n v="1320"/>
    <s v="Croisement Market"/>
    <m/>
    <m/>
    <x v="2"/>
    <n v="-1320"/>
    <x v="1"/>
  </r>
  <r>
    <d v="2015-03-26T00:00:00"/>
    <s v="Paie Georges mars"/>
    <x v="4"/>
    <x v="1"/>
    <x v="0"/>
    <s v="Virement"/>
    <m/>
    <n v="3489"/>
    <s v="Mon patron"/>
    <m/>
    <m/>
    <x v="2"/>
    <n v="3489"/>
    <x v="2"/>
  </r>
  <r>
    <d v="2015-03-26T00:00:00"/>
    <s v="Paie Sylvie mars"/>
    <x v="4"/>
    <x v="1"/>
    <x v="0"/>
    <s v="Virement"/>
    <m/>
    <n v="3501"/>
    <s v="Son patron"/>
    <m/>
    <m/>
    <x v="2"/>
    <n v="3501"/>
    <x v="2"/>
  </r>
  <r>
    <m/>
    <m/>
    <x v="5"/>
    <x v="1"/>
    <x v="2"/>
    <m/>
    <m/>
    <m/>
    <m/>
    <m/>
    <m/>
    <x v="3"/>
    <m/>
    <x v="3"/>
  </r>
  <r>
    <m/>
    <m/>
    <x v="5"/>
    <x v="1"/>
    <x v="2"/>
    <m/>
    <m/>
    <m/>
    <m/>
    <m/>
    <m/>
    <x v="3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44:E49" firstHeaderRow="1" firstDataRow="2" firstDataCol="1"/>
  <pivotFields count="14">
    <pivotField compact="0" outline="0" showAll="0"/>
    <pivotField compact="0" outline="0" showAll="0"/>
    <pivotField compact="0" outline="0" showAll="0"/>
    <pivotField axis="axisRow" compact="0" outline="0" showAll="0" defaultSubtotal="0">
      <items count="4">
        <item x="2"/>
        <item x="1"/>
        <item m="1" x="3"/>
        <item x="0"/>
      </items>
    </pivotField>
    <pivotField axis="axisCol" compact="0" outline="0" showAll="0">
      <items count="6">
        <item m="1" x="4"/>
        <item m="1" x="3"/>
        <item x="2"/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3"/>
  </rowFields>
  <rowItems count="4">
    <i>
      <x/>
    </i>
    <i>
      <x v="1"/>
    </i>
    <i>
      <x v="3"/>
    </i>
    <i t="grand">
      <x/>
    </i>
  </rowItems>
  <colFields count="1">
    <field x="4"/>
  </colFields>
  <colItems count="4">
    <i>
      <x v="2"/>
    </i>
    <i>
      <x v="3"/>
    </i>
    <i>
      <x v="4"/>
    </i>
    <i t="grand">
      <x/>
    </i>
  </colItems>
  <dataFields count="1">
    <dataField name="Montants" fld="12" baseField="0" baseItem="0" numFmtId="165"/>
  </dataFields>
  <formats count="1">
    <format dxfId="6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5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6:F16" firstHeaderRow="1" firstDataRow="2" firstDataCol="2" rowPageCount="1" colPageCount="1"/>
  <pivotFields count="14">
    <pivotField compact="0" outline="0" showAll="0"/>
    <pivotField compact="0" outline="0" showAll="0"/>
    <pivotField axis="axisRow" compact="0" outline="0" showAll="0">
      <items count="9">
        <item x="0"/>
        <item x="2"/>
        <item x="1"/>
        <item m="1" x="7"/>
        <item x="4"/>
        <item x="5"/>
        <item x="3"/>
        <item m="1" x="6"/>
        <item t="default"/>
      </items>
    </pivotField>
    <pivotField compact="0" outline="0" showAll="0" defaultSubtotal="0"/>
    <pivotField axis="axisPage" compact="0" outline="0" showAll="0">
      <items count="6">
        <item m="1" x="4"/>
        <item m="1" x="3"/>
        <item x="2"/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axis="axisCol" compact="0" outline="0" showAll="0">
      <items count="8">
        <item h="1" m="1" x="4"/>
        <item x="0"/>
        <item x="1"/>
        <item x="2"/>
        <item h="1" x="3"/>
        <item h="1" m="1" x="6"/>
        <item h="1" m="1" x="5"/>
        <item t="default"/>
      </items>
    </pivotField>
    <pivotField dataField="1" compact="0" outline="0" showAll="0"/>
    <pivotField axis="axisRow" compact="0" outline="0" showAll="0">
      <items count="9">
        <item m="1" x="4"/>
        <item m="1" x="7"/>
        <item x="2"/>
        <item m="1" x="5"/>
        <item x="3"/>
        <item x="0"/>
        <item m="1" x="6"/>
        <item x="1"/>
        <item t="default"/>
      </items>
    </pivotField>
  </pivotFields>
  <rowFields count="2">
    <field x="13"/>
    <field x="2"/>
  </rowFields>
  <rowItems count="9">
    <i>
      <x v="2"/>
      <x v="4"/>
    </i>
    <i t="default">
      <x v="2"/>
    </i>
    <i>
      <x v="5"/>
      <x/>
    </i>
    <i t="default">
      <x v="5"/>
    </i>
    <i>
      <x v="7"/>
      <x v="1"/>
    </i>
    <i r="1">
      <x v="2"/>
    </i>
    <i r="1">
      <x v="6"/>
    </i>
    <i t="default">
      <x v="7"/>
    </i>
    <i t="grand">
      <x/>
    </i>
  </rowItems>
  <colFields count="1">
    <field x="11"/>
  </colFields>
  <colItems count="4">
    <i>
      <x v="1"/>
    </i>
    <i>
      <x v="2"/>
    </i>
    <i>
      <x v="3"/>
    </i>
    <i t="grand">
      <x/>
    </i>
  </colItems>
  <pageFields count="1">
    <pageField fld="4" hier="-1"/>
  </pageFields>
  <dataFields count="1">
    <dataField name="Montants" fld="12" baseField="0" baseItem="0" numFmtId="165"/>
  </dataFields>
  <formats count="2">
    <format dxfId="8">
      <pivotArea dataOnly="0" labelOnly="1" outline="0" fieldPosition="0">
        <references count="1">
          <reference field="11" count="0"/>
        </references>
      </pivotArea>
    </format>
    <format dxfId="7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outlinePr showOutlineSymbols="0"/>
  </sheetPr>
  <dimension ref="B1:C12"/>
  <sheetViews>
    <sheetView showGridLines="0" showZeros="0" showOutlineSymbols="0" zoomScale="98" zoomScaleNormal="98" workbookViewId="0">
      <pane ySplit="3" topLeftCell="A13" activePane="bottomLeft" state="frozen"/>
      <selection pane="bottomLeft" activeCell="B2" sqref="B2"/>
    </sheetView>
  </sheetViews>
  <sheetFormatPr baseColWidth="10" defaultRowHeight="12.75"/>
  <cols>
    <col min="1" max="1" width="37.42578125" style="56" customWidth="1"/>
    <col min="2" max="2" width="49.5703125" style="59" customWidth="1"/>
    <col min="3" max="3" width="189.5703125" style="56" customWidth="1"/>
    <col min="4" max="16384" width="11.42578125" style="56"/>
  </cols>
  <sheetData>
    <row r="1" spans="2:3" ht="72.75" customHeight="1">
      <c r="B1" s="54" t="str">
        <f>Compte</f>
        <v>Compte courant - Crédit National Belge - Numéro 05401259</v>
      </c>
      <c r="C1" s="55"/>
    </row>
    <row r="2" spans="2:3" ht="409.5" customHeight="1">
      <c r="B2" s="57" t="s">
        <v>75</v>
      </c>
    </row>
    <row r="3" spans="2:3" ht="150" customHeight="1">
      <c r="B3" s="56"/>
      <c r="C3" s="58"/>
    </row>
    <row r="4" spans="2:3" ht="21.75" customHeight="1"/>
    <row r="5" spans="2:3" s="61" customFormat="1" ht="21.75" customHeight="1">
      <c r="B5" s="60"/>
    </row>
    <row r="6" spans="2:3" s="61" customFormat="1" ht="21.75" customHeight="1">
      <c r="B6" s="60"/>
    </row>
    <row r="7" spans="2:3" s="61" customFormat="1" ht="21.75" customHeight="1">
      <c r="B7" s="60"/>
    </row>
    <row r="8" spans="2:3" s="61" customFormat="1" ht="21.75" customHeight="1">
      <c r="B8" s="60"/>
      <c r="C8" s="62"/>
    </row>
    <row r="9" spans="2:3" s="61" customFormat="1" ht="21.75" customHeight="1">
      <c r="B9" s="60"/>
      <c r="C9" s="62"/>
    </row>
    <row r="10" spans="2:3" ht="21.75" customHeight="1">
      <c r="B10" s="60"/>
    </row>
    <row r="11" spans="2:3" ht="21.75" customHeight="1">
      <c r="B11" s="60"/>
    </row>
    <row r="12" spans="2:3" ht="21.75" customHeight="1"/>
  </sheetData>
  <sheetProtection sheet="1" objects="1" scenarios="1" selectLockedCells="1" sort="0" autoFilter="0" pivotTables="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O27"/>
  <sheetViews>
    <sheetView tabSelected="1" zoomScale="85" zoomScaleNormal="85" workbookViewId="0">
      <pane ySplit="4" topLeftCell="A5" activePane="bottomLeft" state="frozen"/>
      <selection activeCell="C2" sqref="C2"/>
      <selection pane="bottomLeft" activeCell="C22" sqref="C22"/>
    </sheetView>
  </sheetViews>
  <sheetFormatPr baseColWidth="10" defaultRowHeight="15"/>
  <cols>
    <col min="1" max="1" width="11.42578125" style="5"/>
    <col min="2" max="2" width="26.140625" customWidth="1"/>
    <col min="3" max="3" width="21.28515625" customWidth="1"/>
    <col min="4" max="4" width="19.28515625" bestFit="1" customWidth="1"/>
    <col min="6" max="6" width="13.140625" customWidth="1"/>
    <col min="7" max="7" width="12.28515625" customWidth="1"/>
    <col min="8" max="8" width="14.5703125" style="28" customWidth="1"/>
    <col min="9" max="9" width="21" customWidth="1"/>
    <col min="10" max="10" width="14.140625" style="12" customWidth="1"/>
    <col min="11" max="11" width="24.28515625" customWidth="1"/>
    <col min="12" max="12" width="11.42578125" style="5"/>
    <col min="13" max="13" width="13.7109375" style="28" customWidth="1"/>
    <col min="14" max="14" width="25.85546875" customWidth="1"/>
    <col min="15" max="15" width="12.7109375" style="11" customWidth="1"/>
  </cols>
  <sheetData>
    <row r="1" spans="1:15" s="32" customFormat="1" ht="47.25" customHeight="1">
      <c r="A1" s="63" t="str">
        <f>Compte&amp;" - Fichier des écritures"</f>
        <v>Compte courant - Crédit National Belge - Numéro 05401259 - Fichier des écritures</v>
      </c>
      <c r="B1" s="34"/>
      <c r="C1" s="34"/>
      <c r="D1" s="34"/>
      <c r="E1" s="34"/>
      <c r="F1" s="35"/>
      <c r="G1" s="35"/>
      <c r="H1" s="64"/>
      <c r="I1" s="36"/>
      <c r="J1" s="71"/>
      <c r="K1" s="36"/>
      <c r="L1" s="36"/>
      <c r="M1" s="66"/>
      <c r="N1" s="34"/>
      <c r="O1" s="33"/>
    </row>
    <row r="2" spans="1:15" s="1" customFormat="1" ht="19.5" customHeight="1">
      <c r="A2" s="37"/>
      <c r="B2" s="39" t="str">
        <f>SUBTOTAL(2,H4:H27)&amp;" écritures"</f>
        <v>22 écritures</v>
      </c>
      <c r="C2" s="38"/>
      <c r="D2" s="38"/>
      <c r="F2" s="39"/>
      <c r="G2" s="39"/>
      <c r="H2" s="42" t="s">
        <v>81</v>
      </c>
      <c r="I2" s="68">
        <f>SIB+SUBTOTAL(9,M4:M27)</f>
        <v>4931.8</v>
      </c>
      <c r="J2" s="72"/>
      <c r="K2" s="40"/>
      <c r="L2" s="40"/>
      <c r="M2" s="42">
        <f>SUBTOTAL(9,M4:M27)</f>
        <v>399</v>
      </c>
      <c r="N2" s="38"/>
      <c r="O2" s="9"/>
    </row>
    <row r="3" spans="1:15" s="1" customFormat="1">
      <c r="A3" s="39"/>
      <c r="B3" s="38"/>
      <c r="C3" s="38"/>
      <c r="D3" s="38"/>
      <c r="E3" s="38"/>
      <c r="F3" s="38"/>
      <c r="G3" s="38"/>
      <c r="H3" s="42"/>
      <c r="I3" s="38"/>
      <c r="J3" s="73"/>
      <c r="K3" s="38"/>
      <c r="L3" s="39"/>
      <c r="M3" s="42"/>
      <c r="N3" s="38"/>
      <c r="O3" s="9"/>
    </row>
    <row r="4" spans="1:15" s="2" customFormat="1" ht="37.5" customHeight="1">
      <c r="A4" s="45" t="s">
        <v>0</v>
      </c>
      <c r="B4" s="46" t="s">
        <v>1</v>
      </c>
      <c r="C4" s="46" t="s">
        <v>2</v>
      </c>
      <c r="D4" s="46" t="s">
        <v>51</v>
      </c>
      <c r="E4" s="46" t="s">
        <v>3</v>
      </c>
      <c r="F4" s="46" t="s">
        <v>4</v>
      </c>
      <c r="G4" s="46" t="s">
        <v>5</v>
      </c>
      <c r="H4" s="70" t="s">
        <v>6</v>
      </c>
      <c r="I4" s="46" t="s">
        <v>8</v>
      </c>
      <c r="J4" s="74" t="s">
        <v>77</v>
      </c>
      <c r="K4" s="46" t="s">
        <v>9</v>
      </c>
      <c r="L4" s="15" t="s">
        <v>10</v>
      </c>
      <c r="M4" s="69" t="s">
        <v>7</v>
      </c>
      <c r="N4" s="16" t="s">
        <v>11</v>
      </c>
      <c r="O4" s="10"/>
    </row>
    <row r="5" spans="1:15">
      <c r="A5" s="12">
        <v>42009</v>
      </c>
      <c r="B5" t="s">
        <v>83</v>
      </c>
      <c r="C5" t="s">
        <v>25</v>
      </c>
      <c r="D5" t="s">
        <v>79</v>
      </c>
      <c r="E5" t="s">
        <v>74</v>
      </c>
      <c r="F5" t="s">
        <v>29</v>
      </c>
      <c r="H5" s="28">
        <v>25000</v>
      </c>
      <c r="I5" t="s">
        <v>84</v>
      </c>
      <c r="J5" s="76"/>
      <c r="K5" s="52"/>
      <c r="L5" s="13" t="str">
        <f>YEAR(A5)&amp;"-"&amp;TEXT(MONTH(A5),"00")</f>
        <v>2015-01</v>
      </c>
      <c r="M5" s="26">
        <f>IF(E5="Dépense",H5*-1,H5)</f>
        <v>25000</v>
      </c>
      <c r="N5" s="14" t="str">
        <f>IF(ISTEXT(VLOOKUP(C5,Rubriques,2,FALSE)),VLOOKUP(C5,Rubriques,2,FALSE),"")</f>
        <v>Véhicule</v>
      </c>
    </row>
    <row r="6" spans="1:15">
      <c r="A6" s="12">
        <v>42005</v>
      </c>
      <c r="B6" t="s">
        <v>12</v>
      </c>
      <c r="C6" t="s">
        <v>17</v>
      </c>
      <c r="E6" t="s">
        <v>73</v>
      </c>
      <c r="F6" t="s">
        <v>29</v>
      </c>
      <c r="H6" s="28">
        <v>700</v>
      </c>
      <c r="I6" t="s">
        <v>82</v>
      </c>
      <c r="J6" s="76"/>
      <c r="K6" s="52"/>
      <c r="L6" s="13" t="str">
        <f t="shared" ref="L6:L26" si="0">YEAR(A6)&amp;"-"&amp;TEXT(MONTH(A6),"00")</f>
        <v>2015-01</v>
      </c>
      <c r="M6" s="26">
        <f t="shared" ref="M6:M26" si="1">IF(E6="Dépense",H6*-1,H6)</f>
        <v>-700</v>
      </c>
      <c r="N6" s="14" t="str">
        <f t="shared" ref="N6:N26" si="2">IF(ISTEXT(VLOOKUP(C6,Rubriques,2,FALSE)),VLOOKUP(C6,Rubriques,2,FALSE),"")</f>
        <v>Dépenses courantes</v>
      </c>
    </row>
    <row r="7" spans="1:15">
      <c r="A7" s="12">
        <v>42007</v>
      </c>
      <c r="B7" t="s">
        <v>35</v>
      </c>
      <c r="C7" t="s">
        <v>25</v>
      </c>
      <c r="E7" t="s">
        <v>73</v>
      </c>
      <c r="F7" t="s">
        <v>27</v>
      </c>
      <c r="H7" s="28">
        <v>35000</v>
      </c>
      <c r="I7" t="s">
        <v>36</v>
      </c>
      <c r="J7" s="76">
        <v>42007</v>
      </c>
      <c r="K7" s="52"/>
      <c r="L7" s="13" t="str">
        <f t="shared" si="0"/>
        <v>2015-01</v>
      </c>
      <c r="M7" s="26">
        <f t="shared" si="1"/>
        <v>-35000</v>
      </c>
      <c r="N7" s="14" t="str">
        <f t="shared" si="2"/>
        <v>Véhicule</v>
      </c>
    </row>
    <row r="8" spans="1:15">
      <c r="A8" s="12">
        <v>42008</v>
      </c>
      <c r="B8" t="s">
        <v>41</v>
      </c>
      <c r="C8" t="s">
        <v>14</v>
      </c>
      <c r="E8" t="s">
        <v>73</v>
      </c>
      <c r="F8" t="s">
        <v>28</v>
      </c>
      <c r="H8" s="28">
        <v>1501</v>
      </c>
      <c r="I8" t="s">
        <v>42</v>
      </c>
      <c r="J8" s="76">
        <v>42008</v>
      </c>
      <c r="K8" s="52"/>
      <c r="L8" s="13" t="str">
        <f t="shared" si="0"/>
        <v>2015-01</v>
      </c>
      <c r="M8" s="26">
        <f t="shared" si="1"/>
        <v>-1501</v>
      </c>
      <c r="N8" s="14" t="str">
        <f t="shared" si="2"/>
        <v>Dépenses courantes</v>
      </c>
    </row>
    <row r="9" spans="1:15">
      <c r="A9" s="12">
        <v>42022</v>
      </c>
      <c r="B9" t="s">
        <v>41</v>
      </c>
      <c r="C9" t="s">
        <v>14</v>
      </c>
      <c r="E9" t="s">
        <v>73</v>
      </c>
      <c r="F9" t="s">
        <v>28</v>
      </c>
      <c r="H9" s="28">
        <v>1722</v>
      </c>
      <c r="I9" t="s">
        <v>42</v>
      </c>
      <c r="J9" s="76">
        <v>42022</v>
      </c>
      <c r="K9" s="52"/>
      <c r="L9" s="13" t="str">
        <f t="shared" si="0"/>
        <v>2015-01</v>
      </c>
      <c r="M9" s="26">
        <f t="shared" si="1"/>
        <v>-1722</v>
      </c>
      <c r="N9" s="14" t="str">
        <f t="shared" si="2"/>
        <v>Dépenses courantes</v>
      </c>
    </row>
    <row r="10" spans="1:15">
      <c r="A10" s="12">
        <v>42026</v>
      </c>
      <c r="B10" t="s">
        <v>54</v>
      </c>
      <c r="C10" t="s">
        <v>55</v>
      </c>
      <c r="D10" t="s">
        <v>53</v>
      </c>
      <c r="E10" t="s">
        <v>73</v>
      </c>
      <c r="F10" t="s">
        <v>28</v>
      </c>
      <c r="H10" s="28">
        <v>890</v>
      </c>
      <c r="I10" t="s">
        <v>58</v>
      </c>
      <c r="J10" s="76">
        <v>42026</v>
      </c>
      <c r="K10" s="52"/>
      <c r="L10" s="13" t="str">
        <f t="shared" si="0"/>
        <v>2015-01</v>
      </c>
      <c r="M10" s="26">
        <f t="shared" si="1"/>
        <v>-890</v>
      </c>
      <c r="N10" s="14" t="str">
        <f t="shared" si="2"/>
        <v>Dépenses courantes</v>
      </c>
    </row>
    <row r="11" spans="1:15">
      <c r="A11" s="12">
        <v>42026</v>
      </c>
      <c r="B11" t="s">
        <v>57</v>
      </c>
      <c r="C11" t="s">
        <v>55</v>
      </c>
      <c r="D11" t="s">
        <v>53</v>
      </c>
      <c r="E11" t="s">
        <v>73</v>
      </c>
      <c r="F11" t="s">
        <v>28</v>
      </c>
      <c r="H11" s="28">
        <v>2352</v>
      </c>
      <c r="I11" t="s">
        <v>59</v>
      </c>
      <c r="J11" s="76">
        <v>42026</v>
      </c>
      <c r="K11" s="52"/>
      <c r="L11" s="13" t="str">
        <f t="shared" si="0"/>
        <v>2015-01</v>
      </c>
      <c r="M11" s="26">
        <f t="shared" si="1"/>
        <v>-2352</v>
      </c>
      <c r="N11" s="14" t="str">
        <f t="shared" si="2"/>
        <v>Dépenses courantes</v>
      </c>
    </row>
    <row r="12" spans="1:15">
      <c r="A12" s="12">
        <v>42027</v>
      </c>
      <c r="B12" t="s">
        <v>62</v>
      </c>
      <c r="C12" t="s">
        <v>55</v>
      </c>
      <c r="D12" t="s">
        <v>53</v>
      </c>
      <c r="E12" t="s">
        <v>74</v>
      </c>
      <c r="F12" t="s">
        <v>30</v>
      </c>
      <c r="H12" s="28">
        <v>10000</v>
      </c>
      <c r="I12" t="s">
        <v>63</v>
      </c>
      <c r="J12" s="76">
        <v>42027</v>
      </c>
      <c r="K12" s="52"/>
      <c r="L12" s="13" t="str">
        <f t="shared" si="0"/>
        <v>2015-01</v>
      </c>
      <c r="M12" s="26">
        <f t="shared" si="1"/>
        <v>10000</v>
      </c>
      <c r="N12" s="14" t="str">
        <f t="shared" si="2"/>
        <v>Dépenses courantes</v>
      </c>
    </row>
    <row r="13" spans="1:15">
      <c r="A13" s="12">
        <v>42029</v>
      </c>
      <c r="B13" t="s">
        <v>37</v>
      </c>
      <c r="C13" t="s">
        <v>15</v>
      </c>
      <c r="E13" t="s">
        <v>74</v>
      </c>
      <c r="F13" t="s">
        <v>29</v>
      </c>
      <c r="H13" s="28">
        <v>3500</v>
      </c>
      <c r="I13" t="s">
        <v>39</v>
      </c>
      <c r="J13" s="76">
        <v>42029</v>
      </c>
      <c r="K13" s="52"/>
      <c r="L13" s="13" t="str">
        <f t="shared" si="0"/>
        <v>2015-01</v>
      </c>
      <c r="M13" s="26">
        <f t="shared" si="1"/>
        <v>3500</v>
      </c>
      <c r="N13" s="14" t="str">
        <f t="shared" si="2"/>
        <v>Revenus</v>
      </c>
    </row>
    <row r="14" spans="1:15">
      <c r="A14" s="12">
        <v>42029</v>
      </c>
      <c r="B14" t="s">
        <v>38</v>
      </c>
      <c r="C14" t="s">
        <v>15</v>
      </c>
      <c r="E14" t="s">
        <v>74</v>
      </c>
      <c r="F14" t="s">
        <v>29</v>
      </c>
      <c r="H14" s="28">
        <v>3500</v>
      </c>
      <c r="I14" t="s">
        <v>40</v>
      </c>
      <c r="J14" s="76">
        <v>42029</v>
      </c>
      <c r="K14" s="52"/>
      <c r="L14" s="13" t="str">
        <f t="shared" si="0"/>
        <v>2015-01</v>
      </c>
      <c r="M14" s="26">
        <f t="shared" si="1"/>
        <v>3500</v>
      </c>
      <c r="N14" s="14" t="str">
        <f t="shared" si="2"/>
        <v>Revenus</v>
      </c>
    </row>
    <row r="15" spans="1:15">
      <c r="A15" s="12">
        <v>42035</v>
      </c>
      <c r="B15" t="s">
        <v>12</v>
      </c>
      <c r="C15" t="s">
        <v>17</v>
      </c>
      <c r="E15" t="s">
        <v>73</v>
      </c>
      <c r="F15" t="s">
        <v>29</v>
      </c>
      <c r="H15" s="28">
        <v>701</v>
      </c>
      <c r="I15" t="s">
        <v>31</v>
      </c>
      <c r="J15" s="76">
        <v>42035</v>
      </c>
      <c r="K15" s="52"/>
      <c r="L15" s="13" t="str">
        <f t="shared" si="0"/>
        <v>2015-01</v>
      </c>
      <c r="M15" s="26">
        <f t="shared" si="1"/>
        <v>-701</v>
      </c>
      <c r="N15" s="14" t="str">
        <f t="shared" si="2"/>
        <v>Dépenses courantes</v>
      </c>
    </row>
    <row r="16" spans="1:15">
      <c r="A16" s="12">
        <v>42036</v>
      </c>
      <c r="B16" t="s">
        <v>33</v>
      </c>
      <c r="C16" t="s">
        <v>17</v>
      </c>
      <c r="E16" t="s">
        <v>73</v>
      </c>
      <c r="F16" t="s">
        <v>32</v>
      </c>
      <c r="H16" s="28">
        <v>104</v>
      </c>
      <c r="I16" t="s">
        <v>34</v>
      </c>
      <c r="J16" s="76">
        <v>42036</v>
      </c>
      <c r="K16" s="52"/>
      <c r="L16" s="13" t="str">
        <f t="shared" si="0"/>
        <v>2015-02</v>
      </c>
      <c r="M16" s="26">
        <f t="shared" si="1"/>
        <v>-104</v>
      </c>
      <c r="N16" s="14" t="str">
        <f t="shared" si="2"/>
        <v>Dépenses courantes</v>
      </c>
    </row>
    <row r="17" spans="1:14">
      <c r="A17" s="12">
        <v>42038</v>
      </c>
      <c r="B17" t="s">
        <v>41</v>
      </c>
      <c r="C17" t="s">
        <v>14</v>
      </c>
      <c r="E17" t="s">
        <v>73</v>
      </c>
      <c r="F17" t="s">
        <v>28</v>
      </c>
      <c r="H17" s="28">
        <v>1432</v>
      </c>
      <c r="I17" t="s">
        <v>42</v>
      </c>
      <c r="J17" s="76">
        <v>42038</v>
      </c>
      <c r="K17" s="52"/>
      <c r="L17" s="13" t="str">
        <f t="shared" si="0"/>
        <v>2015-02</v>
      </c>
      <c r="M17" s="26">
        <f t="shared" si="1"/>
        <v>-1432</v>
      </c>
      <c r="N17" s="14" t="str">
        <f t="shared" si="2"/>
        <v>Dépenses courantes</v>
      </c>
    </row>
    <row r="18" spans="1:14">
      <c r="A18" s="12">
        <v>42045</v>
      </c>
      <c r="B18" t="s">
        <v>41</v>
      </c>
      <c r="C18" t="s">
        <v>14</v>
      </c>
      <c r="E18" t="s">
        <v>73</v>
      </c>
      <c r="F18" t="s">
        <v>28</v>
      </c>
      <c r="H18" s="28">
        <v>1356</v>
      </c>
      <c r="I18" t="s">
        <v>42</v>
      </c>
      <c r="J18" s="76">
        <v>42045</v>
      </c>
      <c r="K18" s="52"/>
      <c r="L18" s="13" t="str">
        <f t="shared" si="0"/>
        <v>2015-02</v>
      </c>
      <c r="M18" s="26">
        <f t="shared" si="1"/>
        <v>-1356</v>
      </c>
      <c r="N18" s="14" t="str">
        <f t="shared" si="2"/>
        <v>Dépenses courantes</v>
      </c>
    </row>
    <row r="19" spans="1:14">
      <c r="A19" s="12">
        <v>42052</v>
      </c>
      <c r="B19" t="s">
        <v>41</v>
      </c>
      <c r="C19" t="s">
        <v>14</v>
      </c>
      <c r="E19" t="s">
        <v>73</v>
      </c>
      <c r="F19" t="s">
        <v>28</v>
      </c>
      <c r="H19" s="28">
        <v>1670</v>
      </c>
      <c r="I19" t="s">
        <v>42</v>
      </c>
      <c r="J19" s="76">
        <v>42052</v>
      </c>
      <c r="K19" s="52"/>
      <c r="L19" s="13" t="str">
        <f t="shared" si="0"/>
        <v>2015-02</v>
      </c>
      <c r="M19" s="26">
        <f t="shared" si="1"/>
        <v>-1670</v>
      </c>
      <c r="N19" s="14" t="str">
        <f t="shared" si="2"/>
        <v>Dépenses courantes</v>
      </c>
    </row>
    <row r="20" spans="1:14">
      <c r="A20" s="12">
        <v>42059</v>
      </c>
      <c r="B20" t="s">
        <v>43</v>
      </c>
      <c r="C20" t="s">
        <v>15</v>
      </c>
      <c r="E20" t="s">
        <v>74</v>
      </c>
      <c r="F20" t="s">
        <v>29</v>
      </c>
      <c r="H20" s="28">
        <v>3722</v>
      </c>
      <c r="I20" t="s">
        <v>40</v>
      </c>
      <c r="J20" s="76">
        <v>42059</v>
      </c>
      <c r="K20" s="52"/>
      <c r="L20" s="13" t="str">
        <f t="shared" si="0"/>
        <v>2015-02</v>
      </c>
      <c r="M20" s="26">
        <f t="shared" si="1"/>
        <v>3722</v>
      </c>
      <c r="N20" s="14" t="str">
        <f t="shared" si="2"/>
        <v>Revenus</v>
      </c>
    </row>
    <row r="21" spans="1:14">
      <c r="A21" s="12">
        <v>42066</v>
      </c>
      <c r="B21" t="s">
        <v>33</v>
      </c>
      <c r="C21" t="s">
        <v>17</v>
      </c>
      <c r="E21" t="s">
        <v>73</v>
      </c>
      <c r="F21" t="s">
        <v>32</v>
      </c>
      <c r="H21" s="28">
        <v>104</v>
      </c>
      <c r="I21" t="s">
        <v>34</v>
      </c>
      <c r="J21" s="76">
        <v>42066</v>
      </c>
      <c r="K21" s="52"/>
      <c r="L21" s="13" t="str">
        <f t="shared" si="0"/>
        <v>2015-03</v>
      </c>
      <c r="M21" s="26">
        <f t="shared" si="1"/>
        <v>-104</v>
      </c>
      <c r="N21" s="14" t="str">
        <f t="shared" si="2"/>
        <v>Dépenses courantes</v>
      </c>
    </row>
    <row r="22" spans="1:14">
      <c r="A22" s="12">
        <v>42068</v>
      </c>
      <c r="B22" t="s">
        <v>41</v>
      </c>
      <c r="C22" t="s">
        <v>14</v>
      </c>
      <c r="E22" t="s">
        <v>73</v>
      </c>
      <c r="F22" t="s">
        <v>28</v>
      </c>
      <c r="H22" s="28">
        <v>1640</v>
      </c>
      <c r="I22" t="s">
        <v>42</v>
      </c>
      <c r="J22" s="76">
        <v>42068</v>
      </c>
      <c r="K22" s="52"/>
      <c r="L22" s="13" t="str">
        <f t="shared" si="0"/>
        <v>2015-03</v>
      </c>
      <c r="M22" s="26">
        <f t="shared" si="1"/>
        <v>-1640</v>
      </c>
      <c r="N22" s="14" t="str">
        <f t="shared" si="2"/>
        <v>Dépenses courantes</v>
      </c>
    </row>
    <row r="23" spans="1:14">
      <c r="A23" s="12">
        <v>42075</v>
      </c>
      <c r="B23" t="s">
        <v>41</v>
      </c>
      <c r="C23" t="s">
        <v>14</v>
      </c>
      <c r="E23" t="s">
        <v>73</v>
      </c>
      <c r="F23" t="s">
        <v>28</v>
      </c>
      <c r="H23" s="28">
        <v>1821</v>
      </c>
      <c r="I23" t="s">
        <v>42</v>
      </c>
      <c r="J23" s="76">
        <v>42075</v>
      </c>
      <c r="K23" s="52"/>
      <c r="L23" s="13" t="str">
        <f t="shared" si="0"/>
        <v>2015-03</v>
      </c>
      <c r="M23" s="26">
        <f t="shared" si="1"/>
        <v>-1821</v>
      </c>
      <c r="N23" s="14" t="str">
        <f t="shared" si="2"/>
        <v>Dépenses courantes</v>
      </c>
    </row>
    <row r="24" spans="1:14">
      <c r="A24" s="12">
        <v>42082</v>
      </c>
      <c r="B24" t="s">
        <v>41</v>
      </c>
      <c r="C24" t="s">
        <v>14</v>
      </c>
      <c r="E24" t="s">
        <v>73</v>
      </c>
      <c r="F24" t="s">
        <v>28</v>
      </c>
      <c r="H24" s="28">
        <v>1320</v>
      </c>
      <c r="I24" t="s">
        <v>42</v>
      </c>
      <c r="J24" s="76"/>
      <c r="K24" s="52"/>
      <c r="L24" s="13" t="str">
        <f t="shared" si="0"/>
        <v>2015-03</v>
      </c>
      <c r="M24" s="26">
        <f t="shared" si="1"/>
        <v>-1320</v>
      </c>
      <c r="N24" s="14" t="str">
        <f t="shared" si="2"/>
        <v>Dépenses courantes</v>
      </c>
    </row>
    <row r="25" spans="1:14">
      <c r="A25" s="12">
        <v>42089</v>
      </c>
      <c r="B25" t="s">
        <v>44</v>
      </c>
      <c r="C25" t="s">
        <v>15</v>
      </c>
      <c r="E25" t="s">
        <v>74</v>
      </c>
      <c r="F25" t="s">
        <v>29</v>
      </c>
      <c r="H25" s="28">
        <v>3489</v>
      </c>
      <c r="I25" t="s">
        <v>39</v>
      </c>
      <c r="J25" s="76"/>
      <c r="K25" s="52"/>
      <c r="L25" s="13" t="str">
        <f t="shared" si="0"/>
        <v>2015-03</v>
      </c>
      <c r="M25" s="26">
        <f t="shared" si="1"/>
        <v>3489</v>
      </c>
      <c r="N25" s="14" t="str">
        <f t="shared" si="2"/>
        <v>Revenus</v>
      </c>
    </row>
    <row r="26" spans="1:14">
      <c r="A26" s="12">
        <v>42089</v>
      </c>
      <c r="B26" t="s">
        <v>45</v>
      </c>
      <c r="C26" t="s">
        <v>15</v>
      </c>
      <c r="E26" t="s">
        <v>74</v>
      </c>
      <c r="F26" t="s">
        <v>29</v>
      </c>
      <c r="H26" s="28">
        <v>3501</v>
      </c>
      <c r="I26" t="s">
        <v>40</v>
      </c>
      <c r="J26" s="76"/>
      <c r="K26" s="52"/>
      <c r="L26" s="13" t="str">
        <f t="shared" si="0"/>
        <v>2015-03</v>
      </c>
      <c r="M26" s="26">
        <f t="shared" si="1"/>
        <v>3501</v>
      </c>
      <c r="N26" s="14" t="str">
        <f t="shared" si="2"/>
        <v>Revenus</v>
      </c>
    </row>
    <row r="27" spans="1:14">
      <c r="A27" s="47"/>
      <c r="B27" s="48"/>
      <c r="C27" s="48"/>
      <c r="D27" s="48"/>
      <c r="E27" s="48"/>
      <c r="F27" s="48"/>
      <c r="G27" s="48"/>
      <c r="H27" s="65"/>
      <c r="I27" s="48"/>
      <c r="J27" s="75"/>
      <c r="K27" s="48"/>
      <c r="L27" s="17"/>
      <c r="M27" s="67"/>
      <c r="N27" s="18"/>
    </row>
  </sheetData>
  <sheetProtection sheet="1" objects="1" scenarios="1" sort="0" autoFilter="0" pivotTables="0"/>
  <autoFilter ref="A4:N26">
    <filterColumn colId="2"/>
    <filterColumn colId="9"/>
  </autoFilter>
  <sortState ref="A5:N26">
    <sortCondition ref="A15"/>
  </sortState>
  <conditionalFormatting sqref="C4:C27">
    <cfRule type="expression" dxfId="1" priority="2">
      <formula>AND(ISERROR(VLOOKUP(C4,Liste_Rubriques,1,FALSE)),LEN(C4)&gt;0,C4&lt;&gt;"Rubrique")</formula>
    </cfRule>
  </conditionalFormatting>
  <conditionalFormatting sqref="D4:D27">
    <cfRule type="expression" dxfId="0" priority="1">
      <formula>AND(ISERROR(VLOOKUP(D4,Liste_Regroupements,1,FALSE)),LEN(D4)&gt;0,D4&lt;&gt;"Regroupement")</formula>
    </cfRule>
  </conditionalFormatting>
  <dataValidations count="4">
    <dataValidation type="list" allowBlank="1" showInputMessage="1" showErrorMessage="1" errorTitle="Choisir dans la liste" error="Choisir dans la liste !" sqref="D28:D1048576 C4:C1048576">
      <formula1>Liste_Rubriques</formula1>
    </dataValidation>
    <dataValidation type="list" allowBlank="1" showInputMessage="1" showErrorMessage="1" errorTitle="Choisir dans la liste" error="Choisir dans la liste !" sqref="F3:F1048576">
      <formula1>Liste_Modes</formula1>
    </dataValidation>
    <dataValidation type="list" allowBlank="1" showInputMessage="1" showErrorMessage="1" errorTitle="Choisir dans la liste" error="Choisir dans la liste !" sqref="D4:D27">
      <formula1>Liste_Regroupements</formula1>
    </dataValidation>
    <dataValidation type="list" allowBlank="1" showInputMessage="1" showErrorMessage="1" errorTitle="Choisir dans la liste" sqref="B2 E1 E3:E1048576">
      <formula1>"Dépense,Recette"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49"/>
  <sheetViews>
    <sheetView workbookViewId="0">
      <selection activeCell="D12" sqref="D12"/>
    </sheetView>
  </sheetViews>
  <sheetFormatPr baseColWidth="10" defaultRowHeight="15"/>
  <cols>
    <col min="1" max="1" width="28.140625" bestFit="1" customWidth="1"/>
    <col min="2" max="2" width="19.28515625" bestFit="1" customWidth="1"/>
    <col min="3" max="6" width="15.28515625" customWidth="1"/>
    <col min="7" max="7" width="12.5703125" customWidth="1"/>
  </cols>
  <sheetData>
    <row r="1" spans="1:6" ht="19.5">
      <c r="A1" s="30" t="str">
        <f>Compte&amp;" - Synthèses des écritures"</f>
        <v>Compte courant - Crédit National Belge - Numéro 05401259 - Synthèses des écritures</v>
      </c>
    </row>
    <row r="4" spans="1:6">
      <c r="A4" s="23" t="s">
        <v>3</v>
      </c>
      <c r="B4" t="s">
        <v>61</v>
      </c>
    </row>
    <row r="6" spans="1:6">
      <c r="A6" s="23" t="s">
        <v>50</v>
      </c>
      <c r="C6" s="23" t="s">
        <v>10</v>
      </c>
    </row>
    <row r="7" spans="1:6">
      <c r="A7" s="23" t="s">
        <v>11</v>
      </c>
      <c r="B7" s="23" t="s">
        <v>2</v>
      </c>
      <c r="C7" s="5" t="s">
        <v>47</v>
      </c>
      <c r="D7" s="5" t="s">
        <v>48</v>
      </c>
      <c r="E7" s="5" t="s">
        <v>49</v>
      </c>
      <c r="F7" s="5" t="s">
        <v>46</v>
      </c>
    </row>
    <row r="8" spans="1:6">
      <c r="A8" t="s">
        <v>20</v>
      </c>
      <c r="B8" t="s">
        <v>15</v>
      </c>
      <c r="C8" s="24">
        <v>7000</v>
      </c>
      <c r="D8" s="24">
        <v>3722</v>
      </c>
      <c r="E8" s="24">
        <v>6990</v>
      </c>
      <c r="F8" s="24">
        <v>17712</v>
      </c>
    </row>
    <row r="9" spans="1:6">
      <c r="A9" t="s">
        <v>65</v>
      </c>
      <c r="C9" s="24">
        <v>7000</v>
      </c>
      <c r="D9" s="24">
        <v>3722</v>
      </c>
      <c r="E9" s="24">
        <v>6990</v>
      </c>
      <c r="F9" s="24">
        <v>17712</v>
      </c>
    </row>
    <row r="10" spans="1:6">
      <c r="A10" t="s">
        <v>60</v>
      </c>
      <c r="B10" t="s">
        <v>25</v>
      </c>
      <c r="C10" s="24">
        <v>-10000</v>
      </c>
      <c r="D10" s="24"/>
      <c r="E10" s="24"/>
      <c r="F10" s="24">
        <v>-10000</v>
      </c>
    </row>
    <row r="11" spans="1:6">
      <c r="A11" t="s">
        <v>66</v>
      </c>
      <c r="C11" s="24">
        <v>-10000</v>
      </c>
      <c r="D11" s="24"/>
      <c r="E11" s="24"/>
      <c r="F11" s="24">
        <v>-10000</v>
      </c>
    </row>
    <row r="12" spans="1:6">
      <c r="A12" t="s">
        <v>69</v>
      </c>
      <c r="B12" t="s">
        <v>14</v>
      </c>
      <c r="C12" s="24">
        <v>-3223</v>
      </c>
      <c r="D12" s="24">
        <v>-4458</v>
      </c>
      <c r="E12" s="24">
        <v>-4781</v>
      </c>
      <c r="F12" s="24">
        <v>-12462</v>
      </c>
    </row>
    <row r="13" spans="1:6">
      <c r="B13" t="s">
        <v>17</v>
      </c>
      <c r="C13" s="24">
        <v>-1401</v>
      </c>
      <c r="D13" s="24">
        <v>-104</v>
      </c>
      <c r="E13" s="24">
        <v>-104</v>
      </c>
      <c r="F13" s="24">
        <v>-1609</v>
      </c>
    </row>
    <row r="14" spans="1:6">
      <c r="B14" t="s">
        <v>55</v>
      </c>
      <c r="C14" s="24">
        <v>6758</v>
      </c>
      <c r="D14" s="24"/>
      <c r="E14" s="24"/>
      <c r="F14" s="24">
        <v>6758</v>
      </c>
    </row>
    <row r="15" spans="1:6">
      <c r="A15" t="s">
        <v>76</v>
      </c>
      <c r="C15" s="24">
        <v>2134</v>
      </c>
      <c r="D15" s="24">
        <v>-4562</v>
      </c>
      <c r="E15" s="24">
        <v>-4885</v>
      </c>
      <c r="F15" s="24">
        <v>-7313</v>
      </c>
    </row>
    <row r="16" spans="1:6">
      <c r="A16" t="s">
        <v>46</v>
      </c>
      <c r="C16" s="24">
        <v>-866</v>
      </c>
      <c r="D16" s="24">
        <v>-840</v>
      </c>
      <c r="E16" s="24">
        <v>2105</v>
      </c>
      <c r="F16" s="24">
        <v>399</v>
      </c>
    </row>
    <row r="18" ht="4.5" customHeight="1"/>
    <row r="19" ht="4.5" customHeight="1"/>
    <row r="20" ht="4.5" customHeight="1"/>
    <row r="21" ht="4.5" customHeight="1"/>
    <row r="22" ht="4.5" customHeight="1"/>
    <row r="23" ht="4.5" customHeight="1"/>
    <row r="24" ht="4.5" customHeight="1"/>
    <row r="25" ht="4.5" customHeight="1"/>
    <row r="26" ht="4.5" customHeight="1"/>
    <row r="27" ht="4.5" customHeight="1"/>
    <row r="28" ht="4.5" customHeight="1"/>
    <row r="29" ht="4.5" customHeight="1"/>
    <row r="30" ht="4.5" customHeight="1"/>
    <row r="31" ht="4.5" customHeight="1"/>
    <row r="32" ht="4.5" customHeight="1"/>
    <row r="33" spans="1:5" ht="4.5" customHeight="1"/>
    <row r="34" spans="1:5" ht="4.5" customHeight="1"/>
    <row r="35" spans="1:5" ht="4.5" customHeight="1"/>
    <row r="36" spans="1:5" ht="4.5" customHeight="1"/>
    <row r="37" spans="1:5" ht="4.5" customHeight="1"/>
    <row r="38" spans="1:5" ht="4.5" customHeight="1"/>
    <row r="39" spans="1:5" ht="4.5" customHeight="1"/>
    <row r="44" spans="1:5">
      <c r="A44" s="23" t="s">
        <v>50</v>
      </c>
      <c r="B44" s="23" t="s">
        <v>3</v>
      </c>
    </row>
    <row r="45" spans="1:5">
      <c r="A45" s="23" t="s">
        <v>51</v>
      </c>
      <c r="B45" t="s">
        <v>67</v>
      </c>
      <c r="C45" t="s">
        <v>73</v>
      </c>
      <c r="D45" t="s">
        <v>74</v>
      </c>
      <c r="E45" s="5" t="s">
        <v>46</v>
      </c>
    </row>
    <row r="46" spans="1:5">
      <c r="A46" t="s">
        <v>53</v>
      </c>
      <c r="B46" s="24"/>
      <c r="C46" s="24">
        <v>-3242</v>
      </c>
      <c r="D46" s="24">
        <v>10000</v>
      </c>
      <c r="E46" s="24">
        <v>6758</v>
      </c>
    </row>
    <row r="47" spans="1:5">
      <c r="A47" t="s">
        <v>67</v>
      </c>
      <c r="B47" s="24"/>
      <c r="C47" s="24">
        <v>-49071</v>
      </c>
      <c r="D47" s="24">
        <v>17712</v>
      </c>
      <c r="E47" s="24">
        <v>-31359</v>
      </c>
    </row>
    <row r="48" spans="1:5">
      <c r="A48" t="s">
        <v>79</v>
      </c>
      <c r="B48" s="24"/>
      <c r="C48" s="24"/>
      <c r="D48" s="24">
        <v>25000</v>
      </c>
      <c r="E48" s="24">
        <v>25000</v>
      </c>
    </row>
    <row r="49" spans="1:5">
      <c r="A49" t="s">
        <v>46</v>
      </c>
      <c r="B49" s="24"/>
      <c r="C49" s="24">
        <v>-52313</v>
      </c>
      <c r="D49" s="24">
        <v>52712</v>
      </c>
      <c r="E49" s="24">
        <v>399</v>
      </c>
    </row>
  </sheetData>
  <pageMargins left="0.7" right="0.7" top="0.75" bottom="0.75" header="0.3" footer="0.3"/>
  <pageSetup paperSize="9" orientation="portrait" verticalDpi="0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21"/>
  <sheetViews>
    <sheetView workbookViewId="0">
      <pane ySplit="4" topLeftCell="A5" activePane="bottomLeft" state="frozen"/>
      <selection activeCell="C2" sqref="C2"/>
      <selection pane="bottomLeft" activeCell="D7" sqref="D7"/>
    </sheetView>
  </sheetViews>
  <sheetFormatPr baseColWidth="10" defaultRowHeight="15"/>
  <cols>
    <col min="1" max="1" width="23.140625" customWidth="1"/>
    <col min="2" max="2" width="26.7109375" customWidth="1"/>
    <col min="3" max="3" width="16.5703125" style="28" customWidth="1"/>
    <col min="4" max="4" width="110.28515625" customWidth="1"/>
  </cols>
  <sheetData>
    <row r="1" spans="1:4" s="32" customFormat="1" ht="36.75" customHeight="1">
      <c r="A1" s="43" t="str">
        <f>Compte&amp;" - Fichier des rubriques"</f>
        <v>Compte courant - Crédit National Belge - Numéro 05401259 - Fichier des rubriques</v>
      </c>
      <c r="B1" s="34"/>
      <c r="C1" s="34"/>
      <c r="D1" s="34"/>
    </row>
    <row r="2" spans="1:4" s="1" customFormat="1" ht="19.5">
      <c r="A2" s="41"/>
      <c r="B2" s="38"/>
      <c r="C2" s="42">
        <f>SUBTOTAL(9,C4:C16)</f>
        <v>399</v>
      </c>
      <c r="D2" s="38"/>
    </row>
    <row r="3" spans="1:4" s="1" customFormat="1">
      <c r="A3" s="38"/>
      <c r="B3" s="38"/>
      <c r="C3" s="42"/>
      <c r="D3" s="38"/>
    </row>
    <row r="4" spans="1:4" s="7" customFormat="1" ht="38.25" customHeight="1">
      <c r="A4" s="6" t="s">
        <v>2</v>
      </c>
      <c r="B4" s="6" t="s">
        <v>11</v>
      </c>
      <c r="C4" s="25" t="s">
        <v>13</v>
      </c>
      <c r="D4" s="6" t="s">
        <v>9</v>
      </c>
    </row>
    <row r="5" spans="1:4" s="3" customFormat="1">
      <c r="A5" t="s">
        <v>25</v>
      </c>
      <c r="B5" s="3" t="s">
        <v>60</v>
      </c>
      <c r="C5" s="29">
        <f>SUMIF(Ecritures!C:C,A:A,Ecritures!M:M)</f>
        <v>-10000</v>
      </c>
      <c r="D5" s="49"/>
    </row>
    <row r="6" spans="1:4" s="3" customFormat="1">
      <c r="A6" s="3" t="s">
        <v>14</v>
      </c>
      <c r="B6" s="3" t="s">
        <v>69</v>
      </c>
      <c r="C6" s="29">
        <f>SUMIF(Ecritures!C:C,A:A,Ecritures!M:M)</f>
        <v>-12462</v>
      </c>
      <c r="D6" s="49"/>
    </row>
    <row r="7" spans="1:4" s="3" customFormat="1">
      <c r="A7" t="s">
        <v>22</v>
      </c>
      <c r="B7" s="3" t="s">
        <v>60</v>
      </c>
      <c r="C7" s="29">
        <f>SUMIF(Ecritures!C:C,A:A,Ecritures!M:M)</f>
        <v>0</v>
      </c>
      <c r="D7" s="49"/>
    </row>
    <row r="8" spans="1:4" s="3" customFormat="1">
      <c r="A8" t="s">
        <v>55</v>
      </c>
      <c r="B8" s="3" t="s">
        <v>69</v>
      </c>
      <c r="C8" s="29">
        <f>SUMIF(Ecritures!C:C,A:A,Ecritures!M:M)</f>
        <v>6758</v>
      </c>
      <c r="D8" s="49"/>
    </row>
    <row r="9" spans="1:4" s="3" customFormat="1">
      <c r="A9" s="3" t="s">
        <v>19</v>
      </c>
      <c r="B9" s="3" t="s">
        <v>69</v>
      </c>
      <c r="C9" s="29">
        <f>SUMIF(Ecritures!C:C,A:A,Ecritures!M:M)</f>
        <v>0</v>
      </c>
      <c r="D9" s="49"/>
    </row>
    <row r="10" spans="1:4" s="3" customFormat="1">
      <c r="A10" t="s">
        <v>17</v>
      </c>
      <c r="B10" s="3" t="s">
        <v>69</v>
      </c>
      <c r="C10" s="29">
        <f>SUMIF(Ecritures!C:C,A:A,Ecritures!M:M)</f>
        <v>-1609</v>
      </c>
      <c r="D10" s="49"/>
    </row>
    <row r="11" spans="1:4" s="3" customFormat="1">
      <c r="A11" t="s">
        <v>23</v>
      </c>
      <c r="B11" s="3" t="s">
        <v>20</v>
      </c>
      <c r="C11" s="29">
        <f>SUMIF(Ecritures!C:C,A:A,Ecritures!M:M)</f>
        <v>0</v>
      </c>
      <c r="D11" s="49"/>
    </row>
    <row r="12" spans="1:4" s="3" customFormat="1">
      <c r="A12" t="s">
        <v>24</v>
      </c>
      <c r="B12" t="s">
        <v>60</v>
      </c>
      <c r="C12" s="29">
        <f>SUMIF(Ecritures!C:C,A:A,Ecritures!M:M)</f>
        <v>0</v>
      </c>
      <c r="D12" s="49"/>
    </row>
    <row r="13" spans="1:4" s="3" customFormat="1">
      <c r="A13" s="3" t="s">
        <v>16</v>
      </c>
      <c r="B13" s="3" t="s">
        <v>21</v>
      </c>
      <c r="C13" s="29">
        <f>SUMIF(Ecritures!C:C,A:A,Ecritures!M:M)</f>
        <v>0</v>
      </c>
      <c r="D13" s="49"/>
    </row>
    <row r="14" spans="1:4" s="3" customFormat="1">
      <c r="A14" s="3" t="s">
        <v>15</v>
      </c>
      <c r="B14" s="3" t="s">
        <v>20</v>
      </c>
      <c r="C14" s="29">
        <f>SUMIF(Ecritures!C:C,A:A,Ecritures!M:M)</f>
        <v>17712</v>
      </c>
      <c r="D14" s="49"/>
    </row>
    <row r="15" spans="1:4" s="3" customFormat="1">
      <c r="A15" s="3" t="s">
        <v>18</v>
      </c>
      <c r="B15" s="3" t="s">
        <v>69</v>
      </c>
      <c r="C15" s="29">
        <f>SUMIF(Ecritures!C:C,A:A,Ecritures!M:M)</f>
        <v>0</v>
      </c>
      <c r="D15" s="49"/>
    </row>
    <row r="16" spans="1:4" s="3" customFormat="1">
      <c r="A16" s="4"/>
      <c r="B16" s="4"/>
      <c r="C16" s="27"/>
      <c r="D16" s="4"/>
    </row>
    <row r="17" spans="3:3" s="3" customFormat="1">
      <c r="C17" s="28"/>
    </row>
    <row r="18" spans="3:3" s="3" customFormat="1">
      <c r="C18" s="28"/>
    </row>
    <row r="19" spans="3:3" s="3" customFormat="1">
      <c r="C19" s="28"/>
    </row>
    <row r="20" spans="3:3" s="3" customFormat="1">
      <c r="C20" s="28"/>
    </row>
    <row r="21" spans="3:3" s="3" customFormat="1">
      <c r="C21" s="28"/>
    </row>
  </sheetData>
  <sheetProtection sheet="1" objects="1" scenarios="1" sort="0" autoFilter="0" pivotTables="0"/>
  <autoFilter ref="A4:D14"/>
  <sortState ref="A5:D16">
    <sortCondition ref="A10"/>
  </sortState>
  <conditionalFormatting sqref="B4:B16">
    <cfRule type="expression" dxfId="5" priority="2">
      <formula>AND(ISERROR(VLOOKUP(B4,Liste_Catégories,1,FALSE)),LEN(B4)&gt;0,B4&lt;&gt;"Catégorie")</formula>
    </cfRule>
  </conditionalFormatting>
  <conditionalFormatting sqref="A4:A16">
    <cfRule type="expression" dxfId="4" priority="1">
      <formula>A4=VD_Rubrique</formula>
    </cfRule>
  </conditionalFormatting>
  <dataValidations count="1">
    <dataValidation type="list" showInputMessage="1" showErrorMessage="1" errorTitle="Choisir dans la liste" error="Choisir dans la liste !" sqref="B4:B16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C13"/>
  <sheetViews>
    <sheetView workbookViewId="0">
      <pane ySplit="4" topLeftCell="A5" activePane="bottomLeft" state="frozen"/>
      <selection pane="bottomLeft" activeCell="A7" sqref="A7"/>
    </sheetView>
  </sheetViews>
  <sheetFormatPr baseColWidth="10" defaultRowHeight="15"/>
  <cols>
    <col min="1" max="1" width="45.85546875" customWidth="1"/>
    <col min="2" max="2" width="16.5703125" style="20" customWidth="1"/>
    <col min="3" max="3" width="121.85546875" customWidth="1"/>
  </cols>
  <sheetData>
    <row r="1" spans="1:3" s="7" customFormat="1" ht="31.5" customHeight="1">
      <c r="A1" s="50" t="str">
        <f>Compte&amp;" - Fichier des regroupements"</f>
        <v>Compte courant - Crédit National Belge - Numéro 05401259 - Fichier des regroupements</v>
      </c>
      <c r="B1" s="51"/>
      <c r="C1" s="51"/>
    </row>
    <row r="2" spans="1:3" s="1" customFormat="1" ht="19.5">
      <c r="A2" s="41"/>
      <c r="B2" s="44">
        <f>SUBTOTAL(9,B4:B8)</f>
        <v>6758</v>
      </c>
      <c r="C2" s="38"/>
    </row>
    <row r="3" spans="1:3" s="1" customFormat="1" ht="9" customHeight="1">
      <c r="A3" s="38"/>
      <c r="B3" s="44"/>
      <c r="C3" s="38"/>
    </row>
    <row r="4" spans="1:3" s="7" customFormat="1" ht="38.25" customHeight="1">
      <c r="A4" s="6" t="s">
        <v>56</v>
      </c>
      <c r="B4" s="19" t="s">
        <v>13</v>
      </c>
      <c r="C4" s="6" t="s">
        <v>9</v>
      </c>
    </row>
    <row r="5" spans="1:3" s="3" customFormat="1">
      <c r="A5" t="s">
        <v>79</v>
      </c>
      <c r="B5" s="22">
        <f>SUMIF(Ecritures!D:D,A:A,Ecritures!L:L)</f>
        <v>0</v>
      </c>
      <c r="C5" s="49"/>
    </row>
    <row r="6" spans="1:3" s="3" customFormat="1">
      <c r="A6" t="s">
        <v>53</v>
      </c>
      <c r="B6" s="22">
        <f>SUMIF(Ecritures!D:D,A:A,Ecritures!M:M)</f>
        <v>6758</v>
      </c>
      <c r="C6" s="49"/>
    </row>
    <row r="7" spans="1:3" s="3" customFormat="1">
      <c r="A7" t="s">
        <v>52</v>
      </c>
      <c r="B7" s="22">
        <f>SUMIF(Ecritures!D:D,A:A,Ecritures!M:M)</f>
        <v>0</v>
      </c>
      <c r="C7" s="49"/>
    </row>
    <row r="8" spans="1:3" s="3" customFormat="1">
      <c r="A8" s="4"/>
      <c r="B8" s="21"/>
      <c r="C8" s="4"/>
    </row>
    <row r="9" spans="1:3" s="3" customFormat="1">
      <c r="B9" s="20"/>
    </row>
    <row r="10" spans="1:3" s="3" customFormat="1">
      <c r="B10" s="20"/>
    </row>
    <row r="11" spans="1:3" s="3" customFormat="1">
      <c r="B11" s="20"/>
    </row>
    <row r="12" spans="1:3" s="3" customFormat="1">
      <c r="B12" s="20"/>
    </row>
    <row r="13" spans="1:3" s="3" customFormat="1">
      <c r="B13" s="20"/>
    </row>
  </sheetData>
  <sheetProtection sheet="1" objects="1" scenarios="1" sort="0" autoFilter="0" pivotTables="0"/>
  <autoFilter ref="A4:C7"/>
  <sortState ref="A5:C8">
    <sortCondition ref="A7"/>
  </sortState>
  <conditionalFormatting sqref="A4:A8">
    <cfRule type="expression" dxfId="3" priority="1">
      <formula>A4=VD_Regroupement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D15"/>
  <sheetViews>
    <sheetView workbookViewId="0">
      <pane ySplit="4" topLeftCell="A5" activePane="bottomLeft" state="frozen"/>
      <selection pane="bottomLeft" activeCell="A4" sqref="A4:A10"/>
    </sheetView>
  </sheetViews>
  <sheetFormatPr baseColWidth="10" defaultRowHeight="15"/>
  <cols>
    <col min="1" max="1" width="30" bestFit="1" customWidth="1"/>
    <col min="2" max="2" width="16.5703125" style="28" customWidth="1"/>
    <col min="3" max="3" width="13.85546875" style="28" customWidth="1"/>
    <col min="4" max="4" width="132" customWidth="1"/>
  </cols>
  <sheetData>
    <row r="1" spans="1:4" s="7" customFormat="1" ht="27.75" customHeight="1">
      <c r="A1" s="50" t="str">
        <f>Compte&amp;" - Fichier des catégories"</f>
        <v>Compte courant - Crédit National Belge - Numéro 05401259 - Fichier des catégories</v>
      </c>
      <c r="B1" s="51"/>
      <c r="C1" s="51"/>
      <c r="D1" s="51"/>
    </row>
    <row r="2" spans="1:4" s="1" customFormat="1" ht="19.5">
      <c r="A2" s="41"/>
      <c r="B2" s="42">
        <f>SUBTOTAL(9,B4:B10)</f>
        <v>399</v>
      </c>
      <c r="C2" s="42"/>
      <c r="D2" s="38"/>
    </row>
    <row r="3" spans="1:4" s="1" customFormat="1" ht="8.25" customHeight="1">
      <c r="A3" s="38"/>
      <c r="B3" s="42"/>
      <c r="C3" s="42"/>
      <c r="D3" s="38"/>
    </row>
    <row r="4" spans="1:4" s="7" customFormat="1" ht="38.25" customHeight="1">
      <c r="A4" s="6" t="s">
        <v>11</v>
      </c>
      <c r="B4" s="25" t="s">
        <v>13</v>
      </c>
      <c r="C4" s="25" t="s">
        <v>72</v>
      </c>
      <c r="D4" s="6" t="s">
        <v>9</v>
      </c>
    </row>
    <row r="5" spans="1:4" s="3" customFormat="1">
      <c r="A5" s="3" t="s">
        <v>69</v>
      </c>
      <c r="B5" s="26">
        <f>SUMIF(Ecritures!N:N,A:A,Ecritures!M:M)</f>
        <v>-7313</v>
      </c>
      <c r="C5" s="53">
        <f>COUNTIF(Rubriques!B:B,A:A)</f>
        <v>5</v>
      </c>
      <c r="D5" s="49">
        <f>COUNTIF(Rubriques!B:B,A:A)</f>
        <v>5</v>
      </c>
    </row>
    <row r="6" spans="1:4" s="3" customFormat="1">
      <c r="A6" s="3" t="s">
        <v>21</v>
      </c>
      <c r="B6" s="26">
        <f>SUMIF(Ecritures!N:N,A:A,Ecritures!M:M)</f>
        <v>0</v>
      </c>
      <c r="C6" s="53">
        <f>COUNTIF(Rubriques!B:B,A:A)</f>
        <v>1</v>
      </c>
      <c r="D6" s="49"/>
    </row>
    <row r="7" spans="1:4" s="3" customFormat="1">
      <c r="A7" s="3" t="s">
        <v>20</v>
      </c>
      <c r="B7" s="26">
        <f>SUMIF(Ecritures!N:N,A:A,Ecritures!M:M)</f>
        <v>17712</v>
      </c>
      <c r="C7" s="53">
        <f>COUNTIF(Rubriques!B:B,A:A)</f>
        <v>2</v>
      </c>
      <c r="D7" s="52"/>
    </row>
    <row r="8" spans="1:4" s="3" customFormat="1">
      <c r="A8" s="3" t="s">
        <v>68</v>
      </c>
      <c r="B8" s="26">
        <f>SUMIF(Ecritures!N:N,A:A,Ecritures!M:M)</f>
        <v>0</v>
      </c>
      <c r="C8" s="53">
        <f>COUNTIF(Rubriques!B:B,A:A)</f>
        <v>0</v>
      </c>
      <c r="D8" s="49"/>
    </row>
    <row r="9" spans="1:4" s="3" customFormat="1">
      <c r="A9" t="s">
        <v>60</v>
      </c>
      <c r="B9" s="26">
        <f>SUMIF(Ecritures!N:N,A:A,Ecritures!M:M)</f>
        <v>-10000</v>
      </c>
      <c r="C9" s="53">
        <f>COUNTIF(Rubriques!B:B,A:A)</f>
        <v>3</v>
      </c>
      <c r="D9" s="49"/>
    </row>
    <row r="10" spans="1:4" s="3" customFormat="1">
      <c r="A10" s="4"/>
      <c r="B10" s="27"/>
      <c r="C10" s="27"/>
      <c r="D10" s="4"/>
    </row>
    <row r="11" spans="1:4" s="3" customFormat="1">
      <c r="B11" s="28"/>
      <c r="C11" s="28"/>
    </row>
    <row r="12" spans="1:4" s="3" customFormat="1">
      <c r="B12" s="28"/>
      <c r="C12" s="28"/>
    </row>
    <row r="13" spans="1:4" s="3" customFormat="1">
      <c r="B13" s="28"/>
      <c r="C13" s="28"/>
    </row>
    <row r="14" spans="1:4" s="3" customFormat="1">
      <c r="B14" s="28"/>
      <c r="C14" s="28"/>
    </row>
    <row r="15" spans="1:4" s="3" customFormat="1">
      <c r="B15" s="28"/>
      <c r="C15" s="28"/>
    </row>
  </sheetData>
  <sheetProtection sort="0" autoFilter="0" pivotTables="0"/>
  <autoFilter ref="A4:D9">
    <filterColumn colId="2"/>
  </autoFilter>
  <sortState ref="A5:D10">
    <sortCondition ref="A7"/>
  </sortState>
  <conditionalFormatting sqref="A4:A10">
    <cfRule type="expression" dxfId="2" priority="1">
      <formula>A4=VD_Catégorie</formula>
    </cfRule>
  </conditionalFormatting>
  <pageMargins left="0.7" right="0.7" top="0.75" bottom="0.75" header="0.3" footer="0.3"/>
  <pageSetup paperSize="0" orientation="portrait" horizontalDpi="0" verticalDpi="0" copie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B21"/>
  <sheetViews>
    <sheetView workbookViewId="0">
      <selection activeCell="B5" sqref="B5"/>
    </sheetView>
  </sheetViews>
  <sheetFormatPr baseColWidth="10" defaultRowHeight="15"/>
  <cols>
    <col min="1" max="1" width="23.5703125" customWidth="1"/>
    <col min="2" max="2" width="85.28515625" customWidth="1"/>
  </cols>
  <sheetData>
    <row r="1" spans="1:2" ht="19.5">
      <c r="A1" s="30" t="str">
        <f>Compte&amp;" - Fichier des paramètres"</f>
        <v>Compte courant - Crédit National Belge - Numéro 05401259 - Fichier des paramètres</v>
      </c>
    </row>
    <row r="2" spans="1:2" ht="19.5">
      <c r="A2" s="30"/>
    </row>
    <row r="3" spans="1:2">
      <c r="A3" s="1" t="s">
        <v>78</v>
      </c>
      <c r="B3" s="78">
        <v>4532.8</v>
      </c>
    </row>
    <row r="5" spans="1:2">
      <c r="A5" s="1" t="s">
        <v>64</v>
      </c>
      <c r="B5" s="52" t="s">
        <v>70</v>
      </c>
    </row>
    <row r="7" spans="1:2">
      <c r="A7" s="77" t="s">
        <v>80</v>
      </c>
      <c r="B7" s="77"/>
    </row>
    <row r="8" spans="1:2">
      <c r="A8" t="s">
        <v>2</v>
      </c>
      <c r="B8" s="52" t="s">
        <v>14</v>
      </c>
    </row>
    <row r="9" spans="1:2">
      <c r="A9" t="s">
        <v>11</v>
      </c>
      <c r="B9" s="52" t="s">
        <v>69</v>
      </c>
    </row>
    <row r="10" spans="1:2">
      <c r="A10" t="s">
        <v>51</v>
      </c>
      <c r="B10" s="52" t="s">
        <v>79</v>
      </c>
    </row>
    <row r="11" spans="1:2">
      <c r="A11" t="s">
        <v>4</v>
      </c>
      <c r="B11" s="52" t="s">
        <v>28</v>
      </c>
    </row>
    <row r="12" spans="1:2">
      <c r="A12" s="48"/>
      <c r="B12" s="48"/>
    </row>
    <row r="14" spans="1:2">
      <c r="A14" s="31" t="s">
        <v>26</v>
      </c>
    </row>
    <row r="15" spans="1:2">
      <c r="A15" t="s">
        <v>71</v>
      </c>
    </row>
    <row r="16" spans="1:2">
      <c r="A16" t="s">
        <v>28</v>
      </c>
    </row>
    <row r="17" spans="1:1">
      <c r="A17" t="s">
        <v>27</v>
      </c>
    </row>
    <row r="18" spans="1:1">
      <c r="A18" t="s">
        <v>30</v>
      </c>
    </row>
    <row r="19" spans="1:1">
      <c r="A19" t="s">
        <v>32</v>
      </c>
    </row>
    <row r="20" spans="1:1">
      <c r="A20" t="s">
        <v>29</v>
      </c>
    </row>
    <row r="21" spans="1:1">
      <c r="A21" s="8"/>
    </row>
  </sheetData>
  <sheetProtection sheet="1" objects="1" scenarios="1"/>
  <sortState ref="A6:A11">
    <sortCondition ref="A8"/>
  </sortState>
  <dataValidations count="4">
    <dataValidation type="list" allowBlank="1" showInputMessage="1" showErrorMessage="1" errorTitle="Choisir dans la liste" error="Choisir dans la liste !" sqref="B8">
      <formula1>Liste_Rubriques</formula1>
    </dataValidation>
    <dataValidation type="list" allowBlank="1" showInputMessage="1" showErrorMessage="1" errorTitle="Choisir dans la liste" error="Choisir dans la liste !" sqref="B9">
      <formula1>Liste_Catégories</formula1>
    </dataValidation>
    <dataValidation type="list" allowBlank="1" showInputMessage="1" showErrorMessage="1" errorTitle="Choisir dans la liste" error="Choisir dans la liste !" sqref="B10">
      <formula1>Liste_Regroupements</formula1>
    </dataValidation>
    <dataValidation type="list" allowBlank="1" showInputMessage="1" showErrorMessage="1" errorTitle="Choisir dans la liste" error="Choisir dans la liste !" sqref="B11">
      <formula1>Liste_Modes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14</vt:i4>
      </vt:variant>
    </vt:vector>
  </HeadingPairs>
  <TitlesOfParts>
    <vt:vector size="21" baseType="lpstr">
      <vt:lpstr>Accueil</vt:lpstr>
      <vt:lpstr>Ecritures</vt:lpstr>
      <vt:lpstr>Synthèses</vt:lpstr>
      <vt:lpstr>Rubriques</vt:lpstr>
      <vt:lpstr>Regroupements</vt:lpstr>
      <vt:lpstr>Catégories</vt:lpstr>
      <vt:lpstr>Paramètres</vt:lpstr>
      <vt:lpstr>Catégories</vt:lpstr>
      <vt:lpstr>Compte</vt:lpstr>
      <vt:lpstr>Ecritures</vt:lpstr>
      <vt:lpstr>Liste_Catégories</vt:lpstr>
      <vt:lpstr>Liste_Modes</vt:lpstr>
      <vt:lpstr>Liste_Regroupements</vt:lpstr>
      <vt:lpstr>Liste_Rubriques</vt:lpstr>
      <vt:lpstr>Regroupements</vt:lpstr>
      <vt:lpstr>Rubriques</vt:lpstr>
      <vt:lpstr>SIB</vt:lpstr>
      <vt:lpstr>VD_Catégorie</vt:lpstr>
      <vt:lpstr>VD_Mode</vt:lpstr>
      <vt:lpstr>VD_Regroupement</vt:lpstr>
      <vt:lpstr>VD_Rubrique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dd</cp:lastModifiedBy>
  <dcterms:created xsi:type="dcterms:W3CDTF">2006-09-12T15:06:44Z</dcterms:created>
  <dcterms:modified xsi:type="dcterms:W3CDTF">2015-08-09T14:42:55Z</dcterms:modified>
</cp:coreProperties>
</file>