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8495" windowHeight="11700"/>
  </bookViews>
  <sheets>
    <sheet name="Ecritures" sheetId="1" r:id="rId1"/>
    <sheet name="Synthèses" sheetId="5" r:id="rId2"/>
    <sheet name="Rubriques" sheetId="2" r:id="rId3"/>
    <sheet name="Regroupements" sheetId="6" r:id="rId4"/>
    <sheet name="Catégories" sheetId="4" r:id="rId5"/>
    <sheet name="Paramètres" sheetId="3" r:id="rId6"/>
  </sheets>
  <definedNames>
    <definedName name="_xlnm._FilterDatabase" localSheetId="4" hidden="1">Catégories!$A$3:$C$7</definedName>
    <definedName name="_xlnm._FilterDatabase" localSheetId="0" hidden="1">Ecritures!$A$3:$M$28</definedName>
    <definedName name="_xlnm._FilterDatabase" localSheetId="3" hidden="1">Regroupements!$A$3:$C$5</definedName>
    <definedName name="_xlnm._FilterDatabase" localSheetId="2" hidden="1">Rubriques!$A$3:$D$13</definedName>
    <definedName name="Catégories">Catégories!$A$3:$C$9</definedName>
    <definedName name="Liste_Catégories">Catégories!$A$3:$A$9</definedName>
    <definedName name="Liste_Modes">Paramètres!$A$1:$A$7</definedName>
    <definedName name="Liste_Regroupements">Regroupements!$A$3:$A$7</definedName>
    <definedName name="Liste_Rubriques">Rubriques!$A$3:$A$15</definedName>
    <definedName name="Regroupements">Regroupements!$A$3:$C$7</definedName>
    <definedName name="Rubriques">Rubriques!$A$3:$D$15</definedName>
  </definedNames>
  <calcPr calcId="125725"/>
  <pivotCaches>
    <pivotCache cacheId="19" r:id="rId7"/>
  </pivotCaches>
</workbook>
</file>

<file path=xl/calcChain.xml><?xml version="1.0" encoding="utf-8"?>
<calcChain xmlns="http://schemas.openxmlformats.org/spreadsheetml/2006/main">
  <c r="C4" i="2"/>
  <c r="M5" i="1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4"/>
  <c r="L4"/>
  <c r="L5"/>
  <c r="L6"/>
  <c r="L7"/>
  <c r="L8"/>
  <c r="L9"/>
  <c r="L10"/>
  <c r="L11"/>
  <c r="L12"/>
  <c r="L14"/>
  <c r="L15"/>
  <c r="L16"/>
  <c r="L17"/>
  <c r="L18"/>
  <c r="L19"/>
  <c r="L20"/>
  <c r="L21"/>
  <c r="L22"/>
  <c r="L23"/>
  <c r="L24"/>
  <c r="L25"/>
  <c r="L26"/>
  <c r="L27"/>
  <c r="L28"/>
  <c r="L13"/>
  <c r="K12"/>
  <c r="K11"/>
  <c r="C6" i="2"/>
  <c r="C8"/>
  <c r="C10"/>
  <c r="C11"/>
  <c r="C12"/>
  <c r="C14"/>
  <c r="C7"/>
  <c r="K13" i="1"/>
  <c r="B6" i="6"/>
  <c r="B4"/>
  <c r="K27" i="1"/>
  <c r="K26"/>
  <c r="K25"/>
  <c r="K24"/>
  <c r="K23"/>
  <c r="K22"/>
  <c r="K21"/>
  <c r="K20"/>
  <c r="K19"/>
  <c r="K18"/>
  <c r="K17"/>
  <c r="K16"/>
  <c r="K15"/>
  <c r="E1"/>
  <c r="C9" i="2"/>
  <c r="C13"/>
  <c r="K5" i="1"/>
  <c r="K6"/>
  <c r="K7"/>
  <c r="K8"/>
  <c r="K9"/>
  <c r="K10"/>
  <c r="K14"/>
  <c r="K28"/>
  <c r="K4"/>
  <c r="B5" i="6" l="1"/>
  <c r="C5" i="2"/>
  <c r="C1" s="1"/>
  <c r="B1" i="6"/>
  <c r="B5" i="4"/>
  <c r="L1" i="1"/>
  <c r="B8" i="4"/>
  <c r="B6"/>
  <c r="B4"/>
  <c r="B7"/>
  <c r="B1" l="1"/>
</calcChain>
</file>

<file path=xl/sharedStrings.xml><?xml version="1.0" encoding="utf-8"?>
<sst xmlns="http://schemas.openxmlformats.org/spreadsheetml/2006/main" count="211" uniqueCount="74">
  <si>
    <t>Fichier des écritures</t>
  </si>
  <si>
    <t>Date</t>
  </si>
  <si>
    <t>Libellé</t>
  </si>
  <si>
    <t>Rubrique</t>
  </si>
  <si>
    <t>Sens</t>
  </si>
  <si>
    <t>Mode</t>
  </si>
  <si>
    <t>Référence</t>
  </si>
  <si>
    <t>Montant écriture</t>
  </si>
  <si>
    <t>Montant comptable</t>
  </si>
  <si>
    <t>Tiers</t>
  </si>
  <si>
    <t>Observations</t>
  </si>
  <si>
    <t>Période</t>
  </si>
  <si>
    <t>Catégorie</t>
  </si>
  <si>
    <t>Impôt sur le revenu</t>
  </si>
  <si>
    <t>Fichier des rubriques</t>
  </si>
  <si>
    <t>Ecritures</t>
  </si>
  <si>
    <t>Alimentation</t>
  </si>
  <si>
    <t>Salaires</t>
  </si>
  <si>
    <t>Restaurant</t>
  </si>
  <si>
    <t>Gaz</t>
  </si>
  <si>
    <t>Téléphone</t>
  </si>
  <si>
    <t>Electricité</t>
  </si>
  <si>
    <t>Fonctionnement courant</t>
  </si>
  <si>
    <t>Revenus</t>
  </si>
  <si>
    <t>Loisirs</t>
  </si>
  <si>
    <t>Carburant</t>
  </si>
  <si>
    <t>Impôts sur le revenu</t>
  </si>
  <si>
    <t>Réparations véhicule</t>
  </si>
  <si>
    <t>Achat véhicule</t>
  </si>
  <si>
    <t>Dépenses</t>
  </si>
  <si>
    <t>Modes</t>
  </si>
  <si>
    <t>Chèque</t>
  </si>
  <si>
    <t>Carte</t>
  </si>
  <si>
    <t>Virement</t>
  </si>
  <si>
    <t>Espèces</t>
  </si>
  <si>
    <t>Trésor public</t>
  </si>
  <si>
    <t>Fichier des catégories</t>
  </si>
  <si>
    <t>Prélèvement</t>
  </si>
  <si>
    <t>Gaz 2ème trimestre 2014</t>
  </si>
  <si>
    <t>Gaz de Belgique</t>
  </si>
  <si>
    <t>Achat cabriolet</t>
  </si>
  <si>
    <t>Mercedes Occasions</t>
  </si>
  <si>
    <t>Paie Georges janvier</t>
  </si>
  <si>
    <t>Recettes</t>
  </si>
  <si>
    <t>Paie Sylvie janvier</t>
  </si>
  <si>
    <t>Mon patron</t>
  </si>
  <si>
    <t>Son patron</t>
  </si>
  <si>
    <t>Courses</t>
  </si>
  <si>
    <t>Croisement Market</t>
  </si>
  <si>
    <t>Paie Georges février</t>
  </si>
  <si>
    <t>Paie Sylvie février</t>
  </si>
  <si>
    <t>Paie Georges mars</t>
  </si>
  <si>
    <t>Paie Sylvie mars</t>
  </si>
  <si>
    <t>Total général</t>
  </si>
  <si>
    <t>2015-01</t>
  </si>
  <si>
    <t>2015-02</t>
  </si>
  <si>
    <t>2015-03</t>
  </si>
  <si>
    <t>Montants</t>
  </si>
  <si>
    <t>Regroupement</t>
  </si>
  <si>
    <t>Fichier des regroupements</t>
  </si>
  <si>
    <t>Vacances 2015</t>
  </si>
  <si>
    <t>Mariage</t>
  </si>
  <si>
    <t>Robe de mariée</t>
  </si>
  <si>
    <t>Divers</t>
  </si>
  <si>
    <t>Regroupements</t>
  </si>
  <si>
    <t>Acompte traiteur</t>
  </si>
  <si>
    <t>Fairfuck</t>
  </si>
  <si>
    <t>Amédée Paon</t>
  </si>
  <si>
    <t>Véhicule</t>
  </si>
  <si>
    <t>(Tous)</t>
  </si>
  <si>
    <t/>
  </si>
  <si>
    <t xml:space="preserve">Total </t>
  </si>
  <si>
    <t>Participation beaux-parents</t>
  </si>
  <si>
    <t>Belle-maman</t>
  </si>
</sst>
</file>

<file path=xl/styles.xml><?xml version="1.0" encoding="utf-8"?>
<styleSheet xmlns="http://schemas.openxmlformats.org/spreadsheetml/2006/main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6" formatCode="_-* #,##0.00\ &quot;€&quot;_-;[Red]\-* #,##0.00\ &quot;€&quot;_-;_-* &quot;-&quot;??\ &quot;€&quot;_-;_-@_-"/>
    <numFmt numFmtId="167" formatCode="#,##0.00\ &quot;€&quot;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4" tint="-0.249977111117893"/>
      <name val="Arial Black"/>
      <family val="2"/>
    </font>
    <font>
      <b/>
      <sz val="14"/>
      <color theme="4" tint="-0.249977111117893"/>
      <name val="Arial Black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6">
    <xf numFmtId="0" fontId="0" fillId="0" borderId="0" xfId="0"/>
    <xf numFmtId="0" fontId="2" fillId="0" borderId="0" xfId="0" applyFont="1"/>
    <xf numFmtId="0" fontId="2" fillId="0" borderId="0" xfId="0" applyFont="1" applyAlignment="1">
      <alignment vertical="top" wrapText="1"/>
    </xf>
    <xf numFmtId="0" fontId="0" fillId="0" borderId="0" xfId="0" applyFont="1"/>
    <xf numFmtId="0" fontId="0" fillId="2" borderId="0" xfId="0" applyFont="1" applyFill="1"/>
    <xf numFmtId="0" fontId="3" fillId="0" borderId="0" xfId="0" applyFont="1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2" borderId="0" xfId="0" applyFont="1" applyFill="1" applyAlignment="1">
      <alignment vertical="top"/>
    </xf>
    <xf numFmtId="0" fontId="2" fillId="0" borderId="0" xfId="0" applyFont="1" applyAlignment="1">
      <alignment vertical="top"/>
    </xf>
    <xf numFmtId="0" fontId="0" fillId="2" borderId="0" xfId="0" applyFill="1"/>
    <xf numFmtId="44" fontId="2" fillId="0" borderId="0" xfId="1" applyFont="1"/>
    <xf numFmtId="44" fontId="2" fillId="0" borderId="0" xfId="1" applyFont="1" applyAlignment="1">
      <alignment vertical="top" wrapText="1"/>
    </xf>
    <xf numFmtId="44" fontId="0" fillId="0" borderId="0" xfId="1" applyFont="1"/>
    <xf numFmtId="14" fontId="0" fillId="0" borderId="0" xfId="0" applyNumberFormat="1" applyAlignment="1">
      <alignment horizontal="center"/>
    </xf>
    <xf numFmtId="44" fontId="2" fillId="0" borderId="0" xfId="1" applyFont="1" applyAlignment="1">
      <alignment horizontal="center"/>
    </xf>
    <xf numFmtId="14" fontId="0" fillId="3" borderId="0" xfId="0" applyNumberFormat="1" applyFill="1" applyAlignment="1">
      <alignment horizontal="center"/>
    </xf>
    <xf numFmtId="0" fontId="0" fillId="3" borderId="0" xfId="0" applyFill="1"/>
    <xf numFmtId="0" fontId="4" fillId="0" borderId="0" xfId="0" applyFont="1" applyAlignment="1">
      <alignment horizontal="left"/>
    </xf>
    <xf numFmtId="0" fontId="2" fillId="4" borderId="0" xfId="0" applyFont="1" applyFill="1" applyAlignment="1">
      <alignment horizontal="center" vertical="top" wrapText="1"/>
    </xf>
    <xf numFmtId="0" fontId="2" fillId="4" borderId="0" xfId="0" applyFont="1" applyFill="1" applyAlignment="1">
      <alignment vertical="top" wrapText="1"/>
    </xf>
    <xf numFmtId="0" fontId="2" fillId="5" borderId="0" xfId="0" applyFont="1" applyFill="1" applyAlignment="1">
      <alignment horizontal="center" vertical="top" wrapText="1"/>
    </xf>
    <xf numFmtId="0" fontId="2" fillId="5" borderId="0" xfId="0" applyFont="1" applyFill="1" applyAlignment="1">
      <alignment vertical="top" wrapText="1"/>
    </xf>
    <xf numFmtId="0" fontId="0" fillId="5" borderId="0" xfId="0" applyFill="1" applyAlignment="1">
      <alignment horizontal="center"/>
    </xf>
    <xf numFmtId="0" fontId="0" fillId="5" borderId="0" xfId="0" applyFill="1"/>
    <xf numFmtId="0" fontId="0" fillId="4" borderId="0" xfId="0" applyFill="1" applyAlignment="1">
      <alignment horizontal="center"/>
    </xf>
    <xf numFmtId="0" fontId="0" fillId="4" borderId="0" xfId="0" applyFill="1"/>
    <xf numFmtId="166" fontId="2" fillId="0" borderId="0" xfId="1" applyNumberFormat="1" applyFont="1" applyAlignment="1">
      <alignment horizontal="center"/>
    </xf>
    <xf numFmtId="166" fontId="2" fillId="2" borderId="0" xfId="1" applyNumberFormat="1" applyFont="1" applyFill="1" applyAlignment="1">
      <alignment horizontal="center" vertical="top"/>
    </xf>
    <xf numFmtId="166" fontId="0" fillId="0" borderId="0" xfId="1" applyNumberFormat="1" applyFont="1" applyAlignment="1">
      <alignment horizontal="center"/>
    </xf>
    <xf numFmtId="166" fontId="0" fillId="2" borderId="0" xfId="1" applyNumberFormat="1" applyFont="1" applyFill="1" applyAlignment="1">
      <alignment horizontal="center"/>
    </xf>
    <xf numFmtId="166" fontId="0" fillId="3" borderId="0" xfId="1" applyNumberFormat="1" applyFont="1" applyFill="1" applyAlignment="1">
      <alignment horizontal="center"/>
    </xf>
    <xf numFmtId="0" fontId="0" fillId="0" borderId="0" xfId="0" pivotButton="1"/>
    <xf numFmtId="167" fontId="0" fillId="0" borderId="0" xfId="0" applyNumberFormat="1"/>
    <xf numFmtId="40" fontId="2" fillId="0" borderId="0" xfId="1" applyNumberFormat="1" applyFont="1" applyAlignment="1">
      <alignment horizontal="right"/>
    </xf>
    <xf numFmtId="40" fontId="2" fillId="4" borderId="0" xfId="1" applyNumberFormat="1" applyFont="1" applyFill="1" applyAlignment="1">
      <alignment horizontal="right" vertical="top" wrapText="1"/>
    </xf>
    <xf numFmtId="40" fontId="0" fillId="0" borderId="0" xfId="1" applyNumberFormat="1" applyFont="1" applyAlignment="1">
      <alignment horizontal="right"/>
    </xf>
    <xf numFmtId="40" fontId="0" fillId="4" borderId="0" xfId="1" applyNumberFormat="1" applyFont="1" applyFill="1" applyAlignment="1">
      <alignment horizontal="right"/>
    </xf>
    <xf numFmtId="40" fontId="2" fillId="5" borderId="0" xfId="1" applyNumberFormat="1" applyFont="1" applyFill="1" applyAlignment="1">
      <alignment horizontal="right" vertical="top" wrapText="1"/>
    </xf>
    <xf numFmtId="40" fontId="0" fillId="3" borderId="0" xfId="1" applyNumberFormat="1" applyFont="1" applyFill="1" applyAlignment="1">
      <alignment horizontal="right"/>
    </xf>
    <xf numFmtId="40" fontId="0" fillId="5" borderId="0" xfId="1" applyNumberFormat="1" applyFont="1" applyFill="1" applyAlignment="1">
      <alignment horizontal="right"/>
    </xf>
    <xf numFmtId="8" fontId="2" fillId="2" borderId="0" xfId="1" applyNumberFormat="1" applyFont="1" applyFill="1" applyAlignment="1">
      <alignment horizontal="center" vertical="top"/>
    </xf>
    <xf numFmtId="8" fontId="2" fillId="0" borderId="0" xfId="1" applyNumberFormat="1" applyFont="1" applyAlignment="1">
      <alignment horizontal="right"/>
    </xf>
    <xf numFmtId="8" fontId="0" fillId="3" borderId="0" xfId="1" applyNumberFormat="1" applyFont="1" applyFill="1" applyAlignment="1">
      <alignment horizontal="right"/>
    </xf>
    <xf numFmtId="8" fontId="0" fillId="2" borderId="0" xfId="1" applyNumberFormat="1" applyFont="1" applyFill="1" applyAlignment="1">
      <alignment horizontal="right"/>
    </xf>
    <xf numFmtId="8" fontId="0" fillId="0" borderId="0" xfId="1" applyNumberFormat="1" applyFont="1" applyAlignment="1">
      <alignment horizontal="right"/>
    </xf>
  </cellXfs>
  <cellStyles count="2">
    <cellStyle name="Monétaire" xfId="1" builtinId="4"/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horizontal="center" readingOrder="0"/>
    </dxf>
    <dxf>
      <fill>
        <patternFill>
          <bgColor rgb="FFFF0000"/>
        </patternFill>
      </fill>
    </dxf>
    <dxf>
      <alignment horizontal="center" readingOrder="0"/>
    </dxf>
    <dxf>
      <alignment horizontal="center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177.579797106482" createdVersion="3" refreshedVersion="3" minRefreshableVersion="3" recordCount="27">
  <cacheSource type="worksheet">
    <worksheetSource ref="A3:M10003" sheet="Ecritures"/>
  </cacheSource>
  <cacheFields count="13">
    <cacheField name="Date" numFmtId="0">
      <sharedItems containsNonDate="0" containsDate="1" containsString="0" containsBlank="1" minDate="2015-01-01T00:00:00" maxDate="2015-03-27T00:00:00"/>
    </cacheField>
    <cacheField name="Libellé" numFmtId="0">
      <sharedItems containsBlank="1"/>
    </cacheField>
    <cacheField name="Rubrique" numFmtId="0">
      <sharedItems containsBlank="1" count="7">
        <s v="Impôts sur le revenu"/>
        <s v="Gaz"/>
        <s v="Achat véhicule"/>
        <s v="Salaires"/>
        <s v="Alimentation"/>
        <s v="Divers"/>
        <m/>
      </sharedItems>
    </cacheField>
    <cacheField name="Regroupement" numFmtId="0">
      <sharedItems containsBlank="1" count="2">
        <m/>
        <s v="Mariage"/>
      </sharedItems>
    </cacheField>
    <cacheField name="Sens" numFmtId="0">
      <sharedItems containsBlank="1" count="3">
        <s v="Dépenses"/>
        <s v="Recettes"/>
        <m/>
      </sharedItems>
    </cacheField>
    <cacheField name="Mode" numFmtId="0">
      <sharedItems containsBlank="1"/>
    </cacheField>
    <cacheField name="Référence" numFmtId="0">
      <sharedItems containsNonDate="0" containsString="0" containsBlank="1"/>
    </cacheField>
    <cacheField name="Montant écriture" numFmtId="44">
      <sharedItems containsString="0" containsBlank="1" containsNumber="1" containsInteger="1" minValue="75" maxValue="35000"/>
    </cacheField>
    <cacheField name="Tiers" numFmtId="0">
      <sharedItems containsBlank="1"/>
    </cacheField>
    <cacheField name="Observations" numFmtId="0">
      <sharedItems containsNonDate="0" containsString="0" containsBlank="1"/>
    </cacheField>
    <cacheField name="Période" numFmtId="0">
      <sharedItems containsBlank="1" count="5">
        <s v="2015-01"/>
        <s v="2015-02"/>
        <s v="2015-03"/>
        <s v=""/>
        <m/>
      </sharedItems>
    </cacheField>
    <cacheField name="Montant comptable" numFmtId="165">
      <sharedItems containsString="0" containsBlank="1" containsNumber="1" containsInteger="1" minValue="-10000" maxValue="35000"/>
    </cacheField>
    <cacheField name="Catégorie" numFmtId="0">
      <sharedItems containsBlank="1" count="5">
        <s v=""/>
        <m/>
        <s v="Véhicules" u="1"/>
        <s v="Revenus" u="1"/>
        <s v="Fonctionnement courant" u="1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">
  <r>
    <d v="2015-01-01T00:00:00"/>
    <s v="Impôt sur le revenu"/>
    <x v="0"/>
    <x v="0"/>
    <x v="0"/>
    <s v="Virement"/>
    <m/>
    <n v="701"/>
    <s v="Trésor public"/>
    <m/>
    <x v="0"/>
    <n v="701"/>
    <x v="0"/>
  </r>
  <r>
    <d v="2015-01-02T00:00:00"/>
    <s v="Gaz 2ème trimestre 2014"/>
    <x v="1"/>
    <x v="0"/>
    <x v="0"/>
    <s v="Prélèvement"/>
    <m/>
    <n v="75"/>
    <s v="Gaz de Belgique"/>
    <m/>
    <x v="0"/>
    <n v="75"/>
    <x v="0"/>
  </r>
  <r>
    <d v="2015-01-03T00:00:00"/>
    <s v="Achat cabriolet"/>
    <x v="2"/>
    <x v="0"/>
    <x v="0"/>
    <s v="Chèque"/>
    <m/>
    <n v="35000"/>
    <s v="Mercedes Occasions"/>
    <m/>
    <x v="0"/>
    <n v="35000"/>
    <x v="0"/>
  </r>
  <r>
    <d v="2015-01-25T00:00:00"/>
    <s v="Paie Georges janvier"/>
    <x v="3"/>
    <x v="0"/>
    <x v="1"/>
    <s v="Virement"/>
    <m/>
    <n v="3500"/>
    <s v="Mon patron"/>
    <m/>
    <x v="0"/>
    <n v="-3500"/>
    <x v="0"/>
  </r>
  <r>
    <d v="2015-01-25T00:00:00"/>
    <s v="Paie Sylvie janvier"/>
    <x v="3"/>
    <x v="0"/>
    <x v="1"/>
    <s v="Virement"/>
    <m/>
    <n v="3500"/>
    <s v="Son patron"/>
    <m/>
    <x v="0"/>
    <n v="-3500"/>
    <x v="0"/>
  </r>
  <r>
    <d v="2015-01-04T00:00:00"/>
    <s v="Courses"/>
    <x v="4"/>
    <x v="0"/>
    <x v="0"/>
    <s v="Carte"/>
    <m/>
    <n v="1501"/>
    <s v="Croisement Market"/>
    <m/>
    <x v="0"/>
    <n v="1501"/>
    <x v="0"/>
  </r>
  <r>
    <d v="2015-01-11T00:00:00"/>
    <s v="Courses"/>
    <x v="4"/>
    <x v="0"/>
    <x v="0"/>
    <s v="Carte"/>
    <m/>
    <n v="1289"/>
    <s v="Croisement Market"/>
    <m/>
    <x v="0"/>
    <n v="1289"/>
    <x v="0"/>
  </r>
  <r>
    <d v="2015-01-22T00:00:00"/>
    <s v="Robe de mariée"/>
    <x v="5"/>
    <x v="1"/>
    <x v="0"/>
    <s v="Carte"/>
    <m/>
    <n v="890"/>
    <s v="Fairfuck"/>
    <m/>
    <x v="0"/>
    <n v="890"/>
    <x v="0"/>
  </r>
  <r>
    <d v="2015-01-22T00:00:00"/>
    <s v="Acompte traiteur"/>
    <x v="5"/>
    <x v="1"/>
    <x v="0"/>
    <s v="Carte"/>
    <m/>
    <n v="2352"/>
    <s v="Amédée Paon"/>
    <m/>
    <x v="0"/>
    <n v="2352"/>
    <x v="0"/>
  </r>
  <r>
    <d v="2015-01-23T00:00:00"/>
    <s v="Participation beaux-parents"/>
    <x v="5"/>
    <x v="1"/>
    <x v="1"/>
    <s v="Espèces"/>
    <m/>
    <n v="10000"/>
    <s v="Belle-maman"/>
    <m/>
    <x v="0"/>
    <n v="-10000"/>
    <x v="0"/>
  </r>
  <r>
    <d v="2015-01-18T00:00:00"/>
    <s v="Courses"/>
    <x v="4"/>
    <x v="0"/>
    <x v="0"/>
    <s v="Carte"/>
    <m/>
    <n v="1722"/>
    <s v="Croisement Market"/>
    <m/>
    <x v="0"/>
    <n v="1722"/>
    <x v="0"/>
  </r>
  <r>
    <d v="2015-01-31T00:00:00"/>
    <s v="Impôt sur le revenu"/>
    <x v="0"/>
    <x v="0"/>
    <x v="0"/>
    <s v="Virement"/>
    <m/>
    <n v="701"/>
    <s v="Trésor public"/>
    <m/>
    <x v="0"/>
    <n v="701"/>
    <x v="0"/>
  </r>
  <r>
    <d v="2015-02-01T00:00:00"/>
    <s v="Gaz 2ème trimestre 2014"/>
    <x v="1"/>
    <x v="0"/>
    <x v="0"/>
    <s v="Prélèvement"/>
    <m/>
    <n v="104"/>
    <s v="Gaz de Belgique"/>
    <m/>
    <x v="1"/>
    <n v="104"/>
    <x v="0"/>
  </r>
  <r>
    <d v="2015-02-24T00:00:00"/>
    <s v="Paie Georges février"/>
    <x v="3"/>
    <x v="0"/>
    <x v="1"/>
    <s v="Virement"/>
    <m/>
    <n v="3621"/>
    <s v="Mon patron"/>
    <m/>
    <x v="1"/>
    <n v="-3621"/>
    <x v="0"/>
  </r>
  <r>
    <d v="2015-02-24T00:00:00"/>
    <s v="Paie Sylvie février"/>
    <x v="3"/>
    <x v="0"/>
    <x v="1"/>
    <s v="Virement"/>
    <m/>
    <n v="3722"/>
    <s v="Son patron"/>
    <m/>
    <x v="1"/>
    <n v="-3722"/>
    <x v="0"/>
  </r>
  <r>
    <d v="2015-02-03T00:00:00"/>
    <s v="Courses"/>
    <x v="4"/>
    <x v="0"/>
    <x v="0"/>
    <s v="Carte"/>
    <m/>
    <n v="1432"/>
    <s v="Croisement Market"/>
    <m/>
    <x v="1"/>
    <n v="1432"/>
    <x v="0"/>
  </r>
  <r>
    <d v="2015-02-10T00:00:00"/>
    <s v="Courses"/>
    <x v="4"/>
    <x v="0"/>
    <x v="0"/>
    <s v="Carte"/>
    <m/>
    <n v="1356"/>
    <s v="Croisement Market"/>
    <m/>
    <x v="1"/>
    <n v="1356"/>
    <x v="0"/>
  </r>
  <r>
    <d v="2015-02-17T00:00:00"/>
    <s v="Courses"/>
    <x v="4"/>
    <x v="0"/>
    <x v="0"/>
    <s v="Carte"/>
    <m/>
    <n v="1670"/>
    <s v="Croisement Market"/>
    <m/>
    <x v="1"/>
    <n v="1670"/>
    <x v="0"/>
  </r>
  <r>
    <d v="2015-03-03T00:00:00"/>
    <s v="Gaz 2ème trimestre 2014"/>
    <x v="1"/>
    <x v="0"/>
    <x v="0"/>
    <s v="Prélèvement"/>
    <m/>
    <n v="104"/>
    <s v="Gaz de Belgique"/>
    <m/>
    <x v="2"/>
    <n v="104"/>
    <x v="0"/>
  </r>
  <r>
    <d v="2015-03-26T00:00:00"/>
    <s v="Paie Georges mars"/>
    <x v="3"/>
    <x v="0"/>
    <x v="1"/>
    <s v="Virement"/>
    <m/>
    <n v="3489"/>
    <s v="Mon patron"/>
    <m/>
    <x v="2"/>
    <n v="-3489"/>
    <x v="0"/>
  </r>
  <r>
    <d v="2015-03-26T00:00:00"/>
    <s v="Paie Sylvie mars"/>
    <x v="3"/>
    <x v="0"/>
    <x v="1"/>
    <s v="Virement"/>
    <m/>
    <n v="3501"/>
    <s v="Son patron"/>
    <m/>
    <x v="2"/>
    <n v="-3501"/>
    <x v="0"/>
  </r>
  <r>
    <d v="2015-03-05T00:00:00"/>
    <s v="Courses"/>
    <x v="4"/>
    <x v="0"/>
    <x v="0"/>
    <s v="Carte"/>
    <m/>
    <n v="1640"/>
    <s v="Croisement Market"/>
    <m/>
    <x v="2"/>
    <n v="1640"/>
    <x v="0"/>
  </r>
  <r>
    <d v="2015-03-12T00:00:00"/>
    <s v="Courses"/>
    <x v="4"/>
    <x v="0"/>
    <x v="0"/>
    <s v="Carte"/>
    <m/>
    <n v="1821"/>
    <s v="Croisement Market"/>
    <m/>
    <x v="2"/>
    <n v="1821"/>
    <x v="0"/>
  </r>
  <r>
    <d v="2015-03-19T00:00:00"/>
    <s v="Courses"/>
    <x v="4"/>
    <x v="0"/>
    <x v="0"/>
    <s v="Carte"/>
    <m/>
    <n v="1320"/>
    <s v="Croisement Market"/>
    <m/>
    <x v="2"/>
    <n v="1320"/>
    <x v="0"/>
  </r>
  <r>
    <m/>
    <m/>
    <x v="6"/>
    <x v="0"/>
    <x v="2"/>
    <m/>
    <m/>
    <m/>
    <m/>
    <m/>
    <x v="3"/>
    <n v="0"/>
    <x v="0"/>
  </r>
  <r>
    <m/>
    <m/>
    <x v="6"/>
    <x v="0"/>
    <x v="2"/>
    <m/>
    <m/>
    <m/>
    <m/>
    <m/>
    <x v="4"/>
    <m/>
    <x v="1"/>
  </r>
  <r>
    <m/>
    <m/>
    <x v="6"/>
    <x v="0"/>
    <x v="2"/>
    <m/>
    <m/>
    <m/>
    <m/>
    <m/>
    <x v="4"/>
    <m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9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>
  <location ref="A42:D45" firstHeaderRow="1" firstDataRow="2" firstDataCol="1"/>
  <pivotFields count="13">
    <pivotField compact="0" outline="0" showAll="0"/>
    <pivotField compact="0" outline="0" showAll="0"/>
    <pivotField compact="0" outline="0" showAll="0"/>
    <pivotField axis="axisRow" compact="0" outline="0" showAll="0" defaultSubtotal="0">
      <items count="2">
        <item x="1"/>
        <item h="1" x="0"/>
      </items>
    </pivotField>
    <pivotField axis="axisCol" compact="0" outline="0" showAll="0">
      <items count="4">
        <item x="0"/>
        <item x="1"/>
        <item x="2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>
      <items count="6">
        <item h="1" x="3"/>
        <item x="0"/>
        <item x="1"/>
        <item x="2"/>
        <item h="1" x="4"/>
        <item t="default"/>
      </items>
    </pivotField>
    <pivotField dataField="1" compact="0" outline="0" showAll="0"/>
    <pivotField compact="0" outline="0" showAll="0"/>
  </pivotFields>
  <rowFields count="1">
    <field x="3"/>
  </rowFields>
  <rowItems count="2">
    <i>
      <x/>
    </i>
    <i t="grand">
      <x/>
    </i>
  </rowItems>
  <colFields count="1">
    <field x="4"/>
  </colFields>
  <colItems count="3">
    <i>
      <x/>
    </i>
    <i>
      <x v="1"/>
    </i>
    <i t="grand">
      <x/>
    </i>
  </colItems>
  <dataFields count="1">
    <dataField name="Montants" fld="11" baseField="0" baseItem="0" numFmtId="167"/>
  </dataFields>
  <formats count="1">
    <format dxfId="2">
      <pivotArea dataOnly="0" labelOnly="1" grandCol="1" outline="0" fieldPosition="0"/>
    </format>
  </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19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>
  <location ref="A4:F13" firstHeaderRow="1" firstDataRow="2" firstDataCol="2" rowPageCount="1" colPageCount="1"/>
  <pivotFields count="13">
    <pivotField compact="0" outline="0" showAll="0"/>
    <pivotField compact="0" outline="0" showAll="0"/>
    <pivotField axis="axisRow" compact="0" outline="0" showAll="0">
      <items count="8">
        <item x="2"/>
        <item x="4"/>
        <item x="1"/>
        <item x="0"/>
        <item x="3"/>
        <item x="6"/>
        <item x="5"/>
        <item t="default"/>
      </items>
    </pivotField>
    <pivotField compact="0" outline="0" showAll="0" defaultSubtotal="0"/>
    <pivotField axis="axisPage" compact="0" outline="0" showAll="0">
      <items count="4">
        <item x="0"/>
        <item x="1"/>
        <item x="2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Col" compact="0" outline="0" showAll="0">
      <items count="6">
        <item h="1" x="3"/>
        <item x="0"/>
        <item x="1"/>
        <item x="2"/>
        <item h="1" x="4"/>
        <item t="default"/>
      </items>
    </pivotField>
    <pivotField dataField="1" compact="0" outline="0" showAll="0"/>
    <pivotField axis="axisRow" compact="0" outline="0" showAll="0">
      <items count="6">
        <item x="0"/>
        <item m="1" x="4"/>
        <item m="1" x="3"/>
        <item m="1" x="2"/>
        <item x="1"/>
        <item t="default"/>
      </items>
    </pivotField>
  </pivotFields>
  <rowFields count="2">
    <field x="12"/>
    <field x="2"/>
  </rowFields>
  <rowItems count="8">
    <i>
      <x/>
      <x/>
    </i>
    <i r="1">
      <x v="1"/>
    </i>
    <i r="1">
      <x v="2"/>
    </i>
    <i r="1">
      <x v="3"/>
    </i>
    <i r="1">
      <x v="4"/>
    </i>
    <i r="1">
      <x v="6"/>
    </i>
    <i t="default">
      <x/>
    </i>
    <i t="grand">
      <x/>
    </i>
  </rowItems>
  <colFields count="1">
    <field x="10"/>
  </colFields>
  <colItems count="4">
    <i>
      <x v="1"/>
    </i>
    <i>
      <x v="2"/>
    </i>
    <i>
      <x v="3"/>
    </i>
    <i t="grand">
      <x/>
    </i>
  </colItems>
  <pageFields count="1">
    <pageField fld="4" hier="-1"/>
  </pageFields>
  <dataFields count="1">
    <dataField name="Montants" fld="11" baseField="0" baseItem="0" numFmtId="167"/>
  </dataFields>
  <formats count="2">
    <format dxfId="5">
      <pivotArea dataOnly="0" labelOnly="1" outline="0" fieldPosition="0">
        <references count="1">
          <reference field="10" count="0"/>
        </references>
      </pivotArea>
    </format>
    <format dxfId="4">
      <pivotArea dataOnly="0" labelOnly="1" grandCol="1" outline="0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9"/>
  <sheetViews>
    <sheetView tabSelected="1" topLeftCell="C1" zoomScaleNormal="100" workbookViewId="0">
      <pane ySplit="3" topLeftCell="A4" activePane="bottomLeft" state="frozen"/>
      <selection pane="bottomLeft" activeCell="C9" sqref="C9"/>
    </sheetView>
  </sheetViews>
  <sheetFormatPr baseColWidth="10" defaultRowHeight="15"/>
  <cols>
    <col min="1" max="1" width="11.42578125" style="7"/>
    <col min="2" max="2" width="26.140625" customWidth="1"/>
    <col min="3" max="4" width="19.28515625" bestFit="1" customWidth="1"/>
    <col min="6" max="6" width="13.140625" customWidth="1"/>
    <col min="7" max="7" width="12.28515625" customWidth="1"/>
    <col min="8" max="8" width="12.7109375" style="36" customWidth="1"/>
    <col min="9" max="9" width="21" customWidth="1"/>
    <col min="10" max="10" width="24.28515625" customWidth="1"/>
    <col min="11" max="11" width="11.42578125" style="7"/>
    <col min="12" max="12" width="12.7109375" style="36" customWidth="1"/>
    <col min="13" max="13" width="23.140625" bestFit="1" customWidth="1"/>
    <col min="14" max="14" width="12.7109375" style="13" customWidth="1"/>
  </cols>
  <sheetData>
    <row r="1" spans="1:14" s="1" customFormat="1" ht="22.5">
      <c r="A1" s="18" t="s">
        <v>0</v>
      </c>
      <c r="E1" s="6" t="str">
        <f>SUBTOTAL(2,H3:H29)&amp;" écritures"</f>
        <v>24 écritures</v>
      </c>
      <c r="F1" s="6"/>
      <c r="G1" s="6"/>
      <c r="H1" s="34"/>
      <c r="I1" s="15"/>
      <c r="J1" s="15"/>
      <c r="K1" s="15"/>
      <c r="L1" s="34">
        <f>SUBTOTAL(9,L3:L29)</f>
        <v>-22345</v>
      </c>
      <c r="N1" s="11"/>
    </row>
    <row r="2" spans="1:14" s="1" customFormat="1">
      <c r="A2" s="6"/>
      <c r="H2" s="34"/>
      <c r="K2" s="6"/>
      <c r="L2" s="34"/>
      <c r="N2" s="11"/>
    </row>
    <row r="3" spans="1:14" s="2" customFormat="1" ht="40.5" customHeight="1">
      <c r="A3" s="19" t="s">
        <v>1</v>
      </c>
      <c r="B3" s="20" t="s">
        <v>2</v>
      </c>
      <c r="C3" s="20" t="s">
        <v>3</v>
      </c>
      <c r="D3" s="20" t="s">
        <v>58</v>
      </c>
      <c r="E3" s="20" t="s">
        <v>4</v>
      </c>
      <c r="F3" s="20" t="s">
        <v>5</v>
      </c>
      <c r="G3" s="20" t="s">
        <v>6</v>
      </c>
      <c r="H3" s="35" t="s">
        <v>7</v>
      </c>
      <c r="I3" s="20" t="s">
        <v>9</v>
      </c>
      <c r="J3" s="20" t="s">
        <v>10</v>
      </c>
      <c r="K3" s="21" t="s">
        <v>11</v>
      </c>
      <c r="L3" s="38" t="s">
        <v>8</v>
      </c>
      <c r="M3" s="22" t="s">
        <v>12</v>
      </c>
      <c r="N3" s="12"/>
    </row>
    <row r="4" spans="1:14">
      <c r="A4" s="14">
        <v>42005</v>
      </c>
      <c r="B4" t="s">
        <v>13</v>
      </c>
      <c r="C4" t="s">
        <v>26</v>
      </c>
      <c r="E4" t="s">
        <v>29</v>
      </c>
      <c r="F4" t="s">
        <v>33</v>
      </c>
      <c r="H4" s="36">
        <v>701</v>
      </c>
      <c r="I4" t="s">
        <v>35</v>
      </c>
      <c r="K4" s="16" t="str">
        <f>IF(ISNUMBER(A4),YEAR(A4)&amp;"-"&amp;TEXT(MONTH(A4),"00"),"")</f>
        <v>2015-01</v>
      </c>
      <c r="L4" s="39">
        <f t="shared" ref="L4:L12" si="0">IF(E4="Dépenses",H4*-1,H4)</f>
        <v>-701</v>
      </c>
      <c r="M4" s="17" t="str">
        <f>IF(ISTEXT(VLOOKUP(C4,Rubriques,2,FALSE)),VLOOKUP(C4,Rubriques,2,FALSE),"")</f>
        <v>Revenus</v>
      </c>
    </row>
    <row r="5" spans="1:14">
      <c r="A5" s="14">
        <v>42006</v>
      </c>
      <c r="B5" t="s">
        <v>38</v>
      </c>
      <c r="C5" t="s">
        <v>19</v>
      </c>
      <c r="E5" t="s">
        <v>29</v>
      </c>
      <c r="F5" t="s">
        <v>37</v>
      </c>
      <c r="H5" s="36">
        <v>75</v>
      </c>
      <c r="I5" t="s">
        <v>39</v>
      </c>
      <c r="K5" s="16" t="str">
        <f>IF(ISNUMBER(A5),YEAR(A5)&amp;"-"&amp;TEXT(MONTH(A5),"00"),"")</f>
        <v>2015-01</v>
      </c>
      <c r="L5" s="39">
        <f t="shared" si="0"/>
        <v>-75</v>
      </c>
      <c r="M5" s="17" t="str">
        <f>IF(ISTEXT(VLOOKUP(C5,Rubriques,2,FALSE)),VLOOKUP(C5,Rubriques,2,FALSE),"")</f>
        <v>Fonctionnement courant</v>
      </c>
    </row>
    <row r="6" spans="1:14">
      <c r="A6" s="14">
        <v>42007</v>
      </c>
      <c r="B6" t="s">
        <v>40</v>
      </c>
      <c r="C6" t="s">
        <v>28</v>
      </c>
      <c r="E6" t="s">
        <v>29</v>
      </c>
      <c r="F6" t="s">
        <v>31</v>
      </c>
      <c r="H6" s="36">
        <v>35000</v>
      </c>
      <c r="I6" t="s">
        <v>41</v>
      </c>
      <c r="K6" s="16" t="str">
        <f>IF(ISNUMBER(A6),YEAR(A6)&amp;"-"&amp;TEXT(MONTH(A6),"00"),"")</f>
        <v>2015-01</v>
      </c>
      <c r="L6" s="39">
        <f t="shared" si="0"/>
        <v>-35000</v>
      </c>
      <c r="M6" s="17" t="str">
        <f>IF(ISTEXT(VLOOKUP(C6,Rubriques,2,FALSE)),VLOOKUP(C6,Rubriques,2,FALSE),"")</f>
        <v>Véhicule</v>
      </c>
    </row>
    <row r="7" spans="1:14">
      <c r="A7" s="14">
        <v>42029</v>
      </c>
      <c r="B7" t="s">
        <v>42</v>
      </c>
      <c r="C7" t="s">
        <v>17</v>
      </c>
      <c r="E7" t="s">
        <v>43</v>
      </c>
      <c r="F7" t="s">
        <v>33</v>
      </c>
      <c r="H7" s="36">
        <v>3500</v>
      </c>
      <c r="I7" t="s">
        <v>45</v>
      </c>
      <c r="K7" s="16" t="str">
        <f>IF(ISNUMBER(A7),YEAR(A7)&amp;"-"&amp;TEXT(MONTH(A7),"00"),"")</f>
        <v>2015-01</v>
      </c>
      <c r="L7" s="39">
        <f t="shared" si="0"/>
        <v>3500</v>
      </c>
      <c r="M7" s="17" t="str">
        <f>IF(ISTEXT(VLOOKUP(C7,Rubriques,2,FALSE)),VLOOKUP(C7,Rubriques,2,FALSE),"")</f>
        <v>Revenus</v>
      </c>
    </row>
    <row r="8" spans="1:14">
      <c r="A8" s="14">
        <v>42029</v>
      </c>
      <c r="B8" t="s">
        <v>44</v>
      </c>
      <c r="C8" t="s">
        <v>17</v>
      </c>
      <c r="E8" t="s">
        <v>43</v>
      </c>
      <c r="F8" t="s">
        <v>33</v>
      </c>
      <c r="H8" s="36">
        <v>3500</v>
      </c>
      <c r="I8" t="s">
        <v>46</v>
      </c>
      <c r="K8" s="16" t="str">
        <f>IF(ISNUMBER(A8),YEAR(A8)&amp;"-"&amp;TEXT(MONTH(A8),"00"),"")</f>
        <v>2015-01</v>
      </c>
      <c r="L8" s="39">
        <f t="shared" si="0"/>
        <v>3500</v>
      </c>
      <c r="M8" s="17" t="str">
        <f>IF(ISTEXT(VLOOKUP(C8,Rubriques,2,FALSE)),VLOOKUP(C8,Rubriques,2,FALSE),"")</f>
        <v>Revenus</v>
      </c>
    </row>
    <row r="9" spans="1:14">
      <c r="A9" s="14">
        <v>42008</v>
      </c>
      <c r="B9" t="s">
        <v>47</v>
      </c>
      <c r="C9" t="s">
        <v>16</v>
      </c>
      <c r="E9" t="s">
        <v>29</v>
      </c>
      <c r="F9" t="s">
        <v>32</v>
      </c>
      <c r="H9" s="36">
        <v>1501</v>
      </c>
      <c r="I9" t="s">
        <v>48</v>
      </c>
      <c r="K9" s="16" t="str">
        <f>IF(ISNUMBER(A9),YEAR(A9)&amp;"-"&amp;TEXT(MONTH(A9),"00"),"")</f>
        <v>2015-01</v>
      </c>
      <c r="L9" s="39">
        <f t="shared" si="0"/>
        <v>-1501</v>
      </c>
      <c r="M9" s="17" t="str">
        <f>IF(ISTEXT(VLOOKUP(C9,Rubriques,2,FALSE)),VLOOKUP(C9,Rubriques,2,FALSE),"")</f>
        <v>Fonctionnement courant</v>
      </c>
    </row>
    <row r="10" spans="1:14">
      <c r="A10" s="14">
        <v>42015</v>
      </c>
      <c r="B10" t="s">
        <v>47</v>
      </c>
      <c r="C10" t="s">
        <v>16</v>
      </c>
      <c r="E10" t="s">
        <v>29</v>
      </c>
      <c r="F10" t="s">
        <v>32</v>
      </c>
      <c r="H10" s="36">
        <v>1289</v>
      </c>
      <c r="I10" t="s">
        <v>48</v>
      </c>
      <c r="K10" s="16" t="str">
        <f>IF(ISNUMBER(A10),YEAR(A10)&amp;"-"&amp;TEXT(MONTH(A10),"00"),"")</f>
        <v>2015-01</v>
      </c>
      <c r="L10" s="39">
        <f t="shared" si="0"/>
        <v>-1289</v>
      </c>
      <c r="M10" s="17" t="str">
        <f>IF(ISTEXT(VLOOKUP(C10,Rubriques,2,FALSE)),VLOOKUP(C10,Rubriques,2,FALSE),"")</f>
        <v>Fonctionnement courant</v>
      </c>
    </row>
    <row r="11" spans="1:14">
      <c r="A11" s="14">
        <v>42026</v>
      </c>
      <c r="B11" t="s">
        <v>62</v>
      </c>
      <c r="C11" t="s">
        <v>63</v>
      </c>
      <c r="D11" t="s">
        <v>61</v>
      </c>
      <c r="E11" t="s">
        <v>29</v>
      </c>
      <c r="F11" t="s">
        <v>32</v>
      </c>
      <c r="H11" s="36">
        <v>890</v>
      </c>
      <c r="I11" t="s">
        <v>66</v>
      </c>
      <c r="K11" s="16" t="str">
        <f>IF(ISNUMBER(A11),YEAR(A11)&amp;"-"&amp;TEXT(MONTH(A11),"00"),"")</f>
        <v>2015-01</v>
      </c>
      <c r="L11" s="39">
        <f t="shared" si="0"/>
        <v>-890</v>
      </c>
      <c r="M11" s="17" t="str">
        <f>IF(ISTEXT(VLOOKUP(C11,Rubriques,2,FALSE)),VLOOKUP(C11,Rubriques,2,FALSE),"")</f>
        <v>Fonctionnement courant</v>
      </c>
    </row>
    <row r="12" spans="1:14">
      <c r="A12" s="14">
        <v>42026</v>
      </c>
      <c r="B12" t="s">
        <v>65</v>
      </c>
      <c r="C12" t="s">
        <v>63</v>
      </c>
      <c r="D12" t="s">
        <v>61</v>
      </c>
      <c r="E12" t="s">
        <v>29</v>
      </c>
      <c r="F12" t="s">
        <v>32</v>
      </c>
      <c r="H12" s="36">
        <v>2352</v>
      </c>
      <c r="I12" t="s">
        <v>67</v>
      </c>
      <c r="K12" s="16" t="str">
        <f>IF(ISNUMBER(A12),YEAR(A12)&amp;"-"&amp;TEXT(MONTH(A12),"00"),"")</f>
        <v>2015-01</v>
      </c>
      <c r="L12" s="39">
        <f t="shared" si="0"/>
        <v>-2352</v>
      </c>
      <c r="M12" s="17" t="str">
        <f>IF(ISTEXT(VLOOKUP(C12,Rubriques,2,FALSE)),VLOOKUP(C12,Rubriques,2,FALSE),"")</f>
        <v>Fonctionnement courant</v>
      </c>
    </row>
    <row r="13" spans="1:14">
      <c r="A13" s="14">
        <v>42027</v>
      </c>
      <c r="B13" t="s">
        <v>72</v>
      </c>
      <c r="C13" t="s">
        <v>63</v>
      </c>
      <c r="D13" t="s">
        <v>61</v>
      </c>
      <c r="E13" t="s">
        <v>43</v>
      </c>
      <c r="F13" t="s">
        <v>34</v>
      </c>
      <c r="H13" s="36">
        <v>10000</v>
      </c>
      <c r="I13" t="s">
        <v>73</v>
      </c>
      <c r="K13" s="16" t="str">
        <f>IF(ISNUMBER(A13),YEAR(A13)&amp;"-"&amp;TEXT(MONTH(A13),"00"),"")</f>
        <v>2015-01</v>
      </c>
      <c r="L13" s="39">
        <f>IF(E13="Dépenses",H13*-1,H13)</f>
        <v>10000</v>
      </c>
      <c r="M13" s="17" t="str">
        <f>IF(ISTEXT(VLOOKUP(C13,Rubriques,2,FALSE)),VLOOKUP(C13,Rubriques,2,FALSE),"")</f>
        <v>Fonctionnement courant</v>
      </c>
    </row>
    <row r="14" spans="1:14">
      <c r="A14" s="14">
        <v>42022</v>
      </c>
      <c r="B14" t="s">
        <v>47</v>
      </c>
      <c r="C14" t="s">
        <v>16</v>
      </c>
      <c r="E14" t="s">
        <v>29</v>
      </c>
      <c r="F14" t="s">
        <v>32</v>
      </c>
      <c r="H14" s="36">
        <v>1722</v>
      </c>
      <c r="I14" t="s">
        <v>48</v>
      </c>
      <c r="K14" s="16" t="str">
        <f>IF(ISNUMBER(A14),YEAR(A14)&amp;"-"&amp;TEXT(MONTH(A14),"00"),"")</f>
        <v>2015-01</v>
      </c>
      <c r="L14" s="39">
        <f t="shared" ref="L14:L28" si="1">IF(E14="Dépenses",H14*-1,H14)</f>
        <v>-1722</v>
      </c>
      <c r="M14" s="17" t="str">
        <f>IF(ISTEXT(VLOOKUP(C14,Rubriques,2,FALSE)),VLOOKUP(C14,Rubriques,2,FALSE),"")</f>
        <v>Fonctionnement courant</v>
      </c>
    </row>
    <row r="15" spans="1:14">
      <c r="A15" s="14">
        <v>42035</v>
      </c>
      <c r="B15" t="s">
        <v>13</v>
      </c>
      <c r="C15" t="s">
        <v>26</v>
      </c>
      <c r="E15" t="s">
        <v>29</v>
      </c>
      <c r="F15" t="s">
        <v>33</v>
      </c>
      <c r="H15" s="36">
        <v>701</v>
      </c>
      <c r="I15" t="s">
        <v>35</v>
      </c>
      <c r="K15" s="16" t="str">
        <f>IF(ISNUMBER(A15),YEAR(A15)&amp;"-"&amp;TEXT(MONTH(A15),"00"),"")</f>
        <v>2015-01</v>
      </c>
      <c r="L15" s="39">
        <f t="shared" si="1"/>
        <v>-701</v>
      </c>
      <c r="M15" s="17" t="str">
        <f>IF(ISTEXT(VLOOKUP(C15,Rubriques,2,FALSE)),VLOOKUP(C15,Rubriques,2,FALSE),"")</f>
        <v>Revenus</v>
      </c>
    </row>
    <row r="16" spans="1:14">
      <c r="A16" s="14">
        <v>42036</v>
      </c>
      <c r="B16" t="s">
        <v>38</v>
      </c>
      <c r="C16" t="s">
        <v>19</v>
      </c>
      <c r="E16" t="s">
        <v>29</v>
      </c>
      <c r="F16" t="s">
        <v>37</v>
      </c>
      <c r="H16" s="36">
        <v>104</v>
      </c>
      <c r="I16" t="s">
        <v>39</v>
      </c>
      <c r="K16" s="16" t="str">
        <f>IF(ISNUMBER(A16),YEAR(A16)&amp;"-"&amp;TEXT(MONTH(A16),"00"),"")</f>
        <v>2015-02</v>
      </c>
      <c r="L16" s="39">
        <f t="shared" si="1"/>
        <v>-104</v>
      </c>
      <c r="M16" s="17" t="str">
        <f>IF(ISTEXT(VLOOKUP(C16,Rubriques,2,FALSE)),VLOOKUP(C16,Rubriques,2,FALSE),"")</f>
        <v>Fonctionnement courant</v>
      </c>
    </row>
    <row r="17" spans="1:13">
      <c r="A17" s="14">
        <v>42059</v>
      </c>
      <c r="B17" t="s">
        <v>49</v>
      </c>
      <c r="C17" t="s">
        <v>17</v>
      </c>
      <c r="E17" t="s">
        <v>43</v>
      </c>
      <c r="F17" t="s">
        <v>33</v>
      </c>
      <c r="H17" s="36">
        <v>3621</v>
      </c>
      <c r="I17" t="s">
        <v>45</v>
      </c>
      <c r="K17" s="16" t="str">
        <f>IF(ISNUMBER(A17),YEAR(A17)&amp;"-"&amp;TEXT(MONTH(A17),"00"),"")</f>
        <v>2015-02</v>
      </c>
      <c r="L17" s="39">
        <f t="shared" si="1"/>
        <v>3621</v>
      </c>
      <c r="M17" s="17" t="str">
        <f>IF(ISTEXT(VLOOKUP(C17,Rubriques,2,FALSE)),VLOOKUP(C17,Rubriques,2,FALSE),"")</f>
        <v>Revenus</v>
      </c>
    </row>
    <row r="18" spans="1:13">
      <c r="A18" s="14">
        <v>42059</v>
      </c>
      <c r="B18" t="s">
        <v>50</v>
      </c>
      <c r="C18" t="s">
        <v>17</v>
      </c>
      <c r="E18" t="s">
        <v>43</v>
      </c>
      <c r="F18" t="s">
        <v>33</v>
      </c>
      <c r="H18" s="36">
        <v>3722</v>
      </c>
      <c r="I18" t="s">
        <v>46</v>
      </c>
      <c r="K18" s="16" t="str">
        <f>IF(ISNUMBER(A18),YEAR(A18)&amp;"-"&amp;TEXT(MONTH(A18),"00"),"")</f>
        <v>2015-02</v>
      </c>
      <c r="L18" s="39">
        <f t="shared" si="1"/>
        <v>3722</v>
      </c>
      <c r="M18" s="17" t="str">
        <f>IF(ISTEXT(VLOOKUP(C18,Rubriques,2,FALSE)),VLOOKUP(C18,Rubriques,2,FALSE),"")</f>
        <v>Revenus</v>
      </c>
    </row>
    <row r="19" spans="1:13">
      <c r="A19" s="14">
        <v>42038</v>
      </c>
      <c r="B19" t="s">
        <v>47</v>
      </c>
      <c r="C19" t="s">
        <v>16</v>
      </c>
      <c r="E19" t="s">
        <v>29</v>
      </c>
      <c r="F19" t="s">
        <v>32</v>
      </c>
      <c r="H19" s="36">
        <v>1432</v>
      </c>
      <c r="I19" t="s">
        <v>48</v>
      </c>
      <c r="K19" s="16" t="str">
        <f>IF(ISNUMBER(A19),YEAR(A19)&amp;"-"&amp;TEXT(MONTH(A19),"00"),"")</f>
        <v>2015-02</v>
      </c>
      <c r="L19" s="39">
        <f t="shared" si="1"/>
        <v>-1432</v>
      </c>
      <c r="M19" s="17" t="str">
        <f>IF(ISTEXT(VLOOKUP(C19,Rubriques,2,FALSE)),VLOOKUP(C19,Rubriques,2,FALSE),"")</f>
        <v>Fonctionnement courant</v>
      </c>
    </row>
    <row r="20" spans="1:13">
      <c r="A20" s="14">
        <v>42045</v>
      </c>
      <c r="B20" t="s">
        <v>47</v>
      </c>
      <c r="C20" t="s">
        <v>16</v>
      </c>
      <c r="E20" t="s">
        <v>29</v>
      </c>
      <c r="F20" t="s">
        <v>32</v>
      </c>
      <c r="H20" s="36">
        <v>1356</v>
      </c>
      <c r="I20" t="s">
        <v>48</v>
      </c>
      <c r="K20" s="16" t="str">
        <f>IF(ISNUMBER(A20),YEAR(A20)&amp;"-"&amp;TEXT(MONTH(A20),"00"),"")</f>
        <v>2015-02</v>
      </c>
      <c r="L20" s="39">
        <f t="shared" si="1"/>
        <v>-1356</v>
      </c>
      <c r="M20" s="17" t="str">
        <f>IF(ISTEXT(VLOOKUP(C20,Rubriques,2,FALSE)),VLOOKUP(C20,Rubriques,2,FALSE),"")</f>
        <v>Fonctionnement courant</v>
      </c>
    </row>
    <row r="21" spans="1:13">
      <c r="A21" s="14">
        <v>42052</v>
      </c>
      <c r="B21" t="s">
        <v>47</v>
      </c>
      <c r="C21" t="s">
        <v>16</v>
      </c>
      <c r="E21" t="s">
        <v>29</v>
      </c>
      <c r="F21" t="s">
        <v>32</v>
      </c>
      <c r="H21" s="36">
        <v>1670</v>
      </c>
      <c r="I21" t="s">
        <v>48</v>
      </c>
      <c r="K21" s="16" t="str">
        <f>IF(ISNUMBER(A21),YEAR(A21)&amp;"-"&amp;TEXT(MONTH(A21),"00"),"")</f>
        <v>2015-02</v>
      </c>
      <c r="L21" s="39">
        <f t="shared" si="1"/>
        <v>-1670</v>
      </c>
      <c r="M21" s="17" t="str">
        <f>IF(ISTEXT(VLOOKUP(C21,Rubriques,2,FALSE)),VLOOKUP(C21,Rubriques,2,FALSE),"")</f>
        <v>Fonctionnement courant</v>
      </c>
    </row>
    <row r="22" spans="1:13">
      <c r="A22" s="14">
        <v>42066</v>
      </c>
      <c r="B22" t="s">
        <v>38</v>
      </c>
      <c r="C22" t="s">
        <v>19</v>
      </c>
      <c r="E22" t="s">
        <v>29</v>
      </c>
      <c r="F22" t="s">
        <v>37</v>
      </c>
      <c r="H22" s="36">
        <v>104</v>
      </c>
      <c r="I22" t="s">
        <v>39</v>
      </c>
      <c r="K22" s="16" t="str">
        <f t="shared" ref="K22:K27" si="2">IF(ISNUMBER(A22),YEAR(A22)&amp;"-"&amp;TEXT(MONTH(A22),"00"),"")</f>
        <v>2015-03</v>
      </c>
      <c r="L22" s="39">
        <f t="shared" si="1"/>
        <v>-104</v>
      </c>
      <c r="M22" s="17" t="str">
        <f>IF(ISTEXT(VLOOKUP(C22,Rubriques,2,FALSE)),VLOOKUP(C22,Rubriques,2,FALSE),"")</f>
        <v>Fonctionnement courant</v>
      </c>
    </row>
    <row r="23" spans="1:13">
      <c r="A23" s="14">
        <v>42089</v>
      </c>
      <c r="B23" t="s">
        <v>51</v>
      </c>
      <c r="C23" t="s">
        <v>17</v>
      </c>
      <c r="E23" t="s">
        <v>43</v>
      </c>
      <c r="F23" t="s">
        <v>33</v>
      </c>
      <c r="H23" s="36">
        <v>3489</v>
      </c>
      <c r="I23" t="s">
        <v>45</v>
      </c>
      <c r="K23" s="16" t="str">
        <f t="shared" si="2"/>
        <v>2015-03</v>
      </c>
      <c r="L23" s="39">
        <f t="shared" si="1"/>
        <v>3489</v>
      </c>
      <c r="M23" s="17" t="str">
        <f>IF(ISTEXT(VLOOKUP(C23,Rubriques,2,FALSE)),VLOOKUP(C23,Rubriques,2,FALSE),"")</f>
        <v>Revenus</v>
      </c>
    </row>
    <row r="24" spans="1:13">
      <c r="A24" s="14">
        <v>42089</v>
      </c>
      <c r="B24" t="s">
        <v>52</v>
      </c>
      <c r="C24" t="s">
        <v>17</v>
      </c>
      <c r="E24" t="s">
        <v>43</v>
      </c>
      <c r="F24" t="s">
        <v>33</v>
      </c>
      <c r="H24" s="36">
        <v>3501</v>
      </c>
      <c r="I24" t="s">
        <v>46</v>
      </c>
      <c r="K24" s="16" t="str">
        <f t="shared" si="2"/>
        <v>2015-03</v>
      </c>
      <c r="L24" s="39">
        <f t="shared" si="1"/>
        <v>3501</v>
      </c>
      <c r="M24" s="17" t="str">
        <f>IF(ISTEXT(VLOOKUP(C24,Rubriques,2,FALSE)),VLOOKUP(C24,Rubriques,2,FALSE),"")</f>
        <v>Revenus</v>
      </c>
    </row>
    <row r="25" spans="1:13">
      <c r="A25" s="14">
        <v>42068</v>
      </c>
      <c r="B25" t="s">
        <v>47</v>
      </c>
      <c r="C25" t="s">
        <v>16</v>
      </c>
      <c r="E25" t="s">
        <v>29</v>
      </c>
      <c r="F25" t="s">
        <v>32</v>
      </c>
      <c r="H25" s="36">
        <v>1640</v>
      </c>
      <c r="I25" t="s">
        <v>48</v>
      </c>
      <c r="K25" s="16" t="str">
        <f t="shared" si="2"/>
        <v>2015-03</v>
      </c>
      <c r="L25" s="39">
        <f t="shared" si="1"/>
        <v>-1640</v>
      </c>
      <c r="M25" s="17" t="str">
        <f>IF(ISTEXT(VLOOKUP(C25,Rubriques,2,FALSE)),VLOOKUP(C25,Rubriques,2,FALSE),"")</f>
        <v>Fonctionnement courant</v>
      </c>
    </row>
    <row r="26" spans="1:13">
      <c r="A26" s="14">
        <v>42075</v>
      </c>
      <c r="B26" t="s">
        <v>47</v>
      </c>
      <c r="C26" t="s">
        <v>16</v>
      </c>
      <c r="E26" t="s">
        <v>29</v>
      </c>
      <c r="F26" t="s">
        <v>32</v>
      </c>
      <c r="H26" s="36">
        <v>1821</v>
      </c>
      <c r="I26" t="s">
        <v>48</v>
      </c>
      <c r="K26" s="16" t="str">
        <f t="shared" si="2"/>
        <v>2015-03</v>
      </c>
      <c r="L26" s="39">
        <f t="shared" si="1"/>
        <v>-1821</v>
      </c>
      <c r="M26" s="17" t="str">
        <f>IF(ISTEXT(VLOOKUP(C26,Rubriques,2,FALSE)),VLOOKUP(C26,Rubriques,2,FALSE),"")</f>
        <v>Fonctionnement courant</v>
      </c>
    </row>
    <row r="27" spans="1:13">
      <c r="A27" s="14">
        <v>42082</v>
      </c>
      <c r="B27" t="s">
        <v>47</v>
      </c>
      <c r="C27" t="s">
        <v>16</v>
      </c>
      <c r="E27" t="s">
        <v>29</v>
      </c>
      <c r="F27" t="s">
        <v>32</v>
      </c>
      <c r="H27" s="36">
        <v>1320</v>
      </c>
      <c r="I27" t="s">
        <v>48</v>
      </c>
      <c r="K27" s="16" t="str">
        <f t="shared" si="2"/>
        <v>2015-03</v>
      </c>
      <c r="L27" s="39">
        <f t="shared" si="1"/>
        <v>-1320</v>
      </c>
      <c r="M27" s="17" t="str">
        <f>IF(ISTEXT(VLOOKUP(C27,Rubriques,2,FALSE)),VLOOKUP(C27,Rubriques,2,FALSE),"")</f>
        <v>Fonctionnement courant</v>
      </c>
    </row>
    <row r="28" spans="1:13">
      <c r="K28" s="16" t="str">
        <f>IF(ISNUMBER(A28),YEAR(A28)&amp;"-"&amp;TEXT(MONTH(A28),"00"),"")</f>
        <v/>
      </c>
      <c r="L28" s="39">
        <f t="shared" si="1"/>
        <v>0</v>
      </c>
      <c r="M28" s="17" t="str">
        <f>IF(ISTEXT(VLOOKUP(C28,Rubriques,2,FALSE)),VLOOKUP(C28,Rubriques,2,FALSE),"")</f>
        <v/>
      </c>
    </row>
    <row r="29" spans="1:13">
      <c r="A29" s="25"/>
      <c r="B29" s="26"/>
      <c r="C29" s="26"/>
      <c r="D29" s="26"/>
      <c r="E29" s="26"/>
      <c r="F29" s="26"/>
      <c r="G29" s="26"/>
      <c r="H29" s="37"/>
      <c r="I29" s="26"/>
      <c r="J29" s="26"/>
      <c r="K29" s="23"/>
      <c r="L29" s="40"/>
      <c r="M29" s="24"/>
    </row>
  </sheetData>
  <autoFilter ref="A3:M28">
    <filterColumn colId="2"/>
  </autoFilter>
  <conditionalFormatting sqref="C3:C29">
    <cfRule type="expression" dxfId="1" priority="2">
      <formula>AND(ISERROR(VLOOKUP(C3,Liste_Rubriques,1,FALSE)),LEN(C3)&gt;0,C3&lt;&gt;"Rubrique")</formula>
    </cfRule>
  </conditionalFormatting>
  <conditionalFormatting sqref="D3:D29">
    <cfRule type="expression" dxfId="0" priority="1">
      <formula>AND(ISERROR(VLOOKUP(D3,Liste_Regroupements,1,FALSE)),LEN(D3)&gt;0,D3&lt;&gt;"Regroupement")</formula>
    </cfRule>
  </conditionalFormatting>
  <dataValidations count="4">
    <dataValidation type="list" allowBlank="1" showInputMessage="1" showErrorMessage="1" errorTitle="Choisir dans la liste" error="Choisir dans la liste !" sqref="D30:D1048576 C3:C1048576">
      <formula1>Liste_Rubriques</formula1>
    </dataValidation>
    <dataValidation type="list" allowBlank="1" showInputMessage="1" showErrorMessage="1" errorTitle="Choisir dans la liste" error="Choisir dans la liste !" sqref="F2:F1048576">
      <formula1>Liste_Modes</formula1>
    </dataValidation>
    <dataValidation type="list" allowBlank="1" showInputMessage="1" showErrorMessage="1" errorTitle="Choisir dans la liste" sqref="E3:E29">
      <formula1>"Dépenses,Recettes"</formula1>
    </dataValidation>
    <dataValidation type="list" allowBlank="1" showInputMessage="1" showErrorMessage="1" errorTitle="Choisir dans la liste" error="Choisir dans la liste !" sqref="D3:D29">
      <formula1>Liste_Regroupements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F45"/>
  <sheetViews>
    <sheetView workbookViewId="0">
      <selection activeCell="E9" sqref="E9"/>
    </sheetView>
  </sheetViews>
  <sheetFormatPr baseColWidth="10" defaultRowHeight="15"/>
  <cols>
    <col min="1" max="1" width="28.140625" bestFit="1" customWidth="1"/>
    <col min="2" max="2" width="19.28515625" bestFit="1" customWidth="1"/>
    <col min="3" max="6" width="15.28515625" customWidth="1"/>
    <col min="7" max="7" width="12.5703125" customWidth="1"/>
  </cols>
  <sheetData>
    <row r="2" spans="1:6">
      <c r="A2" s="32" t="s">
        <v>4</v>
      </c>
      <c r="B2" t="s">
        <v>69</v>
      </c>
    </row>
    <row r="4" spans="1:6">
      <c r="A4" s="32" t="s">
        <v>57</v>
      </c>
      <c r="C4" s="32" t="s">
        <v>11</v>
      </c>
    </row>
    <row r="5" spans="1:6">
      <c r="A5" s="32" t="s">
        <v>12</v>
      </c>
      <c r="B5" s="32" t="s">
        <v>3</v>
      </c>
      <c r="C5" s="7" t="s">
        <v>54</v>
      </c>
      <c r="D5" s="7" t="s">
        <v>55</v>
      </c>
      <c r="E5" s="7" t="s">
        <v>56</v>
      </c>
      <c r="F5" s="7" t="s">
        <v>53</v>
      </c>
    </row>
    <row r="6" spans="1:6">
      <c r="A6" t="s">
        <v>70</v>
      </c>
      <c r="B6" t="s">
        <v>28</v>
      </c>
      <c r="C6" s="33">
        <v>35000</v>
      </c>
      <c r="D6" s="33"/>
      <c r="E6" s="33"/>
      <c r="F6" s="33">
        <v>35000</v>
      </c>
    </row>
    <row r="7" spans="1:6">
      <c r="B7" t="s">
        <v>16</v>
      </c>
      <c r="C7" s="33">
        <v>4512</v>
      </c>
      <c r="D7" s="33">
        <v>4458</v>
      </c>
      <c r="E7" s="33">
        <v>4781</v>
      </c>
      <c r="F7" s="33">
        <v>13751</v>
      </c>
    </row>
    <row r="8" spans="1:6">
      <c r="B8" t="s">
        <v>19</v>
      </c>
      <c r="C8" s="33">
        <v>75</v>
      </c>
      <c r="D8" s="33">
        <v>104</v>
      </c>
      <c r="E8" s="33">
        <v>104</v>
      </c>
      <c r="F8" s="33">
        <v>283</v>
      </c>
    </row>
    <row r="9" spans="1:6">
      <c r="B9" t="s">
        <v>26</v>
      </c>
      <c r="C9" s="33">
        <v>1402</v>
      </c>
      <c r="D9" s="33"/>
      <c r="E9" s="33"/>
      <c r="F9" s="33">
        <v>1402</v>
      </c>
    </row>
    <row r="10" spans="1:6">
      <c r="B10" t="s">
        <v>17</v>
      </c>
      <c r="C10" s="33">
        <v>-7000</v>
      </c>
      <c r="D10" s="33">
        <v>-7343</v>
      </c>
      <c r="E10" s="33">
        <v>-6990</v>
      </c>
      <c r="F10" s="33">
        <v>-21333</v>
      </c>
    </row>
    <row r="11" spans="1:6">
      <c r="B11" t="s">
        <v>63</v>
      </c>
      <c r="C11" s="33">
        <v>-6758</v>
      </c>
      <c r="D11" s="33"/>
      <c r="E11" s="33"/>
      <c r="F11" s="33">
        <v>-6758</v>
      </c>
    </row>
    <row r="12" spans="1:6">
      <c r="A12" t="s">
        <v>71</v>
      </c>
      <c r="C12" s="33">
        <v>27231</v>
      </c>
      <c r="D12" s="33">
        <v>-2781</v>
      </c>
      <c r="E12" s="33">
        <v>-2105</v>
      </c>
      <c r="F12" s="33">
        <v>22345</v>
      </c>
    </row>
    <row r="13" spans="1:6">
      <c r="A13" t="s">
        <v>53</v>
      </c>
      <c r="C13" s="33">
        <v>27231</v>
      </c>
      <c r="D13" s="33">
        <v>-2781</v>
      </c>
      <c r="E13" s="33">
        <v>-2105</v>
      </c>
      <c r="F13" s="33">
        <v>22345</v>
      </c>
    </row>
    <row r="16" spans="1:6" ht="4.5" customHeight="1"/>
    <row r="17" ht="4.5" customHeight="1"/>
    <row r="18" ht="4.5" customHeight="1"/>
    <row r="19" ht="4.5" customHeight="1"/>
    <row r="20" ht="4.5" customHeight="1"/>
    <row r="21" ht="4.5" customHeight="1"/>
    <row r="22" ht="4.5" customHeight="1"/>
    <row r="23" ht="4.5" customHeight="1"/>
    <row r="24" ht="4.5" customHeight="1"/>
    <row r="25" ht="4.5" customHeight="1"/>
    <row r="26" ht="4.5" customHeight="1"/>
    <row r="27" ht="4.5" customHeight="1"/>
    <row r="28" ht="4.5" customHeight="1"/>
    <row r="29" ht="4.5" customHeight="1"/>
    <row r="30" ht="4.5" customHeight="1"/>
    <row r="31" ht="4.5" customHeight="1"/>
    <row r="32" ht="4.5" customHeight="1"/>
    <row r="33" spans="1:4" ht="4.5" customHeight="1"/>
    <row r="34" spans="1:4" ht="4.5" customHeight="1"/>
    <row r="35" spans="1:4" ht="4.5" customHeight="1"/>
    <row r="36" spans="1:4" ht="4.5" customHeight="1"/>
    <row r="37" spans="1:4" ht="4.5" customHeight="1"/>
    <row r="42" spans="1:4">
      <c r="A42" s="32" t="s">
        <v>57</v>
      </c>
      <c r="B42" s="32" t="s">
        <v>4</v>
      </c>
    </row>
    <row r="43" spans="1:4">
      <c r="A43" s="32" t="s">
        <v>58</v>
      </c>
      <c r="B43" t="s">
        <v>29</v>
      </c>
      <c r="C43" t="s">
        <v>43</v>
      </c>
      <c r="D43" s="7" t="s">
        <v>53</v>
      </c>
    </row>
    <row r="44" spans="1:4">
      <c r="A44" t="s">
        <v>61</v>
      </c>
      <c r="B44" s="33">
        <v>3242</v>
      </c>
      <c r="C44" s="33">
        <v>-10000</v>
      </c>
      <c r="D44" s="33">
        <v>-6758</v>
      </c>
    </row>
    <row r="45" spans="1:4">
      <c r="A45" t="s">
        <v>53</v>
      </c>
      <c r="B45" s="33">
        <v>3242</v>
      </c>
      <c r="C45" s="33">
        <v>-10000</v>
      </c>
      <c r="D45" s="33">
        <v>-6758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D20"/>
  <sheetViews>
    <sheetView workbookViewId="0">
      <pane ySplit="3" topLeftCell="A4" activePane="bottomLeft" state="frozen"/>
      <selection pane="bottomLeft" activeCell="B9" sqref="B9"/>
    </sheetView>
  </sheetViews>
  <sheetFormatPr baseColWidth="10" defaultRowHeight="15"/>
  <cols>
    <col min="1" max="1" width="23.140625" customWidth="1"/>
    <col min="2" max="2" width="26.7109375" customWidth="1"/>
    <col min="3" max="3" width="16.5703125" style="45" customWidth="1"/>
    <col min="4" max="4" width="31.42578125" customWidth="1"/>
  </cols>
  <sheetData>
    <row r="1" spans="1:4" s="1" customFormat="1" ht="19.5">
      <c r="A1" s="5" t="s">
        <v>14</v>
      </c>
      <c r="C1" s="42">
        <f>SUBTOTAL(9,C3:C15)</f>
        <v>-22345</v>
      </c>
    </row>
    <row r="2" spans="1:4" s="1" customFormat="1">
      <c r="C2" s="42"/>
    </row>
    <row r="3" spans="1:4" s="9" customFormat="1" ht="38.25" customHeight="1">
      <c r="A3" s="8" t="s">
        <v>3</v>
      </c>
      <c r="B3" s="8" t="s">
        <v>12</v>
      </c>
      <c r="C3" s="41" t="s">
        <v>15</v>
      </c>
      <c r="D3" s="8" t="s">
        <v>10</v>
      </c>
    </row>
    <row r="4" spans="1:4" s="3" customFormat="1">
      <c r="A4" t="s">
        <v>28</v>
      </c>
      <c r="B4" s="3" t="s">
        <v>68</v>
      </c>
      <c r="C4" s="43">
        <f>SUMIF(Ecritures!C:C,A:A,Ecritures!L:L)</f>
        <v>-35000</v>
      </c>
    </row>
    <row r="5" spans="1:4" s="3" customFormat="1">
      <c r="A5" s="3" t="s">
        <v>16</v>
      </c>
      <c r="B5" s="3" t="s">
        <v>22</v>
      </c>
      <c r="C5" s="43">
        <f>SUMIF(Ecritures!C:C,A:A,Ecritures!L:L)</f>
        <v>-13751</v>
      </c>
    </row>
    <row r="6" spans="1:4" s="3" customFormat="1">
      <c r="A6" t="s">
        <v>25</v>
      </c>
      <c r="B6" s="3" t="s">
        <v>68</v>
      </c>
      <c r="C6" s="43">
        <f>SUMIF(Ecritures!C:C,A:A,Ecritures!L:L)</f>
        <v>0</v>
      </c>
    </row>
    <row r="7" spans="1:4" s="3" customFormat="1">
      <c r="A7" t="s">
        <v>63</v>
      </c>
      <c r="B7" s="3" t="s">
        <v>22</v>
      </c>
      <c r="C7" s="43">
        <f>SUMIF(Ecritures!C:C,A:A,Ecritures!L:L)</f>
        <v>6758</v>
      </c>
    </row>
    <row r="8" spans="1:4" s="3" customFormat="1">
      <c r="A8" s="3" t="s">
        <v>21</v>
      </c>
      <c r="B8" s="3" t="s">
        <v>22</v>
      </c>
      <c r="C8" s="43">
        <f>SUMIF(Ecritures!C:C,A:A,Ecritures!L:L)</f>
        <v>0</v>
      </c>
    </row>
    <row r="9" spans="1:4" s="3" customFormat="1">
      <c r="A9" s="3" t="s">
        <v>19</v>
      </c>
      <c r="B9" s="3" t="s">
        <v>22</v>
      </c>
      <c r="C9" s="43">
        <f>SUMIF(Ecritures!C:C,A:A,Ecritures!L:L)</f>
        <v>-283</v>
      </c>
    </row>
    <row r="10" spans="1:4" s="3" customFormat="1">
      <c r="A10" t="s">
        <v>26</v>
      </c>
      <c r="B10" s="3" t="s">
        <v>23</v>
      </c>
      <c r="C10" s="43">
        <f>SUMIF(Ecritures!C:C,A:A,Ecritures!L:L)</f>
        <v>-1402</v>
      </c>
    </row>
    <row r="11" spans="1:4" s="3" customFormat="1">
      <c r="A11" t="s">
        <v>27</v>
      </c>
      <c r="B11" t="s">
        <v>68</v>
      </c>
      <c r="C11" s="43">
        <f>SUMIF(Ecritures!C:C,A:A,Ecritures!L:L)</f>
        <v>0</v>
      </c>
    </row>
    <row r="12" spans="1:4" s="3" customFormat="1">
      <c r="A12" s="3" t="s">
        <v>18</v>
      </c>
      <c r="B12" s="3" t="s">
        <v>24</v>
      </c>
      <c r="C12" s="43">
        <f>SUMIF(Ecritures!C:C,A:A,Ecritures!L:L)</f>
        <v>0</v>
      </c>
    </row>
    <row r="13" spans="1:4" s="3" customFormat="1">
      <c r="A13" s="3" t="s">
        <v>17</v>
      </c>
      <c r="B13" s="3" t="s">
        <v>23</v>
      </c>
      <c r="C13" s="43">
        <f>SUMIF(Ecritures!C:C,A:A,Ecritures!L:L)</f>
        <v>21333</v>
      </c>
    </row>
    <row r="14" spans="1:4" s="3" customFormat="1">
      <c r="A14" s="3" t="s">
        <v>20</v>
      </c>
      <c r="B14" s="3" t="s">
        <v>22</v>
      </c>
      <c r="C14" s="43">
        <f>SUMIF(Ecritures!C:C,A:A,Ecritures!L:L)</f>
        <v>0</v>
      </c>
    </row>
    <row r="15" spans="1:4" s="3" customFormat="1">
      <c r="A15" s="4"/>
      <c r="B15" s="4"/>
      <c r="C15" s="44"/>
      <c r="D15" s="4"/>
    </row>
    <row r="16" spans="1:4" s="3" customFormat="1">
      <c r="C16" s="45"/>
    </row>
    <row r="17" spans="3:3" s="3" customFormat="1">
      <c r="C17" s="45"/>
    </row>
    <row r="18" spans="3:3" s="3" customFormat="1">
      <c r="C18" s="45"/>
    </row>
    <row r="19" spans="3:3" s="3" customFormat="1">
      <c r="C19" s="45"/>
    </row>
    <row r="20" spans="3:3" s="3" customFormat="1">
      <c r="C20" s="45"/>
    </row>
  </sheetData>
  <autoFilter ref="A3:D13"/>
  <sortState ref="A4:D14">
    <sortCondition ref="A9"/>
  </sortState>
  <conditionalFormatting sqref="B3:B15">
    <cfRule type="expression" dxfId="3" priority="1">
      <formula>AND(ISERROR(VLOOKUP(B3,Liste_Catégories,1,FALSE)),LEN(B3)&gt;0,B3&lt;&gt;"Catégorie")</formula>
    </cfRule>
  </conditionalFormatting>
  <dataValidations count="1">
    <dataValidation type="list" allowBlank="1" showInputMessage="1" showErrorMessage="1" errorTitle="Choisir dans la liste" error="Choisir dans la liste !" sqref="B3:B15">
      <formula1>Liste_Catégories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>
  <dimension ref="A1:C12"/>
  <sheetViews>
    <sheetView workbookViewId="0">
      <pane ySplit="3" topLeftCell="A4" activePane="bottomLeft" state="frozen"/>
      <selection pane="bottomLeft" activeCell="B6" sqref="B6"/>
    </sheetView>
  </sheetViews>
  <sheetFormatPr baseColWidth="10" defaultRowHeight="15"/>
  <cols>
    <col min="1" max="1" width="35.85546875" bestFit="1" customWidth="1"/>
    <col min="2" max="2" width="16.5703125" style="29" customWidth="1"/>
    <col min="3" max="3" width="31.42578125" customWidth="1"/>
  </cols>
  <sheetData>
    <row r="1" spans="1:3" s="1" customFormat="1" ht="19.5">
      <c r="A1" s="5" t="s">
        <v>59</v>
      </c>
      <c r="B1" s="27">
        <f>SUBTOTAL(9,B3:B7)</f>
        <v>6758</v>
      </c>
    </row>
    <row r="2" spans="1:3" s="1" customFormat="1">
      <c r="B2" s="27"/>
    </row>
    <row r="3" spans="1:3" s="9" customFormat="1" ht="38.25" customHeight="1">
      <c r="A3" s="8" t="s">
        <v>64</v>
      </c>
      <c r="B3" s="28" t="s">
        <v>15</v>
      </c>
      <c r="C3" s="8" t="s">
        <v>10</v>
      </c>
    </row>
    <row r="4" spans="1:3" s="3" customFormat="1">
      <c r="A4" t="s">
        <v>60</v>
      </c>
      <c r="B4" s="31">
        <f>SUMIF(Ecritures!D:D,A:A,Ecritures!L:L)</f>
        <v>0</v>
      </c>
    </row>
    <row r="5" spans="1:3" s="3" customFormat="1">
      <c r="A5" t="s">
        <v>61</v>
      </c>
      <c r="B5" s="31">
        <f>SUMIF(Ecritures!D:D,A:A,Ecritures!L:L)</f>
        <v>6758</v>
      </c>
    </row>
    <row r="6" spans="1:3" s="3" customFormat="1">
      <c r="B6" s="31">
        <f>SUMIF(Ecritures!D:D,A:A,Ecritures!L:L)</f>
        <v>0</v>
      </c>
    </row>
    <row r="7" spans="1:3" s="3" customFormat="1">
      <c r="A7" s="4"/>
      <c r="B7" s="30"/>
      <c r="C7" s="4"/>
    </row>
    <row r="8" spans="1:3" s="3" customFormat="1">
      <c r="B8" s="29"/>
    </row>
    <row r="9" spans="1:3" s="3" customFormat="1">
      <c r="B9" s="29"/>
    </row>
    <row r="10" spans="1:3" s="3" customFormat="1">
      <c r="B10" s="29"/>
    </row>
    <row r="11" spans="1:3" s="3" customFormat="1">
      <c r="B11" s="29"/>
    </row>
    <row r="12" spans="1:3" s="3" customFormat="1">
      <c r="B12" s="29"/>
    </row>
  </sheetData>
  <autoFilter ref="A3:C5"/>
  <pageMargins left="0.7" right="0.7" top="0.75" bottom="0.75" header="0.3" footer="0.3"/>
  <pageSetup paperSize="0" orientation="portrait" horizontalDpi="0" verticalDpi="0" copies="0"/>
</worksheet>
</file>

<file path=xl/worksheets/sheet5.xml><?xml version="1.0" encoding="utf-8"?>
<worksheet xmlns="http://schemas.openxmlformats.org/spreadsheetml/2006/main" xmlns:r="http://schemas.openxmlformats.org/officeDocument/2006/relationships">
  <dimension ref="A1:C14"/>
  <sheetViews>
    <sheetView workbookViewId="0">
      <pane ySplit="3" topLeftCell="A4" activePane="bottomLeft" state="frozen"/>
      <selection pane="bottomLeft" activeCell="A5" sqref="A5:XFD5"/>
    </sheetView>
  </sheetViews>
  <sheetFormatPr baseColWidth="10" defaultRowHeight="15"/>
  <cols>
    <col min="1" max="1" width="30" bestFit="1" customWidth="1"/>
    <col min="2" max="2" width="16.5703125" style="45" customWidth="1"/>
    <col min="3" max="3" width="31.42578125" customWidth="1"/>
  </cols>
  <sheetData>
    <row r="1" spans="1:3" s="1" customFormat="1" ht="19.5">
      <c r="A1" s="5" t="s">
        <v>36</v>
      </c>
      <c r="B1" s="42">
        <f>SUBTOTAL(9,B3:B9)</f>
        <v>-22345</v>
      </c>
    </row>
    <row r="2" spans="1:3" s="1" customFormat="1">
      <c r="B2" s="42"/>
    </row>
    <row r="3" spans="1:3" s="9" customFormat="1" ht="38.25" customHeight="1">
      <c r="A3" s="8" t="s">
        <v>12</v>
      </c>
      <c r="B3" s="41" t="s">
        <v>15</v>
      </c>
      <c r="C3" s="8" t="s">
        <v>10</v>
      </c>
    </row>
    <row r="4" spans="1:3" s="3" customFormat="1">
      <c r="A4" s="3" t="s">
        <v>22</v>
      </c>
      <c r="B4" s="43">
        <f>SUMIF(Ecritures!M:M,A:A,Ecritures!L:L)</f>
        <v>-7276</v>
      </c>
    </row>
    <row r="5" spans="1:3" s="3" customFormat="1">
      <c r="A5" s="3" t="s">
        <v>24</v>
      </c>
      <c r="B5" s="43">
        <f>SUMIF(Ecritures!M:M,A:A,Ecritures!L:L)</f>
        <v>0</v>
      </c>
    </row>
    <row r="6" spans="1:3" s="3" customFormat="1">
      <c r="A6" s="3" t="s">
        <v>23</v>
      </c>
      <c r="B6" s="43">
        <f>SUMIF(Ecritures!M:M,A:A,Ecritures!L:L)</f>
        <v>19931</v>
      </c>
    </row>
    <row r="7" spans="1:3" s="3" customFormat="1">
      <c r="A7" t="s">
        <v>68</v>
      </c>
      <c r="B7" s="43">
        <f>SUMIF(Ecritures!M:M,A:A,Ecritures!L:L)</f>
        <v>-35000</v>
      </c>
    </row>
    <row r="8" spans="1:3" s="3" customFormat="1">
      <c r="B8" s="43">
        <f>SUMIF(Ecritures!M:M,A:A,Ecritures!L:L)</f>
        <v>0</v>
      </c>
    </row>
    <row r="9" spans="1:3" s="3" customFormat="1">
      <c r="A9" s="4"/>
      <c r="B9" s="44"/>
      <c r="C9" s="4"/>
    </row>
    <row r="10" spans="1:3" s="3" customFormat="1">
      <c r="B10" s="45"/>
    </row>
    <row r="11" spans="1:3" s="3" customFormat="1">
      <c r="B11" s="45"/>
    </row>
    <row r="12" spans="1:3" s="3" customFormat="1">
      <c r="B12" s="45"/>
    </row>
    <row r="13" spans="1:3" s="3" customFormat="1">
      <c r="B13" s="45"/>
    </row>
    <row r="14" spans="1:3" s="3" customFormat="1">
      <c r="B14" s="45"/>
    </row>
  </sheetData>
  <autoFilter ref="A3:C7"/>
  <sortState ref="A4:C9">
    <sortCondition ref="A6"/>
  </sortState>
  <pageMargins left="0.7" right="0.7" top="0.75" bottom="0.75" header="0.3" footer="0.3"/>
  <pageSetup paperSize="0" orientation="portrait" horizontalDpi="0" verticalDpi="0" copies="0"/>
</worksheet>
</file>

<file path=xl/worksheets/sheet6.xml><?xml version="1.0" encoding="utf-8"?>
<worksheet xmlns="http://schemas.openxmlformats.org/spreadsheetml/2006/main" xmlns:r="http://schemas.openxmlformats.org/officeDocument/2006/relationships">
  <dimension ref="A1:A7"/>
  <sheetViews>
    <sheetView workbookViewId="0">
      <selection activeCell="A4" sqref="A4"/>
    </sheetView>
  </sheetViews>
  <sheetFormatPr baseColWidth="10" defaultRowHeight="15"/>
  <cols>
    <col min="1" max="1" width="18.5703125" customWidth="1"/>
  </cols>
  <sheetData>
    <row r="1" spans="1:1">
      <c r="A1" s="10" t="s">
        <v>30</v>
      </c>
    </row>
    <row r="2" spans="1:1">
      <c r="A2" t="s">
        <v>32</v>
      </c>
    </row>
    <row r="3" spans="1:1">
      <c r="A3" t="s">
        <v>31</v>
      </c>
    </row>
    <row r="4" spans="1:1">
      <c r="A4" t="s">
        <v>34</v>
      </c>
    </row>
    <row r="5" spans="1:1">
      <c r="A5" t="s">
        <v>37</v>
      </c>
    </row>
    <row r="6" spans="1:1">
      <c r="A6" t="s">
        <v>33</v>
      </c>
    </row>
    <row r="7" spans="1:1">
      <c r="A7" s="10"/>
    </row>
  </sheetData>
  <sortState ref="A2:A6">
    <sortCondition ref="A3"/>
  </sortState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7</vt:i4>
      </vt:variant>
    </vt:vector>
  </HeadingPairs>
  <TitlesOfParts>
    <vt:vector size="13" baseType="lpstr">
      <vt:lpstr>Ecritures</vt:lpstr>
      <vt:lpstr>Synthèses</vt:lpstr>
      <vt:lpstr>Rubriques</vt:lpstr>
      <vt:lpstr>Regroupements</vt:lpstr>
      <vt:lpstr>Catégories</vt:lpstr>
      <vt:lpstr>Paramètres</vt:lpstr>
      <vt:lpstr>Catégories</vt:lpstr>
      <vt:lpstr>Liste_Catégories</vt:lpstr>
      <vt:lpstr>Liste_Modes</vt:lpstr>
      <vt:lpstr>Liste_Regroupements</vt:lpstr>
      <vt:lpstr>Liste_Rubriques</vt:lpstr>
      <vt:lpstr>Regroupements</vt:lpstr>
      <vt:lpstr>Rubriques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2015-06-22T12:23:30Z</dcterms:modified>
</cp:coreProperties>
</file>