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 defaultThemeVersion="124226"/>
  <bookViews>
    <workbookView xWindow="0" yWindow="0" windowWidth="20490" windowHeight="7755" activeTab="2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</sheets>
  <definedNames>
    <definedName name="_xlnm._FilterDatabase" localSheetId="4" hidden="1">Catégories!$A$4:$E$15</definedName>
    <definedName name="_xlnm._FilterDatabase" localSheetId="5" hidden="1">Comptes!$A$4:$F$10</definedName>
    <definedName name="_xlnm._FilterDatabase" localSheetId="1" hidden="1">Ecritures!$A$4:$O$25</definedName>
    <definedName name="_xlnm._FilterDatabase" localSheetId="3" hidden="1">Regroupements!$A$4:$E$7</definedName>
    <definedName name="_xlnm._FilterDatabase" localSheetId="2" hidden="1">Rubriques!$A$4:$F$15</definedName>
    <definedName name="Catégories">Catégories!$A$4:$E$16</definedName>
    <definedName name="Comptes">Comptes!$A$4:$F$11</definedName>
    <definedName name="DVB">Comptes!#REF!</definedName>
    <definedName name="Ecritures">Ecritures!$A$4:$O$26</definedName>
    <definedName name="Liste_Catégories">Catégories!$A$4:$A$16</definedName>
    <definedName name="Liste_Comptes">Comptes!$A$4:$A$11</definedName>
    <definedName name="Liste_Modes">Paramètres!$A$13:$A$20</definedName>
    <definedName name="Liste_Regroupements">Regroupements!$A$4:$A$8</definedName>
    <definedName name="Liste_Rubriques">Rubriques!$A$4:$A$16</definedName>
    <definedName name="Regroupements">Regroupements!$A$4:$E$8</definedName>
    <definedName name="Rubriques">Rubriques!$A$4:$F$16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52511"/>
  <pivotCaches>
    <pivotCache cacheId="0" r:id="rId11"/>
    <pivotCache cacheId="1" r:id="rId12"/>
  </pivotCaches>
</workbook>
</file>

<file path=xl/calcChain.xml><?xml version="1.0" encoding="utf-8"?>
<calcChain xmlns="http://schemas.openxmlformats.org/spreadsheetml/2006/main">
  <c r="O5" i="1"/>
  <c r="N5"/>
  <c r="M5"/>
  <c r="C12" i="2"/>
  <c r="D12"/>
  <c r="D10"/>
  <c r="C10"/>
  <c r="D11"/>
  <c r="C11"/>
  <c r="D7"/>
  <c r="C7"/>
  <c r="D6"/>
  <c r="C6"/>
  <c r="D9"/>
  <c r="C9"/>
  <c r="C5"/>
  <c r="D15"/>
  <c r="C15"/>
  <c r="D13"/>
  <c r="C13"/>
  <c r="C7" i="6"/>
  <c r="B7"/>
  <c r="D8" i="2"/>
  <c r="C8"/>
  <c r="D14"/>
  <c r="E15" l="1"/>
  <c r="E9"/>
  <c r="E12"/>
  <c r="E13"/>
  <c r="E11"/>
  <c r="E10"/>
  <c r="E7"/>
  <c r="E6"/>
  <c r="D7" i="6"/>
  <c r="E8" i="2"/>
  <c r="O25" i="1" l="1"/>
  <c r="N25"/>
  <c r="M25"/>
  <c r="O14"/>
  <c r="N14"/>
  <c r="M14"/>
  <c r="O6"/>
  <c r="N6"/>
  <c r="M6"/>
  <c r="O10"/>
  <c r="N10"/>
  <c r="M10"/>
  <c r="O12"/>
  <c r="N12"/>
  <c r="M12"/>
  <c r="O16"/>
  <c r="N16"/>
  <c r="M16"/>
  <c r="O18"/>
  <c r="N18"/>
  <c r="M18"/>
  <c r="O20"/>
  <c r="N20"/>
  <c r="M20"/>
  <c r="O21"/>
  <c r="N21"/>
  <c r="M21"/>
  <c r="O11"/>
  <c r="N11"/>
  <c r="M11"/>
  <c r="O19"/>
  <c r="N19"/>
  <c r="M19"/>
  <c r="O7"/>
  <c r="N7"/>
  <c r="M7"/>
  <c r="O8"/>
  <c r="N8"/>
  <c r="M8"/>
  <c r="O9"/>
  <c r="N9"/>
  <c r="M9"/>
  <c r="O13"/>
  <c r="N13"/>
  <c r="M13"/>
  <c r="O23"/>
  <c r="N23"/>
  <c r="M23"/>
  <c r="O15"/>
  <c r="N15"/>
  <c r="M15"/>
  <c r="O17"/>
  <c r="N17"/>
  <c r="M17"/>
  <c r="O22"/>
  <c r="N22"/>
  <c r="M22"/>
  <c r="O24"/>
  <c r="N24"/>
  <c r="M24"/>
  <c r="B1" i="7"/>
  <c r="A1" i="1"/>
  <c r="D5" i="8" s="1"/>
  <c r="A1"/>
  <c r="A1" i="4"/>
  <c r="A1" i="6"/>
  <c r="A1" i="2"/>
  <c r="B1" i="8"/>
  <c r="D5" i="2" l="1"/>
  <c r="E5" s="1"/>
  <c r="C10" i="8"/>
  <c r="D7"/>
  <c r="D8"/>
  <c r="D9"/>
  <c r="C7"/>
  <c r="D10"/>
  <c r="C5"/>
  <c r="E5" s="1"/>
  <c r="C6"/>
  <c r="C8"/>
  <c r="C9"/>
  <c r="E9" s="1"/>
  <c r="D6"/>
  <c r="C5" i="4"/>
  <c r="B5"/>
  <c r="C10"/>
  <c r="C13"/>
  <c r="C8"/>
  <c r="C14"/>
  <c r="C9"/>
  <c r="B11"/>
  <c r="B10"/>
  <c r="B13"/>
  <c r="B8"/>
  <c r="B14"/>
  <c r="D14" s="1"/>
  <c r="B9"/>
  <c r="B12"/>
  <c r="C6"/>
  <c r="C12"/>
  <c r="C15"/>
  <c r="C11"/>
  <c r="C7"/>
  <c r="B6"/>
  <c r="B15"/>
  <c r="B7"/>
  <c r="B6" i="6"/>
  <c r="B5"/>
  <c r="C14" i="2"/>
  <c r="E14" s="1"/>
  <c r="C6" i="6"/>
  <c r="C5"/>
  <c r="I1" i="1"/>
  <c r="N1"/>
  <c r="A1" i="3"/>
  <c r="A1" i="5"/>
  <c r="G1" i="1"/>
  <c r="E8" i="8" l="1"/>
  <c r="E6"/>
  <c r="E7"/>
  <c r="E10"/>
  <c r="D10" i="4"/>
  <c r="D9"/>
  <c r="D5"/>
  <c r="D13"/>
  <c r="D8"/>
  <c r="D7"/>
  <c r="D15"/>
  <c r="D11"/>
  <c r="D6"/>
  <c r="D12"/>
  <c r="D5" i="6"/>
  <c r="D6"/>
  <c r="C1"/>
  <c r="B1"/>
  <c r="C1" i="2" l="1"/>
  <c r="D1"/>
  <c r="C1" i="4"/>
  <c r="B1"/>
  <c r="D1" i="8"/>
  <c r="C1"/>
  <c r="D1" i="4" l="1"/>
  <c r="E1" i="8"/>
  <c r="E1" i="2"/>
  <c r="D1" i="6"/>
</calcChain>
</file>

<file path=xl/sharedStrings.xml><?xml version="1.0" encoding="utf-8"?>
<sst xmlns="http://schemas.openxmlformats.org/spreadsheetml/2006/main" count="329" uniqueCount="120">
  <si>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</si>
  <si>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</si>
  <si>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</si>
  <si>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</si>
  <si>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</si>
  <si>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</si>
  <si>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</si>
  <si>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</si>
  <si>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</si>
  <si>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</si>
  <si>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</si>
  <si>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</si>
  <si>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</si>
  <si>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Alimentation</t>
  </si>
  <si>
    <t>Salaires</t>
  </si>
  <si>
    <t>Gaz</t>
  </si>
  <si>
    <t>Revenus</t>
  </si>
  <si>
    <t>Loisirs</t>
  </si>
  <si>
    <t>Carburant</t>
  </si>
  <si>
    <t>Impôts sur le revenu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</si>
  <si>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</si>
  <si>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</si>
  <si>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</si>
  <si>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</si>
  <si>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</si>
  <si>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</si>
  <si>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</si>
  <si>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</si>
  <si>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</si>
  <si>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</si>
  <si>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</si>
  <si>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</si>
  <si>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</si>
  <si>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</si>
  <si>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</si>
  <si>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</si>
  <si>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</si>
  <si>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</si>
  <si>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</si>
  <si>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</si>
  <si>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</si>
  <si>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</si>
  <si>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</si>
  <si>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</si>
  <si>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</si>
  <si>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</si>
  <si>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</si>
  <si>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</si>
  <si>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</si>
  <si>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</si>
  <si>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</si>
  <si>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</si>
  <si>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</si>
  <si>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</si>
  <si>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</si>
  <si>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</si>
  <si>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</si>
  <si>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</si>
  <si>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</si>
  <si>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</si>
  <si>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</si>
  <si>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</si>
  <si>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</si>
  <si>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</si>
  <si>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</si>
  <si>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</si>
  <si>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</si>
  <si>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</si>
  <si>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</si>
  <si>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</si>
  <si>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</si>
  <si>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 chèques</t>
  </si>
  <si>
    <t>Compte</t>
  </si>
  <si>
    <t>Recettes</t>
  </si>
  <si>
    <t>Dépenses</t>
  </si>
  <si>
    <t>Solde</t>
  </si>
  <si>
    <t>Solde initial</t>
  </si>
  <si>
    <t>25/02/2015</t>
  </si>
  <si>
    <t>Emprunt achat cabriolet</t>
  </si>
  <si>
    <t>Banque</t>
  </si>
  <si>
    <t>20/02/2015</t>
  </si>
  <si>
    <t>Remboursement prêt véhicule</t>
  </si>
  <si>
    <t>20/03/2015</t>
  </si>
  <si>
    <t>22/01/2015</t>
  </si>
  <si>
    <t>26/03/2015</t>
  </si>
  <si>
    <t>…</t>
  </si>
  <si>
    <t>18/01/2015</t>
  </si>
  <si>
    <t>23/01/2015</t>
  </si>
  <si>
    <t>25/01/2015</t>
  </si>
  <si>
    <t>31/01/2015</t>
  </si>
  <si>
    <t>17/02/2015</t>
  </si>
  <si>
    <t>24/02/2015</t>
  </si>
  <si>
    <t>19/03/2015</t>
  </si>
  <si>
    <t>Étiquettes de colonnes</t>
  </si>
  <si>
    <t>2015-04</t>
  </si>
  <si>
    <t>Étiquettes de lignes</t>
  </si>
  <si>
    <t>Somme de Montant comptable</t>
  </si>
  <si>
    <t>Comptabilité familiale</t>
  </si>
  <si>
    <t>Compte Perso Adi</t>
  </si>
  <si>
    <t>Compte Perso Cill</t>
  </si>
  <si>
    <t>Compte Joint</t>
  </si>
  <si>
    <t>Livret épargne Adi</t>
  </si>
  <si>
    <t>Livret Epargne Cill</t>
  </si>
  <si>
    <t>Livret A Charlie</t>
  </si>
  <si>
    <t>Habitation</t>
  </si>
  <si>
    <t>Impôts/Taxes</t>
  </si>
  <si>
    <t>Santé</t>
  </si>
  <si>
    <t>Transports</t>
  </si>
  <si>
    <t>Education</t>
  </si>
  <si>
    <t>Retraits</t>
  </si>
  <si>
    <t>Prêts véhicules</t>
  </si>
  <si>
    <t>Sorties</t>
  </si>
  <si>
    <t>Alimentation/Habillement</t>
  </si>
  <si>
    <t>Ass Mat/Ecole</t>
  </si>
  <si>
    <t>CB</t>
  </si>
  <si>
    <t>Ass Mat</t>
  </si>
  <si>
    <t>Autres Revenus</t>
  </si>
  <si>
    <t>Impôts/Trésor Public</t>
  </si>
  <si>
    <t>Loyer</t>
  </si>
  <si>
    <t>Katia RABUSSEAU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</si>
</sst>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44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0" fontId="0" fillId="0" borderId="0" xfId="0" applyNumberFormat="1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7"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 V2.xlsm]Graphe Ecritures par Rubriques!Tableau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Achat véhicule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Rubriques'!$B$5:$B$9</c:f>
              <c:numCache>
                <c:formatCode>General</c:formatCode>
                <c:ptCount val="4"/>
                <c:pt idx="1">
                  <c:v>24800</c:v>
                </c:pt>
                <c:pt idx="2">
                  <c:v>-35200</c:v>
                </c:pt>
              </c:numCache>
            </c:numRef>
          </c:val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Alimentation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Rubriques'!$C$5:$C$9</c:f>
              <c:numCache>
                <c:formatCode>General</c:formatCode>
                <c:ptCount val="4"/>
                <c:pt idx="0">
                  <c:v>-1722</c:v>
                </c:pt>
                <c:pt idx="1">
                  <c:v>-4458</c:v>
                </c:pt>
                <c:pt idx="2">
                  <c:v>-4781</c:v>
                </c:pt>
                <c:pt idx="3">
                  <c:v>-1501</c:v>
                </c:pt>
              </c:numCache>
            </c:numRef>
          </c:val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Divers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Rubriques'!$D$5:$D$9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Gaz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Rubriques'!$E$5:$E$9</c:f>
              <c:numCache>
                <c:formatCode>General</c:formatCode>
                <c:ptCount val="4"/>
                <c:pt idx="0">
                  <c:v>-701</c:v>
                </c:pt>
                <c:pt idx="1">
                  <c:v>-104</c:v>
                </c:pt>
                <c:pt idx="2">
                  <c:v>-104</c:v>
                </c:pt>
              </c:numCache>
            </c:numRef>
          </c:val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Impôts sur le revenu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Rubriques'!$F$5:$F$9</c:f>
              <c:numCache>
                <c:formatCode>General</c:formatCode>
                <c:ptCount val="4"/>
                <c:pt idx="0">
                  <c:v>-700</c:v>
                </c:pt>
              </c:numCache>
            </c:numRef>
          </c:val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Salaires</c:v>
                </c:pt>
              </c:strCache>
            </c:strRef>
          </c:tx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Rubriques'!$G$5:$G$9</c:f>
              <c:numCache>
                <c:formatCode>General</c:formatCode>
                <c:ptCount val="4"/>
                <c:pt idx="0">
                  <c:v>7000</c:v>
                </c:pt>
                <c:pt idx="1">
                  <c:v>3722</c:v>
                </c:pt>
                <c:pt idx="2">
                  <c:v>6990</c:v>
                </c:pt>
              </c:numCache>
            </c:numRef>
          </c:val>
        </c:ser>
        <c:dLbls/>
        <c:shape val="box"/>
        <c:axId val="107984000"/>
        <c:axId val="107985536"/>
        <c:axId val="0"/>
      </c:bar3DChart>
      <c:catAx>
        <c:axId val="107984000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07985536"/>
        <c:crosses val="autoZero"/>
        <c:auto val="1"/>
        <c:lblAlgn val="ctr"/>
        <c:lblOffset val="100"/>
      </c:catAx>
      <c:valAx>
        <c:axId val="107985536"/>
        <c:scaling>
          <c:orientation val="minMax"/>
        </c:scaling>
        <c:axPos val="l"/>
        <c:majorGridlines/>
        <c:numFmt formatCode="General" sourceLinked="1"/>
        <c:tickLblPos val="nextTo"/>
        <c:crossAx val="107984000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 V2.xlsm]Graphe Ecritures par Regroup.!Tableau croisé dynamique2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...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Regroup.'!$B$5:$B$9</c:f>
              <c:numCache>
                <c:formatCode>General</c:formatCode>
                <c:ptCount val="4"/>
                <c:pt idx="0">
                  <c:v>3877</c:v>
                </c:pt>
                <c:pt idx="1">
                  <c:v>23960</c:v>
                </c:pt>
                <c:pt idx="2">
                  <c:v>-33095</c:v>
                </c:pt>
                <c:pt idx="3">
                  <c:v>-1501</c:v>
                </c:pt>
              </c:numCache>
            </c:numRef>
          </c:val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Mariage</c:v>
                </c:pt>
              </c:strCache>
            </c:strRef>
          </c:tx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Regroup.'!$C$5:$C$9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dLbls/>
        <c:shape val="box"/>
        <c:axId val="108140032"/>
        <c:axId val="108141568"/>
        <c:axId val="0"/>
      </c:bar3DChart>
      <c:catAx>
        <c:axId val="108140032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08141568"/>
        <c:crosses val="autoZero"/>
        <c:auto val="1"/>
        <c:lblAlgn val="ctr"/>
        <c:lblOffset val="100"/>
      </c:catAx>
      <c:valAx>
        <c:axId val="108141568"/>
        <c:scaling>
          <c:orientation val="minMax"/>
        </c:scaling>
        <c:axPos val="l"/>
        <c:majorGridlines/>
        <c:numFmt formatCode="General" sourceLinked="1"/>
        <c:tickLblPos val="nextTo"/>
        <c:crossAx val="108140032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2.xml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Accueil!A1"/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02.596202430555" createdVersion="3" refreshedVersion="3" minRefreshableVersion="3" recordCount="29">
  <cacheSource type="worksheet">
    <worksheetSource ref="A4:O10000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4">
      <sharedItems containsBlank="1"/>
    </cacheField>
    <cacheField name="Rubrique" numFmtId="164">
      <sharedItems containsBlank="1" count="7">
        <s v="Impôts sur le revenu"/>
        <s v="Achat véhicule"/>
        <s v="Alimentation"/>
        <s v="Divers"/>
        <s v="Salaires"/>
        <s v="Gaz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containsInteger="1" minValue="104" maxValue="3500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3"/>
        <s v="2015-04"/>
        <s v="2015-02"/>
        <m/>
      </sharedItems>
    </cacheField>
    <cacheField name="Montant comptable" numFmtId="44">
      <sharedItems containsString="0" containsBlank="1" containsNumber="1" containsInteger="1" minValue="-35000" maxValue="25000"/>
    </cacheField>
    <cacheField name="Catégorie" numFmtId="0">
      <sharedItems containsBlank="1" count="4">
        <s v="Revenus"/>
        <s v="Véhicule"/>
        <s v="Dépenses courant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302.602615277778" createdVersion="3" refreshedVersion="3" minRefreshableVersion="3" recordCount="24">
  <cacheSource type="worksheet">
    <worksheetSource ref="A4:O25" sheet="Ecritures"/>
  </cacheSource>
  <cacheFields count="15">
    <cacheField name="Compte" numFmtId="0">
      <sharedItems/>
    </cacheField>
    <cacheField name="Date" numFmtId="14">
      <sharedItems containsDate="1" containsMixedTypes="1" minDate="2015-01-01T00:00:00" maxDate="2015-04-02T00:00:00"/>
    </cacheField>
    <cacheField name="Libellé" numFmtId="164">
      <sharedItems/>
    </cacheField>
    <cacheField name="Rubrique" numFmtId="164">
      <sharedItems count="6">
        <s v="Impôts sur le revenu"/>
        <s v="Achat véhicule"/>
        <s v="Alimentation"/>
        <s v="Divers"/>
        <s v="Salaires"/>
        <s v="Gaz"/>
      </sharedItems>
    </cacheField>
    <cacheField name="Regroupement" numFmtId="164">
      <sharedItems count="2">
        <s v="..."/>
        <s v="Mariage"/>
      </sharedItems>
    </cacheField>
    <cacheField name="Sens" numFmtId="0">
      <sharedItems count="2">
        <s v="Dépense"/>
        <s v="Recette"/>
      </sharedItems>
    </cacheField>
    <cacheField name="Mode" numFmtId="0">
      <sharedItems/>
    </cacheField>
    <cacheField name="Référence" numFmtId="164">
      <sharedItems containsNonDate="0" containsString="0" containsBlank="1"/>
    </cacheField>
    <cacheField name="Montant écriture" numFmtId="7">
      <sharedItems containsSemiMixedTypes="0" containsString="0" containsNumber="1" containsInteger="1" minValue="104" maxValue="35000"/>
    </cacheField>
    <cacheField name="Tiers" numFmtId="0">
      <sharedItems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unt="4">
        <s v="2015-01"/>
        <s v="2015-03"/>
        <s v="2015-04"/>
        <s v="2015-02"/>
      </sharedItems>
    </cacheField>
    <cacheField name="Montant comptable" numFmtId="44">
      <sharedItems containsSemiMixedTypes="0" containsString="0" containsNumber="1" containsInteger="1" minValue="-35000" maxValue="25000"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700"/>
    <s v="Trésor public"/>
    <d v="2015-01-20T00:00:00"/>
    <m/>
    <x v="0"/>
    <n v="-700"/>
    <x v="0"/>
  </r>
  <r>
    <x v="0"/>
    <d v="2015-03-01T00:00:00"/>
    <s v="Achat cabriolet"/>
    <x v="1"/>
    <x v="0"/>
    <x v="0"/>
    <s v="Chèque"/>
    <m/>
    <n v="35000"/>
    <s v="Mercedes Occasions"/>
    <d v="2015-03-20T00:00:00"/>
    <m/>
    <x v="1"/>
    <n v="-35000"/>
    <x v="1"/>
  </r>
  <r>
    <x v="0"/>
    <d v="2015-04-01T00:00:00"/>
    <s v="Courses"/>
    <x v="2"/>
    <x v="0"/>
    <x v="0"/>
    <s v="Carte"/>
    <m/>
    <n v="1501"/>
    <s v="Croisement Market"/>
    <d v="2015-01-04T00:00:00"/>
    <m/>
    <x v="2"/>
    <n v="-1501"/>
    <x v="2"/>
  </r>
  <r>
    <x v="0"/>
    <s v="18/01/2015"/>
    <s v="Courses"/>
    <x v="2"/>
    <x v="0"/>
    <x v="0"/>
    <s v="Carte"/>
    <m/>
    <n v="1722"/>
    <s v="Croisement Market"/>
    <d v="2015-01-18T00:00:00"/>
    <m/>
    <x v="0"/>
    <n v="-1722"/>
    <x v="2"/>
  </r>
  <r>
    <x v="0"/>
    <s v="22/01/2015"/>
    <s v="Acompte traiteur"/>
    <x v="3"/>
    <x v="1"/>
    <x v="0"/>
    <s v="Carte"/>
    <m/>
    <n v="2352"/>
    <s v="Amédée Paon"/>
    <d v="2015-01-22T00:00:00"/>
    <m/>
    <x v="0"/>
    <n v="-2352"/>
    <x v="2"/>
  </r>
  <r>
    <x v="0"/>
    <s v="23/01/2015"/>
    <s v="Participation beaux-parents"/>
    <x v="3"/>
    <x v="1"/>
    <x v="1"/>
    <s v="Chèque"/>
    <m/>
    <n v="10000"/>
    <s v="Belle-maman"/>
    <d v="2015-01-23T00:00:00"/>
    <m/>
    <x v="0"/>
    <n v="10000"/>
    <x v="2"/>
  </r>
  <r>
    <x v="0"/>
    <s v="25/01/2015"/>
    <s v="Paie Georges janvier"/>
    <x v="4"/>
    <x v="0"/>
    <x v="1"/>
    <s v="Virement"/>
    <m/>
    <n v="3500"/>
    <s v="Mon patron"/>
    <d v="2015-01-25T00:00:00"/>
    <m/>
    <x v="0"/>
    <n v="3500"/>
    <x v="0"/>
  </r>
  <r>
    <x v="0"/>
    <s v="25/01/2015"/>
    <s v="Paie Sylvie janvier"/>
    <x v="4"/>
    <x v="0"/>
    <x v="1"/>
    <s v="Virement"/>
    <m/>
    <n v="3500"/>
    <s v="Son patron"/>
    <d v="2015-01-25T00:00:00"/>
    <m/>
    <x v="0"/>
    <n v="3500"/>
    <x v="0"/>
  </r>
  <r>
    <x v="0"/>
    <s v="31/01/2015"/>
    <s v="Impôt sur le revenu"/>
    <x v="5"/>
    <x v="0"/>
    <x v="0"/>
    <s v="Virement"/>
    <m/>
    <n v="701"/>
    <s v="Trésor public"/>
    <d v="2015-01-31T00:00:00"/>
    <m/>
    <x v="0"/>
    <n v="-701"/>
    <x v="2"/>
  </r>
  <r>
    <x v="0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x v="2"/>
  </r>
  <r>
    <x v="0"/>
    <d v="2015-02-03T00:00:00"/>
    <s v="Courses"/>
    <x v="2"/>
    <x v="0"/>
    <x v="0"/>
    <s v="Carte"/>
    <m/>
    <n v="1432"/>
    <s v="Croisement Market"/>
    <d v="2015-02-03T00:00:00"/>
    <m/>
    <x v="3"/>
    <n v="-1432"/>
    <x v="2"/>
  </r>
  <r>
    <x v="0"/>
    <d v="2015-02-10T00:00:00"/>
    <s v="Courses"/>
    <x v="2"/>
    <x v="0"/>
    <x v="0"/>
    <s v="Carte"/>
    <m/>
    <n v="1356"/>
    <s v="Croisement Market"/>
    <d v="2015-02-10T00:00:00"/>
    <m/>
    <x v="3"/>
    <n v="-1356"/>
    <x v="2"/>
  </r>
  <r>
    <x v="0"/>
    <s v="17/02/2015"/>
    <s v="Courses"/>
    <x v="2"/>
    <x v="0"/>
    <x v="0"/>
    <s v="Carte"/>
    <m/>
    <n v="1670"/>
    <s v="Croisement Market"/>
    <d v="2015-02-17T00:00:00"/>
    <m/>
    <x v="3"/>
    <n v="-1670"/>
    <x v="2"/>
  </r>
  <r>
    <x v="0"/>
    <s v="24/02/2015"/>
    <s v="Paie Sylvie février"/>
    <x v="4"/>
    <x v="0"/>
    <x v="1"/>
    <s v="Virement"/>
    <m/>
    <n v="3722"/>
    <s v="Son patron"/>
    <d v="2015-02-24T00:00:00"/>
    <m/>
    <x v="3"/>
    <n v="3722"/>
    <x v="0"/>
  </r>
  <r>
    <x v="0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x v="2"/>
  </r>
  <r>
    <x v="0"/>
    <d v="2015-03-05T00:00:00"/>
    <s v="Courses"/>
    <x v="2"/>
    <x v="0"/>
    <x v="0"/>
    <s v="Carte"/>
    <m/>
    <n v="1640"/>
    <s v="Croisement Market"/>
    <d v="2015-03-05T00:00:00"/>
    <m/>
    <x v="1"/>
    <n v="-1640"/>
    <x v="2"/>
  </r>
  <r>
    <x v="0"/>
    <d v="2015-03-12T00:00:00"/>
    <s v="Courses"/>
    <x v="2"/>
    <x v="0"/>
    <x v="0"/>
    <s v="Carte"/>
    <m/>
    <n v="1821"/>
    <s v="Croisement Market"/>
    <d v="2015-03-12T00:00:00"/>
    <m/>
    <x v="1"/>
    <n v="-1821"/>
    <x v="2"/>
  </r>
  <r>
    <x v="0"/>
    <s v="19/03/2015"/>
    <s v="Courses"/>
    <x v="2"/>
    <x v="0"/>
    <x v="0"/>
    <s v="Carte"/>
    <m/>
    <n v="1320"/>
    <s v="Croisement Market"/>
    <m/>
    <m/>
    <x v="1"/>
    <n v="-1320"/>
    <x v="2"/>
  </r>
  <r>
    <x v="0"/>
    <s v="26/03/2015"/>
    <s v="Paie Sylvie mars"/>
    <x v="4"/>
    <x v="0"/>
    <x v="1"/>
    <s v="Virement"/>
    <m/>
    <n v="3501"/>
    <s v="Son patron"/>
    <m/>
    <m/>
    <x v="1"/>
    <n v="3501"/>
    <x v="0"/>
  </r>
  <r>
    <x v="0"/>
    <s v="20/02/2015"/>
    <s v="Remboursement prêt véhicule"/>
    <x v="1"/>
    <x v="0"/>
    <x v="0"/>
    <s v="Prélèvement"/>
    <m/>
    <n v="200"/>
    <s v="Banque"/>
    <d v="2015-02-20T00:00:00"/>
    <m/>
    <x v="3"/>
    <n v="-200"/>
    <x v="1"/>
  </r>
  <r>
    <x v="0"/>
    <s v="20/03/2015"/>
    <s v="Remboursement prêt véhicule"/>
    <x v="1"/>
    <x v="0"/>
    <x v="0"/>
    <s v="Prélèvement"/>
    <m/>
    <n v="200"/>
    <s v="Banque"/>
    <d v="2015-03-20T00:00:00"/>
    <m/>
    <x v="1"/>
    <n v="-200"/>
    <x v="1"/>
  </r>
  <r>
    <x v="0"/>
    <s v="22/01/2015"/>
    <s v="Robe de mariée"/>
    <x v="3"/>
    <x v="1"/>
    <x v="0"/>
    <s v="Carte"/>
    <m/>
    <n v="310"/>
    <s v="Fairfuck"/>
    <d v="2015-01-22T00:00:00"/>
    <m/>
    <x v="0"/>
    <n v="-310"/>
    <x v="2"/>
  </r>
  <r>
    <x v="0"/>
    <s v="25/02/2015"/>
    <s v="Emprunt achat cabriolet"/>
    <x v="1"/>
    <x v="0"/>
    <x v="1"/>
    <s v="Autre"/>
    <m/>
    <n v="25000"/>
    <s v="Banque"/>
    <d v="2015-02-25T00:00:00"/>
    <m/>
    <x v="3"/>
    <n v="25000"/>
    <x v="1"/>
  </r>
  <r>
    <x v="0"/>
    <s v="26/03/2015"/>
    <s v="Paie Georges mars"/>
    <x v="4"/>
    <x v="0"/>
    <x v="1"/>
    <s v="Virement"/>
    <m/>
    <n v="3489"/>
    <s v="Mon patron"/>
    <m/>
    <m/>
    <x v="1"/>
    <n v="3489"/>
    <x v="0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s v="Compte chèques"/>
    <d v="2015-01-01T00:00:00"/>
    <s v="Impôt sur le revenu"/>
    <x v="0"/>
    <x v="0"/>
    <x v="0"/>
    <s v="Virement"/>
    <m/>
    <n v="700"/>
    <s v="Trésor public"/>
    <d v="2015-01-20T00:00:00"/>
    <m/>
    <x v="0"/>
    <n v="-700"/>
    <s v="Revenus"/>
  </r>
  <r>
    <s v="Compte chèques"/>
    <d v="2015-03-01T00:00:00"/>
    <s v="Achat cabriolet"/>
    <x v="1"/>
    <x v="0"/>
    <x v="0"/>
    <s v="Chèque"/>
    <m/>
    <n v="35000"/>
    <s v="Mercedes Occasions"/>
    <d v="2015-03-20T00:00:00"/>
    <m/>
    <x v="1"/>
    <n v="-35000"/>
    <s v="Véhicule"/>
  </r>
  <r>
    <s v="Compte chèques"/>
    <d v="2015-04-01T00:00:00"/>
    <s v="Courses"/>
    <x v="2"/>
    <x v="0"/>
    <x v="0"/>
    <s v="Carte"/>
    <m/>
    <n v="1501"/>
    <s v="Croisement Market"/>
    <d v="2015-01-04T00:00:00"/>
    <m/>
    <x v="2"/>
    <n v="-1501"/>
    <s v="Dépenses courantes"/>
  </r>
  <r>
    <s v="Compte chèques"/>
    <s v="18/01/2015"/>
    <s v="Courses"/>
    <x v="2"/>
    <x v="0"/>
    <x v="0"/>
    <s v="Carte"/>
    <m/>
    <n v="1722"/>
    <s v="Croisement Market"/>
    <d v="2015-01-18T00:00:00"/>
    <m/>
    <x v="0"/>
    <n v="-1722"/>
    <s v="Dépenses courantes"/>
  </r>
  <r>
    <s v="Compte chèques"/>
    <s v="22/01/2015"/>
    <s v="Acompte traiteur"/>
    <x v="3"/>
    <x v="1"/>
    <x v="0"/>
    <s v="Carte"/>
    <m/>
    <n v="2352"/>
    <s v="Amédée Paon"/>
    <d v="2015-01-22T00:00:00"/>
    <m/>
    <x v="0"/>
    <n v="-2352"/>
    <s v="Dépenses courantes"/>
  </r>
  <r>
    <s v="Compte chèques"/>
    <s v="23/01/2015"/>
    <s v="Participation beaux-parents"/>
    <x v="3"/>
    <x v="1"/>
    <x v="1"/>
    <s v="Chèque"/>
    <m/>
    <n v="10000"/>
    <s v="Belle-maman"/>
    <d v="2015-01-23T00:00:00"/>
    <m/>
    <x v="0"/>
    <n v="10000"/>
    <s v="Dépenses courantes"/>
  </r>
  <r>
    <s v="Compte chèques"/>
    <s v="25/01/2015"/>
    <s v="Paie Georges janvier"/>
    <x v="4"/>
    <x v="0"/>
    <x v="1"/>
    <s v="Virement"/>
    <m/>
    <n v="3500"/>
    <s v="Mon patron"/>
    <d v="2015-01-25T00:00:00"/>
    <m/>
    <x v="0"/>
    <n v="3500"/>
    <s v="Revenus"/>
  </r>
  <r>
    <s v="Compte chèques"/>
    <s v="25/01/2015"/>
    <s v="Paie Sylvie janvier"/>
    <x v="4"/>
    <x v="0"/>
    <x v="1"/>
    <s v="Virement"/>
    <m/>
    <n v="3500"/>
    <s v="Son patron"/>
    <d v="2015-01-25T00:00:00"/>
    <m/>
    <x v="0"/>
    <n v="3500"/>
    <s v="Revenus"/>
  </r>
  <r>
    <s v="Compte chèques"/>
    <s v="31/01/2015"/>
    <s v="Impôt sur le revenu"/>
    <x v="5"/>
    <x v="0"/>
    <x v="0"/>
    <s v="Virement"/>
    <m/>
    <n v="701"/>
    <s v="Trésor public"/>
    <d v="2015-01-31T00:00:00"/>
    <m/>
    <x v="0"/>
    <n v="-701"/>
    <s v="Dépenses courantes"/>
  </r>
  <r>
    <s v="Compte chèques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s v="Dépenses courantes"/>
  </r>
  <r>
    <s v="Compte chèques"/>
    <d v="2015-02-03T00:00:00"/>
    <s v="Courses"/>
    <x v="2"/>
    <x v="0"/>
    <x v="0"/>
    <s v="Carte"/>
    <m/>
    <n v="1432"/>
    <s v="Croisement Market"/>
    <d v="2015-02-03T00:00:00"/>
    <m/>
    <x v="3"/>
    <n v="-1432"/>
    <s v="Dépenses courantes"/>
  </r>
  <r>
    <s v="Compte chèques"/>
    <d v="2015-02-10T00:00:00"/>
    <s v="Courses"/>
    <x v="2"/>
    <x v="0"/>
    <x v="0"/>
    <s v="Carte"/>
    <m/>
    <n v="1356"/>
    <s v="Croisement Market"/>
    <d v="2015-02-10T00:00:00"/>
    <m/>
    <x v="3"/>
    <n v="-1356"/>
    <s v="Dépenses courantes"/>
  </r>
  <r>
    <s v="Compte chèques"/>
    <s v="17/02/2015"/>
    <s v="Courses"/>
    <x v="2"/>
    <x v="0"/>
    <x v="0"/>
    <s v="Carte"/>
    <m/>
    <n v="1670"/>
    <s v="Croisement Market"/>
    <d v="2015-02-17T00:00:00"/>
    <m/>
    <x v="3"/>
    <n v="-1670"/>
    <s v="Dépenses courantes"/>
  </r>
  <r>
    <s v="Compte chèques"/>
    <s v="24/02/2015"/>
    <s v="Paie Sylvie février"/>
    <x v="4"/>
    <x v="0"/>
    <x v="1"/>
    <s v="Virement"/>
    <m/>
    <n v="3722"/>
    <s v="Son patron"/>
    <d v="2015-02-24T00:00:00"/>
    <m/>
    <x v="3"/>
    <n v="3722"/>
    <s v="Revenus"/>
  </r>
  <r>
    <s v="Compte chèques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s v="Dépenses courantes"/>
  </r>
  <r>
    <s v="Compte chèques"/>
    <d v="2015-03-05T00:00:00"/>
    <s v="Courses"/>
    <x v="2"/>
    <x v="0"/>
    <x v="0"/>
    <s v="Carte"/>
    <m/>
    <n v="1640"/>
    <s v="Croisement Market"/>
    <d v="2015-03-05T00:00:00"/>
    <m/>
    <x v="1"/>
    <n v="-1640"/>
    <s v="Dépenses courantes"/>
  </r>
  <r>
    <s v="Compte chèques"/>
    <d v="2015-03-12T00:00:00"/>
    <s v="Courses"/>
    <x v="2"/>
    <x v="0"/>
    <x v="0"/>
    <s v="Carte"/>
    <m/>
    <n v="1821"/>
    <s v="Croisement Market"/>
    <d v="2015-03-12T00:00:00"/>
    <m/>
    <x v="1"/>
    <n v="-1821"/>
    <s v="Dépenses courantes"/>
  </r>
  <r>
    <s v="Compte chèques"/>
    <s v="19/03/2015"/>
    <s v="Courses"/>
    <x v="2"/>
    <x v="0"/>
    <x v="0"/>
    <s v="Carte"/>
    <m/>
    <n v="1320"/>
    <s v="Croisement Market"/>
    <m/>
    <m/>
    <x v="1"/>
    <n v="-1320"/>
    <s v="Dépenses courantes"/>
  </r>
  <r>
    <s v="Compte chèques"/>
    <s v="26/03/2015"/>
    <s v="Paie Sylvie mars"/>
    <x v="4"/>
    <x v="0"/>
    <x v="1"/>
    <s v="Virement"/>
    <m/>
    <n v="3501"/>
    <s v="Son patron"/>
    <m/>
    <m/>
    <x v="1"/>
    <n v="3501"/>
    <s v="Revenus"/>
  </r>
  <r>
    <s v="Compte chèques"/>
    <s v="20/02/2015"/>
    <s v="Remboursement prêt véhicule"/>
    <x v="1"/>
    <x v="0"/>
    <x v="0"/>
    <s v="Prélèvement"/>
    <m/>
    <n v="200"/>
    <s v="Banque"/>
    <d v="2015-02-20T00:00:00"/>
    <m/>
    <x v="3"/>
    <n v="-200"/>
    <s v="Véhicule"/>
  </r>
  <r>
    <s v="Compte chèques"/>
    <s v="20/03/2015"/>
    <s v="Remboursement prêt véhicule"/>
    <x v="1"/>
    <x v="0"/>
    <x v="0"/>
    <s v="Prélèvement"/>
    <m/>
    <n v="200"/>
    <s v="Banque"/>
    <d v="2015-03-20T00:00:00"/>
    <m/>
    <x v="1"/>
    <n v="-200"/>
    <s v="Véhicule"/>
  </r>
  <r>
    <s v="Compte chèques"/>
    <s v="22/01/2015"/>
    <s v="Robe de mariée"/>
    <x v="3"/>
    <x v="1"/>
    <x v="0"/>
    <s v="Carte"/>
    <m/>
    <n v="310"/>
    <s v="Fairfuck"/>
    <d v="2015-01-22T00:00:00"/>
    <m/>
    <x v="0"/>
    <n v="-310"/>
    <s v="Dépenses courantes"/>
  </r>
  <r>
    <s v="Compte chèques"/>
    <s v="25/02/2015"/>
    <s v="Emprunt achat cabriolet"/>
    <x v="1"/>
    <x v="0"/>
    <x v="1"/>
    <s v="Autre"/>
    <m/>
    <n v="25000"/>
    <s v="Banque"/>
    <d v="2015-02-25T00:00:00"/>
    <m/>
    <x v="3"/>
    <n v="25000"/>
    <s v="Véhicule"/>
  </r>
  <r>
    <s v="Compte chèques"/>
    <s v="26/03/2015"/>
    <s v="Paie Georges mars"/>
    <x v="4"/>
    <x v="0"/>
    <x v="1"/>
    <s v="Virement"/>
    <m/>
    <n v="3489"/>
    <s v="Mon patron"/>
    <m/>
    <m/>
    <x v="1"/>
    <n v="3489"/>
    <s v="Revenu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H9" firstHeaderRow="1" firstDataRow="2" firstDataCol="1" rowPageCount="1" colPageCount="1"/>
  <pivotFields count="15">
    <pivotField showAll="0"/>
    <pivotField showAll="0"/>
    <pivotField showAll="0"/>
    <pivotField axis="axisCol" showAll="0">
      <items count="7">
        <item x="1"/>
        <item x="2"/>
        <item x="3"/>
        <item x="5"/>
        <item x="0"/>
        <item x="4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0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D9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F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1"/>
        <item x="2"/>
        <item x="5"/>
        <item x="0"/>
        <item x="4"/>
        <item x="6"/>
        <item x="3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3"/>
        <item x="1"/>
        <item h="1" x="4"/>
        <item h="1" x="2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1"/>
        <item x="2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2">
      <pivotArea dataOnly="0" labelOnly="1" outline="0" fieldPosition="0">
        <references count="1">
          <reference field="12" count="0"/>
        </references>
      </pivotArea>
    </format>
    <format dxfId="1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Zeros="0" showOutlineSymbols="0" zoomScaleNormal="100" workbookViewId="0">
      <pane ySplit="3" topLeftCell="A4" activePane="bottomLeft" state="frozen"/>
      <selection pane="bottomLeft" activeCell="C2" sqref="C2"/>
    </sheetView>
  </sheetViews>
  <sheetFormatPr baseColWidth="10" defaultRowHeight="12.75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>
      <c r="B1" s="47" t="str">
        <f>Titre_Classeur</f>
        <v>Comptabilité familiale</v>
      </c>
      <c r="C1" s="32"/>
    </row>
    <row r="2" spans="2:3" ht="409.5" customHeight="1">
      <c r="B2" s="34"/>
    </row>
    <row r="3" spans="2:3" ht="150" customHeight="1">
      <c r="B3" s="33"/>
      <c r="C3" s="35"/>
    </row>
    <row r="4" spans="2:3" ht="21.75" customHeight="1"/>
    <row r="5" spans="2:3" s="38" customFormat="1" ht="21.75" customHeight="1">
      <c r="B5" s="37"/>
    </row>
    <row r="6" spans="2:3" s="38" customFormat="1" ht="21.75" customHeight="1">
      <c r="B6" s="37"/>
    </row>
    <row r="7" spans="2:3" s="38" customFormat="1" ht="21.75" customHeight="1">
      <c r="B7" s="37"/>
    </row>
    <row r="8" spans="2:3" s="38" customFormat="1" ht="21.75" customHeight="1">
      <c r="B8" s="37"/>
      <c r="C8" s="39"/>
    </row>
    <row r="9" spans="2:3" s="38" customFormat="1" ht="21.75" customHeight="1">
      <c r="B9" s="37"/>
      <c r="C9" s="39"/>
    </row>
    <row r="10" spans="2:3" ht="21.75" customHeight="1">
      <c r="B10" s="37"/>
    </row>
    <row r="11" spans="2:3" ht="21.75" customHeight="1">
      <c r="B11" s="37"/>
    </row>
    <row r="12" spans="2:3" ht="21.75" customHeight="1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30"/>
  <sheetViews>
    <sheetView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D8" sqref="D8"/>
    </sheetView>
  </sheetViews>
  <sheetFormatPr baseColWidth="10" defaultRowHeight="15"/>
  <cols>
    <col min="1" max="1" width="19" style="91" customWidth="1"/>
    <col min="2" max="2" width="15.5703125" style="92" customWidth="1"/>
    <col min="3" max="3" width="30.5703125" style="93" bestFit="1" customWidth="1"/>
    <col min="4" max="4" width="22.42578125" style="93" customWidth="1"/>
    <col min="5" max="5" width="23.140625" style="94" customWidth="1"/>
    <col min="6" max="6" width="12.42578125" style="91" customWidth="1"/>
    <col min="7" max="7" width="16" style="91" customWidth="1"/>
    <col min="8" max="8" width="21.7109375" style="93" customWidth="1"/>
    <col min="9" max="9" width="15.85546875" style="90" customWidth="1"/>
    <col min="10" max="10" width="24.28515625" style="91" customWidth="1"/>
    <col min="11" max="11" width="15.5703125" style="92" customWidth="1"/>
    <col min="12" max="12" width="15.42578125" style="91" bestFit="1" customWidth="1"/>
    <col min="13" max="13" width="10.28515625" style="89" hidden="1" customWidth="1"/>
    <col min="14" max="14" width="12.7109375" style="90" hidden="1" customWidth="1"/>
    <col min="15" max="15" width="20.140625" style="91" hidden="1" customWidth="1"/>
    <col min="16" max="23" width="70.42578125" style="84" customWidth="1"/>
    <col min="24" max="16384" width="11.42578125" style="91"/>
  </cols>
  <sheetData>
    <row r="1" spans="1:23" s="57" customFormat="1" ht="31.5" customHeight="1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SUBTOTAL(2,I4:I26)&amp;" écritures"</f>
        <v>21 écritures</v>
      </c>
      <c r="H1" s="53"/>
      <c r="I1" s="53">
        <f>SUBTOTAL(9,N4:N26)</f>
        <v>3321</v>
      </c>
      <c r="J1" s="53"/>
      <c r="K1" s="55"/>
      <c r="L1" s="53"/>
      <c r="M1" s="53"/>
      <c r="N1" s="53">
        <f>SUBTOTAL(9,N4:N26)</f>
        <v>3321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>
      <c r="A4" s="69" t="s">
        <v>72</v>
      </c>
      <c r="B4" s="70" t="s">
        <v>0</v>
      </c>
      <c r="C4" s="71" t="s">
        <v>1</v>
      </c>
      <c r="D4" s="71" t="s">
        <v>2</v>
      </c>
      <c r="E4" s="72" t="s">
        <v>46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68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>
      <c r="A5" s="76" t="s">
        <v>100</v>
      </c>
      <c r="B5" s="77">
        <v>42007</v>
      </c>
      <c r="C5" s="78" t="s">
        <v>118</v>
      </c>
      <c r="D5" s="78" t="s">
        <v>104</v>
      </c>
      <c r="E5" s="78" t="s">
        <v>69</v>
      </c>
      <c r="F5" s="79" t="s">
        <v>65</v>
      </c>
      <c r="G5" s="79" t="s">
        <v>24</v>
      </c>
      <c r="H5" s="78"/>
      <c r="I5" s="96">
        <v>850</v>
      </c>
      <c r="J5" s="79" t="s">
        <v>119</v>
      </c>
      <c r="K5" s="77">
        <v>42024</v>
      </c>
      <c r="L5" s="49"/>
      <c r="M5" s="80" t="str">
        <f>YEAR(B5)&amp;"-"&amp;TEXT(MONTH(B5),"00")</f>
        <v>2015-01</v>
      </c>
      <c r="N5" s="81">
        <f>IF(F5="Dépense",I5*-1,I5)</f>
        <v>-850</v>
      </c>
      <c r="O5" s="82" t="str">
        <f>IF(ISTEXT(VLOOKUP(D5,Rubriques,2,FALSE)),VLOOKUP(D5,Rubriques,2,FALSE),"")</f>
        <v>Habitation</v>
      </c>
      <c r="P5" s="83"/>
      <c r="Q5" s="83"/>
      <c r="R5" s="83"/>
      <c r="S5" s="83"/>
      <c r="T5" s="83"/>
      <c r="U5" s="83"/>
      <c r="V5" s="83"/>
      <c r="W5" s="83"/>
    </row>
    <row r="6" spans="1:23" s="79" customFormat="1">
      <c r="A6" s="76" t="s">
        <v>71</v>
      </c>
      <c r="B6" s="77">
        <v>42064</v>
      </c>
      <c r="C6" s="78" t="s">
        <v>30</v>
      </c>
      <c r="D6" s="78" t="s">
        <v>20</v>
      </c>
      <c r="E6" s="78" t="s">
        <v>69</v>
      </c>
      <c r="F6" s="79" t="s">
        <v>65</v>
      </c>
      <c r="G6" s="79" t="s">
        <v>22</v>
      </c>
      <c r="H6" s="78"/>
      <c r="I6" s="96">
        <v>35000</v>
      </c>
      <c r="J6" s="79" t="s">
        <v>31</v>
      </c>
      <c r="K6" s="77">
        <v>42083</v>
      </c>
      <c r="L6" s="49"/>
      <c r="M6" s="80" t="str">
        <f t="shared" ref="M6:M24" si="0">YEAR(B6)&amp;"-"&amp;TEXT(MONTH(B6),"00")</f>
        <v>2015-03</v>
      </c>
      <c r="N6" s="81">
        <f t="shared" ref="N6:N24" si="1">IF(F6="Dépense",I6*-1,I6)</f>
        <v>-35000</v>
      </c>
      <c r="O6" s="82" t="str">
        <f t="shared" ref="O6:O24" si="2">IF(ISTEXT(VLOOKUP(D6,Rubriques,2,FALSE)),VLOOKUP(D6,Rubriques,2,FALSE),"")</f>
        <v/>
      </c>
      <c r="P6" s="83"/>
      <c r="Q6" s="83"/>
      <c r="R6" s="83"/>
      <c r="S6" s="83"/>
      <c r="T6" s="83"/>
      <c r="U6" s="83"/>
      <c r="V6" s="83"/>
      <c r="W6" s="83"/>
    </row>
    <row r="7" spans="1:23" s="79" customFormat="1">
      <c r="A7" s="76" t="s">
        <v>71</v>
      </c>
      <c r="B7" s="77">
        <v>42066</v>
      </c>
      <c r="C7" s="78" t="s">
        <v>28</v>
      </c>
      <c r="D7" s="78" t="s">
        <v>15</v>
      </c>
      <c r="E7" s="78" t="s">
        <v>69</v>
      </c>
      <c r="F7" s="79" t="s">
        <v>65</v>
      </c>
      <c r="G7" s="79" t="s">
        <v>27</v>
      </c>
      <c r="H7" s="78"/>
      <c r="I7" s="96">
        <v>104</v>
      </c>
      <c r="J7" s="79" t="s">
        <v>29</v>
      </c>
      <c r="K7" s="77">
        <v>42066</v>
      </c>
      <c r="L7" s="49"/>
      <c r="M7" s="80" t="str">
        <f t="shared" si="0"/>
        <v>2015-03</v>
      </c>
      <c r="N7" s="81">
        <f t="shared" si="1"/>
        <v>-104</v>
      </c>
      <c r="O7" s="82" t="str">
        <f t="shared" si="2"/>
        <v/>
      </c>
      <c r="P7" s="83"/>
      <c r="Q7" s="83"/>
      <c r="R7" s="83"/>
      <c r="S7" s="83"/>
      <c r="T7" s="83"/>
      <c r="U7" s="83"/>
      <c r="V7" s="83"/>
      <c r="W7" s="83"/>
    </row>
    <row r="8" spans="1:23" s="79" customFormat="1">
      <c r="A8" s="76" t="s">
        <v>71</v>
      </c>
      <c r="B8" s="77">
        <v>42068</v>
      </c>
      <c r="C8" s="78" t="s">
        <v>36</v>
      </c>
      <c r="D8" s="78" t="s">
        <v>13</v>
      </c>
      <c r="E8" s="78" t="s">
        <v>69</v>
      </c>
      <c r="F8" s="79" t="s">
        <v>65</v>
      </c>
      <c r="G8" s="79" t="s">
        <v>23</v>
      </c>
      <c r="H8" s="78"/>
      <c r="I8" s="96">
        <v>1640</v>
      </c>
      <c r="J8" s="79" t="s">
        <v>37</v>
      </c>
      <c r="K8" s="77">
        <v>42068</v>
      </c>
      <c r="L8" s="49"/>
      <c r="M8" s="80" t="str">
        <f t="shared" si="0"/>
        <v>2015-03</v>
      </c>
      <c r="N8" s="81">
        <f t="shared" si="1"/>
        <v>-1640</v>
      </c>
      <c r="O8" s="82" t="str">
        <f t="shared" si="2"/>
        <v>Courses</v>
      </c>
      <c r="P8" s="83"/>
      <c r="Q8" s="83"/>
      <c r="R8" s="83"/>
      <c r="S8" s="83"/>
      <c r="T8" s="83"/>
      <c r="U8" s="83"/>
      <c r="V8" s="83"/>
      <c r="W8" s="83"/>
    </row>
    <row r="9" spans="1:23" s="79" customFormat="1">
      <c r="A9" s="76" t="s">
        <v>71</v>
      </c>
      <c r="B9" s="77">
        <v>42075</v>
      </c>
      <c r="C9" s="78" t="s">
        <v>36</v>
      </c>
      <c r="D9" s="78" t="s">
        <v>13</v>
      </c>
      <c r="E9" s="78" t="s">
        <v>69</v>
      </c>
      <c r="F9" s="79" t="s">
        <v>65</v>
      </c>
      <c r="G9" s="79" t="s">
        <v>23</v>
      </c>
      <c r="H9" s="78"/>
      <c r="I9" s="96">
        <v>1821</v>
      </c>
      <c r="J9" s="79" t="s">
        <v>37</v>
      </c>
      <c r="K9" s="77">
        <v>42075</v>
      </c>
      <c r="L9" s="49"/>
      <c r="M9" s="80" t="str">
        <f t="shared" si="0"/>
        <v>2015-03</v>
      </c>
      <c r="N9" s="81">
        <f t="shared" si="1"/>
        <v>-1821</v>
      </c>
      <c r="O9" s="82" t="str">
        <f t="shared" si="2"/>
        <v>Courses</v>
      </c>
      <c r="P9" s="83"/>
      <c r="Q9" s="83"/>
      <c r="R9" s="83"/>
      <c r="S9" s="83"/>
      <c r="T9" s="83"/>
      <c r="U9" s="83"/>
      <c r="V9" s="83"/>
      <c r="W9" s="83"/>
    </row>
    <row r="10" spans="1:23" s="79" customFormat="1">
      <c r="A10" s="76" t="s">
        <v>71</v>
      </c>
      <c r="B10" s="77">
        <v>42095</v>
      </c>
      <c r="C10" s="78" t="s">
        <v>36</v>
      </c>
      <c r="D10" s="78" t="s">
        <v>13</v>
      </c>
      <c r="E10" s="78" t="s">
        <v>69</v>
      </c>
      <c r="F10" s="79" t="s">
        <v>65</v>
      </c>
      <c r="G10" s="79" t="s">
        <v>23</v>
      </c>
      <c r="H10" s="78"/>
      <c r="I10" s="96">
        <v>1501</v>
      </c>
      <c r="J10" s="79" t="s">
        <v>37</v>
      </c>
      <c r="K10" s="77">
        <v>42008</v>
      </c>
      <c r="L10" s="49"/>
      <c r="M10" s="80" t="str">
        <f t="shared" si="0"/>
        <v>2015-04</v>
      </c>
      <c r="N10" s="81">
        <f t="shared" si="1"/>
        <v>-1501</v>
      </c>
      <c r="O10" s="82" t="str">
        <f t="shared" si="2"/>
        <v>Courses</v>
      </c>
      <c r="P10" s="83"/>
      <c r="Q10" s="83"/>
      <c r="R10" s="83"/>
      <c r="S10" s="83"/>
      <c r="T10" s="83"/>
      <c r="U10" s="83"/>
      <c r="V10" s="83"/>
      <c r="W10" s="83"/>
    </row>
    <row r="11" spans="1:23" s="79" customFormat="1">
      <c r="A11" s="76" t="s">
        <v>71</v>
      </c>
      <c r="B11" s="77" t="s">
        <v>90</v>
      </c>
      <c r="C11" s="78" t="s">
        <v>36</v>
      </c>
      <c r="D11" s="78" t="s">
        <v>13</v>
      </c>
      <c r="E11" s="78" t="s">
        <v>69</v>
      </c>
      <c r="F11" s="79" t="s">
        <v>65</v>
      </c>
      <c r="G11" s="79" t="s">
        <v>23</v>
      </c>
      <c r="H11" s="78"/>
      <c r="I11" s="96">
        <v>1670</v>
      </c>
      <c r="J11" s="79" t="s">
        <v>37</v>
      </c>
      <c r="K11" s="77">
        <v>42052</v>
      </c>
      <c r="L11" s="49"/>
      <c r="M11" s="80" t="str">
        <f t="shared" si="0"/>
        <v>2015-02</v>
      </c>
      <c r="N11" s="81">
        <f t="shared" si="1"/>
        <v>-1670</v>
      </c>
      <c r="O11" s="82" t="str">
        <f t="shared" si="2"/>
        <v>Courses</v>
      </c>
      <c r="P11" s="83"/>
      <c r="Q11" s="83"/>
      <c r="R11" s="83"/>
      <c r="S11" s="83"/>
      <c r="T11" s="83"/>
      <c r="U11" s="83"/>
      <c r="V11" s="83"/>
      <c r="W11" s="83"/>
    </row>
    <row r="12" spans="1:23" s="79" customFormat="1">
      <c r="A12" s="76" t="s">
        <v>71</v>
      </c>
      <c r="B12" s="77" t="s">
        <v>86</v>
      </c>
      <c r="C12" s="78" t="s">
        <v>36</v>
      </c>
      <c r="D12" s="78" t="s">
        <v>13</v>
      </c>
      <c r="E12" s="78" t="s">
        <v>69</v>
      </c>
      <c r="F12" s="79" t="s">
        <v>65</v>
      </c>
      <c r="G12" s="79" t="s">
        <v>23</v>
      </c>
      <c r="H12" s="78"/>
      <c r="I12" s="96">
        <v>1722</v>
      </c>
      <c r="J12" s="79" t="s">
        <v>37</v>
      </c>
      <c r="K12" s="77">
        <v>42022</v>
      </c>
      <c r="L12" s="49"/>
      <c r="M12" s="80" t="str">
        <f t="shared" si="0"/>
        <v>2015-01</v>
      </c>
      <c r="N12" s="81">
        <f t="shared" si="1"/>
        <v>-1722</v>
      </c>
      <c r="O12" s="82" t="str">
        <f t="shared" si="2"/>
        <v>Courses</v>
      </c>
      <c r="P12" s="83"/>
      <c r="Q12" s="83"/>
      <c r="R12" s="83"/>
      <c r="S12" s="83"/>
      <c r="T12" s="83"/>
      <c r="U12" s="83"/>
      <c r="V12" s="83"/>
      <c r="W12" s="83"/>
    </row>
    <row r="13" spans="1:23" s="79" customFormat="1">
      <c r="A13" s="76" t="s">
        <v>71</v>
      </c>
      <c r="B13" s="77" t="s">
        <v>92</v>
      </c>
      <c r="C13" s="78" t="s">
        <v>36</v>
      </c>
      <c r="D13" s="78" t="s">
        <v>13</v>
      </c>
      <c r="E13" s="78" t="s">
        <v>69</v>
      </c>
      <c r="F13" s="79" t="s">
        <v>65</v>
      </c>
      <c r="G13" s="79" t="s">
        <v>23</v>
      </c>
      <c r="H13" s="78"/>
      <c r="I13" s="96">
        <v>1320</v>
      </c>
      <c r="J13" s="79" t="s">
        <v>37</v>
      </c>
      <c r="K13" s="77"/>
      <c r="L13" s="49"/>
      <c r="M13" s="80" t="str">
        <f t="shared" si="0"/>
        <v>2015-03</v>
      </c>
      <c r="N13" s="81">
        <f t="shared" si="1"/>
        <v>-1320</v>
      </c>
      <c r="O13" s="82" t="str">
        <f t="shared" si="2"/>
        <v>Courses</v>
      </c>
      <c r="P13" s="83"/>
      <c r="Q13" s="83"/>
      <c r="R13" s="83"/>
      <c r="S13" s="83"/>
      <c r="T13" s="83"/>
      <c r="U13" s="83"/>
      <c r="V13" s="83"/>
      <c r="W13" s="83"/>
    </row>
    <row r="14" spans="1:23" s="79" customFormat="1">
      <c r="A14" s="76" t="s">
        <v>71</v>
      </c>
      <c r="B14" s="77" t="s">
        <v>80</v>
      </c>
      <c r="C14" s="78" t="s">
        <v>81</v>
      </c>
      <c r="D14" s="78" t="s">
        <v>20</v>
      </c>
      <c r="E14" s="78" t="s">
        <v>69</v>
      </c>
      <c r="F14" s="79" t="s">
        <v>65</v>
      </c>
      <c r="G14" s="79" t="s">
        <v>27</v>
      </c>
      <c r="H14" s="78"/>
      <c r="I14" s="96">
        <v>200</v>
      </c>
      <c r="J14" s="79" t="s">
        <v>79</v>
      </c>
      <c r="K14" s="77">
        <v>42055</v>
      </c>
      <c r="L14" s="49"/>
      <c r="M14" s="80" t="str">
        <f>YEAR(B14)&amp;"-"&amp;TEXT(MONTH(B14),"00")</f>
        <v>2015-02</v>
      </c>
      <c r="N14" s="81">
        <f>IF(F14="Dépense",I14*-1,I14)</f>
        <v>-200</v>
      </c>
      <c r="O14" s="82" t="str">
        <f>IF(ISTEXT(VLOOKUP(D14,Rubriques,2,FALSE)),VLOOKUP(D14,Rubriques,2,FALSE),"")</f>
        <v/>
      </c>
      <c r="P14" s="83"/>
      <c r="Q14" s="83"/>
      <c r="R14" s="83"/>
      <c r="S14" s="83"/>
      <c r="T14" s="83"/>
      <c r="U14" s="83"/>
      <c r="V14" s="83"/>
      <c r="W14" s="83"/>
    </row>
    <row r="15" spans="1:23" s="79" customFormat="1">
      <c r="A15" s="76" t="s">
        <v>71</v>
      </c>
      <c r="B15" s="77" t="s">
        <v>82</v>
      </c>
      <c r="C15" s="78" t="s">
        <v>81</v>
      </c>
      <c r="D15" s="78" t="s">
        <v>20</v>
      </c>
      <c r="E15" s="78" t="s">
        <v>69</v>
      </c>
      <c r="F15" s="79" t="s">
        <v>65</v>
      </c>
      <c r="G15" s="79" t="s">
        <v>27</v>
      </c>
      <c r="H15" s="78"/>
      <c r="I15" s="96">
        <v>200</v>
      </c>
      <c r="J15" s="79" t="s">
        <v>79</v>
      </c>
      <c r="K15" s="77">
        <v>42083</v>
      </c>
      <c r="L15" s="49"/>
      <c r="M15" s="80" t="str">
        <f t="shared" si="0"/>
        <v>2015-03</v>
      </c>
      <c r="N15" s="81">
        <f t="shared" si="1"/>
        <v>-200</v>
      </c>
      <c r="O15" s="82" t="str">
        <f t="shared" si="2"/>
        <v/>
      </c>
      <c r="P15" s="83"/>
      <c r="Q15" s="83"/>
      <c r="R15" s="83"/>
      <c r="S15" s="83"/>
      <c r="T15" s="83"/>
      <c r="U15" s="83"/>
      <c r="V15" s="83"/>
      <c r="W15" s="83"/>
    </row>
    <row r="16" spans="1:23" s="79" customFormat="1">
      <c r="A16" s="76" t="s">
        <v>71</v>
      </c>
      <c r="B16" s="77" t="s">
        <v>83</v>
      </c>
      <c r="C16" s="78" t="s">
        <v>52</v>
      </c>
      <c r="D16" s="78" t="s">
        <v>50</v>
      </c>
      <c r="E16" s="78" t="s">
        <v>48</v>
      </c>
      <c r="F16" s="79" t="s">
        <v>65</v>
      </c>
      <c r="G16" s="79" t="s">
        <v>23</v>
      </c>
      <c r="H16" s="78"/>
      <c r="I16" s="96">
        <v>2352</v>
      </c>
      <c r="J16" s="79" t="s">
        <v>54</v>
      </c>
      <c r="K16" s="77">
        <v>42026</v>
      </c>
      <c r="L16" s="49"/>
      <c r="M16" s="80" t="str">
        <f t="shared" si="0"/>
        <v>2015-01</v>
      </c>
      <c r="N16" s="81">
        <f t="shared" si="1"/>
        <v>-2352</v>
      </c>
      <c r="O16" s="82" t="str">
        <f t="shared" si="2"/>
        <v/>
      </c>
      <c r="P16" s="83"/>
      <c r="Q16" s="83"/>
      <c r="R16" s="83"/>
      <c r="S16" s="83"/>
      <c r="T16" s="83"/>
      <c r="U16" s="83"/>
      <c r="V16" s="83"/>
      <c r="W16" s="83"/>
    </row>
    <row r="17" spans="1:23" s="79" customFormat="1">
      <c r="A17" s="76" t="s">
        <v>71</v>
      </c>
      <c r="B17" s="77" t="s">
        <v>83</v>
      </c>
      <c r="C17" s="78" t="s">
        <v>49</v>
      </c>
      <c r="D17" s="78" t="s">
        <v>50</v>
      </c>
      <c r="E17" s="78" t="s">
        <v>48</v>
      </c>
      <c r="F17" s="79" t="s">
        <v>65</v>
      </c>
      <c r="G17" s="79" t="s">
        <v>23</v>
      </c>
      <c r="H17" s="78"/>
      <c r="I17" s="96">
        <v>310</v>
      </c>
      <c r="J17" s="79" t="s">
        <v>53</v>
      </c>
      <c r="K17" s="77">
        <v>42026</v>
      </c>
      <c r="L17" s="49"/>
      <c r="M17" s="80" t="str">
        <f t="shared" si="0"/>
        <v>2015-01</v>
      </c>
      <c r="N17" s="81">
        <f t="shared" si="1"/>
        <v>-310</v>
      </c>
      <c r="O17" s="82" t="str">
        <f t="shared" si="2"/>
        <v/>
      </c>
      <c r="P17" s="83"/>
      <c r="Q17" s="83"/>
      <c r="R17" s="83"/>
      <c r="S17" s="83"/>
      <c r="T17" s="83"/>
      <c r="U17" s="83"/>
      <c r="V17" s="83"/>
      <c r="W17" s="83"/>
    </row>
    <row r="18" spans="1:23" s="79" customFormat="1">
      <c r="A18" s="76" t="s">
        <v>71</v>
      </c>
      <c r="B18" s="77" t="s">
        <v>87</v>
      </c>
      <c r="C18" s="78" t="s">
        <v>57</v>
      </c>
      <c r="D18" s="78" t="s">
        <v>50</v>
      </c>
      <c r="E18" s="78" t="s">
        <v>48</v>
      </c>
      <c r="F18" s="79" t="s">
        <v>66</v>
      </c>
      <c r="G18" s="79" t="s">
        <v>22</v>
      </c>
      <c r="H18" s="78"/>
      <c r="I18" s="96">
        <v>10000</v>
      </c>
      <c r="J18" s="79" t="s">
        <v>58</v>
      </c>
      <c r="K18" s="77">
        <v>42027</v>
      </c>
      <c r="L18" s="49"/>
      <c r="M18" s="80" t="str">
        <f t="shared" si="0"/>
        <v>2015-01</v>
      </c>
      <c r="N18" s="81">
        <f t="shared" si="1"/>
        <v>10000</v>
      </c>
      <c r="O18" s="82" t="str">
        <f t="shared" si="2"/>
        <v/>
      </c>
      <c r="P18" s="83"/>
      <c r="Q18" s="83"/>
      <c r="R18" s="83"/>
      <c r="S18" s="83"/>
      <c r="T18" s="83"/>
      <c r="U18" s="83"/>
      <c r="V18" s="83"/>
      <c r="W18" s="83"/>
    </row>
    <row r="19" spans="1:23" s="79" customFormat="1">
      <c r="A19" s="76" t="s">
        <v>71</v>
      </c>
      <c r="B19" s="77" t="s">
        <v>91</v>
      </c>
      <c r="C19" s="78" t="s">
        <v>38</v>
      </c>
      <c r="D19" s="78" t="s">
        <v>14</v>
      </c>
      <c r="E19" s="78" t="s">
        <v>69</v>
      </c>
      <c r="F19" s="79" t="s">
        <v>66</v>
      </c>
      <c r="G19" s="79" t="s">
        <v>24</v>
      </c>
      <c r="H19" s="78"/>
      <c r="I19" s="96">
        <v>3722</v>
      </c>
      <c r="J19" s="79" t="s">
        <v>35</v>
      </c>
      <c r="K19" s="77">
        <v>42059</v>
      </c>
      <c r="L19" s="49"/>
      <c r="M19" s="80" t="str">
        <f t="shared" si="0"/>
        <v>2015-02</v>
      </c>
      <c r="N19" s="81">
        <f t="shared" si="1"/>
        <v>3722</v>
      </c>
      <c r="O19" s="82" t="str">
        <f t="shared" si="2"/>
        <v>Revenus</v>
      </c>
      <c r="P19" s="83"/>
      <c r="Q19" s="83"/>
      <c r="R19" s="83"/>
      <c r="S19" s="83"/>
      <c r="T19" s="83"/>
      <c r="U19" s="83"/>
      <c r="V19" s="83"/>
      <c r="W19" s="83"/>
    </row>
    <row r="20" spans="1:23" s="79" customFormat="1">
      <c r="A20" s="76" t="s">
        <v>71</v>
      </c>
      <c r="B20" s="77" t="s">
        <v>88</v>
      </c>
      <c r="C20" s="78" t="s">
        <v>32</v>
      </c>
      <c r="D20" s="78" t="s">
        <v>14</v>
      </c>
      <c r="E20" s="78" t="s">
        <v>69</v>
      </c>
      <c r="F20" s="79" t="s">
        <v>66</v>
      </c>
      <c r="G20" s="79" t="s">
        <v>24</v>
      </c>
      <c r="H20" s="78"/>
      <c r="I20" s="96">
        <v>3500</v>
      </c>
      <c r="J20" s="79" t="s">
        <v>34</v>
      </c>
      <c r="K20" s="77">
        <v>42029</v>
      </c>
      <c r="L20" s="49"/>
      <c r="M20" s="80" t="str">
        <f t="shared" si="0"/>
        <v>2015-01</v>
      </c>
      <c r="N20" s="81">
        <f t="shared" si="1"/>
        <v>3500</v>
      </c>
      <c r="O20" s="82" t="str">
        <f t="shared" si="2"/>
        <v>Revenus</v>
      </c>
      <c r="P20" s="83"/>
      <c r="Q20" s="83"/>
      <c r="R20" s="83"/>
      <c r="S20" s="83"/>
      <c r="T20" s="83"/>
      <c r="U20" s="83"/>
      <c r="V20" s="83"/>
      <c r="W20" s="83"/>
    </row>
    <row r="21" spans="1:23" s="79" customFormat="1">
      <c r="A21" s="76" t="s">
        <v>71</v>
      </c>
      <c r="B21" s="77" t="s">
        <v>88</v>
      </c>
      <c r="C21" s="78" t="s">
        <v>33</v>
      </c>
      <c r="D21" s="78" t="s">
        <v>14</v>
      </c>
      <c r="E21" s="78" t="s">
        <v>69</v>
      </c>
      <c r="F21" s="79" t="s">
        <v>66</v>
      </c>
      <c r="G21" s="79" t="s">
        <v>24</v>
      </c>
      <c r="H21" s="78"/>
      <c r="I21" s="96">
        <v>3500</v>
      </c>
      <c r="J21" s="79" t="s">
        <v>35</v>
      </c>
      <c r="K21" s="77">
        <v>42029</v>
      </c>
      <c r="L21" s="49"/>
      <c r="M21" s="80" t="str">
        <f t="shared" si="0"/>
        <v>2015-01</v>
      </c>
      <c r="N21" s="81">
        <f t="shared" si="1"/>
        <v>3500</v>
      </c>
      <c r="O21" s="82" t="str">
        <f t="shared" si="2"/>
        <v>Revenus</v>
      </c>
      <c r="P21" s="83"/>
      <c r="Q21" s="83"/>
      <c r="R21" s="83"/>
      <c r="S21" s="83"/>
      <c r="T21" s="83"/>
      <c r="U21" s="83"/>
      <c r="V21" s="83"/>
      <c r="W21" s="83"/>
    </row>
    <row r="22" spans="1:23" s="79" customFormat="1">
      <c r="A22" s="76" t="s">
        <v>71</v>
      </c>
      <c r="B22" s="77" t="s">
        <v>77</v>
      </c>
      <c r="C22" s="78" t="s">
        <v>78</v>
      </c>
      <c r="D22" s="78" t="s">
        <v>20</v>
      </c>
      <c r="E22" s="78" t="s">
        <v>69</v>
      </c>
      <c r="F22" s="79" t="s">
        <v>66</v>
      </c>
      <c r="G22" s="79" t="s">
        <v>64</v>
      </c>
      <c r="H22" s="78"/>
      <c r="I22" s="96">
        <v>25000</v>
      </c>
      <c r="J22" s="79" t="s">
        <v>79</v>
      </c>
      <c r="K22" s="77">
        <v>42060</v>
      </c>
      <c r="L22" s="49"/>
      <c r="M22" s="80" t="str">
        <f t="shared" si="0"/>
        <v>2015-02</v>
      </c>
      <c r="N22" s="81">
        <f t="shared" si="1"/>
        <v>25000</v>
      </c>
      <c r="O22" s="82" t="str">
        <f t="shared" si="2"/>
        <v/>
      </c>
      <c r="P22" s="83"/>
      <c r="Q22" s="83"/>
      <c r="R22" s="83"/>
      <c r="S22" s="83"/>
      <c r="T22" s="83"/>
      <c r="U22" s="83"/>
      <c r="V22" s="83"/>
      <c r="W22" s="83"/>
    </row>
    <row r="23" spans="1:23" s="79" customFormat="1">
      <c r="A23" s="76" t="s">
        <v>71</v>
      </c>
      <c r="B23" s="77" t="s">
        <v>84</v>
      </c>
      <c r="C23" s="78" t="s">
        <v>40</v>
      </c>
      <c r="D23" s="78" t="s">
        <v>14</v>
      </c>
      <c r="E23" s="78" t="s">
        <v>69</v>
      </c>
      <c r="F23" s="79" t="s">
        <v>66</v>
      </c>
      <c r="G23" s="79" t="s">
        <v>24</v>
      </c>
      <c r="H23" s="78"/>
      <c r="I23" s="96">
        <v>3501</v>
      </c>
      <c r="J23" s="79" t="s">
        <v>35</v>
      </c>
      <c r="K23" s="77"/>
      <c r="L23" s="49"/>
      <c r="M23" s="80" t="str">
        <f t="shared" si="0"/>
        <v>2015-03</v>
      </c>
      <c r="N23" s="81">
        <f t="shared" si="1"/>
        <v>3501</v>
      </c>
      <c r="O23" s="82" t="str">
        <f t="shared" si="2"/>
        <v>Revenus</v>
      </c>
      <c r="P23" s="83"/>
      <c r="Q23" s="83"/>
      <c r="R23" s="83"/>
      <c r="S23" s="83"/>
      <c r="T23" s="83"/>
      <c r="U23" s="83"/>
      <c r="V23" s="83"/>
      <c r="W23" s="83"/>
    </row>
    <row r="24" spans="1:23" s="79" customFormat="1">
      <c r="A24" s="76" t="s">
        <v>71</v>
      </c>
      <c r="B24" s="77" t="s">
        <v>84</v>
      </c>
      <c r="C24" s="78" t="s">
        <v>39</v>
      </c>
      <c r="D24" s="78" t="s">
        <v>14</v>
      </c>
      <c r="E24" s="78" t="s">
        <v>69</v>
      </c>
      <c r="F24" s="79" t="s">
        <v>66</v>
      </c>
      <c r="G24" s="79" t="s">
        <v>24</v>
      </c>
      <c r="H24" s="78"/>
      <c r="I24" s="96">
        <v>3489</v>
      </c>
      <c r="J24" s="79" t="s">
        <v>34</v>
      </c>
      <c r="K24" s="77"/>
      <c r="L24" s="49"/>
      <c r="M24" s="80" t="str">
        <f t="shared" si="0"/>
        <v>2015-03</v>
      </c>
      <c r="N24" s="81">
        <f t="shared" si="1"/>
        <v>3489</v>
      </c>
      <c r="O24" s="82" t="str">
        <f t="shared" si="2"/>
        <v>Revenus</v>
      </c>
      <c r="P24" s="83"/>
      <c r="Q24" s="83"/>
      <c r="R24" s="83"/>
      <c r="S24" s="83"/>
      <c r="T24" s="83"/>
      <c r="U24" s="83"/>
      <c r="V24" s="83"/>
      <c r="W24" s="83"/>
    </row>
    <row r="25" spans="1:23" s="79" customFormat="1">
      <c r="A25" s="76" t="s">
        <v>71</v>
      </c>
      <c r="B25" s="77" t="s">
        <v>89</v>
      </c>
      <c r="C25" s="78" t="s">
        <v>12</v>
      </c>
      <c r="D25" s="78" t="s">
        <v>15</v>
      </c>
      <c r="E25" s="78" t="s">
        <v>69</v>
      </c>
      <c r="F25" s="79" t="s">
        <v>65</v>
      </c>
      <c r="G25" s="79" t="s">
        <v>24</v>
      </c>
      <c r="H25" s="78"/>
      <c r="I25" s="96">
        <v>701</v>
      </c>
      <c r="J25" s="79" t="s">
        <v>26</v>
      </c>
      <c r="K25" s="77">
        <v>42035</v>
      </c>
      <c r="L25" s="49"/>
      <c r="M25" s="80" t="str">
        <f>YEAR(B25)&amp;"-"&amp;TEXT(MONTH(B25),"00")</f>
        <v>2015-01</v>
      </c>
      <c r="N25" s="81">
        <f>IF(F25="Dépense",I25*-1,I25)</f>
        <v>-701</v>
      </c>
      <c r="O25" s="82" t="str">
        <f>IF(ISTEXT(VLOOKUP(D25,Rubriques,2,FALSE)),VLOOKUP(D25,Rubriques,2,FALSE),"")</f>
        <v/>
      </c>
      <c r="P25" s="83"/>
      <c r="Q25" s="83"/>
      <c r="R25" s="83"/>
      <c r="S25" s="83"/>
      <c r="T25" s="83"/>
      <c r="U25" s="83"/>
      <c r="V25" s="83"/>
      <c r="W25" s="83"/>
    </row>
    <row r="26" spans="1:23" ht="163.5" customHeight="1">
      <c r="A26" s="84"/>
      <c r="B26" s="85"/>
      <c r="C26" s="86"/>
      <c r="D26" s="86"/>
      <c r="E26" s="87"/>
      <c r="F26" s="84"/>
      <c r="G26" s="84"/>
      <c r="H26" s="86"/>
      <c r="I26" s="88"/>
      <c r="J26" s="84"/>
      <c r="K26" s="85"/>
      <c r="L26" s="84"/>
      <c r="M26" s="95"/>
      <c r="N26" s="88"/>
      <c r="O26" s="84"/>
    </row>
    <row r="27" spans="1:23" ht="163.5" customHeight="1">
      <c r="A27" s="84"/>
      <c r="B27" s="85"/>
      <c r="C27" s="86"/>
      <c r="D27" s="86"/>
      <c r="E27" s="87"/>
      <c r="F27" s="84"/>
      <c r="G27" s="84"/>
      <c r="H27" s="86"/>
      <c r="I27" s="88"/>
      <c r="J27" s="84"/>
      <c r="K27" s="85"/>
      <c r="L27" s="84"/>
      <c r="M27" s="95"/>
      <c r="N27" s="88"/>
      <c r="O27" s="84"/>
    </row>
    <row r="28" spans="1:23" ht="163.5" customHeight="1">
      <c r="A28" s="84"/>
      <c r="B28" s="85"/>
      <c r="C28" s="86"/>
      <c r="D28" s="86"/>
      <c r="E28" s="87"/>
      <c r="F28" s="84"/>
      <c r="G28" s="84"/>
      <c r="H28" s="86"/>
      <c r="I28" s="88"/>
      <c r="J28" s="84"/>
      <c r="K28" s="85"/>
      <c r="L28" s="84"/>
      <c r="M28" s="95"/>
      <c r="N28" s="88"/>
      <c r="O28" s="84"/>
    </row>
    <row r="29" spans="1:23" ht="163.5" customHeight="1">
      <c r="A29" s="84"/>
      <c r="B29" s="85"/>
      <c r="C29" s="86"/>
      <c r="D29" s="86"/>
      <c r="E29" s="87"/>
      <c r="F29" s="84"/>
      <c r="G29" s="84"/>
      <c r="H29" s="86"/>
      <c r="I29" s="88"/>
      <c r="J29" s="84"/>
      <c r="K29" s="85"/>
      <c r="L29" s="84"/>
      <c r="M29" s="95"/>
      <c r="N29" s="88"/>
      <c r="O29" s="84"/>
    </row>
    <row r="30" spans="1:23" ht="163.5" customHeight="1"/>
  </sheetData>
  <sheetProtection sheet="1" objects="1" scenarios="1" sort="0" autoFilter="0" pivotTables="0"/>
  <autoFilter ref="A4:O25"/>
  <sortState ref="A5:O29">
    <sortCondition ref="B11"/>
  </sortState>
  <conditionalFormatting sqref="D4:D26">
    <cfRule type="expression" dxfId="6" priority="5">
      <formula>AND(ISERROR(VLOOKUP(D4,Liste_Rubriques,1,FALSE)),LEN(D4)&gt;0,D4&lt;&gt;"Rubrique")</formula>
    </cfRule>
  </conditionalFormatting>
  <conditionalFormatting sqref="E4:E26">
    <cfRule type="expression" dxfId="5" priority="4">
      <formula>AND(ISERROR(VLOOKUP(E4,Liste_Regroupements,1,FALSE)),LEN(E4)&gt;0,E4&lt;&gt;"Regroupement")</formula>
    </cfRule>
  </conditionalFormatting>
  <conditionalFormatting sqref="A4:A26">
    <cfRule type="expression" dxfId="4" priority="3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27:E1048576 D4:D1048576">
      <formula1>Liste_Rubriques</formula1>
    </dataValidation>
    <dataValidation type="list" allowBlank="1" showInputMessage="1" showErrorMessage="1" errorTitle="Choisir dans la liste" error="Choisir dans la liste !" sqref="E6:E26 E4:E5">
      <formula1>Liste_Regroupements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26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8"/>
  <sheetViews>
    <sheetView tabSelected="1" workbookViewId="0">
      <pane ySplit="4" topLeftCell="A5" activePane="bottomLeft" state="frozen"/>
      <selection activeCell="C2" sqref="C2"/>
      <selection pane="bottomLeft" activeCell="A5" sqref="A5"/>
    </sheetView>
  </sheetViews>
  <sheetFormatPr baseColWidth="10" defaultRowHeight="1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>
      <c r="A1" s="29" t="str">
        <f>Titre_Classeur&amp;" - Rubriques"</f>
        <v>Comptabilité familiale - Rubriques</v>
      </c>
      <c r="B1" s="40"/>
      <c r="C1" s="28">
        <f>SUBTOTAL(9,C4:C16)</f>
        <v>17712</v>
      </c>
      <c r="D1" s="28">
        <f>SUBTOTAL(9,D4:D16)</f>
        <v>-10524</v>
      </c>
      <c r="E1" s="28">
        <f>SUBTOTAL(9,E4:E16)</f>
        <v>7188</v>
      </c>
      <c r="F1" s="30"/>
      <c r="G1" s="31"/>
      <c r="H1" s="31"/>
    </row>
    <row r="2" spans="1:8" s="1" customFormat="1" ht="39" customHeight="1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>
      <c r="A4" s="25" t="s">
        <v>2</v>
      </c>
      <c r="B4" s="43" t="s">
        <v>11</v>
      </c>
      <c r="C4" s="27" t="s">
        <v>73</v>
      </c>
      <c r="D4" s="27" t="s">
        <v>74</v>
      </c>
      <c r="E4" s="25" t="s">
        <v>75</v>
      </c>
      <c r="F4" s="25" t="s">
        <v>9</v>
      </c>
      <c r="G4" s="17"/>
      <c r="H4" s="17"/>
    </row>
    <row r="5" spans="1:8" s="2" customFormat="1">
      <c r="A5" t="s">
        <v>13</v>
      </c>
      <c r="B5" s="44" t="s">
        <v>36</v>
      </c>
      <c r="C5" s="50">
        <f>SUMIFS(Ecritures!N:N,Ecritures!D:D,A:A,Ecritures!F:F,"Recette")</f>
        <v>0</v>
      </c>
      <c r="D5" s="50">
        <f>SUMIFS(Ecritures!N:N,Ecritures!D:D,A:A,Ecritures!F:F,"Dépense")</f>
        <v>-9674</v>
      </c>
      <c r="E5" s="50">
        <f t="shared" ref="E5:E15" si="0">C5+D5</f>
        <v>-9674</v>
      </c>
      <c r="F5" s="13"/>
      <c r="G5" s="22"/>
      <c r="H5" s="22"/>
    </row>
    <row r="6" spans="1:8" s="2" customFormat="1">
      <c r="A6" t="s">
        <v>115</v>
      </c>
      <c r="B6" s="44" t="s">
        <v>108</v>
      </c>
      <c r="C6" s="50">
        <f>SUMIFS(Ecritures!N:N,Ecritures!D:D,A:A,Ecritures!F:F,"Recette")</f>
        <v>0</v>
      </c>
      <c r="D6" s="50">
        <f>SUMIFS(Ecritures!N:N,Ecritures!D:D,A:A,Ecritures!F:F,"Dépense")</f>
        <v>0</v>
      </c>
      <c r="E6" s="50">
        <f t="shared" si="0"/>
        <v>0</v>
      </c>
      <c r="F6" s="13"/>
      <c r="G6" s="22"/>
      <c r="H6" s="22"/>
    </row>
    <row r="7" spans="1:8" s="2" customFormat="1">
      <c r="A7" t="s">
        <v>116</v>
      </c>
      <c r="B7" s="44" t="s">
        <v>16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 t="shared" si="0"/>
        <v>0</v>
      </c>
      <c r="F7" s="13"/>
      <c r="G7" s="22"/>
      <c r="H7" s="22"/>
    </row>
    <row r="8" spans="1:8" s="2" customFormat="1">
      <c r="A8" t="s">
        <v>18</v>
      </c>
      <c r="B8" s="44" t="s">
        <v>55</v>
      </c>
      <c r="C8" s="50">
        <f>SUMIFS(Ecritures!N:N,Ecritures!D:D,A:A,Ecritures!F:F,"Recette")</f>
        <v>0</v>
      </c>
      <c r="D8" s="50">
        <f>SUMIFS(Ecritures!N:N,Ecritures!D:D,A:A,Ecritures!F:F,"Dépense")</f>
        <v>0</v>
      </c>
      <c r="E8" s="50">
        <f t="shared" si="0"/>
        <v>0</v>
      </c>
      <c r="F8" s="13"/>
      <c r="G8" s="22"/>
      <c r="H8" s="22"/>
    </row>
    <row r="9" spans="1:8" s="2" customFormat="1">
      <c r="A9" t="s">
        <v>114</v>
      </c>
      <c r="B9" s="44" t="s">
        <v>109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 t="shared" si="0"/>
        <v>0</v>
      </c>
      <c r="F9" s="13"/>
      <c r="G9" s="22"/>
      <c r="H9" s="22"/>
    </row>
    <row r="10" spans="1:8" s="2" customFormat="1">
      <c r="A10" t="s">
        <v>106</v>
      </c>
      <c r="B10" s="44" t="s">
        <v>106</v>
      </c>
      <c r="C10" s="50">
        <f>SUMIFS(Ecritures!N:N,Ecritures!D:D,A:A,Ecritures!F:F,"Recette")</f>
        <v>0</v>
      </c>
      <c r="D10" s="50">
        <f>SUMIFS(Ecritures!N:N,Ecritures!D:D,A:A,Ecritures!F:F,"Dépense")</f>
        <v>0</v>
      </c>
      <c r="E10" s="50">
        <f t="shared" si="0"/>
        <v>0</v>
      </c>
      <c r="F10" s="13"/>
      <c r="G10" s="22"/>
      <c r="H10" s="22"/>
    </row>
    <row r="11" spans="1:8" s="2" customFormat="1">
      <c r="A11" t="s">
        <v>117</v>
      </c>
      <c r="B11" s="44" t="s">
        <v>105</v>
      </c>
      <c r="C11" s="50">
        <f>SUMIFS(Ecritures!N:N,Ecritures!D:D,A:A,Ecritures!F:F,"Recette")</f>
        <v>0</v>
      </c>
      <c r="D11" s="50">
        <f>SUMIFS(Ecritures!N:N,Ecritures!D:D,A:A,Ecritures!F:F,"Dépense")</f>
        <v>0</v>
      </c>
      <c r="E11" s="50">
        <f t="shared" si="0"/>
        <v>0</v>
      </c>
      <c r="F11" s="13"/>
      <c r="G11" s="22"/>
      <c r="H11" s="22"/>
    </row>
    <row r="12" spans="1:8" s="2" customFormat="1">
      <c r="A12" t="s">
        <v>104</v>
      </c>
      <c r="B12" s="44" t="s">
        <v>104</v>
      </c>
      <c r="C12" s="50">
        <f>SUMIFS(Ecritures!N:N,Ecritures!D:D,A:A,Ecritures!F:F,"Recette")</f>
        <v>0</v>
      </c>
      <c r="D12" s="50">
        <f>SUMIFS(Ecritures!N:N,Ecritures!D:D,A:A,Ecritures!F:F,"Dépense")</f>
        <v>-850</v>
      </c>
      <c r="E12" s="50">
        <f t="shared" si="0"/>
        <v>-850</v>
      </c>
      <c r="F12" s="13"/>
      <c r="G12" s="22"/>
      <c r="H12" s="22"/>
    </row>
    <row r="13" spans="1:8" s="2" customFormat="1">
      <c r="A13" t="s">
        <v>110</v>
      </c>
      <c r="B13" s="44" t="s">
        <v>55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 t="shared" si="0"/>
        <v>0</v>
      </c>
      <c r="F13" s="13"/>
      <c r="G13" s="22"/>
      <c r="H13" s="22"/>
    </row>
    <row r="14" spans="1:8" s="2" customFormat="1">
      <c r="A14" t="s">
        <v>14</v>
      </c>
      <c r="B14" s="44" t="s">
        <v>16</v>
      </c>
      <c r="C14" s="50">
        <f>SUMIFS(Ecritures!N:N,Ecritures!D:D,A:A,Ecritures!F:F,"Recette")</f>
        <v>17712</v>
      </c>
      <c r="D14" s="50">
        <f>SUMIFS(Ecritures!N:N,Ecritures!D:D,A:A,Ecritures!F:F,"Dépense")</f>
        <v>0</v>
      </c>
      <c r="E14" s="50">
        <f t="shared" si="0"/>
        <v>17712</v>
      </c>
      <c r="F14" s="13"/>
      <c r="G14" s="22"/>
      <c r="H14" s="22"/>
    </row>
    <row r="15" spans="1:8" s="2" customFormat="1">
      <c r="A15" t="s">
        <v>111</v>
      </c>
      <c r="B15" s="44" t="s">
        <v>17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 t="shared" si="0"/>
        <v>0</v>
      </c>
      <c r="F15" s="13"/>
      <c r="G15" s="22"/>
      <c r="H15" s="22"/>
    </row>
    <row r="16" spans="1:8" ht="24" customHeight="1">
      <c r="A16" s="24"/>
      <c r="B16" s="45"/>
      <c r="C16" s="23"/>
      <c r="D16" s="23"/>
      <c r="E16" s="24"/>
      <c r="F16" s="24"/>
      <c r="G16" s="24"/>
      <c r="H16" s="24"/>
    </row>
    <row r="17" spans="1:8" ht="294" customHeight="1">
      <c r="A17" s="24"/>
      <c r="B17" s="45"/>
      <c r="C17" s="23"/>
      <c r="D17" s="23"/>
      <c r="E17" s="24"/>
      <c r="F17" s="24"/>
      <c r="G17" s="24"/>
      <c r="H17" s="24"/>
    </row>
    <row r="18" spans="1:8" ht="213" customHeight="1">
      <c r="A18" s="24"/>
      <c r="B18" s="45"/>
      <c r="C18" s="23"/>
      <c r="D18" s="23"/>
      <c r="E18" s="24"/>
      <c r="F18" s="24"/>
      <c r="G18" s="24"/>
      <c r="H18" s="24"/>
    </row>
    <row r="19" spans="1:8" ht="213" customHeight="1">
      <c r="A19" s="24"/>
      <c r="B19" s="45"/>
      <c r="C19" s="23"/>
      <c r="D19" s="23"/>
      <c r="E19" s="24"/>
      <c r="F19" s="24"/>
      <c r="G19" s="24"/>
      <c r="H19" s="24"/>
    </row>
    <row r="20" spans="1:8" ht="213" customHeight="1">
      <c r="A20" s="24"/>
      <c r="B20" s="45"/>
      <c r="C20" s="23"/>
      <c r="D20" s="23"/>
      <c r="E20" s="24"/>
      <c r="F20" s="24"/>
      <c r="G20" s="24"/>
      <c r="H20" s="24"/>
    </row>
    <row r="21" spans="1:8" ht="213" customHeight="1">
      <c r="A21" s="24"/>
      <c r="B21" s="45"/>
      <c r="C21" s="23"/>
      <c r="D21" s="23"/>
      <c r="E21" s="24"/>
      <c r="F21" s="24"/>
      <c r="G21" s="24"/>
      <c r="H21" s="24"/>
    </row>
    <row r="22" spans="1:8" ht="213" customHeight="1">
      <c r="A22" s="24"/>
      <c r="B22" s="45"/>
      <c r="C22" s="23"/>
      <c r="D22" s="23"/>
      <c r="E22" s="24"/>
      <c r="F22" s="24"/>
      <c r="G22" s="24"/>
      <c r="H22" s="24"/>
    </row>
    <row r="23" spans="1:8" ht="213" customHeight="1">
      <c r="A23" s="24"/>
      <c r="B23" s="45"/>
      <c r="C23" s="23"/>
      <c r="D23" s="23"/>
      <c r="E23" s="24"/>
      <c r="F23" s="24"/>
      <c r="G23" s="24"/>
      <c r="H23" s="24"/>
    </row>
    <row r="24" spans="1:8" ht="213" customHeight="1">
      <c r="A24" s="24"/>
      <c r="B24" s="45"/>
      <c r="C24" s="23"/>
      <c r="D24" s="23"/>
      <c r="E24" s="24"/>
      <c r="F24" s="24"/>
      <c r="G24" s="24"/>
      <c r="H24" s="24"/>
    </row>
    <row r="25" spans="1:8" ht="213" customHeight="1">
      <c r="A25" s="24"/>
      <c r="B25" s="45"/>
      <c r="C25" s="23"/>
      <c r="D25" s="23"/>
      <c r="E25" s="24"/>
      <c r="F25" s="24"/>
      <c r="G25" s="24"/>
      <c r="H25" s="24"/>
    </row>
    <row r="26" spans="1:8" ht="213" customHeight="1">
      <c r="A26" s="24"/>
      <c r="B26" s="45"/>
      <c r="C26" s="23"/>
      <c r="D26" s="23"/>
      <c r="E26" s="24"/>
      <c r="F26" s="24"/>
      <c r="G26" s="24"/>
      <c r="H26" s="24"/>
    </row>
    <row r="27" spans="1:8" ht="213" customHeight="1">
      <c r="A27" s="24"/>
      <c r="B27" s="45"/>
      <c r="C27" s="23"/>
      <c r="D27" s="23"/>
      <c r="E27" s="24"/>
      <c r="F27" s="24"/>
      <c r="G27" s="24"/>
      <c r="H27" s="24"/>
    </row>
    <row r="28" spans="1:8" ht="213" customHeight="1">
      <c r="A28" s="24"/>
      <c r="B28" s="45"/>
      <c r="C28" s="23"/>
      <c r="D28" s="23"/>
      <c r="E28" s="24"/>
      <c r="F28" s="24"/>
      <c r="G28" s="24"/>
      <c r="H28" s="24"/>
    </row>
  </sheetData>
  <sheetProtection sheet="1" objects="1" scenarios="1" sort="0" autoFilter="0" pivotTables="0"/>
  <autoFilter ref="A4:F15"/>
  <sortState ref="A5:F16">
    <sortCondition ref="A10"/>
  </sortState>
  <conditionalFormatting sqref="B4:B16">
    <cfRule type="expression" dxfId="3" priority="1">
      <formula>AND(ISERROR(VLOOKUP(B4,Liste_Catégories,1,FALSE)),LEN(B4)&gt;0)</formula>
    </cfRule>
  </conditionalFormatting>
  <dataValidations count="1">
    <dataValidation type="list" showInputMessage="1" showErrorMessage="1" errorTitle="Choisir dans la liste" error="Choisir dans la liste !" sqref="C17:E19 F18:F19 B4:B16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Regroupements"</f>
        <v>Comptabilité familiale - Regroupements</v>
      </c>
      <c r="B1" s="28">
        <f>SUBTOTAL(9,B4:B8)</f>
        <v>52712</v>
      </c>
      <c r="C1" s="28">
        <f>SUBTOTAL(9,C4:C8)</f>
        <v>-49391</v>
      </c>
      <c r="D1" s="28">
        <f>SUBTOTAL(9,D4:D8)</f>
        <v>3321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51</v>
      </c>
      <c r="B4" s="26" t="s">
        <v>73</v>
      </c>
      <c r="C4" s="27" t="s">
        <v>74</v>
      </c>
      <c r="D4" s="27" t="s">
        <v>75</v>
      </c>
      <c r="E4" s="25" t="s">
        <v>9</v>
      </c>
      <c r="F4" s="17"/>
      <c r="G4" s="17"/>
      <c r="H4" s="17"/>
    </row>
    <row r="5" spans="1:8" s="2" customFormat="1">
      <c r="A5" t="s">
        <v>69</v>
      </c>
      <c r="B5" s="50">
        <f>SUMIFS(Ecritures!N:N,Ecritures!E:E,A:A,Ecritures!F:F,"Recette")</f>
        <v>42712</v>
      </c>
      <c r="C5" s="50">
        <f>SUMIFS(Ecritures!N:N,Ecritures!E:E,A:A,Ecritures!F:F,"Dépense")</f>
        <v>-46729</v>
      </c>
      <c r="D5" s="50">
        <f>B5+C5</f>
        <v>-4017</v>
      </c>
      <c r="E5" s="13"/>
      <c r="F5" s="22"/>
      <c r="G5" s="22"/>
      <c r="H5" s="22"/>
    </row>
    <row r="6" spans="1:8" s="2" customFormat="1">
      <c r="A6" t="s">
        <v>48</v>
      </c>
      <c r="B6" s="50">
        <f>SUMIFS(Ecritures!N:N,Ecritures!E:E,A:A,Ecritures!F:F,"Recette")</f>
        <v>10000</v>
      </c>
      <c r="C6" s="50">
        <f>SUMIFS(Ecritures!N:N,Ecritures!E:E,A:A,Ecritures!F:F,"Dépense")</f>
        <v>-2662</v>
      </c>
      <c r="D6" s="50">
        <f>B6+C6</f>
        <v>7338</v>
      </c>
      <c r="E6" s="13"/>
      <c r="F6" s="22"/>
      <c r="G6" s="22"/>
      <c r="H6" s="22"/>
    </row>
    <row r="7" spans="1:8" s="2" customFormat="1">
      <c r="A7" t="s">
        <v>47</v>
      </c>
      <c r="B7" s="50">
        <f>SUMIFS(Ecritures!N:N,Ecritures!E:E,A:A,Ecritures!F:F,"Recette")</f>
        <v>0</v>
      </c>
      <c r="C7" s="50">
        <f>SUMIFS(Ecritures!N:N,Ecritures!E:E,A:A,Ecritures!F:F,"Dépense")</f>
        <v>0</v>
      </c>
      <c r="D7" s="50">
        <f>B7+C7</f>
        <v>0</v>
      </c>
      <c r="E7" s="13"/>
      <c r="F7" s="22"/>
      <c r="G7" s="22"/>
      <c r="H7" s="22"/>
    </row>
    <row r="8" spans="1:8" s="2" customFormat="1" ht="22.5" customHeight="1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>
      <c r="A14" s="22"/>
      <c r="B14" s="23"/>
      <c r="C14" s="23"/>
      <c r="D14" s="23"/>
      <c r="E14" s="22"/>
      <c r="F14" s="22"/>
      <c r="G14" s="22"/>
      <c r="H14" s="22"/>
    </row>
    <row r="15" spans="1:8" ht="213" customHeight="1">
      <c r="A15" s="24"/>
      <c r="B15" s="23"/>
      <c r="C15" s="23"/>
      <c r="D15" s="23"/>
      <c r="E15" s="24"/>
      <c r="F15" s="24"/>
      <c r="G15" s="24"/>
      <c r="H15" s="24"/>
    </row>
    <row r="16" spans="1:8" ht="213" customHeight="1">
      <c r="A16" s="24"/>
      <c r="B16" s="23"/>
      <c r="C16" s="23"/>
      <c r="D16" s="23"/>
      <c r="E16" s="24"/>
      <c r="F16" s="24"/>
      <c r="G16" s="24"/>
      <c r="H16" s="24"/>
    </row>
    <row r="17" spans="1:8" ht="213" customHeight="1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7"/>
  <sortState ref="A5:E8">
    <sortCondition ref="A6"/>
  </sortState>
  <dataValidations count="1">
    <dataValidation type="list" showInputMessage="1" showErrorMessage="1" errorTitle="Choisir dans la liste" error="Choisir dans la liste !" sqref="B9:D11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22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Catégories"</f>
        <v>Comptabilité familiale - Catégories</v>
      </c>
      <c r="B1" s="28">
        <f>SUBTOTAL(9,B4:B16)</f>
        <v>17712</v>
      </c>
      <c r="C1" s="28">
        <f>SUBTOTAL(9,C4:C16)</f>
        <v>-10524</v>
      </c>
      <c r="D1" s="28">
        <f>SUBTOTAL(9,D4:D16)</f>
        <v>7188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11</v>
      </c>
      <c r="B4" s="26" t="s">
        <v>73</v>
      </c>
      <c r="C4" s="27" t="s">
        <v>74</v>
      </c>
      <c r="D4" s="27" t="s">
        <v>75</v>
      </c>
      <c r="E4" s="25" t="s">
        <v>9</v>
      </c>
      <c r="F4" s="17"/>
      <c r="G4" s="17"/>
      <c r="H4" s="17"/>
    </row>
    <row r="5" spans="1:8" s="2" customFormat="1">
      <c r="A5" t="s">
        <v>36</v>
      </c>
      <c r="B5" s="50">
        <f>SUMIFS(Ecritures!N:N,Ecritures!O:O,A:A,Ecritures!F:F,"Recette")</f>
        <v>0</v>
      </c>
      <c r="C5" s="50">
        <f>SUMIFS(Ecritures!N:N,Ecritures!O:O,A:A,Ecritures!F:F,"Dépense")</f>
        <v>-9674</v>
      </c>
      <c r="D5" s="50">
        <f t="shared" ref="D5:D15" si="0">B5+C5</f>
        <v>-9674</v>
      </c>
      <c r="E5" s="13" t="s">
        <v>112</v>
      </c>
      <c r="F5" s="22"/>
      <c r="G5" s="22"/>
      <c r="H5" s="22"/>
    </row>
    <row r="6" spans="1:8" s="2" customFormat="1">
      <c r="A6" t="s">
        <v>108</v>
      </c>
      <c r="B6" s="50">
        <f>SUMIFS(Ecritures!N:N,Ecritures!O:O,A:A,Ecritures!F:F,"Recette")</f>
        <v>0</v>
      </c>
      <c r="C6" s="50">
        <f>SUMIFS(Ecritures!N:N,Ecritures!O:O,A:A,Ecritures!F:F,"Dépense")</f>
        <v>0</v>
      </c>
      <c r="D6" s="50">
        <f t="shared" si="0"/>
        <v>0</v>
      </c>
      <c r="E6" s="13" t="s">
        <v>113</v>
      </c>
      <c r="F6" s="22"/>
      <c r="G6" s="22"/>
      <c r="H6" s="22"/>
    </row>
    <row r="7" spans="1:8" s="2" customFormat="1">
      <c r="A7" t="s">
        <v>104</v>
      </c>
      <c r="B7" s="50">
        <f>SUMIFS(Ecritures!N:N,Ecritures!O:O,A:A,Ecritures!F:F,"Recette")</f>
        <v>0</v>
      </c>
      <c r="C7" s="50">
        <f>SUMIFS(Ecritures!N:N,Ecritures!O:O,A:A,Ecritures!F:F,"Dépense")</f>
        <v>-850</v>
      </c>
      <c r="D7" s="50">
        <f t="shared" si="0"/>
        <v>-850</v>
      </c>
      <c r="E7" s="13"/>
      <c r="F7" s="22"/>
      <c r="G7" s="22"/>
      <c r="H7" s="22"/>
    </row>
    <row r="8" spans="1:8" s="2" customFormat="1">
      <c r="A8" t="s">
        <v>105</v>
      </c>
      <c r="B8" s="50">
        <f>SUMIFS(Ecritures!N:N,Ecritures!O:O,A:A,Ecritures!F:F,"Recette")</f>
        <v>0</v>
      </c>
      <c r="C8" s="50">
        <f>SUMIFS(Ecritures!N:N,Ecritures!O:O,A:A,Ecritures!F:F,"Dépense")</f>
        <v>0</v>
      </c>
      <c r="D8" s="50">
        <f t="shared" si="0"/>
        <v>0</v>
      </c>
      <c r="E8" s="13"/>
      <c r="F8" s="22"/>
      <c r="G8" s="22"/>
      <c r="H8" s="22"/>
    </row>
    <row r="9" spans="1:8" s="2" customFormat="1">
      <c r="A9" t="s">
        <v>17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 t="shared" si="0"/>
        <v>0</v>
      </c>
      <c r="E9" s="13"/>
      <c r="F9" s="22"/>
      <c r="G9" s="22"/>
      <c r="H9" s="22"/>
    </row>
    <row r="10" spans="1:8" s="2" customFormat="1">
      <c r="A10" t="s">
        <v>109</v>
      </c>
      <c r="B10" s="50">
        <f>SUMIFS(Ecritures!N:N,Ecritures!O:O,A:A,Ecritures!F:F,"Recette")</f>
        <v>0</v>
      </c>
      <c r="C10" s="50">
        <f>SUMIFS(Ecritures!N:N,Ecritures!O:O,A:A,Ecritures!F:F,"Dépense")</f>
        <v>0</v>
      </c>
      <c r="D10" s="50">
        <f t="shared" si="0"/>
        <v>0</v>
      </c>
      <c r="E10" s="13"/>
      <c r="F10" s="22"/>
      <c r="G10" s="22"/>
      <c r="H10" s="22"/>
    </row>
    <row r="11" spans="1:8" s="2" customFormat="1">
      <c r="A11" t="s">
        <v>16</v>
      </c>
      <c r="B11" s="50">
        <f>SUMIFS(Ecritures!N:N,Ecritures!O:O,A:A,Ecritures!F:F,"Recette")</f>
        <v>17712</v>
      </c>
      <c r="C11" s="50">
        <f>SUMIFS(Ecritures!N:N,Ecritures!O:O,A:A,Ecritures!F:F,"Dépense")</f>
        <v>0</v>
      </c>
      <c r="D11" s="50">
        <f t="shared" si="0"/>
        <v>17712</v>
      </c>
      <c r="E11" s="13"/>
      <c r="F11" s="22"/>
      <c r="G11" s="22"/>
      <c r="H11" s="22"/>
    </row>
    <row r="12" spans="1:8" s="2" customFormat="1">
      <c r="A12" t="s">
        <v>106</v>
      </c>
      <c r="B12" s="50">
        <f>SUMIFS(Ecritures!N:N,Ecritures!O:O,A:A,Ecritures!F:F,"Recette")</f>
        <v>0</v>
      </c>
      <c r="C12" s="50">
        <f>SUMIFS(Ecritures!N:N,Ecritures!O:O,A:A,Ecritures!F:F,"Dépense")</f>
        <v>0</v>
      </c>
      <c r="D12" s="50">
        <f t="shared" si="0"/>
        <v>0</v>
      </c>
      <c r="E12" s="13"/>
      <c r="F12" s="22"/>
      <c r="G12" s="22"/>
      <c r="H12" s="22"/>
    </row>
    <row r="13" spans="1:8" s="2" customFormat="1">
      <c r="A13" t="s">
        <v>107</v>
      </c>
      <c r="B13" s="50">
        <f>SUMIFS(Ecritures!N:N,Ecritures!O:O,A:A,Ecritures!F:F,"Recette")</f>
        <v>0</v>
      </c>
      <c r="C13" s="50">
        <f>SUMIFS(Ecritures!N:N,Ecritures!O:O,A:A,Ecritures!F:F,"Dépense")</f>
        <v>0</v>
      </c>
      <c r="D13" s="50">
        <f t="shared" si="0"/>
        <v>0</v>
      </c>
      <c r="E13" s="13"/>
      <c r="F13" s="22"/>
      <c r="G13" s="22"/>
      <c r="H13" s="22"/>
    </row>
    <row r="14" spans="1:8" s="2" customFormat="1">
      <c r="A14" t="s">
        <v>62</v>
      </c>
      <c r="B14" s="50">
        <f>SUMIFS(Ecritures!N:N,Ecritures!O:O,A:A,Ecritures!F:F,"Recette")</f>
        <v>0</v>
      </c>
      <c r="C14" s="50">
        <f>SUMIFS(Ecritures!N:N,Ecritures!O:O,A:A,Ecritures!F:F,"Dépense")</f>
        <v>0</v>
      </c>
      <c r="D14" s="50">
        <f t="shared" si="0"/>
        <v>0</v>
      </c>
      <c r="E14" s="13"/>
      <c r="F14" s="22"/>
      <c r="G14" s="22"/>
      <c r="H14" s="22"/>
    </row>
    <row r="15" spans="1:8" s="2" customFormat="1">
      <c r="A15" t="s">
        <v>55</v>
      </c>
      <c r="B15" s="50">
        <f>SUMIFS(Ecritures!N:N,Ecritures!O:O,A:A,Ecritures!F:F,"Recette")</f>
        <v>0</v>
      </c>
      <c r="C15" s="50">
        <f>SUMIFS(Ecritures!N:N,Ecritures!O:O,A:A,Ecritures!F:F,"Dépense")</f>
        <v>0</v>
      </c>
      <c r="D15" s="50">
        <f t="shared" si="0"/>
        <v>0</v>
      </c>
      <c r="E15" s="13"/>
      <c r="F15" s="22"/>
      <c r="G15" s="22"/>
      <c r="H15" s="22"/>
    </row>
    <row r="16" spans="1:8" s="2" customFormat="1" ht="24.75" customHeight="1">
      <c r="A16" s="22"/>
      <c r="B16" s="23"/>
      <c r="C16" s="23"/>
      <c r="D16" s="23"/>
      <c r="E16" s="22"/>
      <c r="F16" s="22"/>
      <c r="G16" s="22"/>
      <c r="H16" s="22"/>
    </row>
    <row r="17" spans="1:8" s="2" customFormat="1" ht="213" customHeight="1">
      <c r="A17" s="22"/>
      <c r="B17" s="23"/>
      <c r="C17" s="23"/>
      <c r="D17" s="23"/>
      <c r="E17" s="22"/>
      <c r="F17" s="22"/>
      <c r="G17" s="22"/>
      <c r="H17" s="22"/>
    </row>
    <row r="18" spans="1:8" s="2" customFormat="1" ht="213" customHeight="1">
      <c r="A18" s="22"/>
      <c r="B18" s="23"/>
      <c r="C18" s="23"/>
      <c r="D18" s="23"/>
      <c r="E18" s="22"/>
      <c r="F18" s="22"/>
      <c r="G18" s="22"/>
      <c r="H18" s="22"/>
    </row>
    <row r="19" spans="1:8" s="2" customFormat="1" ht="213" customHeight="1">
      <c r="A19" s="22"/>
      <c r="B19" s="23"/>
      <c r="C19" s="23"/>
      <c r="D19" s="23"/>
      <c r="E19" s="22"/>
      <c r="F19" s="22"/>
      <c r="G19" s="22"/>
      <c r="H19" s="22"/>
    </row>
    <row r="20" spans="1:8" ht="213" customHeight="1">
      <c r="A20" s="24"/>
      <c r="B20" s="23"/>
      <c r="C20" s="23"/>
      <c r="D20" s="23"/>
      <c r="E20" s="24"/>
      <c r="F20" s="24"/>
      <c r="G20" s="24"/>
      <c r="H20" s="24"/>
    </row>
    <row r="21" spans="1:8" ht="213" customHeight="1">
      <c r="A21" s="24"/>
      <c r="B21" s="23"/>
      <c r="C21" s="23"/>
      <c r="D21" s="23"/>
      <c r="E21" s="24"/>
      <c r="F21" s="24"/>
      <c r="G21" s="24"/>
      <c r="H21" s="24"/>
    </row>
    <row r="22" spans="1:8" ht="213" customHeight="1">
      <c r="A22" s="24"/>
      <c r="B22" s="23"/>
      <c r="C22" s="23"/>
      <c r="D22" s="23"/>
      <c r="E22" s="24"/>
      <c r="F22" s="24"/>
      <c r="G22" s="24"/>
      <c r="H22" s="24"/>
    </row>
  </sheetData>
  <sheetProtection sort="0" autoFilter="0" pivotTables="0"/>
  <autoFilter ref="A4:E15"/>
  <sortState ref="A5:E17">
    <sortCondition ref="A5"/>
  </sortState>
  <dataValidations count="1">
    <dataValidation type="list" showInputMessage="1" showErrorMessage="1" errorTitle="Choisir dans la liste" error="Choisir dans la liste !" sqref="B17:D19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I19"/>
  <sheetViews>
    <sheetView zoomScaleNormal="100"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>
      <c r="A1" s="29" t="str">
        <f>Titre_Classeur&amp;" - Comptes"</f>
        <v>Comptabilité familiale - Comptes</v>
      </c>
      <c r="B1" s="28">
        <f>SUBTOTAL(9,B4:B11)</f>
        <v>2256.38</v>
      </c>
      <c r="C1" s="28">
        <f>SUBTOTAL(9,C4:C11)</f>
        <v>0</v>
      </c>
      <c r="D1" s="28">
        <f>SUBTOTAL(9,D4:D11)</f>
        <v>-850</v>
      </c>
      <c r="E1" s="28">
        <f>SUBTOTAL(9,E4:E11)</f>
        <v>1406.38</v>
      </c>
      <c r="F1" s="30"/>
      <c r="G1" s="31"/>
      <c r="H1" s="31"/>
      <c r="I1" s="31"/>
    </row>
    <row r="2" spans="1:9" s="1" customFormat="1" ht="29.25" customHeight="1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>
      <c r="A4" s="25" t="s">
        <v>72</v>
      </c>
      <c r="B4" s="26" t="s">
        <v>76</v>
      </c>
      <c r="C4" s="27" t="s">
        <v>73</v>
      </c>
      <c r="D4" s="27" t="s">
        <v>74</v>
      </c>
      <c r="E4" s="27" t="s">
        <v>75</v>
      </c>
      <c r="F4" s="25" t="s">
        <v>9</v>
      </c>
      <c r="G4" s="17"/>
      <c r="H4" s="17"/>
      <c r="I4" s="17"/>
    </row>
    <row r="5" spans="1:9" s="2" customFormat="1">
      <c r="A5" t="s">
        <v>100</v>
      </c>
      <c r="B5" s="16">
        <v>1214.19</v>
      </c>
      <c r="C5" s="50">
        <f>SUMIFS(Ecritures!N:N,Ecritures!A:A,A:A,Ecritures!F:F,"Recette")</f>
        <v>0</v>
      </c>
      <c r="D5" s="50">
        <f>SUMIFS(Ecritures!N:N,Ecritures!A:A,A:A,Ecritures!F:F,"Dépense")</f>
        <v>-850</v>
      </c>
      <c r="E5" s="50">
        <f t="shared" ref="E5:E10" si="0">B5+C5+D5</f>
        <v>364.19000000000005</v>
      </c>
      <c r="F5" s="13"/>
      <c r="G5" s="22"/>
      <c r="H5" s="22"/>
      <c r="I5" s="22"/>
    </row>
    <row r="6" spans="1:9" s="2" customFormat="1">
      <c r="A6" t="s">
        <v>98</v>
      </c>
      <c r="B6" s="16">
        <v>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 t="shared" si="0"/>
        <v>0</v>
      </c>
      <c r="F6" s="13"/>
      <c r="G6" s="22"/>
      <c r="H6" s="22"/>
      <c r="I6" s="22"/>
    </row>
    <row r="7" spans="1:9" s="2" customFormat="1">
      <c r="A7" t="s">
        <v>99</v>
      </c>
      <c r="B7" s="16">
        <v>1042.19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 t="shared" si="0"/>
        <v>1042.19</v>
      </c>
      <c r="F7" s="13"/>
      <c r="G7" s="22"/>
      <c r="H7" s="22"/>
      <c r="I7" s="22"/>
    </row>
    <row r="8" spans="1:9" s="2" customFormat="1">
      <c r="A8" t="s">
        <v>103</v>
      </c>
      <c r="B8" s="16">
        <v>0</v>
      </c>
      <c r="C8" s="50">
        <f>SUMIFS(Ecritures!N:N,Ecritures!A:A,A:A,Ecritures!F:F,"Recette")</f>
        <v>0</v>
      </c>
      <c r="D8" s="50">
        <f>SUMIFS(Ecritures!N:N,Ecritures!A:A,A:A,Ecritures!F:F,"Dépense")</f>
        <v>0</v>
      </c>
      <c r="E8" s="50">
        <f t="shared" si="0"/>
        <v>0</v>
      </c>
      <c r="F8" s="13"/>
      <c r="G8" s="22"/>
      <c r="H8" s="22"/>
      <c r="I8" s="22"/>
    </row>
    <row r="9" spans="1:9" s="2" customFormat="1">
      <c r="A9" t="s">
        <v>101</v>
      </c>
      <c r="B9" s="16">
        <v>0</v>
      </c>
      <c r="C9" s="50">
        <f>SUMIFS(Ecritures!N:N,Ecritures!A:A,A:A,Ecritures!F:F,"Recette")</f>
        <v>0</v>
      </c>
      <c r="D9" s="50">
        <f>SUMIFS(Ecritures!N:N,Ecritures!A:A,A:A,Ecritures!F:F,"Dépense")</f>
        <v>0</v>
      </c>
      <c r="E9" s="50">
        <f t="shared" si="0"/>
        <v>0</v>
      </c>
      <c r="F9" s="13"/>
      <c r="G9" s="22"/>
      <c r="H9" s="22"/>
      <c r="I9" s="22"/>
    </row>
    <row r="10" spans="1:9" s="2" customFormat="1">
      <c r="A10" t="s">
        <v>102</v>
      </c>
      <c r="B10" s="16">
        <v>0</v>
      </c>
      <c r="C10" s="50">
        <f>SUMIFS(Ecritures!N:N,Ecritures!A:A,A:A,Ecritures!F:F,"Recette")</f>
        <v>0</v>
      </c>
      <c r="D10" s="50">
        <f>SUMIFS(Ecritures!N:N,Ecritures!A:A,A:A,Ecritures!F:F,"Dépense")</f>
        <v>0</v>
      </c>
      <c r="E10" s="50">
        <f t="shared" si="0"/>
        <v>0</v>
      </c>
      <c r="F10" s="13"/>
      <c r="G10" s="22"/>
      <c r="H10" s="22"/>
      <c r="I10" s="22"/>
    </row>
    <row r="11" spans="1:9" s="2" customFormat="1" ht="21.75" customHeight="1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>
      <c r="A13" s="22"/>
      <c r="B13" s="23"/>
      <c r="C13" s="23"/>
      <c r="D13" s="23"/>
      <c r="E13" s="23"/>
      <c r="F13" s="22"/>
      <c r="G13" s="22"/>
      <c r="H13" s="22"/>
      <c r="I13" s="22"/>
    </row>
    <row r="14" spans="1:9" s="2" customFormat="1" ht="213" customHeight="1">
      <c r="A14" s="22"/>
      <c r="B14" s="23"/>
      <c r="C14" s="23"/>
      <c r="D14" s="23"/>
      <c r="E14" s="23"/>
      <c r="F14" s="22"/>
      <c r="G14" s="22"/>
      <c r="H14" s="22"/>
      <c r="I14" s="22"/>
    </row>
    <row r="15" spans="1:9" s="2" customFormat="1" ht="213" customHeight="1">
      <c r="A15" s="22"/>
      <c r="B15" s="23"/>
      <c r="C15" s="23"/>
      <c r="D15" s="23"/>
      <c r="E15" s="23"/>
      <c r="F15" s="22"/>
      <c r="G15" s="22"/>
      <c r="H15" s="22"/>
      <c r="I15" s="22"/>
    </row>
    <row r="16" spans="1:9" s="2" customFormat="1" ht="213" customHeight="1">
      <c r="A16" s="22"/>
      <c r="B16" s="23"/>
      <c r="C16" s="23"/>
      <c r="D16" s="23"/>
      <c r="E16" s="23"/>
      <c r="F16" s="22"/>
      <c r="G16" s="22"/>
      <c r="H16" s="22"/>
      <c r="I16" s="22"/>
    </row>
    <row r="17" spans="1:9" ht="213" customHeight="1">
      <c r="A17" s="24"/>
      <c r="B17" s="23"/>
      <c r="C17" s="23"/>
      <c r="D17" s="23"/>
      <c r="E17" s="23"/>
      <c r="F17" s="24"/>
      <c r="G17" s="24"/>
      <c r="H17" s="24"/>
      <c r="I17" s="24"/>
    </row>
    <row r="18" spans="1:9" ht="213" customHeight="1">
      <c r="A18" s="24"/>
      <c r="B18" s="23"/>
      <c r="C18" s="23"/>
      <c r="D18" s="23"/>
      <c r="E18" s="23"/>
      <c r="F18" s="24"/>
      <c r="G18" s="24"/>
      <c r="H18" s="24"/>
      <c r="I18" s="24"/>
    </row>
    <row r="19" spans="1:9" ht="213" customHeight="1">
      <c r="A19" s="24"/>
      <c r="B19" s="23"/>
      <c r="C19" s="23"/>
      <c r="D19" s="23"/>
      <c r="E19" s="23"/>
      <c r="F19" s="24"/>
      <c r="G19" s="24"/>
      <c r="H19" s="24"/>
      <c r="I19" s="24"/>
    </row>
  </sheetData>
  <sheetProtection sheet="1" objects="1" scenarios="1" selectLockedCells="1" sort="0" autoFilter="0" pivotTables="0" selectUnlockedCells="1"/>
  <autoFilter ref="A4:F10"/>
  <sortState ref="A5:F11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H9"/>
  <sheetViews>
    <sheetView workbookViewId="0">
      <selection activeCell="L15" sqref="L15"/>
    </sheetView>
  </sheetViews>
  <sheetFormatPr baseColWidth="10" defaultRowHeight="15"/>
  <cols>
    <col min="1" max="1" width="28.85546875" customWidth="1"/>
    <col min="2" max="2" width="23.85546875" bestFit="1" customWidth="1"/>
    <col min="3" max="3" width="12.7109375" customWidth="1"/>
    <col min="4" max="4" width="6.5703125" customWidth="1"/>
    <col min="5" max="5" width="4.7109375" customWidth="1"/>
    <col min="6" max="6" width="19.28515625" customWidth="1"/>
    <col min="7" max="7" width="7.85546875" customWidth="1"/>
    <col min="8" max="8" width="12.5703125" customWidth="1"/>
    <col min="9" max="9" width="13.140625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8">
      <c r="A1" s="7" t="s">
        <v>3</v>
      </c>
      <c r="B1" t="s">
        <v>56</v>
      </c>
    </row>
    <row r="3" spans="1:8">
      <c r="A3" s="7" t="s">
        <v>96</v>
      </c>
      <c r="B3" s="7" t="s">
        <v>93</v>
      </c>
    </row>
    <row r="4" spans="1:8">
      <c r="A4" s="7" t="s">
        <v>95</v>
      </c>
      <c r="B4" t="s">
        <v>20</v>
      </c>
      <c r="C4" t="s">
        <v>13</v>
      </c>
      <c r="D4" t="s">
        <v>50</v>
      </c>
      <c r="E4" t="s">
        <v>15</v>
      </c>
      <c r="F4" t="s">
        <v>19</v>
      </c>
      <c r="G4" t="s">
        <v>14</v>
      </c>
      <c r="H4" t="s">
        <v>41</v>
      </c>
    </row>
    <row r="5" spans="1:8">
      <c r="A5" s="48" t="s">
        <v>42</v>
      </c>
      <c r="B5" s="97"/>
      <c r="C5" s="97">
        <v>-1722</v>
      </c>
      <c r="D5" s="97">
        <v>7338</v>
      </c>
      <c r="E5" s="97">
        <v>-701</v>
      </c>
      <c r="F5" s="97">
        <v>-700</v>
      </c>
      <c r="G5" s="97">
        <v>7000</v>
      </c>
      <c r="H5" s="97">
        <v>11215</v>
      </c>
    </row>
    <row r="6" spans="1:8">
      <c r="A6" s="48" t="s">
        <v>43</v>
      </c>
      <c r="B6" s="97">
        <v>24800</v>
      </c>
      <c r="C6" s="97">
        <v>-4458</v>
      </c>
      <c r="D6" s="97"/>
      <c r="E6" s="97">
        <v>-104</v>
      </c>
      <c r="F6" s="97"/>
      <c r="G6" s="97">
        <v>3722</v>
      </c>
      <c r="H6" s="97">
        <v>23960</v>
      </c>
    </row>
    <row r="7" spans="1:8">
      <c r="A7" s="48" t="s">
        <v>44</v>
      </c>
      <c r="B7" s="97">
        <v>-35200</v>
      </c>
      <c r="C7" s="97">
        <v>-4781</v>
      </c>
      <c r="D7" s="97"/>
      <c r="E7" s="97">
        <v>-104</v>
      </c>
      <c r="F7" s="97"/>
      <c r="G7" s="97">
        <v>6990</v>
      </c>
      <c r="H7" s="97">
        <v>-33095</v>
      </c>
    </row>
    <row r="8" spans="1:8">
      <c r="A8" s="48" t="s">
        <v>94</v>
      </c>
      <c r="B8" s="97"/>
      <c r="C8" s="97">
        <v>-1501</v>
      </c>
      <c r="D8" s="97"/>
      <c r="E8" s="97"/>
      <c r="F8" s="97"/>
      <c r="G8" s="97"/>
      <c r="H8" s="97">
        <v>-1501</v>
      </c>
    </row>
    <row r="9" spans="1:8">
      <c r="A9" s="48" t="s">
        <v>41</v>
      </c>
      <c r="B9" s="97">
        <v>-10400</v>
      </c>
      <c r="C9" s="97">
        <v>-12462</v>
      </c>
      <c r="D9" s="97">
        <v>7338</v>
      </c>
      <c r="E9" s="97">
        <v>-909</v>
      </c>
      <c r="F9" s="97">
        <v>-700</v>
      </c>
      <c r="G9" s="97">
        <v>17712</v>
      </c>
      <c r="H9" s="97">
        <v>579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D9"/>
  <sheetViews>
    <sheetView workbookViewId="0">
      <selection activeCell="I5" sqref="I5"/>
    </sheetView>
  </sheetViews>
  <sheetFormatPr baseColWidth="10" defaultRowHeight="15"/>
  <cols>
    <col min="1" max="1" width="28.85546875" bestFit="1" customWidth="1"/>
    <col min="2" max="2" width="23.85546875" customWidth="1"/>
    <col min="3" max="3" width="8.28515625" customWidth="1"/>
    <col min="4" max="4" width="12.5703125" bestFit="1" customWidth="1"/>
  </cols>
  <sheetData>
    <row r="1" spans="1:4">
      <c r="A1" s="7" t="s">
        <v>3</v>
      </c>
      <c r="B1" t="s">
        <v>56</v>
      </c>
    </row>
    <row r="3" spans="1:4">
      <c r="A3" s="7" t="s">
        <v>96</v>
      </c>
      <c r="B3" s="7" t="s">
        <v>93</v>
      </c>
    </row>
    <row r="4" spans="1:4">
      <c r="A4" s="7" t="s">
        <v>95</v>
      </c>
      <c r="B4" t="s">
        <v>69</v>
      </c>
      <c r="C4" t="s">
        <v>48</v>
      </c>
      <c r="D4" t="s">
        <v>41</v>
      </c>
    </row>
    <row r="5" spans="1:4">
      <c r="A5" s="48" t="s">
        <v>42</v>
      </c>
      <c r="B5" s="97">
        <v>3877</v>
      </c>
      <c r="C5" s="97">
        <v>7338</v>
      </c>
      <c r="D5" s="97">
        <v>11215</v>
      </c>
    </row>
    <row r="6" spans="1:4">
      <c r="A6" s="48" t="s">
        <v>43</v>
      </c>
      <c r="B6" s="97">
        <v>23960</v>
      </c>
      <c r="C6" s="97"/>
      <c r="D6" s="97">
        <v>23960</v>
      </c>
    </row>
    <row r="7" spans="1:4">
      <c r="A7" s="48" t="s">
        <v>44</v>
      </c>
      <c r="B7" s="97">
        <v>-33095</v>
      </c>
      <c r="C7" s="97"/>
      <c r="D7" s="97">
        <v>-33095</v>
      </c>
    </row>
    <row r="8" spans="1:4">
      <c r="A8" s="48" t="s">
        <v>94</v>
      </c>
      <c r="B8" s="97">
        <v>-1501</v>
      </c>
      <c r="C8" s="97"/>
      <c r="D8" s="97">
        <v>-1501</v>
      </c>
    </row>
    <row r="9" spans="1:4">
      <c r="A9" s="48" t="s">
        <v>41</v>
      </c>
      <c r="B9" s="97">
        <v>-6759</v>
      </c>
      <c r="C9" s="97">
        <v>7338</v>
      </c>
      <c r="D9" s="97">
        <v>579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F48"/>
  <sheetViews>
    <sheetView workbookViewId="0">
      <selection activeCell="H39" sqref="H39"/>
    </sheetView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>
      <c r="A1" s="9" t="str">
        <f>Titre_Classeur&amp;" - Synthèses des écritures"</f>
        <v>Comptabilité familiale - Synthèses des écritures</v>
      </c>
    </row>
    <row r="3" spans="1:6">
      <c r="A3" s="7" t="s">
        <v>72</v>
      </c>
      <c r="B3" t="s">
        <v>56</v>
      </c>
    </row>
    <row r="4" spans="1:6">
      <c r="A4" s="7" t="s">
        <v>3</v>
      </c>
      <c r="B4" t="s">
        <v>56</v>
      </c>
    </row>
    <row r="6" spans="1:6">
      <c r="A6" s="7" t="s">
        <v>45</v>
      </c>
      <c r="C6" s="7" t="s">
        <v>10</v>
      </c>
    </row>
    <row r="7" spans="1:6">
      <c r="A7" s="7" t="s">
        <v>11</v>
      </c>
      <c r="B7" s="7" t="s">
        <v>2</v>
      </c>
      <c r="C7" s="3" t="s">
        <v>42</v>
      </c>
      <c r="D7" s="3" t="s">
        <v>43</v>
      </c>
      <c r="E7" s="3" t="s">
        <v>44</v>
      </c>
      <c r="F7" s="3" t="s">
        <v>41</v>
      </c>
    </row>
    <row r="8" spans="1:6">
      <c r="A8" t="s">
        <v>16</v>
      </c>
      <c r="B8" t="s">
        <v>19</v>
      </c>
      <c r="C8" s="8">
        <v>-700</v>
      </c>
      <c r="D8" s="8"/>
      <c r="E8" s="8"/>
      <c r="F8" s="8">
        <v>-700</v>
      </c>
    </row>
    <row r="9" spans="1:6">
      <c r="B9" t="s">
        <v>14</v>
      </c>
      <c r="C9" s="8">
        <v>7000</v>
      </c>
      <c r="D9" s="8">
        <v>3722</v>
      </c>
      <c r="E9" s="8">
        <v>6990</v>
      </c>
      <c r="F9" s="8">
        <v>17712</v>
      </c>
    </row>
    <row r="10" spans="1:6">
      <c r="A10" t="s">
        <v>60</v>
      </c>
      <c r="C10" s="8">
        <v>6300</v>
      </c>
      <c r="D10" s="8">
        <v>3722</v>
      </c>
      <c r="E10" s="8">
        <v>6990</v>
      </c>
      <c r="F10" s="8">
        <v>17012</v>
      </c>
    </row>
    <row r="11" spans="1:6">
      <c r="A11" t="s">
        <v>55</v>
      </c>
      <c r="B11" t="s">
        <v>20</v>
      </c>
      <c r="C11" s="8"/>
      <c r="D11" s="8">
        <v>24800</v>
      </c>
      <c r="E11" s="8">
        <v>-35200</v>
      </c>
      <c r="F11" s="8">
        <v>-10400</v>
      </c>
    </row>
    <row r="12" spans="1:6">
      <c r="A12" t="s">
        <v>61</v>
      </c>
      <c r="C12" s="8"/>
      <c r="D12" s="8">
        <v>24800</v>
      </c>
      <c r="E12" s="8">
        <v>-35200</v>
      </c>
      <c r="F12" s="8">
        <v>-10400</v>
      </c>
    </row>
    <row r="13" spans="1:6">
      <c r="A13" t="s">
        <v>63</v>
      </c>
      <c r="B13" t="s">
        <v>13</v>
      </c>
      <c r="C13" s="8">
        <v>-1722</v>
      </c>
      <c r="D13" s="8">
        <v>-4458</v>
      </c>
      <c r="E13" s="8">
        <v>-4781</v>
      </c>
      <c r="F13" s="8">
        <v>-10961</v>
      </c>
    </row>
    <row r="14" spans="1:6">
      <c r="B14" t="s">
        <v>15</v>
      </c>
      <c r="C14" s="8">
        <v>-701</v>
      </c>
      <c r="D14" s="8">
        <v>-104</v>
      </c>
      <c r="E14" s="8">
        <v>-104</v>
      </c>
      <c r="F14" s="8">
        <v>-909</v>
      </c>
    </row>
    <row r="15" spans="1:6">
      <c r="B15" t="s">
        <v>50</v>
      </c>
      <c r="C15" s="8">
        <v>7338</v>
      </c>
      <c r="D15" s="8"/>
      <c r="E15" s="8"/>
      <c r="F15" s="8">
        <v>7338</v>
      </c>
    </row>
    <row r="16" spans="1:6">
      <c r="A16" t="s">
        <v>67</v>
      </c>
      <c r="C16" s="8">
        <v>4915</v>
      </c>
      <c r="D16" s="8">
        <v>-4562</v>
      </c>
      <c r="E16" s="8">
        <v>-4885</v>
      </c>
      <c r="F16" s="8">
        <v>-4532</v>
      </c>
    </row>
    <row r="17" spans="1:6">
      <c r="A17" t="s">
        <v>41</v>
      </c>
      <c r="C17" s="8">
        <v>11215</v>
      </c>
      <c r="D17" s="8">
        <v>23960</v>
      </c>
      <c r="E17" s="8">
        <v>-33095</v>
      </c>
      <c r="F17" s="8">
        <v>2080</v>
      </c>
    </row>
    <row r="18" spans="1:6" ht="4.5" customHeight="1"/>
    <row r="19" spans="1:6" ht="4.5" customHeight="1"/>
    <row r="20" spans="1:6" ht="4.5" customHeight="1"/>
    <row r="21" spans="1:6" ht="4.5" customHeight="1"/>
    <row r="22" spans="1:6" ht="4.5" customHeight="1"/>
    <row r="23" spans="1:6" ht="4.5" customHeight="1"/>
    <row r="24" spans="1:6" ht="4.5" customHeight="1"/>
    <row r="25" spans="1:6" ht="4.5" customHeight="1"/>
    <row r="26" spans="1:6" ht="4.5" customHeight="1"/>
    <row r="27" spans="1:6" ht="4.5" customHeight="1"/>
    <row r="28" spans="1:6" ht="4.5" customHeight="1"/>
    <row r="29" spans="1:6" ht="4.5" customHeight="1"/>
    <row r="30" spans="1:6" ht="4.5" customHeight="1"/>
    <row r="31" spans="1:6" ht="4.5" customHeight="1"/>
    <row r="32" spans="1:6" ht="4.5" customHeight="1"/>
    <row r="33" spans="1:4" ht="4.5" customHeight="1"/>
    <row r="34" spans="1:4" ht="4.5" customHeight="1"/>
    <row r="35" spans="1:4" ht="4.5" customHeight="1"/>
    <row r="36" spans="1:4" ht="4.5" customHeight="1"/>
    <row r="37" spans="1:4" ht="4.5" customHeight="1"/>
    <row r="38" spans="1:4" ht="4.5" customHeight="1"/>
    <row r="39" spans="1:4" ht="4.5" customHeight="1"/>
    <row r="42" spans="1:4">
      <c r="A42" s="7" t="s">
        <v>72</v>
      </c>
      <c r="B42" t="s">
        <v>56</v>
      </c>
    </row>
    <row r="44" spans="1:4">
      <c r="A44" s="7" t="s">
        <v>45</v>
      </c>
      <c r="B44" s="7" t="s">
        <v>3</v>
      </c>
    </row>
    <row r="45" spans="1:4">
      <c r="A45" s="7" t="s">
        <v>46</v>
      </c>
      <c r="B45" t="s">
        <v>65</v>
      </c>
      <c r="C45" t="s">
        <v>66</v>
      </c>
      <c r="D45" s="3" t="s">
        <v>41</v>
      </c>
    </row>
    <row r="46" spans="1:4">
      <c r="A46" t="s">
        <v>48</v>
      </c>
      <c r="B46" s="8">
        <v>-2662</v>
      </c>
      <c r="C46" s="8">
        <v>10000</v>
      </c>
      <c r="D46" s="8">
        <v>7338</v>
      </c>
    </row>
    <row r="47" spans="1:4">
      <c r="A47" t="s">
        <v>69</v>
      </c>
      <c r="B47" s="8">
        <v>-49471</v>
      </c>
      <c r="C47" s="8">
        <v>42712</v>
      </c>
      <c r="D47" s="8">
        <v>-6759</v>
      </c>
    </row>
    <row r="48" spans="1:4">
      <c r="A48" t="s">
        <v>41</v>
      </c>
      <c r="B48" s="8">
        <v>-52133</v>
      </c>
      <c r="C48" s="8">
        <v>52712</v>
      </c>
      <c r="D48" s="8">
        <v>579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B20"/>
  <sheetViews>
    <sheetView workbookViewId="0">
      <selection activeCell="B7" sqref="B7"/>
    </sheetView>
  </sheetViews>
  <sheetFormatPr baseColWidth="10" defaultRowHeight="15"/>
  <cols>
    <col min="1" max="1" width="23.5703125" customWidth="1"/>
    <col min="2" max="2" width="85.28515625" customWidth="1"/>
  </cols>
  <sheetData>
    <row r="1" spans="1:2" ht="19.5">
      <c r="A1" s="9" t="str">
        <f>Titre_Classeur&amp;" - Fichier des paramètres"</f>
        <v>Comptabilité familiale - Fichier des paramètres</v>
      </c>
    </row>
    <row r="2" spans="1:2" ht="19.5">
      <c r="A2" s="9"/>
    </row>
    <row r="3" spans="1:2">
      <c r="A3" s="1" t="s">
        <v>59</v>
      </c>
      <c r="B3" s="14" t="s">
        <v>97</v>
      </c>
    </row>
    <row r="5" spans="1:2">
      <c r="A5" s="15" t="s">
        <v>70</v>
      </c>
      <c r="B5" s="15"/>
    </row>
    <row r="6" spans="1:2">
      <c r="A6" t="s">
        <v>2</v>
      </c>
      <c r="B6" s="14" t="s">
        <v>18</v>
      </c>
    </row>
    <row r="7" spans="1:2">
      <c r="A7" t="s">
        <v>11</v>
      </c>
      <c r="B7" s="14" t="s">
        <v>85</v>
      </c>
    </row>
    <row r="8" spans="1:2">
      <c r="A8" t="s">
        <v>46</v>
      </c>
      <c r="B8" s="14" t="s">
        <v>69</v>
      </c>
    </row>
    <row r="9" spans="1:2">
      <c r="A9" t="s">
        <v>4</v>
      </c>
      <c r="B9" s="14" t="s">
        <v>23</v>
      </c>
    </row>
    <row r="10" spans="1:2">
      <c r="A10" t="s">
        <v>72</v>
      </c>
      <c r="B10" s="14" t="s">
        <v>71</v>
      </c>
    </row>
    <row r="11" spans="1:2">
      <c r="A11" s="12"/>
      <c r="B11" s="12"/>
    </row>
    <row r="13" spans="1:2">
      <c r="A13" s="10" t="s">
        <v>21</v>
      </c>
    </row>
    <row r="14" spans="1:2">
      <c r="A14" s="14" t="s">
        <v>64</v>
      </c>
    </row>
    <row r="15" spans="1:2">
      <c r="A15" s="14" t="s">
        <v>23</v>
      </c>
    </row>
    <row r="16" spans="1:2">
      <c r="A16" s="14" t="s">
        <v>22</v>
      </c>
    </row>
    <row r="17" spans="1:1">
      <c r="A17" s="14" t="s">
        <v>25</v>
      </c>
    </row>
    <row r="18" spans="1:1">
      <c r="A18" s="14" t="s">
        <v>27</v>
      </c>
    </row>
    <row r="19" spans="1:1">
      <c r="A19" s="14" t="s">
        <v>24</v>
      </c>
    </row>
    <row r="20" spans="1:1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Admin</cp:lastModifiedBy>
  <dcterms:created xsi:type="dcterms:W3CDTF">2006-09-12T15:06:44Z</dcterms:created>
  <dcterms:modified xsi:type="dcterms:W3CDTF">2016-01-15T11:11:04Z</dcterms:modified>
</cp:coreProperties>
</file>