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21315" windowHeight="9795" activeTab="1"/>
  </bookViews>
  <sheets>
    <sheet name="Attributions" sheetId="1" r:id="rId1"/>
    <sheet name="Agents" sheetId="2" r:id="rId2"/>
    <sheet name="Articles" sheetId="4" r:id="rId3"/>
    <sheet name="Paramètres" sheetId="3" r:id="rId4"/>
    <sheet name="Synthèses" sheetId="5" r:id="rId5"/>
  </sheets>
  <definedNames>
    <definedName name="_xlnm._FilterDatabase" localSheetId="1" hidden="1">Agents!$A$5:$E$16</definedName>
    <definedName name="_xlnm._FilterDatabase" localSheetId="2">Articles!$A$5:$E$13</definedName>
    <definedName name="_xlnm._FilterDatabase" localSheetId="0" hidden="1">Attributions!$A$5:$H$29</definedName>
    <definedName name="Agents">Agents!$A$5:$E$17</definedName>
    <definedName name="Articles">Articles!$A$5:$E$14</definedName>
    <definedName name="Attributions">Attributions!$A$5:$H$30</definedName>
    <definedName name="Collectivité">Paramètres!$B$2</definedName>
    <definedName name="Liste_Agents">Agents!$A$5:$A$17</definedName>
    <definedName name="Liste_Articles">Articles!$A$5:$A$14</definedName>
    <definedName name="Liste_Catégories">Paramètres!$A$19:$A$23</definedName>
    <definedName name="Liste_Services">Paramètres!$A$13:$A$17</definedName>
    <definedName name="Service">Paramètres!$B$3</definedName>
    <definedName name="Titre">Paramètres!$B$1</definedName>
    <definedName name="VD_Catégorie">Paramètres!$B$9</definedName>
    <definedName name="VD_Service">Paramètres!$B$8</definedName>
  </definedNames>
  <calcPr calcId="125725"/>
  <pivotCaches>
    <pivotCache cacheId="10" r:id="rId6"/>
  </pivotCaches>
</workbook>
</file>

<file path=xl/calcChain.xml><?xml version="1.0" encoding="utf-8"?>
<calcChain xmlns="http://schemas.openxmlformats.org/spreadsheetml/2006/main">
  <c r="E7" i="4"/>
  <c r="E8"/>
  <c r="E9"/>
  <c r="E10"/>
  <c r="E11"/>
  <c r="E12"/>
  <c r="E13"/>
  <c r="E6"/>
  <c r="D6"/>
  <c r="D7"/>
  <c r="D8"/>
  <c r="D9"/>
  <c r="D10"/>
  <c r="D11"/>
  <c r="D12"/>
  <c r="D13"/>
  <c r="A7" i="2"/>
  <c r="G7" s="1"/>
  <c r="A6"/>
  <c r="F6" s="1"/>
  <c r="B14" i="3"/>
  <c r="B15"/>
  <c r="H20" i="1"/>
  <c r="G3"/>
  <c r="F3"/>
  <c r="D3" i="2"/>
  <c r="C3"/>
  <c r="A1" i="4"/>
  <c r="A1" i="2"/>
  <c r="A1" i="1"/>
  <c r="G6" i="2" l="1"/>
  <c r="F7"/>
  <c r="H7" i="1"/>
  <c r="H8"/>
  <c r="H9"/>
  <c r="H10"/>
  <c r="H11"/>
  <c r="H12"/>
  <c r="H13"/>
  <c r="H14"/>
  <c r="H15"/>
  <c r="H16"/>
  <c r="H17"/>
  <c r="H18"/>
  <c r="H19"/>
  <c r="H21"/>
  <c r="H22"/>
  <c r="H23"/>
  <c r="H24"/>
  <c r="H25"/>
  <c r="H26"/>
  <c r="H27"/>
  <c r="H28"/>
  <c r="H29"/>
  <c r="H6"/>
  <c r="A8" i="2"/>
  <c r="A9"/>
  <c r="A10"/>
  <c r="A11"/>
  <c r="A12"/>
  <c r="A13"/>
  <c r="A14"/>
  <c r="A15"/>
  <c r="A16"/>
  <c r="G15" l="1"/>
  <c r="F15"/>
  <c r="G13"/>
  <c r="F13"/>
  <c r="G11"/>
  <c r="F11"/>
  <c r="G9"/>
  <c r="F9"/>
  <c r="G16"/>
  <c r="F16"/>
  <c r="G8" i="1"/>
  <c r="G14" i="2"/>
  <c r="F14"/>
  <c r="F12"/>
  <c r="G12"/>
  <c r="G10"/>
  <c r="F10"/>
  <c r="F8"/>
  <c r="F3" s="1"/>
  <c r="G8"/>
  <c r="G20" i="1"/>
  <c r="G6"/>
  <c r="E3" i="4"/>
  <c r="D3"/>
  <c r="G29" i="1"/>
  <c r="G27"/>
  <c r="G25"/>
  <c r="G23"/>
  <c r="G21"/>
  <c r="G18"/>
  <c r="G16"/>
  <c r="G14"/>
  <c r="G12"/>
  <c r="G9"/>
  <c r="G7"/>
  <c r="G28"/>
  <c r="G26"/>
  <c r="G24"/>
  <c r="G22"/>
  <c r="G19"/>
  <c r="G17"/>
  <c r="G15"/>
  <c r="G13"/>
  <c r="G11"/>
  <c r="G10"/>
  <c r="G3" i="2" l="1"/>
  <c r="C3" i="4"/>
</calcChain>
</file>

<file path=xl/sharedStrings.xml><?xml version="1.0" encoding="utf-8"?>
<sst xmlns="http://schemas.openxmlformats.org/spreadsheetml/2006/main" count="180" uniqueCount="69">
  <si>
    <t>Nom</t>
  </si>
  <si>
    <t>Article</t>
  </si>
  <si>
    <t>Quantité</t>
  </si>
  <si>
    <t>Date attribution</t>
  </si>
  <si>
    <t>Observations</t>
  </si>
  <si>
    <t>Gants</t>
  </si>
  <si>
    <t>Ciré</t>
  </si>
  <si>
    <t>Bottes</t>
  </si>
  <si>
    <t>Prénom</t>
  </si>
  <si>
    <t>Service</t>
  </si>
  <si>
    <t>BARRET</t>
  </si>
  <si>
    <t>Frédéric</t>
  </si>
  <si>
    <t>Parcs et paysages durables</t>
  </si>
  <si>
    <t>BOUDAUD</t>
  </si>
  <si>
    <t>BUCHARD</t>
  </si>
  <si>
    <t>Robert</t>
  </si>
  <si>
    <t xml:space="preserve">CARTALAS </t>
  </si>
  <si>
    <t>Philippe</t>
  </si>
  <si>
    <t>CHEVRIER</t>
  </si>
  <si>
    <t>Fabrice</t>
  </si>
  <si>
    <t>DEVEAUX</t>
  </si>
  <si>
    <t>Christophe</t>
  </si>
  <si>
    <t>DUMOULIN</t>
  </si>
  <si>
    <t>Eric</t>
  </si>
  <si>
    <t>FONTEIX</t>
  </si>
  <si>
    <t>GLATARD</t>
  </si>
  <si>
    <t>Bruno</t>
  </si>
  <si>
    <t>GRASSO</t>
  </si>
  <si>
    <t>HERVANT</t>
  </si>
  <si>
    <t>Agent</t>
  </si>
  <si>
    <t>BARRET Frédéric</t>
  </si>
  <si>
    <t>BUCHARD Robert</t>
  </si>
  <si>
    <t>Articles</t>
  </si>
  <si>
    <t>Catégorie</t>
  </si>
  <si>
    <t>Sécateur petit modèle</t>
  </si>
  <si>
    <t>Sécateur grand modèle</t>
  </si>
  <si>
    <t>Casque anti-bruit</t>
  </si>
  <si>
    <t>Lunettes de sécurité</t>
  </si>
  <si>
    <t>Bouchons d'oreilles</t>
  </si>
  <si>
    <t>Outillage</t>
  </si>
  <si>
    <t>Equipements de sécurité</t>
  </si>
  <si>
    <t>Vêtements de travail</t>
  </si>
  <si>
    <t>En service</t>
  </si>
  <si>
    <t>oui</t>
  </si>
  <si>
    <t>Titre</t>
  </si>
  <si>
    <t>Equipement des agents</t>
  </si>
  <si>
    <t>Collectivité</t>
  </si>
  <si>
    <t>Direction Cadre de vie</t>
  </si>
  <si>
    <t>Effectif (filtré / total) :</t>
  </si>
  <si>
    <t>Attributions (filtrées / totales) :</t>
  </si>
  <si>
    <t>Total général</t>
  </si>
  <si>
    <t>Attributions</t>
  </si>
  <si>
    <t>non</t>
  </si>
  <si>
    <t>déclarés perdus le 7/5/2014</t>
  </si>
  <si>
    <t>Nombre d'attributions actives</t>
  </si>
  <si>
    <t>Nombre d'attributions inactives</t>
  </si>
  <si>
    <t>Inventaire (total/filtré) :</t>
  </si>
  <si>
    <t>CHEVRIER Fabrice</t>
  </si>
  <si>
    <t>Ville de Excel-les-Bains</t>
  </si>
  <si>
    <t>Valeurs par défaut dans les listes déroulantes des formulaires</t>
  </si>
  <si>
    <t>Services</t>
  </si>
  <si>
    <t>Catégories</t>
  </si>
  <si>
    <t>Patrimoine et Energies</t>
  </si>
  <si>
    <t>Voirie et Déplacements</t>
  </si>
  <si>
    <t>Jacques</t>
  </si>
  <si>
    <t>Total oui</t>
  </si>
  <si>
    <t>Total non</t>
  </si>
  <si>
    <t>Charles</t>
  </si>
  <si>
    <t>BOUDAUD Charles</t>
  </si>
</sst>
</file>

<file path=xl/styles.xml><?xml version="1.0" encoding="utf-8"?>
<styleSheet xmlns="http://schemas.openxmlformats.org/spreadsheetml/2006/main">
  <numFmts count="2">
    <numFmt numFmtId="164" formatCode="#,##0&quot; agents&quot;"/>
    <numFmt numFmtId="165" formatCode="#,##0&quot; attributions&quot;"/>
  </numFmts>
  <fonts count="5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4" tint="-0.249977111117893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0" fillId="0" borderId="0" xfId="0" applyFont="1"/>
    <xf numFmtId="0" fontId="0" fillId="2" borderId="0" xfId="0" applyFill="1"/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4" borderId="0" xfId="0" applyFont="1" applyFill="1"/>
    <xf numFmtId="0" fontId="2" fillId="5" borderId="0" xfId="0" applyFont="1" applyFill="1"/>
    <xf numFmtId="0" fontId="1" fillId="5" borderId="0" xfId="0" applyFont="1" applyFill="1"/>
    <xf numFmtId="0" fontId="0" fillId="5" borderId="0" xfId="0" applyFill="1"/>
    <xf numFmtId="0" fontId="0" fillId="5" borderId="0" xfId="0" applyFill="1" applyAlignment="1">
      <alignment horizont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right" vertical="center"/>
    </xf>
    <xf numFmtId="164" fontId="1" fillId="3" borderId="0" xfId="0" applyNumberFormat="1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2" fillId="5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165" fontId="1" fillId="3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right" vertical="center"/>
    </xf>
    <xf numFmtId="164" fontId="1" fillId="5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0" fillId="0" borderId="0" xfId="0" pivotButton="1"/>
    <xf numFmtId="0" fontId="0" fillId="0" borderId="0" xfId="0" pivotButton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1" fontId="0" fillId="0" borderId="0" xfId="0" applyNumberFormat="1" applyAlignment="1">
      <alignment horizontal="center"/>
    </xf>
    <xf numFmtId="0" fontId="3" fillId="0" borderId="0" xfId="0" pivotButton="1" applyFont="1"/>
    <xf numFmtId="0" fontId="3" fillId="0" borderId="0" xfId="0" pivotButton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4" fillId="2" borderId="0" xfId="0" applyFont="1" applyFill="1"/>
    <xf numFmtId="0" fontId="0" fillId="4" borderId="0" xfId="0" applyFill="1"/>
    <xf numFmtId="0" fontId="0" fillId="0" borderId="0" xfId="0" applyAlignment="1" applyProtection="1">
      <alignment horizontal="center"/>
      <protection locked="0"/>
    </xf>
    <xf numFmtId="0" fontId="1" fillId="5" borderId="0" xfId="0" applyFont="1" applyFill="1" applyAlignment="1">
      <alignment horizontal="left" vertical="center"/>
    </xf>
    <xf numFmtId="164" fontId="1" fillId="3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0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24"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font>
        <color theme="4" tint="-0.249977111117893"/>
      </font>
    </dxf>
    <dxf>
      <font>
        <color theme="4" tint="-0.249977111117893"/>
      </font>
    </dxf>
    <dxf>
      <font>
        <color theme="4" tint="-0.249977111117893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2288406</xdr:colOff>
      <xdr:row>1</xdr:row>
      <xdr:rowOff>108150</xdr:rowOff>
    </xdr:from>
    <xdr:to>
      <xdr:col>5</xdr:col>
      <xdr:colOff>904875</xdr:colOff>
      <xdr:row>1</xdr:row>
      <xdr:rowOff>452780</xdr:rowOff>
    </xdr:to>
    <xdr:sp macro="[0]!Feuil2.Trier_Agents" textlink="">
      <xdr:nvSpPr>
        <xdr:cNvPr id="2" name="Bouton_Trier_Opération"/>
        <xdr:cNvSpPr/>
      </xdr:nvSpPr>
      <xdr:spPr>
        <a:xfrm>
          <a:off x="11232381" y="336750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5</xdr:col>
      <xdr:colOff>1038225</xdr:colOff>
      <xdr:row>1</xdr:row>
      <xdr:rowOff>114300</xdr:rowOff>
    </xdr:from>
    <xdr:to>
      <xdr:col>6</xdr:col>
      <xdr:colOff>749191</xdr:colOff>
      <xdr:row>1</xdr:row>
      <xdr:rowOff>456142</xdr:rowOff>
    </xdr:to>
    <xdr:sp macro="[0]!Feuil2.Supprimer_Agent" textlink="">
      <xdr:nvSpPr>
        <xdr:cNvPr id="3" name="Bouton_Supprimer_Opération"/>
        <xdr:cNvSpPr/>
      </xdr:nvSpPr>
      <xdr:spPr>
        <a:xfrm>
          <a:off x="12420600" y="342900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4</xdr:col>
      <xdr:colOff>57151</xdr:colOff>
      <xdr:row>1</xdr:row>
      <xdr:rowOff>95683</xdr:rowOff>
    </xdr:from>
    <xdr:to>
      <xdr:col>4</xdr:col>
      <xdr:colOff>1066801</xdr:colOff>
      <xdr:row>1</xdr:row>
      <xdr:rowOff>440313</xdr:rowOff>
    </xdr:to>
    <xdr:sp macro="[0]!Feuil2.Afficher_Form_Ajout_Agent" textlink="">
      <xdr:nvSpPr>
        <xdr:cNvPr id="4" name="Bouton_Ajouter_Opération"/>
        <xdr:cNvSpPr/>
      </xdr:nvSpPr>
      <xdr:spPr>
        <a:xfrm>
          <a:off x="9001126" y="324283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4</xdr:col>
      <xdr:colOff>1181101</xdr:colOff>
      <xdr:row>1</xdr:row>
      <xdr:rowOff>105208</xdr:rowOff>
    </xdr:from>
    <xdr:to>
      <xdr:col>4</xdr:col>
      <xdr:colOff>2156981</xdr:colOff>
      <xdr:row>1</xdr:row>
      <xdr:rowOff>449838</xdr:rowOff>
    </xdr:to>
    <xdr:sp macro="[0]!Feuil2.Afficher_Form_Modif_Agent" textlink="">
      <xdr:nvSpPr>
        <xdr:cNvPr id="5" name="Bouton_Ajouter_Opération"/>
        <xdr:cNvSpPr/>
      </xdr:nvSpPr>
      <xdr:spPr>
        <a:xfrm>
          <a:off x="10125076" y="333808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220.366821412033" createdVersion="3" refreshedVersion="3" minRefreshableVersion="3" recordCount="26">
  <cacheSource type="worksheet">
    <worksheetSource ref="A5:H10000" sheet="Attributions"/>
  </cacheSource>
  <cacheFields count="9">
    <cacheField name="Nom" numFmtId="0">
      <sharedItems containsBlank="1"/>
    </cacheField>
    <cacheField name="Article" numFmtId="0">
      <sharedItems containsBlank="1"/>
    </cacheField>
    <cacheField name="Quantité" numFmtId="0">
      <sharedItems containsString="0" containsBlank="1" containsNumber="1" containsInteger="1" minValue="1" maxValue="1"/>
    </cacheField>
    <cacheField name="Date attribution" numFmtId="0">
      <sharedItems containsNonDate="0" containsDate="1" containsString="0" containsBlank="1" minDate="2015-05-06T00:00:00" maxDate="2015-05-07T00:00:00"/>
    </cacheField>
    <cacheField name="En service" numFmtId="0">
      <sharedItems containsBlank="1" count="3">
        <s v="oui"/>
        <s v="non"/>
        <m/>
      </sharedItems>
    </cacheField>
    <cacheField name="Observations" numFmtId="0">
      <sharedItems containsBlank="1"/>
    </cacheField>
    <cacheField name="Service" numFmtId="0">
      <sharedItems containsBlank="1" count="3">
        <s v="Parcs et paysages durables"/>
        <s v="Patrimoine et Energies"/>
        <m/>
      </sharedItems>
    </cacheField>
    <cacheField name="Catégorie" numFmtId="0">
      <sharedItems containsBlank="1" count="4">
        <s v="Outillage"/>
        <s v="Equipements de sécurité"/>
        <s v="Vêtements de travail"/>
        <m/>
      </sharedItems>
    </cacheField>
    <cacheField name="Indicateur d'attribution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s v="BARRET Frédéric"/>
    <s v="Sécateur petit modèle"/>
    <n v="1"/>
    <d v="2015-05-06T00:00:00"/>
    <x v="0"/>
    <m/>
    <x v="0"/>
    <x v="0"/>
    <s v="Sécateur petit modèle-oui"/>
  </r>
  <r>
    <s v="BARRET Frédéric"/>
    <s v="Sécateur grand modèle"/>
    <n v="1"/>
    <d v="2015-05-06T00:00:00"/>
    <x v="0"/>
    <m/>
    <x v="0"/>
    <x v="0"/>
    <s v="Sécateur grand modèle-oui"/>
  </r>
  <r>
    <s v="BARRET Frédéric"/>
    <s v="Gants"/>
    <n v="1"/>
    <d v="2015-05-06T00:00:00"/>
    <x v="0"/>
    <m/>
    <x v="0"/>
    <x v="1"/>
    <s v="Gants-oui"/>
  </r>
  <r>
    <s v="BARRET Frédéric"/>
    <s v="Ciré"/>
    <n v="1"/>
    <d v="2015-05-06T00:00:00"/>
    <x v="0"/>
    <m/>
    <x v="0"/>
    <x v="2"/>
    <s v="Ciré-oui"/>
  </r>
  <r>
    <s v="BARRET Frédéric"/>
    <s v="Bottes"/>
    <n v="1"/>
    <d v="2015-05-06T00:00:00"/>
    <x v="0"/>
    <m/>
    <x v="0"/>
    <x v="2"/>
    <s v="Bottes-oui"/>
  </r>
  <r>
    <s v="BARRET Frédéric"/>
    <s v="Casque anti-bruit"/>
    <n v="1"/>
    <d v="2015-05-06T00:00:00"/>
    <x v="0"/>
    <m/>
    <x v="0"/>
    <x v="1"/>
    <s v="Casque anti-bruit-oui"/>
  </r>
  <r>
    <s v="BARRET Frédéric"/>
    <s v="Lunettes de sécurité"/>
    <n v="1"/>
    <d v="2015-05-06T00:00:00"/>
    <x v="0"/>
    <m/>
    <x v="0"/>
    <x v="1"/>
    <s v="Lunettes de sécurité-oui"/>
  </r>
  <r>
    <s v="BARRET Frédéric"/>
    <s v="Bouchons d'oreilles"/>
    <n v="1"/>
    <d v="2015-05-06T00:00:00"/>
    <x v="0"/>
    <m/>
    <x v="0"/>
    <x v="1"/>
    <s v="Bouchons d'oreilles-oui"/>
  </r>
  <r>
    <s v="BOUDAUD Frédéric"/>
    <s v="Sécateur petit modèle"/>
    <n v="1"/>
    <d v="2015-05-06T00:00:00"/>
    <x v="0"/>
    <m/>
    <x v="0"/>
    <x v="0"/>
    <s v="Sécateur petit modèle-oui"/>
  </r>
  <r>
    <s v="BOUDAUD Frédéric"/>
    <s v="Sécateur grand modèle"/>
    <n v="1"/>
    <d v="2015-05-06T00:00:00"/>
    <x v="0"/>
    <m/>
    <x v="0"/>
    <x v="0"/>
    <s v="Sécateur grand modèle-oui"/>
  </r>
  <r>
    <s v="BOUDAUD Frédéric"/>
    <s v="Gants"/>
    <n v="1"/>
    <d v="2015-05-06T00:00:00"/>
    <x v="1"/>
    <s v="déclarés perdus le 7/5/2014"/>
    <x v="0"/>
    <x v="1"/>
    <s v="Gants-non"/>
  </r>
  <r>
    <s v="BOUDAUD Frédéric"/>
    <s v="Ciré"/>
    <n v="1"/>
    <d v="2015-05-06T00:00:00"/>
    <x v="0"/>
    <m/>
    <x v="0"/>
    <x v="2"/>
    <s v="Ciré-oui"/>
  </r>
  <r>
    <s v="BOUDAUD Frédéric"/>
    <s v="Bottes"/>
    <n v="1"/>
    <d v="2015-05-06T00:00:00"/>
    <x v="0"/>
    <m/>
    <x v="0"/>
    <x v="2"/>
    <s v="Bottes-oui"/>
  </r>
  <r>
    <s v="BOUDAUD Frédéric"/>
    <s v="Bottes"/>
    <n v="1"/>
    <d v="2015-05-06T00:00:00"/>
    <x v="0"/>
    <m/>
    <x v="0"/>
    <x v="2"/>
    <s v="Bottes-oui"/>
  </r>
  <r>
    <s v="CHEVRIER Fabrice"/>
    <s v="Casque anti-bruit"/>
    <n v="1"/>
    <d v="2015-05-06T00:00:00"/>
    <x v="0"/>
    <m/>
    <x v="1"/>
    <x v="1"/>
    <s v="Casque anti-bruit-oui"/>
  </r>
  <r>
    <s v="BOUDAUD Frédéric"/>
    <s v="Casque anti-bruit"/>
    <n v="1"/>
    <d v="2015-05-06T00:00:00"/>
    <x v="0"/>
    <m/>
    <x v="0"/>
    <x v="1"/>
    <s v="Casque anti-bruit-oui"/>
  </r>
  <r>
    <s v="BOUDAUD Frédéric"/>
    <s v="Lunettes de sécurité"/>
    <n v="1"/>
    <d v="2015-05-06T00:00:00"/>
    <x v="0"/>
    <m/>
    <x v="0"/>
    <x v="1"/>
    <s v="Lunettes de sécurité-oui"/>
  </r>
  <r>
    <s v="BOUDAUD Frédéric"/>
    <s v="Bouchons d'oreilles"/>
    <n v="1"/>
    <d v="2015-05-06T00:00:00"/>
    <x v="0"/>
    <m/>
    <x v="0"/>
    <x v="1"/>
    <s v="Bouchons d'oreilles-oui"/>
  </r>
  <r>
    <s v="BUCHARD Robert"/>
    <s v="Sécateur petit modèle"/>
    <n v="1"/>
    <d v="2015-05-06T00:00:00"/>
    <x v="0"/>
    <m/>
    <x v="0"/>
    <x v="0"/>
    <s v="Sécateur petit modèle-oui"/>
  </r>
  <r>
    <s v="BUCHARD Robert"/>
    <s v="Sécateur grand modèle"/>
    <n v="1"/>
    <d v="2015-05-06T00:00:00"/>
    <x v="0"/>
    <m/>
    <x v="0"/>
    <x v="0"/>
    <s v="Sécateur grand modèle-oui"/>
  </r>
  <r>
    <s v="BUCHARD Robert"/>
    <s v="Gants"/>
    <n v="1"/>
    <d v="2015-05-06T00:00:00"/>
    <x v="0"/>
    <m/>
    <x v="0"/>
    <x v="1"/>
    <s v="Gants-oui"/>
  </r>
  <r>
    <s v="BUCHARD Robert"/>
    <s v="Ciré"/>
    <n v="1"/>
    <d v="2015-05-06T00:00:00"/>
    <x v="0"/>
    <m/>
    <x v="0"/>
    <x v="2"/>
    <s v="Ciré-oui"/>
  </r>
  <r>
    <s v="BUCHARD Robert"/>
    <s v="Bottes"/>
    <n v="1"/>
    <d v="2015-05-06T00:00:00"/>
    <x v="0"/>
    <m/>
    <x v="0"/>
    <x v="2"/>
    <s v="Bottes-oui"/>
  </r>
  <r>
    <s v="BUCHARD Robert"/>
    <s v="Casque anti-bruit"/>
    <n v="1"/>
    <d v="2015-05-06T00:00:00"/>
    <x v="0"/>
    <m/>
    <x v="0"/>
    <x v="1"/>
    <s v="Casque anti-bruit-oui"/>
  </r>
  <r>
    <m/>
    <m/>
    <m/>
    <m/>
    <x v="2"/>
    <m/>
    <x v="2"/>
    <x v="3"/>
    <m/>
  </r>
  <r>
    <m/>
    <m/>
    <m/>
    <m/>
    <x v="2"/>
    <m/>
    <x v="2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3:F10" firstHeaderRow="1" firstDataRow="2" firstDataCol="2"/>
  <pivotFields count="9"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>
      <items count="4">
        <item x="0"/>
        <item x="2"/>
        <item x="1"/>
        <item t="default"/>
      </items>
    </pivotField>
    <pivotField compact="0" outline="0" showAll="0"/>
    <pivotField axis="axisRow" compact="0" outline="0" showAll="0">
      <items count="4">
        <item x="0"/>
        <item x="2"/>
        <item x="1"/>
        <item t="default"/>
      </items>
    </pivotField>
    <pivotField axis="axisCol" compact="0" outline="0" showAll="0">
      <items count="5">
        <item x="1"/>
        <item x="0"/>
        <item x="2"/>
        <item h="1" x="3"/>
        <item t="default"/>
      </items>
    </pivotField>
    <pivotField compact="0" outline="0" showAll="0" defaultSubtotal="0"/>
  </pivotFields>
  <rowFields count="2">
    <field x="4"/>
    <field x="6"/>
  </rowFields>
  <rowItems count="6">
    <i>
      <x/>
      <x/>
    </i>
    <i r="1">
      <x v="2"/>
    </i>
    <i t="default">
      <x/>
    </i>
    <i>
      <x v="2"/>
      <x/>
    </i>
    <i t="default">
      <x v="2"/>
    </i>
    <i t="grand">
      <x/>
    </i>
  </rowItems>
  <colFields count="1">
    <field x="7"/>
  </colFields>
  <colItems count="4">
    <i>
      <x/>
    </i>
    <i>
      <x v="1"/>
    </i>
    <i>
      <x v="2"/>
    </i>
    <i t="grand">
      <x/>
    </i>
  </colItems>
  <dataFields count="1">
    <dataField name="Attributions" fld="2" baseField="0" baseItem="0" numFmtId="1"/>
  </dataFields>
  <formats count="21">
    <format dxfId="23">
      <pivotArea field="6" type="button" dataOnly="0" labelOnly="1" outline="0" axis="axisRow" fieldPosition="1"/>
    </format>
    <format dxfId="22">
      <pivotArea dataOnly="0" labelOnly="1" outline="0" fieldPosition="0">
        <references count="1">
          <reference field="7" count="0"/>
        </references>
      </pivotArea>
    </format>
    <format dxfId="21">
      <pivotArea dataOnly="0" labelOnly="1" grandCol="1" outline="0" fieldPosition="0"/>
    </format>
    <format dxfId="20">
      <pivotArea field="6" type="button" dataOnly="0" labelOnly="1" outline="0" axis="axisRow" fieldPosition="1"/>
    </format>
    <format dxfId="19">
      <pivotArea dataOnly="0" labelOnly="1" outline="0" fieldPosition="0">
        <references count="1">
          <reference field="7" count="0"/>
        </references>
      </pivotArea>
    </format>
    <format dxfId="18">
      <pivotArea dataOnly="0" labelOnly="1" grandCol="1" outline="0" fieldPosition="0"/>
    </format>
    <format dxfId="17">
      <pivotArea outline="0" collapsedLevelsAreSubtotals="1" fieldPosition="0"/>
    </format>
    <format dxfId="16">
      <pivotArea dataOnly="0" labelOnly="1" outline="0" fieldPosition="0">
        <references count="1">
          <reference field="4" count="0"/>
        </references>
      </pivotArea>
    </format>
    <format dxfId="15">
      <pivotArea field="7" type="button" dataOnly="0" labelOnly="1" outline="0" axis="axisCol" fieldPosition="0"/>
    </format>
    <format dxfId="14">
      <pivotArea type="topRight" dataOnly="0" labelOnly="1" outline="0" fieldPosition="0"/>
    </format>
    <format dxfId="13">
      <pivotArea dataOnly="0" labelOnly="1" outline="0" fieldPosition="0">
        <references count="1">
          <reference field="7" count="0"/>
        </references>
      </pivotArea>
    </format>
    <format dxfId="12">
      <pivotArea dataOnly="0" labelOnly="1" grandCol="1" outline="0" fieldPosition="0"/>
    </format>
    <format dxfId="11">
      <pivotArea type="origin" dataOnly="0" labelOnly="1" outline="0" fieldPosition="0"/>
    </format>
    <format dxfId="10">
      <pivotArea field="7" type="button" dataOnly="0" labelOnly="1" outline="0" axis="axisCol" fieldPosition="0"/>
    </format>
    <format dxfId="9">
      <pivotArea type="topRight" dataOnly="0" labelOnly="1" outline="0" fieldPosition="0"/>
    </format>
    <format dxfId="8">
      <pivotArea type="origin" dataOnly="0" labelOnly="1" outline="0" fieldPosition="0"/>
    </format>
    <format dxfId="7">
      <pivotArea field="7" type="button" dataOnly="0" labelOnly="1" outline="0" axis="axisCol" fieldPosition="0"/>
    </format>
    <format dxfId="6">
      <pivotArea type="topRight" dataOnly="0" labelOnly="1" outline="0" fieldPosition="0"/>
    </format>
    <format dxfId="5">
      <pivotArea type="origin" dataOnly="0" labelOnly="1" outline="0" fieldPosition="0"/>
    </format>
    <format dxfId="4">
      <pivotArea field="7" type="button" dataOnly="0" labelOnly="1" outline="0" axis="axisCol" fieldPosition="0"/>
    </format>
    <format dxfId="3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0"/>
  <sheetViews>
    <sheetView workbookViewId="0">
      <pane ySplit="5" topLeftCell="A6" activePane="bottomLeft" state="frozen"/>
      <selection pane="bottomLeft" activeCell="H12" sqref="H12"/>
    </sheetView>
  </sheetViews>
  <sheetFormatPr baseColWidth="10" defaultRowHeight="12.75"/>
  <cols>
    <col min="1" max="1" width="19.28515625" customWidth="1"/>
    <col min="2" max="2" width="20.28515625" bestFit="1" customWidth="1"/>
    <col min="3" max="3" width="10.85546875" style="1" customWidth="1"/>
    <col min="4" max="4" width="11.5703125" style="1" customWidth="1"/>
    <col min="5" max="5" width="9.28515625" style="1" customWidth="1"/>
    <col min="6" max="6" width="29.28515625" customWidth="1"/>
    <col min="7" max="8" width="32" customWidth="1"/>
  </cols>
  <sheetData>
    <row r="1" spans="1:8" ht="18">
      <c r="A1" s="12" t="str">
        <f>Collectivité&amp;" - "&amp;Service&amp;" - "&amp;Titre&amp;" - Fichier des attributions"</f>
        <v>Ville de Excel-les-Bains - Direction Cadre de vie - Equipement des agents - Fichier des attributions</v>
      </c>
      <c r="B1" s="14"/>
      <c r="C1" s="15"/>
      <c r="D1" s="15"/>
      <c r="E1" s="15"/>
      <c r="F1" s="14"/>
      <c r="G1" s="14"/>
      <c r="H1" s="14"/>
    </row>
    <row r="2" spans="1:8" ht="16.5" customHeight="1">
      <c r="A2" s="12"/>
      <c r="B2" s="14"/>
      <c r="C2" s="15"/>
      <c r="D2" s="15"/>
      <c r="E2" s="15"/>
      <c r="F2" s="14"/>
      <c r="G2" s="14"/>
      <c r="H2" s="14"/>
    </row>
    <row r="3" spans="1:8" s="19" customFormat="1" ht="16.5" customHeight="1">
      <c r="A3" s="16"/>
      <c r="B3" s="16"/>
      <c r="C3" s="16"/>
      <c r="D3" s="16"/>
      <c r="E3" s="17" t="s">
        <v>49</v>
      </c>
      <c r="F3" s="25">
        <f>SUBTOTAL(3,B5:B1000)-1</f>
        <v>24</v>
      </c>
      <c r="G3" s="25">
        <f>COUNTA(B5:B1000)-1</f>
        <v>24</v>
      </c>
      <c r="H3" s="16"/>
    </row>
    <row r="4" spans="1:8" s="22" customFormat="1" ht="16.5" customHeight="1">
      <c r="A4" s="20"/>
      <c r="B4" s="20"/>
      <c r="C4" s="21"/>
      <c r="D4" s="21"/>
      <c r="E4" s="21"/>
      <c r="F4" s="20"/>
      <c r="G4" s="20"/>
      <c r="H4" s="20"/>
    </row>
    <row r="5" spans="1:8" s="4" customFormat="1" ht="37.5" customHeight="1">
      <c r="A5" s="7" t="s">
        <v>0</v>
      </c>
      <c r="B5" s="7" t="s">
        <v>1</v>
      </c>
      <c r="C5" s="8" t="s">
        <v>2</v>
      </c>
      <c r="D5" s="8" t="s">
        <v>3</v>
      </c>
      <c r="E5" s="8" t="s">
        <v>42</v>
      </c>
      <c r="F5" s="7" t="s">
        <v>4</v>
      </c>
      <c r="G5" s="7" t="s">
        <v>9</v>
      </c>
      <c r="H5" s="7" t="s">
        <v>33</v>
      </c>
    </row>
    <row r="6" spans="1:8">
      <c r="A6" t="s">
        <v>30</v>
      </c>
      <c r="B6" t="s">
        <v>34</v>
      </c>
      <c r="C6" s="1">
        <v>1</v>
      </c>
      <c r="D6" s="2">
        <v>42130</v>
      </c>
      <c r="E6" s="2" t="s">
        <v>43</v>
      </c>
      <c r="G6" s="10" t="str">
        <f t="shared" ref="G6:G29" si="0">IF(ISTEXT(VLOOKUP(A6,Agents,4,FALSE)),VLOOKUP(A6,Agents,4,FALSE),"")</f>
        <v>Parcs et paysages durables</v>
      </c>
      <c r="H6" s="10" t="str">
        <f t="shared" ref="H6:H29" si="1">IF(ISTEXT(VLOOKUP(B6,Articles,2,FALSE)),VLOOKUP(B6,Articles,2,FALSE),"")</f>
        <v>Outillage</v>
      </c>
    </row>
    <row r="7" spans="1:8">
      <c r="A7" t="s">
        <v>30</v>
      </c>
      <c r="B7" t="s">
        <v>35</v>
      </c>
      <c r="C7" s="1">
        <v>1</v>
      </c>
      <c r="D7" s="2">
        <v>42130</v>
      </c>
      <c r="E7" s="2" t="s">
        <v>43</v>
      </c>
      <c r="G7" s="10" t="str">
        <f t="shared" si="0"/>
        <v>Parcs et paysages durables</v>
      </c>
      <c r="H7" s="10" t="str">
        <f t="shared" si="1"/>
        <v>Outillage</v>
      </c>
    </row>
    <row r="8" spans="1:8">
      <c r="A8" t="s">
        <v>30</v>
      </c>
      <c r="B8" t="s">
        <v>5</v>
      </c>
      <c r="C8" s="1">
        <v>1</v>
      </c>
      <c r="D8" s="2">
        <v>42130</v>
      </c>
      <c r="E8" s="2" t="s">
        <v>43</v>
      </c>
      <c r="G8" s="10" t="str">
        <f t="shared" si="0"/>
        <v>Parcs et paysages durables</v>
      </c>
      <c r="H8" s="10" t="str">
        <f t="shared" si="1"/>
        <v>Equipements de sécurité</v>
      </c>
    </row>
    <row r="9" spans="1:8">
      <c r="A9" t="s">
        <v>30</v>
      </c>
      <c r="B9" t="s">
        <v>6</v>
      </c>
      <c r="C9" s="1">
        <v>1</v>
      </c>
      <c r="D9" s="2">
        <v>42130</v>
      </c>
      <c r="E9" s="2" t="s">
        <v>43</v>
      </c>
      <c r="G9" s="10" t="str">
        <f t="shared" si="0"/>
        <v>Parcs et paysages durables</v>
      </c>
      <c r="H9" s="10" t="str">
        <f t="shared" si="1"/>
        <v>Vêtements de travail</v>
      </c>
    </row>
    <row r="10" spans="1:8">
      <c r="A10" t="s">
        <v>30</v>
      </c>
      <c r="B10" t="s">
        <v>7</v>
      </c>
      <c r="C10" s="1">
        <v>1</v>
      </c>
      <c r="D10" s="2">
        <v>42130</v>
      </c>
      <c r="E10" s="2" t="s">
        <v>43</v>
      </c>
      <c r="G10" s="10" t="str">
        <f t="shared" si="0"/>
        <v>Parcs et paysages durables</v>
      </c>
      <c r="H10" s="10" t="str">
        <f t="shared" si="1"/>
        <v>Vêtements de travail</v>
      </c>
    </row>
    <row r="11" spans="1:8">
      <c r="A11" t="s">
        <v>30</v>
      </c>
      <c r="B11" t="s">
        <v>36</v>
      </c>
      <c r="C11" s="1">
        <v>1</v>
      </c>
      <c r="D11" s="2">
        <v>42130</v>
      </c>
      <c r="E11" s="2" t="s">
        <v>43</v>
      </c>
      <c r="G11" s="10" t="str">
        <f t="shared" si="0"/>
        <v>Parcs et paysages durables</v>
      </c>
      <c r="H11" s="10" t="str">
        <f t="shared" si="1"/>
        <v>Equipements de sécurité</v>
      </c>
    </row>
    <row r="12" spans="1:8">
      <c r="A12" t="s">
        <v>30</v>
      </c>
      <c r="B12" t="s">
        <v>37</v>
      </c>
      <c r="C12" s="1">
        <v>1</v>
      </c>
      <c r="D12" s="2">
        <v>42130</v>
      </c>
      <c r="E12" s="2" t="s">
        <v>43</v>
      </c>
      <c r="G12" s="10" t="str">
        <f t="shared" si="0"/>
        <v>Parcs et paysages durables</v>
      </c>
      <c r="H12" s="10" t="str">
        <f t="shared" si="1"/>
        <v>Equipements de sécurité</v>
      </c>
    </row>
    <row r="13" spans="1:8">
      <c r="A13" t="s">
        <v>30</v>
      </c>
      <c r="B13" t="s">
        <v>38</v>
      </c>
      <c r="C13" s="1">
        <v>1</v>
      </c>
      <c r="D13" s="2">
        <v>42130</v>
      </c>
      <c r="E13" s="2" t="s">
        <v>43</v>
      </c>
      <c r="G13" s="10" t="str">
        <f t="shared" si="0"/>
        <v>Parcs et paysages durables</v>
      </c>
      <c r="H13" s="10" t="str">
        <f t="shared" si="1"/>
        <v>Equipements de sécurité</v>
      </c>
    </row>
    <row r="14" spans="1:8">
      <c r="A14" t="s">
        <v>68</v>
      </c>
      <c r="B14" t="s">
        <v>34</v>
      </c>
      <c r="C14" s="1">
        <v>1</v>
      </c>
      <c r="D14" s="2">
        <v>42130</v>
      </c>
      <c r="E14" s="2" t="s">
        <v>43</v>
      </c>
      <c r="G14" s="10" t="str">
        <f t="shared" si="0"/>
        <v>Patrimoine et Energies</v>
      </c>
      <c r="H14" s="10" t="str">
        <f t="shared" si="1"/>
        <v>Outillage</v>
      </c>
    </row>
    <row r="15" spans="1:8">
      <c r="A15" t="s">
        <v>68</v>
      </c>
      <c r="B15" t="s">
        <v>35</v>
      </c>
      <c r="C15" s="1">
        <v>1</v>
      </c>
      <c r="D15" s="2">
        <v>42130</v>
      </c>
      <c r="E15" s="2" t="s">
        <v>43</v>
      </c>
      <c r="G15" s="10" t="str">
        <f t="shared" si="0"/>
        <v>Patrimoine et Energies</v>
      </c>
      <c r="H15" s="10" t="str">
        <f t="shared" si="1"/>
        <v>Outillage</v>
      </c>
    </row>
    <row r="16" spans="1:8">
      <c r="A16" t="s">
        <v>68</v>
      </c>
      <c r="B16" t="s">
        <v>5</v>
      </c>
      <c r="C16" s="1">
        <v>1</v>
      </c>
      <c r="D16" s="2">
        <v>42130</v>
      </c>
      <c r="E16" s="2" t="s">
        <v>52</v>
      </c>
      <c r="F16" t="s">
        <v>53</v>
      </c>
      <c r="G16" s="10" t="str">
        <f t="shared" si="0"/>
        <v>Patrimoine et Energies</v>
      </c>
      <c r="H16" s="10" t="str">
        <f t="shared" si="1"/>
        <v>Equipements de sécurité</v>
      </c>
    </row>
    <row r="17" spans="1:8">
      <c r="A17" t="s">
        <v>68</v>
      </c>
      <c r="B17" t="s">
        <v>6</v>
      </c>
      <c r="C17" s="1">
        <v>1</v>
      </c>
      <c r="D17" s="2">
        <v>42130</v>
      </c>
      <c r="E17" s="2" t="s">
        <v>43</v>
      </c>
      <c r="G17" s="10" t="str">
        <f t="shared" si="0"/>
        <v>Patrimoine et Energies</v>
      </c>
      <c r="H17" s="10" t="str">
        <f t="shared" si="1"/>
        <v>Vêtements de travail</v>
      </c>
    </row>
    <row r="18" spans="1:8">
      <c r="A18" t="s">
        <v>68</v>
      </c>
      <c r="B18" t="s">
        <v>7</v>
      </c>
      <c r="C18" s="1">
        <v>1</v>
      </c>
      <c r="D18" s="2">
        <v>42130</v>
      </c>
      <c r="E18" s="2" t="s">
        <v>43</v>
      </c>
      <c r="G18" s="10" t="str">
        <f t="shared" si="0"/>
        <v>Patrimoine et Energies</v>
      </c>
      <c r="H18" s="10" t="str">
        <f t="shared" si="1"/>
        <v>Vêtements de travail</v>
      </c>
    </row>
    <row r="19" spans="1:8">
      <c r="A19" t="s">
        <v>68</v>
      </c>
      <c r="B19" t="s">
        <v>7</v>
      </c>
      <c r="C19" s="1">
        <v>1</v>
      </c>
      <c r="D19" s="2">
        <v>42130</v>
      </c>
      <c r="E19" s="2" t="s">
        <v>43</v>
      </c>
      <c r="G19" s="10" t="str">
        <f t="shared" si="0"/>
        <v>Patrimoine et Energies</v>
      </c>
      <c r="H19" s="10" t="str">
        <f t="shared" si="1"/>
        <v>Vêtements de travail</v>
      </c>
    </row>
    <row r="20" spans="1:8">
      <c r="A20" t="s">
        <v>57</v>
      </c>
      <c r="B20" t="s">
        <v>36</v>
      </c>
      <c r="C20" s="1">
        <v>1</v>
      </c>
      <c r="D20" s="2">
        <v>42130</v>
      </c>
      <c r="E20" s="2" t="s">
        <v>43</v>
      </c>
      <c r="G20" s="10" t="str">
        <f t="shared" ref="G20" si="2">IF(ISTEXT(VLOOKUP(A20,Agents,4,FALSE)),VLOOKUP(A20,Agents,4,FALSE),"")</f>
        <v>Patrimoine et Energies</v>
      </c>
      <c r="H20" s="10" t="str">
        <f t="shared" ref="H20" si="3">IF(ISTEXT(VLOOKUP(B20,Articles,2,FALSE)),VLOOKUP(B20,Articles,2,FALSE),"")</f>
        <v>Equipements de sécurité</v>
      </c>
    </row>
    <row r="21" spans="1:8">
      <c r="A21" t="s">
        <v>68</v>
      </c>
      <c r="B21" t="s">
        <v>36</v>
      </c>
      <c r="C21" s="1">
        <v>1</v>
      </c>
      <c r="D21" s="2">
        <v>42130</v>
      </c>
      <c r="E21" s="2" t="s">
        <v>43</v>
      </c>
      <c r="G21" s="10" t="str">
        <f t="shared" si="0"/>
        <v>Patrimoine et Energies</v>
      </c>
      <c r="H21" s="10" t="str">
        <f t="shared" si="1"/>
        <v>Equipements de sécurité</v>
      </c>
    </row>
    <row r="22" spans="1:8">
      <c r="A22" t="s">
        <v>68</v>
      </c>
      <c r="B22" t="s">
        <v>37</v>
      </c>
      <c r="C22" s="1">
        <v>1</v>
      </c>
      <c r="D22" s="2">
        <v>42130</v>
      </c>
      <c r="E22" s="2" t="s">
        <v>43</v>
      </c>
      <c r="G22" s="10" t="str">
        <f t="shared" si="0"/>
        <v>Patrimoine et Energies</v>
      </c>
      <c r="H22" s="10" t="str">
        <f t="shared" si="1"/>
        <v>Equipements de sécurité</v>
      </c>
    </row>
    <row r="23" spans="1:8">
      <c r="A23" t="s">
        <v>68</v>
      </c>
      <c r="B23" t="s">
        <v>38</v>
      </c>
      <c r="C23" s="1">
        <v>1</v>
      </c>
      <c r="D23" s="2">
        <v>42130</v>
      </c>
      <c r="E23" s="2" t="s">
        <v>43</v>
      </c>
      <c r="G23" s="10" t="str">
        <f t="shared" si="0"/>
        <v>Patrimoine et Energies</v>
      </c>
      <c r="H23" s="10" t="str">
        <f t="shared" si="1"/>
        <v>Equipements de sécurité</v>
      </c>
    </row>
    <row r="24" spans="1:8">
      <c r="A24" t="s">
        <v>31</v>
      </c>
      <c r="B24" t="s">
        <v>34</v>
      </c>
      <c r="C24" s="1">
        <v>1</v>
      </c>
      <c r="D24" s="2">
        <v>42130</v>
      </c>
      <c r="E24" s="2" t="s">
        <v>43</v>
      </c>
      <c r="G24" s="10" t="str">
        <f t="shared" si="0"/>
        <v>Parcs et paysages durables</v>
      </c>
      <c r="H24" s="10" t="str">
        <f t="shared" si="1"/>
        <v>Outillage</v>
      </c>
    </row>
    <row r="25" spans="1:8">
      <c r="A25" t="s">
        <v>31</v>
      </c>
      <c r="B25" t="s">
        <v>35</v>
      </c>
      <c r="C25" s="1">
        <v>1</v>
      </c>
      <c r="D25" s="2">
        <v>42130</v>
      </c>
      <c r="E25" s="2" t="s">
        <v>43</v>
      </c>
      <c r="G25" s="10" t="str">
        <f t="shared" si="0"/>
        <v>Parcs et paysages durables</v>
      </c>
      <c r="H25" s="10" t="str">
        <f t="shared" si="1"/>
        <v>Outillage</v>
      </c>
    </row>
    <row r="26" spans="1:8">
      <c r="A26" t="s">
        <v>31</v>
      </c>
      <c r="B26" t="s">
        <v>5</v>
      </c>
      <c r="C26" s="1">
        <v>1</v>
      </c>
      <c r="D26" s="2">
        <v>42130</v>
      </c>
      <c r="E26" s="2" t="s">
        <v>43</v>
      </c>
      <c r="G26" s="10" t="str">
        <f t="shared" si="0"/>
        <v>Parcs et paysages durables</v>
      </c>
      <c r="H26" s="10" t="str">
        <f t="shared" si="1"/>
        <v>Equipements de sécurité</v>
      </c>
    </row>
    <row r="27" spans="1:8">
      <c r="A27" t="s">
        <v>31</v>
      </c>
      <c r="B27" t="s">
        <v>6</v>
      </c>
      <c r="C27" s="1">
        <v>1</v>
      </c>
      <c r="D27" s="2">
        <v>42130</v>
      </c>
      <c r="E27" s="2" t="s">
        <v>43</v>
      </c>
      <c r="G27" s="10" t="str">
        <f t="shared" si="0"/>
        <v>Parcs et paysages durables</v>
      </c>
      <c r="H27" s="10" t="str">
        <f t="shared" si="1"/>
        <v>Vêtements de travail</v>
      </c>
    </row>
    <row r="28" spans="1:8">
      <c r="A28" t="s">
        <v>31</v>
      </c>
      <c r="B28" t="s">
        <v>7</v>
      </c>
      <c r="C28" s="1">
        <v>1</v>
      </c>
      <c r="D28" s="2">
        <v>42130</v>
      </c>
      <c r="E28" s="2" t="s">
        <v>43</v>
      </c>
      <c r="G28" s="10" t="str">
        <f t="shared" si="0"/>
        <v>Parcs et paysages durables</v>
      </c>
      <c r="H28" s="10" t="str">
        <f t="shared" si="1"/>
        <v>Vêtements de travail</v>
      </c>
    </row>
    <row r="29" spans="1:8">
      <c r="A29" t="s">
        <v>31</v>
      </c>
      <c r="B29" t="s">
        <v>36</v>
      </c>
      <c r="C29" s="1">
        <v>1</v>
      </c>
      <c r="D29" s="2">
        <v>42130</v>
      </c>
      <c r="E29" s="2" t="s">
        <v>43</v>
      </c>
      <c r="G29" s="10" t="str">
        <f t="shared" si="0"/>
        <v>Parcs et paysages durables</v>
      </c>
      <c r="H29" s="10" t="str">
        <f t="shared" si="1"/>
        <v>Equipements de sécurité</v>
      </c>
    </row>
    <row r="30" spans="1:8">
      <c r="A30" s="6"/>
      <c r="B30" s="6"/>
      <c r="C30" s="9"/>
      <c r="D30" s="9"/>
      <c r="E30" s="9"/>
      <c r="F30" s="6"/>
      <c r="G30" s="6"/>
      <c r="H30" s="6"/>
    </row>
  </sheetData>
  <autoFilter ref="A5:H29"/>
  <conditionalFormatting sqref="A5:A30">
    <cfRule type="expression" dxfId="2" priority="3">
      <formula>AND(ISERROR(VLOOKUP(A5,Liste_Agents,1,FALSE)),A5&lt;&gt;"Nom",LEN(A5)&gt;0)</formula>
    </cfRule>
  </conditionalFormatting>
  <conditionalFormatting sqref="E1:E1048576">
    <cfRule type="cellIs" dxfId="1" priority="2" operator="equal">
      <formula>"non"</formula>
    </cfRule>
  </conditionalFormatting>
  <conditionalFormatting sqref="B5:B30">
    <cfRule type="expression" dxfId="0" priority="1">
      <formula>AND(ISERROR(VLOOKUP(B5,Liste_Articles,1,FALSE)),B5&lt;&gt;"Article",LEN(B5)&gt;0)</formula>
    </cfRule>
  </conditionalFormatting>
  <dataValidations count="3">
    <dataValidation type="list" allowBlank="1" showInputMessage="1" showErrorMessage="1" errorTitle="Choisissez dans la liste" error="Choisissez dans la liste !" sqref="A5:A30">
      <formula1>Liste_Agents</formula1>
    </dataValidation>
    <dataValidation type="list" allowBlank="1" showInputMessage="1" showErrorMessage="1" errorTitle="Choisissez dans la liste" error="Choisissez dans la liste !" sqref="B5:B30">
      <formula1>Liste_Articles</formula1>
    </dataValidation>
    <dataValidation type="list" allowBlank="1" showInputMessage="1" showErrorMessage="1" errorTitle="Atribution en service ?" error="Choisir Oui ou Non !" sqref="E5:E30">
      <formula1>"oui,non"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7"/>
  <sheetViews>
    <sheetView tabSelected="1" workbookViewId="0">
      <pane ySplit="5" topLeftCell="A6" activePane="bottomLeft" state="frozen"/>
      <selection pane="bottomLeft" activeCell="C13" sqref="C13"/>
    </sheetView>
  </sheetViews>
  <sheetFormatPr baseColWidth="10" defaultRowHeight="12.75"/>
  <cols>
    <col min="1" max="1" width="24.42578125" customWidth="1"/>
    <col min="2" max="2" width="20.85546875" customWidth="1"/>
    <col min="3" max="3" width="21.7109375" customWidth="1"/>
    <col min="4" max="4" width="30" customWidth="1"/>
    <col min="5" max="5" width="36.5703125" style="47" customWidth="1"/>
    <col min="6" max="7" width="20.7109375" style="1" customWidth="1"/>
  </cols>
  <sheetData>
    <row r="1" spans="1:7" s="19" customFormat="1" ht="18">
      <c r="A1" s="23" t="str">
        <f>Collectivité&amp;" - "&amp;Service&amp;" - "&amp;Titre&amp;" - Fichier des agents"</f>
        <v>Ville de Excel-les-Bains - Direction Cadre de vie - Equipement des agents - Fichier des agents</v>
      </c>
      <c r="B1" s="24"/>
      <c r="C1" s="24"/>
      <c r="D1" s="24"/>
      <c r="E1" s="44"/>
      <c r="F1" s="28"/>
      <c r="G1" s="28"/>
    </row>
    <row r="2" spans="1:7" s="19" customFormat="1" ht="51.75" customHeight="1">
      <c r="A2" s="24"/>
      <c r="B2" s="24"/>
      <c r="C2" s="24"/>
      <c r="D2" s="24"/>
      <c r="E2" s="44"/>
      <c r="F2" s="28"/>
      <c r="G2" s="28"/>
    </row>
    <row r="3" spans="1:7" s="19" customFormat="1">
      <c r="A3" s="16"/>
      <c r="B3" s="17" t="s">
        <v>48</v>
      </c>
      <c r="C3" s="18">
        <f>SUBTOTAL(3,B5:B999)-1</f>
        <v>11</v>
      </c>
      <c r="D3" s="18">
        <f>COUNTA(B5:B999)-1</f>
        <v>11</v>
      </c>
      <c r="E3" s="45"/>
      <c r="F3" s="25">
        <f>SUBTOTAL(9,F5:F17)</f>
        <v>23</v>
      </c>
      <c r="G3" s="25">
        <f>SUBTOTAL(9,G5:G17)</f>
        <v>1</v>
      </c>
    </row>
    <row r="4" spans="1:7" s="19" customFormat="1">
      <c r="A4" s="24"/>
      <c r="B4" s="24"/>
      <c r="C4" s="24"/>
      <c r="D4" s="24"/>
      <c r="E4" s="44"/>
      <c r="F4" s="27"/>
      <c r="G4" s="27"/>
    </row>
    <row r="5" spans="1:7" s="40" customFormat="1" ht="29.25" customHeight="1">
      <c r="A5" s="39" t="s">
        <v>29</v>
      </c>
      <c r="B5" s="39" t="s">
        <v>0</v>
      </c>
      <c r="C5" s="39" t="s">
        <v>8</v>
      </c>
      <c r="D5" s="39" t="s">
        <v>9</v>
      </c>
      <c r="E5" s="46" t="s">
        <v>4</v>
      </c>
      <c r="F5" s="8" t="s">
        <v>54</v>
      </c>
      <c r="G5" s="8" t="s">
        <v>55</v>
      </c>
    </row>
    <row r="6" spans="1:7">
      <c r="A6" s="10" t="str">
        <f>B6&amp;" "&amp;C6</f>
        <v>BARRET Frédéric</v>
      </c>
      <c r="B6" t="s">
        <v>10</v>
      </c>
      <c r="C6" t="s">
        <v>11</v>
      </c>
      <c r="D6" t="s">
        <v>12</v>
      </c>
      <c r="E6" s="49"/>
      <c r="F6" s="38">
        <f>SUMIFS(Attributions!C:C,Attributions!A:A,A:A,Attributions!E:E,"oui")</f>
        <v>8</v>
      </c>
      <c r="G6" s="38">
        <f>SUMIFS(Attributions!C:C,Attributions!A:A,A:A,Attributions!E:E,"non")</f>
        <v>0</v>
      </c>
    </row>
    <row r="7" spans="1:7">
      <c r="A7" s="10" t="str">
        <f>B7&amp;" "&amp;C7</f>
        <v>BOUDAUD Charles</v>
      </c>
      <c r="B7" t="s">
        <v>13</v>
      </c>
      <c r="C7" t="s">
        <v>67</v>
      </c>
      <c r="D7" s="5" t="s">
        <v>62</v>
      </c>
      <c r="E7" s="50"/>
      <c r="F7" s="38">
        <f>SUMIFS(Attributions!C:C,Attributions!A:A,A:A,Attributions!E:E,"oui")</f>
        <v>8</v>
      </c>
      <c r="G7" s="38">
        <f>SUMIFS(Attributions!C:C,Attributions!A:A,A:A,Attributions!E:E,"non")</f>
        <v>1</v>
      </c>
    </row>
    <row r="8" spans="1:7" s="5" customFormat="1">
      <c r="A8" s="10" t="str">
        <f>B8&amp;" "&amp;C8</f>
        <v>BUCHARD Robert</v>
      </c>
      <c r="B8" s="5" t="s">
        <v>14</v>
      </c>
      <c r="C8" s="5" t="s">
        <v>15</v>
      </c>
      <c r="D8" s="5" t="s">
        <v>12</v>
      </c>
      <c r="E8" s="50"/>
      <c r="F8" s="38">
        <f>SUMIFS(Attributions!C:C,Attributions!A:A,A:A,Attributions!E:E,"oui")</f>
        <v>6</v>
      </c>
      <c r="G8" s="38">
        <f>SUMIFS(Attributions!C:C,Attributions!A:A,A:A,Attributions!E:E,"non")</f>
        <v>0</v>
      </c>
    </row>
    <row r="9" spans="1:7" s="5" customFormat="1">
      <c r="A9" s="10" t="str">
        <f>B9&amp;" "&amp;C9</f>
        <v>CARTALAS  Philippe</v>
      </c>
      <c r="B9" s="5" t="s">
        <v>16</v>
      </c>
      <c r="C9" s="5" t="s">
        <v>17</v>
      </c>
      <c r="D9" s="5" t="s">
        <v>62</v>
      </c>
      <c r="E9" s="50"/>
      <c r="F9" s="38">
        <f>SUMIFS(Attributions!C:C,Attributions!A:A,A:A,Attributions!E:E,"oui")</f>
        <v>0</v>
      </c>
      <c r="G9" s="38">
        <f>SUMIFS(Attributions!C:C,Attributions!A:A,A:A,Attributions!E:E,"non")</f>
        <v>0</v>
      </c>
    </row>
    <row r="10" spans="1:7" s="5" customFormat="1">
      <c r="A10" s="10" t="str">
        <f>B10&amp;" "&amp;C10</f>
        <v>CHEVRIER Fabrice</v>
      </c>
      <c r="B10" s="5" t="s">
        <v>18</v>
      </c>
      <c r="C10" s="5" t="s">
        <v>19</v>
      </c>
      <c r="D10" s="5" t="s">
        <v>62</v>
      </c>
      <c r="E10" s="50"/>
      <c r="F10" s="38">
        <f>SUMIFS(Attributions!C:C,Attributions!A:A,A:A,Attributions!E:E,"oui")</f>
        <v>1</v>
      </c>
      <c r="G10" s="38">
        <f>SUMIFS(Attributions!C:C,Attributions!A:A,A:A,Attributions!E:E,"non")</f>
        <v>0</v>
      </c>
    </row>
    <row r="11" spans="1:7" s="5" customFormat="1">
      <c r="A11" s="10" t="str">
        <f>B11&amp;" "&amp;C11</f>
        <v>DEVEAUX Christophe</v>
      </c>
      <c r="B11" s="5" t="s">
        <v>20</v>
      </c>
      <c r="C11" s="5" t="s">
        <v>21</v>
      </c>
      <c r="D11" s="5" t="s">
        <v>62</v>
      </c>
      <c r="E11" s="50"/>
      <c r="F11" s="38">
        <f>SUMIFS(Attributions!C:C,Attributions!A:A,A:A,Attributions!E:E,"oui")</f>
        <v>0</v>
      </c>
      <c r="G11" s="38">
        <f>SUMIFS(Attributions!C:C,Attributions!A:A,A:A,Attributions!E:E,"non")</f>
        <v>0</v>
      </c>
    </row>
    <row r="12" spans="1:7" s="5" customFormat="1">
      <c r="A12" s="10" t="str">
        <f>B12&amp;" "&amp;C12</f>
        <v>DUMOULIN Eric</v>
      </c>
      <c r="B12" s="5" t="s">
        <v>22</v>
      </c>
      <c r="C12" s="5" t="s">
        <v>23</v>
      </c>
      <c r="D12" s="5" t="s">
        <v>63</v>
      </c>
      <c r="E12" s="50"/>
      <c r="F12" s="38">
        <f>SUMIFS(Attributions!C:C,Attributions!A:A,A:A,Attributions!E:E,"oui")</f>
        <v>0</v>
      </c>
      <c r="G12" s="38">
        <f>SUMIFS(Attributions!C:C,Attributions!A:A,A:A,Attributions!E:E,"non")</f>
        <v>0</v>
      </c>
    </row>
    <row r="13" spans="1:7" s="5" customFormat="1">
      <c r="A13" s="10" t="str">
        <f>B13&amp;" "&amp;C13</f>
        <v>FONTEIX Philippe</v>
      </c>
      <c r="B13" s="5" t="s">
        <v>24</v>
      </c>
      <c r="C13" s="5" t="s">
        <v>17</v>
      </c>
      <c r="D13" s="5" t="s">
        <v>63</v>
      </c>
      <c r="E13" s="50"/>
      <c r="F13" s="38">
        <f>SUMIFS(Attributions!C:C,Attributions!A:A,A:A,Attributions!E:E,"oui")</f>
        <v>0</v>
      </c>
      <c r="G13" s="38">
        <f>SUMIFS(Attributions!C:C,Attributions!A:A,A:A,Attributions!E:E,"non")</f>
        <v>0</v>
      </c>
    </row>
    <row r="14" spans="1:7" s="5" customFormat="1">
      <c r="A14" s="10" t="str">
        <f>B14&amp;" "&amp;C14</f>
        <v>GLATARD Bruno</v>
      </c>
      <c r="B14" s="5" t="s">
        <v>25</v>
      </c>
      <c r="C14" s="5" t="s">
        <v>26</v>
      </c>
      <c r="D14" s="5" t="s">
        <v>63</v>
      </c>
      <c r="E14" s="50"/>
      <c r="F14" s="38">
        <f>SUMIFS(Attributions!C:C,Attributions!A:A,A:A,Attributions!E:E,"oui")</f>
        <v>0</v>
      </c>
      <c r="G14" s="38">
        <f>SUMIFS(Attributions!C:C,Attributions!A:A,A:A,Attributions!E:E,"non")</f>
        <v>0</v>
      </c>
    </row>
    <row r="15" spans="1:7" s="5" customFormat="1">
      <c r="A15" s="10" t="str">
        <f>B15&amp;" "&amp;C15</f>
        <v>GRASSO Frédéric</v>
      </c>
      <c r="B15" s="5" t="s">
        <v>27</v>
      </c>
      <c r="C15" s="5" t="s">
        <v>11</v>
      </c>
      <c r="D15" s="5" t="s">
        <v>63</v>
      </c>
      <c r="E15" s="50"/>
      <c r="F15" s="38">
        <f>SUMIFS(Attributions!C:C,Attributions!A:A,A:A,Attributions!E:E,"oui")</f>
        <v>0</v>
      </c>
      <c r="G15" s="38">
        <f>SUMIFS(Attributions!C:C,Attributions!A:A,A:A,Attributions!E:E,"non")</f>
        <v>0</v>
      </c>
    </row>
    <row r="16" spans="1:7" s="5" customFormat="1">
      <c r="A16" s="10" t="str">
        <f>B16&amp;" "&amp;C16</f>
        <v>HERVANT Jacques</v>
      </c>
      <c r="B16" s="5" t="s">
        <v>28</v>
      </c>
      <c r="C16" s="5" t="s">
        <v>64</v>
      </c>
      <c r="D16" s="5" t="s">
        <v>63</v>
      </c>
      <c r="E16" s="50"/>
      <c r="F16" s="38">
        <f>SUMIFS(Attributions!C:C,Attributions!A:A,A:A,Attributions!E:E,"oui")</f>
        <v>0</v>
      </c>
      <c r="G16" s="38">
        <f>SUMIFS(Attributions!C:C,Attributions!A:A,A:A,Attributions!E:E,"non")</f>
        <v>0</v>
      </c>
    </row>
    <row r="17" spans="1:7">
      <c r="A17" s="6"/>
      <c r="B17" s="6"/>
      <c r="C17" s="6"/>
      <c r="D17" s="6"/>
      <c r="E17" s="48"/>
      <c r="F17" s="9"/>
      <c r="G17" s="9"/>
    </row>
  </sheetData>
  <sheetProtection sort="0" autoFilter="0" pivotTables="0"/>
  <autoFilter ref="A5:E16"/>
  <sortState ref="A6:D18">
    <sortCondition ref="A6"/>
  </sortState>
  <dataValidations count="1">
    <dataValidation type="list" allowBlank="1" showInputMessage="1" showErrorMessage="1" errorTitle="Choisissez dans la liste" error="Choisissez dans la liste !" sqref="D5:D17">
      <formula1>Liste_Services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4"/>
  <sheetViews>
    <sheetView workbookViewId="0">
      <pane ySplit="5" topLeftCell="A6" activePane="bottomLeft" state="frozen"/>
      <selection pane="bottomLeft" activeCell="D1" sqref="D1:E1048576"/>
    </sheetView>
  </sheetViews>
  <sheetFormatPr baseColWidth="10" defaultRowHeight="12.75"/>
  <cols>
    <col min="1" max="2" width="35.140625" customWidth="1"/>
    <col min="3" max="3" width="33.28515625" customWidth="1"/>
    <col min="4" max="5" width="20.7109375" style="1" customWidth="1"/>
  </cols>
  <sheetData>
    <row r="1" spans="1:5" s="3" customFormat="1" ht="18">
      <c r="A1" s="12" t="str">
        <f>Collectivité&amp;" - "&amp;Service&amp;" - "&amp;Titre&amp;" - Fichier des articles"</f>
        <v>Ville de Excel-les-Bains - Direction Cadre de vie - Equipement des agents - Fichier des articles</v>
      </c>
      <c r="B1" s="13"/>
      <c r="C1" s="13"/>
      <c r="D1" s="28"/>
      <c r="E1" s="28"/>
    </row>
    <row r="2" spans="1:5" s="3" customFormat="1">
      <c r="A2" s="13"/>
      <c r="B2" s="13"/>
      <c r="C2" s="13"/>
      <c r="D2" s="28"/>
      <c r="E2" s="28"/>
    </row>
    <row r="3" spans="1:5" s="19" customFormat="1" ht="18" customHeight="1">
      <c r="A3" s="16"/>
      <c r="B3" s="17" t="s">
        <v>56</v>
      </c>
      <c r="C3" s="25">
        <f>SUM(D3:E3)</f>
        <v>24</v>
      </c>
      <c r="D3" s="25">
        <f>SUBTOTAL(9,D6:D1001)</f>
        <v>23</v>
      </c>
      <c r="E3" s="25">
        <f>SUBTOTAL(9,E6:E1001)</f>
        <v>1</v>
      </c>
    </row>
    <row r="4" spans="1:5" s="19" customFormat="1">
      <c r="A4" s="24"/>
      <c r="B4" s="26"/>
      <c r="C4" s="27"/>
      <c r="D4" s="27"/>
      <c r="E4" s="27"/>
    </row>
    <row r="5" spans="1:5" s="4" customFormat="1" ht="37.5" customHeight="1">
      <c r="A5" s="7" t="s">
        <v>32</v>
      </c>
      <c r="B5" s="7" t="s">
        <v>33</v>
      </c>
      <c r="C5" s="7" t="s">
        <v>4</v>
      </c>
      <c r="D5" s="8" t="s">
        <v>54</v>
      </c>
      <c r="E5" s="8" t="s">
        <v>55</v>
      </c>
    </row>
    <row r="6" spans="1:5">
      <c r="A6" t="s">
        <v>34</v>
      </c>
      <c r="B6" t="s">
        <v>39</v>
      </c>
      <c r="C6" s="43"/>
      <c r="D6" s="38">
        <f>SUMIFS(Attributions!C:C,Attributions!B:B,Articles!A:A,Attributions!E:E,"oui")</f>
        <v>3</v>
      </c>
      <c r="E6" s="38">
        <f>SUMIFS(Attributions!C:C,Attributions!B:B,Articles!A:A,Attributions!E:E,"non")</f>
        <v>0</v>
      </c>
    </row>
    <row r="7" spans="1:5" s="5" customFormat="1">
      <c r="A7" t="s">
        <v>35</v>
      </c>
      <c r="B7" t="s">
        <v>39</v>
      </c>
      <c r="C7" s="43"/>
      <c r="D7" s="38">
        <f>SUMIFS(Attributions!C:C,Attributions!B:B,Articles!A:A,Attributions!E:E,"oui")</f>
        <v>3</v>
      </c>
      <c r="E7" s="38">
        <f>SUMIFS(Attributions!C:C,Attributions!B:B,Articles!A:A,Attributions!E:E,"non")</f>
        <v>0</v>
      </c>
    </row>
    <row r="8" spans="1:5" s="5" customFormat="1">
      <c r="A8" t="s">
        <v>5</v>
      </c>
      <c r="B8" t="s">
        <v>40</v>
      </c>
      <c r="C8" s="43"/>
      <c r="D8" s="38">
        <f>SUMIFS(Attributions!C:C,Attributions!B:B,Articles!A:A,Attributions!E:E,"oui")</f>
        <v>2</v>
      </c>
      <c r="E8" s="38">
        <f>SUMIFS(Attributions!C:C,Attributions!B:B,Articles!A:A,Attributions!E:E,"non")</f>
        <v>1</v>
      </c>
    </row>
    <row r="9" spans="1:5" s="5" customFormat="1">
      <c r="A9" t="s">
        <v>6</v>
      </c>
      <c r="B9" t="s">
        <v>41</v>
      </c>
      <c r="C9" s="43"/>
      <c r="D9" s="38">
        <f>SUMIFS(Attributions!C:C,Attributions!B:B,Articles!A:A,Attributions!E:E,"oui")</f>
        <v>3</v>
      </c>
      <c r="E9" s="38">
        <f>SUMIFS(Attributions!C:C,Attributions!B:B,Articles!A:A,Attributions!E:E,"non")</f>
        <v>0</v>
      </c>
    </row>
    <row r="10" spans="1:5" s="5" customFormat="1">
      <c r="A10" t="s">
        <v>7</v>
      </c>
      <c r="B10" t="s">
        <v>41</v>
      </c>
      <c r="C10" s="43"/>
      <c r="D10" s="38">
        <f>SUMIFS(Attributions!C:C,Attributions!B:B,Articles!A:A,Attributions!E:E,"oui")</f>
        <v>4</v>
      </c>
      <c r="E10" s="38">
        <f>SUMIFS(Attributions!C:C,Attributions!B:B,Articles!A:A,Attributions!E:E,"non")</f>
        <v>0</v>
      </c>
    </row>
    <row r="11" spans="1:5" s="5" customFormat="1">
      <c r="A11" t="s">
        <v>36</v>
      </c>
      <c r="B11" t="s">
        <v>40</v>
      </c>
      <c r="C11" s="43"/>
      <c r="D11" s="38">
        <f>SUMIFS(Attributions!C:C,Attributions!B:B,Articles!A:A,Attributions!E:E,"oui")</f>
        <v>4</v>
      </c>
      <c r="E11" s="38">
        <f>SUMIFS(Attributions!C:C,Attributions!B:B,Articles!A:A,Attributions!E:E,"non")</f>
        <v>0</v>
      </c>
    </row>
    <row r="12" spans="1:5" s="5" customFormat="1">
      <c r="A12" t="s">
        <v>37</v>
      </c>
      <c r="B12" t="s">
        <v>40</v>
      </c>
      <c r="C12" s="43"/>
      <c r="D12" s="38">
        <f>SUMIFS(Attributions!C:C,Attributions!B:B,Articles!A:A,Attributions!E:E,"oui")</f>
        <v>2</v>
      </c>
      <c r="E12" s="38">
        <f>SUMIFS(Attributions!C:C,Attributions!B:B,Articles!A:A,Attributions!E:E,"non")</f>
        <v>0</v>
      </c>
    </row>
    <row r="13" spans="1:5" s="5" customFormat="1">
      <c r="A13" t="s">
        <v>38</v>
      </c>
      <c r="B13" t="s">
        <v>40</v>
      </c>
      <c r="C13" s="43"/>
      <c r="D13" s="38">
        <f>SUMIFS(Attributions!C:C,Attributions!B:B,Articles!A:A,Attributions!E:E,"oui")</f>
        <v>2</v>
      </c>
      <c r="E13" s="38">
        <f>SUMIFS(Attributions!C:C,Attributions!B:B,Articles!A:A,Attributions!E:E,"non")</f>
        <v>0</v>
      </c>
    </row>
    <row r="14" spans="1:5" ht="17.25" customHeight="1">
      <c r="A14" s="6"/>
      <c r="B14" s="6"/>
      <c r="C14" s="6"/>
      <c r="D14" s="9"/>
      <c r="E14" s="9"/>
    </row>
  </sheetData>
  <autoFilter ref="A5:E13">
    <filterColumn colId="2"/>
    <filterColumn colId="4"/>
  </autoFilter>
  <dataValidations count="1">
    <dataValidation type="list" allowBlank="1" showInputMessage="1" showErrorMessage="1" errorTitle="Choisissez dans la liste" error="Choisissez dans la liste !" sqref="B5:B14">
      <formula1>Liste_Catégories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23"/>
  <sheetViews>
    <sheetView workbookViewId="0">
      <selection activeCell="B15" sqref="B15"/>
    </sheetView>
  </sheetViews>
  <sheetFormatPr baseColWidth="10" defaultColWidth="34.5703125" defaultRowHeight="12.75"/>
  <sheetData>
    <row r="1" spans="1:2">
      <c r="A1" s="11" t="s">
        <v>44</v>
      </c>
      <c r="B1" t="s">
        <v>45</v>
      </c>
    </row>
    <row r="2" spans="1:2">
      <c r="A2" s="11" t="s">
        <v>46</v>
      </c>
      <c r="B2" t="s">
        <v>58</v>
      </c>
    </row>
    <row r="3" spans="1:2">
      <c r="A3" s="11" t="s">
        <v>9</v>
      </c>
      <c r="B3" t="s">
        <v>47</v>
      </c>
    </row>
    <row r="7" spans="1:2" ht="15">
      <c r="A7" s="41" t="s">
        <v>59</v>
      </c>
      <c r="B7" s="41"/>
    </row>
    <row r="8" spans="1:2">
      <c r="A8" t="s">
        <v>9</v>
      </c>
      <c r="B8" t="s">
        <v>12</v>
      </c>
    </row>
    <row r="9" spans="1:2">
      <c r="A9" t="s">
        <v>33</v>
      </c>
      <c r="B9" t="s">
        <v>39</v>
      </c>
    </row>
    <row r="10" spans="1:2">
      <c r="A10" s="6"/>
      <c r="B10" s="6"/>
    </row>
    <row r="13" spans="1:2">
      <c r="A13" s="11" t="s">
        <v>60</v>
      </c>
    </row>
    <row r="14" spans="1:2">
      <c r="A14" t="s">
        <v>12</v>
      </c>
      <c r="B14">
        <f>MATCH(VD_Service,Liste_Services,-1)</f>
        <v>2</v>
      </c>
    </row>
    <row r="15" spans="1:2">
      <c r="A15" t="s">
        <v>62</v>
      </c>
      <c r="B15">
        <f>MATCH(VD_Service,Liste_Services,-1)</f>
        <v>2</v>
      </c>
    </row>
    <row r="16" spans="1:2">
      <c r="A16" t="s">
        <v>63</v>
      </c>
    </row>
    <row r="17" spans="1:1">
      <c r="A17" s="42"/>
    </row>
    <row r="19" spans="1:1">
      <c r="A19" s="11" t="s">
        <v>61</v>
      </c>
    </row>
    <row r="20" spans="1:1">
      <c r="A20" t="s">
        <v>39</v>
      </c>
    </row>
    <row r="21" spans="1:1">
      <c r="A21" t="s">
        <v>40</v>
      </c>
    </row>
    <row r="22" spans="1:1">
      <c r="A22" t="s">
        <v>41</v>
      </c>
    </row>
    <row r="23" spans="1:1">
      <c r="A23" s="42"/>
    </row>
  </sheetData>
  <dataValidations count="2">
    <dataValidation type="list" allowBlank="1" showInputMessage="1" showErrorMessage="1" errorTitle="Choisir dans la liste" error="Choisir dans la liste !" sqref="B9">
      <formula1>Liste_Catégories</formula1>
    </dataValidation>
    <dataValidation type="list" allowBlank="1" showInputMessage="1" showErrorMessage="1" errorTitle="Choisir dans la liste" error="Choisir dans la liste !" sqref="B8">
      <formula1>Liste_Services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10"/>
  <sheetViews>
    <sheetView workbookViewId="0">
      <selection activeCell="D8" sqref="D8"/>
    </sheetView>
  </sheetViews>
  <sheetFormatPr baseColWidth="10" defaultRowHeight="12.75"/>
  <cols>
    <col min="1" max="1" width="17.85546875" customWidth="1"/>
    <col min="2" max="2" width="34.28515625" style="1" customWidth="1"/>
    <col min="3" max="5" width="17.42578125" style="1" customWidth="1"/>
    <col min="6" max="6" width="15.7109375" style="1" customWidth="1"/>
  </cols>
  <sheetData>
    <row r="1" spans="1:6">
      <c r="B1"/>
    </row>
    <row r="3" spans="1:6" s="37" customFormat="1" ht="15.75">
      <c r="A3" s="34" t="s">
        <v>51</v>
      </c>
      <c r="C3" s="35" t="s">
        <v>33</v>
      </c>
      <c r="D3" s="36"/>
      <c r="E3" s="36"/>
      <c r="F3" s="36"/>
    </row>
    <row r="4" spans="1:6" s="31" customFormat="1" ht="25.5">
      <c r="A4" s="29" t="s">
        <v>42</v>
      </c>
      <c r="B4" s="30" t="s">
        <v>9</v>
      </c>
      <c r="C4" s="32" t="s">
        <v>40</v>
      </c>
      <c r="D4" s="32" t="s">
        <v>39</v>
      </c>
      <c r="E4" s="32" t="s">
        <v>41</v>
      </c>
      <c r="F4" s="32" t="s">
        <v>50</v>
      </c>
    </row>
    <row r="5" spans="1:6">
      <c r="A5" s="1" t="s">
        <v>43</v>
      </c>
      <c r="B5" t="s">
        <v>12</v>
      </c>
      <c r="C5" s="33">
        <v>9</v>
      </c>
      <c r="D5" s="33">
        <v>6</v>
      </c>
      <c r="E5" s="33">
        <v>7</v>
      </c>
      <c r="F5" s="33">
        <v>22</v>
      </c>
    </row>
    <row r="6" spans="1:6">
      <c r="A6" s="1"/>
      <c r="B6" t="s">
        <v>62</v>
      </c>
      <c r="C6" s="33">
        <v>1</v>
      </c>
      <c r="D6" s="33"/>
      <c r="E6" s="33"/>
      <c r="F6" s="33">
        <v>1</v>
      </c>
    </row>
    <row r="7" spans="1:6">
      <c r="A7" t="s">
        <v>65</v>
      </c>
      <c r="B7"/>
      <c r="C7" s="33">
        <v>10</v>
      </c>
      <c r="D7" s="33">
        <v>6</v>
      </c>
      <c r="E7" s="33">
        <v>7</v>
      </c>
      <c r="F7" s="33">
        <v>23</v>
      </c>
    </row>
    <row r="8" spans="1:6">
      <c r="A8" s="1" t="s">
        <v>52</v>
      </c>
      <c r="B8" t="s">
        <v>12</v>
      </c>
      <c r="C8" s="33">
        <v>1</v>
      </c>
      <c r="D8" s="33"/>
      <c r="E8" s="33"/>
      <c r="F8" s="33">
        <v>1</v>
      </c>
    </row>
    <row r="9" spans="1:6">
      <c r="A9" t="s">
        <v>66</v>
      </c>
      <c r="B9"/>
      <c r="C9" s="33">
        <v>1</v>
      </c>
      <c r="D9" s="33"/>
      <c r="E9" s="33"/>
      <c r="F9" s="33">
        <v>1</v>
      </c>
    </row>
    <row r="10" spans="1:6">
      <c r="A10" t="s">
        <v>50</v>
      </c>
      <c r="B10"/>
      <c r="C10" s="33">
        <v>11</v>
      </c>
      <c r="D10" s="33">
        <v>6</v>
      </c>
      <c r="E10" s="33">
        <v>7</v>
      </c>
      <c r="F10" s="33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Attributions</vt:lpstr>
      <vt:lpstr>Agents</vt:lpstr>
      <vt:lpstr>Articles</vt:lpstr>
      <vt:lpstr>Paramètres</vt:lpstr>
      <vt:lpstr>Synthèses</vt:lpstr>
      <vt:lpstr>Articles!_FilterDatabase</vt:lpstr>
      <vt:lpstr>Agents</vt:lpstr>
      <vt:lpstr>Articles</vt:lpstr>
      <vt:lpstr>Attributions</vt:lpstr>
      <vt:lpstr>Collectivité</vt:lpstr>
      <vt:lpstr>Liste_Agents</vt:lpstr>
      <vt:lpstr>Liste_Articles</vt:lpstr>
      <vt:lpstr>Liste_Catégories</vt:lpstr>
      <vt:lpstr>Liste_Services</vt:lpstr>
      <vt:lpstr>Service</vt:lpstr>
      <vt:lpstr>Titre</vt:lpstr>
      <vt:lpstr>VD_Catégorie</vt:lpstr>
      <vt:lpstr>VD_Service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dandev</cp:lastModifiedBy>
  <dcterms:created xsi:type="dcterms:W3CDTF">2015-05-06T14:48:40Z</dcterms:created>
  <dcterms:modified xsi:type="dcterms:W3CDTF">2015-08-04T08:15:16Z</dcterms:modified>
</cp:coreProperties>
</file>