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DEVIS" sheetId="1" r:id="rId1"/>
    <sheet name="DONNEES" sheetId="2" r:id="rId2"/>
    <sheet name="Feuil3" sheetId="3" r:id="rId3"/>
  </sheets>
  <definedNames>
    <definedName name="_xlnm._FilterDatabase" localSheetId="0" hidden="1">DEVIS!$L$8:$M$16</definedName>
    <definedName name="codepara">#REF!</definedName>
    <definedName name="geo">DEVIS!$H$34:$H$39</definedName>
    <definedName name="Montage">#REF!</definedName>
    <definedName name="PARA">#REF!</definedName>
    <definedName name="typemo">DEVIS!$C$34:$C$38</definedName>
    <definedName name="_xlnm.Print_Area" localSheetId="0">DEVIS!$A$1:$M$30</definedName>
  </definedNames>
  <calcPr calcId="125725"/>
</workbook>
</file>

<file path=xl/calcChain.xml><?xml version="1.0" encoding="utf-8"?>
<calcChain xmlns="http://schemas.openxmlformats.org/spreadsheetml/2006/main">
  <c r="B10" i="1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H10"/>
  <c r="I10" s="1"/>
  <c r="H11"/>
  <c r="I11" s="1"/>
  <c r="J11"/>
  <c r="H12"/>
  <c r="I12" s="1"/>
  <c r="J12"/>
  <c r="H13"/>
  <c r="I13"/>
  <c r="J13"/>
  <c r="H14"/>
  <c r="I14" s="1"/>
  <c r="H15"/>
  <c r="I15"/>
  <c r="J15"/>
  <c r="H16"/>
  <c r="I16" s="1"/>
  <c r="J16"/>
  <c r="F9"/>
  <c r="E9"/>
  <c r="D9"/>
  <c r="C9"/>
  <c r="B9"/>
  <c r="H9"/>
  <c r="G10"/>
  <c r="J39"/>
  <c r="A17" s="1"/>
  <c r="D17"/>
  <c r="J10" l="1"/>
  <c r="J14"/>
  <c r="L14"/>
  <c r="M13"/>
  <c r="L15"/>
  <c r="M14"/>
  <c r="M15"/>
  <c r="L16"/>
  <c r="G11"/>
  <c r="G12" s="1"/>
  <c r="G13" s="1"/>
  <c r="G14" s="1"/>
  <c r="G15" s="1"/>
  <c r="G16" s="1"/>
  <c r="I9"/>
  <c r="L9" s="1"/>
  <c r="L12"/>
  <c r="L13"/>
  <c r="M16"/>
  <c r="M12"/>
  <c r="L11"/>
  <c r="M11"/>
  <c r="J9" l="1"/>
  <c r="M9" s="1"/>
  <c r="L10"/>
  <c r="M10"/>
</calcChain>
</file>

<file path=xl/sharedStrings.xml><?xml version="1.0" encoding="utf-8"?>
<sst xmlns="http://schemas.openxmlformats.org/spreadsheetml/2006/main" count="59" uniqueCount="40">
  <si>
    <t>DEVIS PNEUMATIQUES</t>
  </si>
  <si>
    <t>CODE</t>
  </si>
  <si>
    <t>PRIX UNITAIRE PNEU</t>
  </si>
  <si>
    <t>Type de Montage</t>
  </si>
  <si>
    <t>Prix du Montage
Unitaire</t>
  </si>
  <si>
    <t>Tarif  2 Pneus</t>
  </si>
  <si>
    <t>Tarif 4 pneus</t>
  </si>
  <si>
    <t>Tarif  2 Pneus avec option géométrie</t>
  </si>
  <si>
    <t>Tarif  4 Pneus avec option géométrie</t>
  </si>
  <si>
    <t>Montage 2 alu</t>
  </si>
  <si>
    <t>MICHELIN</t>
  </si>
  <si>
    <t>Pas de réglage de para</t>
  </si>
  <si>
    <t>Montage 1 tole</t>
  </si>
  <si>
    <t>Contrôle géométrie</t>
  </si>
  <si>
    <t>Montage 1 alu</t>
  </si>
  <si>
    <t>Réglage géométrie 1</t>
  </si>
  <si>
    <t>Montage 2 tole</t>
  </si>
  <si>
    <t>Réglage géométrie 2</t>
  </si>
  <si>
    <t>Réglage gémoétrie 3</t>
  </si>
  <si>
    <t>Montage 4X4 et Util</t>
  </si>
  <si>
    <t>Réglage géométrie 4</t>
  </si>
  <si>
    <t>Indice de 
charge</t>
  </si>
  <si>
    <t>Indice
 de vitesse</t>
  </si>
  <si>
    <t>FALKEN</t>
  </si>
  <si>
    <t>W</t>
  </si>
  <si>
    <t>205/55R16</t>
  </si>
  <si>
    <t>Taille</t>
  </si>
  <si>
    <t>Marque</t>
  </si>
  <si>
    <t>V</t>
  </si>
  <si>
    <t>Indice V.</t>
  </si>
  <si>
    <t>Indic C.</t>
  </si>
  <si>
    <t>Prix</t>
  </si>
  <si>
    <t>Code article</t>
  </si>
  <si>
    <t>T</t>
  </si>
  <si>
    <t>H</t>
  </si>
  <si>
    <t>175/65R14</t>
  </si>
  <si>
    <t>195/65R15</t>
  </si>
  <si>
    <t>UNIROYAL</t>
  </si>
  <si>
    <t>195/65R16</t>
  </si>
  <si>
    <t>BRIDGESTONE</t>
  </si>
</sst>
</file>

<file path=xl/styles.xml><?xml version="1.0" encoding="utf-8"?>
<styleSheet xmlns="http://schemas.openxmlformats.org/spreadsheetml/2006/main">
  <numFmts count="1">
    <numFmt numFmtId="164" formatCode="#,##0.00\ [$€-40C]"/>
  </numFmts>
  <fonts count="6">
    <font>
      <sz val="11"/>
      <color theme="1"/>
      <name val="Calibri"/>
      <family val="2"/>
      <scheme val="minor"/>
    </font>
    <font>
      <sz val="2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4" fillId="0" borderId="12" xfId="0" applyFont="1" applyBorder="1"/>
    <xf numFmtId="0" fontId="3" fillId="0" borderId="14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3" fillId="0" borderId="18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Fill="1" applyBorder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2" fontId="4" fillId="0" borderId="11" xfId="0" applyNumberFormat="1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2" fontId="4" fillId="2" borderId="13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19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21" xfId="0" applyNumberFormat="1" applyFont="1" applyFill="1" applyBorder="1" applyAlignment="1">
      <alignment horizontal="center" vertical="center" wrapText="1"/>
    </xf>
    <xf numFmtId="164" fontId="2" fillId="0" borderId="22" xfId="0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 tint="-0.14996795556505021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9"/>
  <sheetViews>
    <sheetView tabSelected="1" topLeftCell="A6" zoomScale="70" zoomScaleNormal="70" workbookViewId="0">
      <selection activeCell="C13" sqref="C13"/>
    </sheetView>
  </sheetViews>
  <sheetFormatPr baseColWidth="10" defaultRowHeight="15"/>
  <cols>
    <col min="1" max="1" width="13.140625" customWidth="1"/>
    <col min="2" max="2" width="17.85546875" customWidth="1"/>
    <col min="3" max="3" width="19.5703125" bestFit="1" customWidth="1"/>
    <col min="4" max="4" width="8.42578125" bestFit="1" customWidth="1"/>
    <col min="5" max="5" width="10" bestFit="1" customWidth="1"/>
    <col min="6" max="7" width="12.7109375" customWidth="1"/>
    <col min="8" max="8" width="12.7109375" style="1" customWidth="1"/>
    <col min="9" max="9" width="12.7109375" customWidth="1"/>
    <col min="10" max="10" width="12.7109375" style="1" customWidth="1"/>
    <col min="11" max="13" width="12.7109375" customWidth="1"/>
  </cols>
  <sheetData>
    <row r="1" spans="1:13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.75" thickBo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>
      <c r="A4" s="29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1"/>
    </row>
    <row r="5" spans="1:1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5.75" thickBot="1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7"/>
    </row>
    <row r="7" spans="1:13" ht="15.75" thickBot="1"/>
    <row r="8" spans="1:13" ht="59.25" customHeight="1">
      <c r="A8" s="16" t="s">
        <v>1</v>
      </c>
      <c r="B8" s="26" t="s">
        <v>27</v>
      </c>
      <c r="C8" s="16" t="s">
        <v>26</v>
      </c>
      <c r="D8" s="16" t="s">
        <v>21</v>
      </c>
      <c r="E8" s="16" t="s">
        <v>22</v>
      </c>
      <c r="F8" s="16" t="s">
        <v>2</v>
      </c>
      <c r="G8" s="23" t="s">
        <v>3</v>
      </c>
      <c r="H8" s="17" t="s">
        <v>4</v>
      </c>
      <c r="I8" s="19" t="s">
        <v>5</v>
      </c>
      <c r="J8" s="18" t="s">
        <v>6</v>
      </c>
      <c r="K8" s="2"/>
      <c r="L8" s="21" t="s">
        <v>7</v>
      </c>
      <c r="M8" s="18" t="s">
        <v>8</v>
      </c>
    </row>
    <row r="9" spans="1:13" ht="35.1" customHeight="1">
      <c r="A9" s="42">
        <v>150000</v>
      </c>
      <c r="B9" s="3" t="str">
        <f>IF(ISTEXT(VLOOKUP(A9,DONNEES!A:F,5,FALSE)),VLOOKUP(A9,DONNEES!A:F,5,FALSE),"")</f>
        <v>MICHELIN</v>
      </c>
      <c r="C9" s="3" t="str">
        <f>IF(ISTEXT(VLOOKUP(A9,DONNEES!A:F,2,FALSE)),VLOOKUP(A9,DONNEES!A:F,2,FALSE),"")</f>
        <v>205/55R16</v>
      </c>
      <c r="D9" s="3">
        <f>IF(ISNUMBER(VLOOKUP(A9,DONNEES!A:F,3,FALSE)),VLOOKUP(A9,DONNEES!A:F,3,FALSE),"")</f>
        <v>91</v>
      </c>
      <c r="E9" s="3" t="str">
        <f>IF(ISTEXT(VLOOKUP(A9,DONNEES!A:F,4,FALSE)),VLOOKUP(A9,DONNEES!A:F,4,FALSE),"")</f>
        <v>V</v>
      </c>
      <c r="F9" s="3">
        <f>IF(ISNUMBER(VLOOKUP(A9,DONNEES!A:F,6,FALSE)),VLOOKUP(A9,DONNEES!A:F,6,FALSE),"")</f>
        <v>75.95</v>
      </c>
      <c r="G9" s="24" t="s">
        <v>19</v>
      </c>
      <c r="H9" s="4">
        <f>IF(A9="","",VLOOKUP($G$9,C34:F38,4,0))</f>
        <v>23.5</v>
      </c>
      <c r="I9" s="20">
        <f t="shared" ref="I9" si="0">IF(A9="","",(F9+H9)*2)</f>
        <v>198.9</v>
      </c>
      <c r="J9" s="5">
        <f t="shared" ref="J9" si="1">IF(A9="","",(F9+H9)*4)</f>
        <v>397.8</v>
      </c>
      <c r="K9" s="6"/>
      <c r="L9" s="22">
        <f t="shared" ref="L9:M16" si="2">IF($B$17="Pas de réglage de para","",I9+$D$17)</f>
        <v>285.8</v>
      </c>
      <c r="M9" s="5">
        <f t="shared" si="2"/>
        <v>484.70000000000005</v>
      </c>
    </row>
    <row r="10" spans="1:13" ht="35.1" customHeight="1">
      <c r="A10" s="42">
        <v>150001</v>
      </c>
      <c r="B10" s="3" t="str">
        <f>IF(ISTEXT(VLOOKUP(A10,DONNEES!A:F,5,FALSE)),VLOOKUP(A10,DONNEES!A:F,5,FALSE),"")</f>
        <v>FALKEN</v>
      </c>
      <c r="C10" s="3" t="str">
        <f>IF(ISTEXT(VLOOKUP(A10,DONNEES!A:F,2,FALSE)),VLOOKUP(A10,DONNEES!A:F,2,FALSE),"")</f>
        <v>205/55R16</v>
      </c>
      <c r="D10" s="3">
        <f>IF(ISNUMBER(VLOOKUP(A10,DONNEES!A:F,3,FALSE)),VLOOKUP(A10,DONNEES!A:F,3,FALSE),"")</f>
        <v>94</v>
      </c>
      <c r="E10" s="3" t="str">
        <f>IF(ISTEXT(VLOOKUP(A10,DONNEES!A:F,4,FALSE)),VLOOKUP(A10,DONNEES!A:F,4,FALSE),"")</f>
        <v>W</v>
      </c>
      <c r="F10" s="3">
        <f>IF(ISNUMBER(VLOOKUP(A10,DONNEES!A:F,6,FALSE)),VLOOKUP(A10,DONNEES!A:F,6,FALSE),"")</f>
        <v>76.95</v>
      </c>
      <c r="G10" s="24" t="str">
        <f>IF(A10="","",G9)</f>
        <v>Montage 4X4 et Util</v>
      </c>
      <c r="H10" s="4">
        <f t="shared" ref="H10:H16" si="3">IF(A10="","",VLOOKUP($G$9,C35:F39,4,0))</f>
        <v>23.5</v>
      </c>
      <c r="I10" s="20">
        <f t="shared" ref="I10:I16" si="4">IF(A10="","",(F10+H10)*2)</f>
        <v>200.9</v>
      </c>
      <c r="J10" s="5">
        <f t="shared" ref="J10:J16" si="5">IF(A10="","",(F10+H10)*4)</f>
        <v>401.8</v>
      </c>
      <c r="K10" s="6"/>
      <c r="L10" s="22">
        <f t="shared" si="2"/>
        <v>287.8</v>
      </c>
      <c r="M10" s="5">
        <f t="shared" si="2"/>
        <v>488.70000000000005</v>
      </c>
    </row>
    <row r="11" spans="1:13" ht="35.1" customHeight="1">
      <c r="A11" s="42">
        <v>150002</v>
      </c>
      <c r="B11" s="3" t="str">
        <f>IF(ISTEXT(VLOOKUP(A11,DONNEES!A:F,5,FALSE)),VLOOKUP(A11,DONNEES!A:F,5,FALSE),"")</f>
        <v>MICHELIN</v>
      </c>
      <c r="C11" s="3" t="str">
        <f>IF(ISTEXT(VLOOKUP(A11,DONNEES!A:F,2,FALSE)),VLOOKUP(A11,DONNEES!A:F,2,FALSE),"")</f>
        <v>175/65R14</v>
      </c>
      <c r="D11" s="3">
        <f>IF(ISNUMBER(VLOOKUP(A11,DONNEES!A:F,3,FALSE)),VLOOKUP(A11,DONNEES!A:F,3,FALSE),"")</f>
        <v>82</v>
      </c>
      <c r="E11" s="3" t="str">
        <f>IF(ISTEXT(VLOOKUP(A11,DONNEES!A:F,4,FALSE)),VLOOKUP(A11,DONNEES!A:F,4,FALSE),"")</f>
        <v>T</v>
      </c>
      <c r="F11" s="3">
        <f>IF(ISNUMBER(VLOOKUP(A11,DONNEES!A:F,6,FALSE)),VLOOKUP(A11,DONNEES!A:F,6,FALSE),"")</f>
        <v>56.95</v>
      </c>
      <c r="G11" s="24" t="str">
        <f t="shared" ref="G11:G16" si="6">IF(A11="","",G10)</f>
        <v>Montage 4X4 et Util</v>
      </c>
      <c r="H11" s="4">
        <f t="shared" si="3"/>
        <v>23.5</v>
      </c>
      <c r="I11" s="20">
        <f t="shared" si="4"/>
        <v>160.9</v>
      </c>
      <c r="J11" s="5">
        <f t="shared" si="5"/>
        <v>321.8</v>
      </c>
      <c r="K11" s="6"/>
      <c r="L11" s="22">
        <f t="shared" si="2"/>
        <v>247.8</v>
      </c>
      <c r="M11" s="5">
        <f t="shared" si="2"/>
        <v>408.70000000000005</v>
      </c>
    </row>
    <row r="12" spans="1:13" ht="35.1" customHeight="1">
      <c r="A12" s="42"/>
      <c r="B12" s="3" t="str">
        <f>IF(ISTEXT(VLOOKUP(A12,DONNEES!A:F,5,FALSE)),VLOOKUP(A12,DONNEES!A:F,5,FALSE),"")</f>
        <v/>
      </c>
      <c r="C12" s="3" t="str">
        <f>IF(ISTEXT(VLOOKUP(A12,DONNEES!A:F,2,FALSE)),VLOOKUP(A12,DONNEES!A:F,2,FALSE),"")</f>
        <v/>
      </c>
      <c r="D12" s="3" t="str">
        <f>IF(ISNUMBER(VLOOKUP(A12,DONNEES!A:F,3,FALSE)),VLOOKUP(A12,DONNEES!A:F,3,FALSE),"")</f>
        <v/>
      </c>
      <c r="E12" s="3" t="str">
        <f>IF(ISTEXT(VLOOKUP(A12,DONNEES!A:F,4,FALSE)),VLOOKUP(A12,DONNEES!A:F,4,FALSE),"")</f>
        <v/>
      </c>
      <c r="F12" s="3" t="str">
        <f>IF(ISNUMBER(VLOOKUP(A12,DONNEES!A:F,6,FALSE)),VLOOKUP(A12,DONNEES!A:F,6,FALSE),"")</f>
        <v/>
      </c>
      <c r="G12" s="24" t="str">
        <f t="shared" si="6"/>
        <v/>
      </c>
      <c r="H12" s="4" t="str">
        <f t="shared" si="3"/>
        <v/>
      </c>
      <c r="I12" s="20" t="str">
        <f t="shared" si="4"/>
        <v/>
      </c>
      <c r="J12" s="5" t="str">
        <f t="shared" si="5"/>
        <v/>
      </c>
      <c r="K12" s="6"/>
      <c r="L12" s="22" t="e">
        <f t="shared" si="2"/>
        <v>#VALUE!</v>
      </c>
      <c r="M12" s="5" t="e">
        <f t="shared" si="2"/>
        <v>#VALUE!</v>
      </c>
    </row>
    <row r="13" spans="1:13" ht="35.1" customHeight="1">
      <c r="A13" s="42"/>
      <c r="B13" s="3" t="str">
        <f>IF(ISTEXT(VLOOKUP(A13,DONNEES!A:F,5,FALSE)),VLOOKUP(A13,DONNEES!A:F,5,FALSE),"")</f>
        <v/>
      </c>
      <c r="C13" s="3" t="str">
        <f>IF(ISTEXT(VLOOKUP(A13,DONNEES!A:F,2,FALSE)),VLOOKUP(A13,DONNEES!A:F,2,FALSE),"")</f>
        <v/>
      </c>
      <c r="D13" s="3" t="str">
        <f>IF(ISNUMBER(VLOOKUP(A13,DONNEES!A:F,3,FALSE)),VLOOKUP(A13,DONNEES!A:F,3,FALSE),"")</f>
        <v/>
      </c>
      <c r="E13" s="3" t="str">
        <f>IF(ISTEXT(VLOOKUP(A13,DONNEES!A:F,4,FALSE)),VLOOKUP(A13,DONNEES!A:F,4,FALSE),"")</f>
        <v/>
      </c>
      <c r="F13" s="3" t="str">
        <f>IF(ISNUMBER(VLOOKUP(A13,DONNEES!A:F,6,FALSE)),VLOOKUP(A13,DONNEES!A:F,6,FALSE),"")</f>
        <v/>
      </c>
      <c r="G13" s="24" t="str">
        <f t="shared" si="6"/>
        <v/>
      </c>
      <c r="H13" s="4" t="str">
        <f t="shared" si="3"/>
        <v/>
      </c>
      <c r="I13" s="20" t="str">
        <f t="shared" si="4"/>
        <v/>
      </c>
      <c r="J13" s="5" t="str">
        <f t="shared" si="5"/>
        <v/>
      </c>
      <c r="K13" s="6"/>
      <c r="L13" s="22" t="e">
        <f t="shared" si="2"/>
        <v>#VALUE!</v>
      </c>
      <c r="M13" s="5" t="e">
        <f t="shared" si="2"/>
        <v>#VALUE!</v>
      </c>
    </row>
    <row r="14" spans="1:13" ht="35.1" customHeight="1">
      <c r="A14" s="42"/>
      <c r="B14" s="3" t="str">
        <f>IF(ISTEXT(VLOOKUP(A14,DONNEES!A:F,5,FALSE)),VLOOKUP(A14,DONNEES!A:F,5,FALSE),"")</f>
        <v/>
      </c>
      <c r="C14" s="3" t="str">
        <f>IF(ISTEXT(VLOOKUP(A14,DONNEES!A:F,2,FALSE)),VLOOKUP(A14,DONNEES!A:F,2,FALSE),"")</f>
        <v/>
      </c>
      <c r="D14" s="3" t="str">
        <f>IF(ISNUMBER(VLOOKUP(A14,DONNEES!A:F,3,FALSE)),VLOOKUP(A14,DONNEES!A:F,3,FALSE),"")</f>
        <v/>
      </c>
      <c r="E14" s="3" t="str">
        <f>IF(ISTEXT(VLOOKUP(A14,DONNEES!A:F,4,FALSE)),VLOOKUP(A14,DONNEES!A:F,4,FALSE),"")</f>
        <v/>
      </c>
      <c r="F14" s="3" t="str">
        <f>IF(ISNUMBER(VLOOKUP(A14,DONNEES!A:F,6,FALSE)),VLOOKUP(A14,DONNEES!A:F,6,FALSE),"")</f>
        <v/>
      </c>
      <c r="G14" s="24" t="str">
        <f t="shared" si="6"/>
        <v/>
      </c>
      <c r="H14" s="4" t="str">
        <f t="shared" si="3"/>
        <v/>
      </c>
      <c r="I14" s="20" t="str">
        <f t="shared" si="4"/>
        <v/>
      </c>
      <c r="J14" s="5" t="str">
        <f t="shared" si="5"/>
        <v/>
      </c>
      <c r="K14" s="6"/>
      <c r="L14" s="22" t="e">
        <f t="shared" si="2"/>
        <v>#VALUE!</v>
      </c>
      <c r="M14" s="5" t="e">
        <f t="shared" si="2"/>
        <v>#VALUE!</v>
      </c>
    </row>
    <row r="15" spans="1:13" ht="35.1" customHeight="1">
      <c r="A15" s="42"/>
      <c r="B15" s="3" t="str">
        <f>IF(ISTEXT(VLOOKUP(A15,DONNEES!A:F,5,FALSE)),VLOOKUP(A15,DONNEES!A:F,5,FALSE),"")</f>
        <v/>
      </c>
      <c r="C15" s="3" t="str">
        <f>IF(ISTEXT(VLOOKUP(A15,DONNEES!A:F,2,FALSE)),VLOOKUP(A15,DONNEES!A:F,2,FALSE),"")</f>
        <v/>
      </c>
      <c r="D15" s="3" t="str">
        <f>IF(ISNUMBER(VLOOKUP(A15,DONNEES!A:F,3,FALSE)),VLOOKUP(A15,DONNEES!A:F,3,FALSE),"")</f>
        <v/>
      </c>
      <c r="E15" s="3" t="str">
        <f>IF(ISTEXT(VLOOKUP(A15,DONNEES!A:F,4,FALSE)),VLOOKUP(A15,DONNEES!A:F,4,FALSE),"")</f>
        <v/>
      </c>
      <c r="F15" s="3" t="str">
        <f>IF(ISNUMBER(VLOOKUP(A15,DONNEES!A:F,6,FALSE)),VLOOKUP(A15,DONNEES!A:F,6,FALSE),"")</f>
        <v/>
      </c>
      <c r="G15" s="24" t="str">
        <f t="shared" si="6"/>
        <v/>
      </c>
      <c r="H15" s="4" t="str">
        <f t="shared" si="3"/>
        <v/>
      </c>
      <c r="I15" s="20" t="str">
        <f t="shared" si="4"/>
        <v/>
      </c>
      <c r="J15" s="5" t="str">
        <f t="shared" si="5"/>
        <v/>
      </c>
      <c r="K15" s="6"/>
      <c r="L15" s="22" t="e">
        <f t="shared" si="2"/>
        <v>#VALUE!</v>
      </c>
      <c r="M15" s="5" t="e">
        <f t="shared" si="2"/>
        <v>#VALUE!</v>
      </c>
    </row>
    <row r="16" spans="1:13" ht="35.1" customHeight="1" thickBot="1">
      <c r="A16" s="42"/>
      <c r="B16" s="3" t="str">
        <f>IF(ISTEXT(VLOOKUP(A16,DONNEES!A:F,5,FALSE)),VLOOKUP(A16,DONNEES!A:F,5,FALSE),"")</f>
        <v/>
      </c>
      <c r="C16" s="3" t="str">
        <f>IF(ISTEXT(VLOOKUP(A16,DONNEES!A:F,2,FALSE)),VLOOKUP(A16,DONNEES!A:F,2,FALSE),"")</f>
        <v/>
      </c>
      <c r="D16" s="3" t="str">
        <f>IF(ISNUMBER(VLOOKUP(A16,DONNEES!A:F,3,FALSE)),VLOOKUP(A16,DONNEES!A:F,3,FALSE),"")</f>
        <v/>
      </c>
      <c r="E16" s="3" t="str">
        <f>IF(ISTEXT(VLOOKUP(A16,DONNEES!A:F,4,FALSE)),VLOOKUP(A16,DONNEES!A:F,4,FALSE),"")</f>
        <v/>
      </c>
      <c r="F16" s="3" t="str">
        <f>IF(ISNUMBER(VLOOKUP(A16,DONNEES!A:F,6,FALSE)),VLOOKUP(A16,DONNEES!A:F,6,FALSE),"")</f>
        <v/>
      </c>
      <c r="G16" s="25" t="str">
        <f t="shared" si="6"/>
        <v/>
      </c>
      <c r="H16" s="4" t="str">
        <f t="shared" si="3"/>
        <v/>
      </c>
      <c r="I16" s="20" t="str">
        <f t="shared" si="4"/>
        <v/>
      </c>
      <c r="J16" s="5" t="str">
        <f t="shared" si="5"/>
        <v/>
      </c>
      <c r="K16" s="6"/>
      <c r="L16" s="22" t="e">
        <f t="shared" si="2"/>
        <v>#VALUE!</v>
      </c>
      <c r="M16" s="5" t="e">
        <f t="shared" si="2"/>
        <v>#VALUE!</v>
      </c>
    </row>
    <row r="17" spans="1:13" ht="35.1" customHeight="1" thickBot="1">
      <c r="A17" s="7">
        <f>VLOOKUP(B17,H34:J39,3,0)</f>
        <v>99125</v>
      </c>
      <c r="B17" s="38" t="s">
        <v>17</v>
      </c>
      <c r="C17" s="39"/>
      <c r="D17" s="40">
        <f>VLOOKUP(B17,H34:I39,2,0)</f>
        <v>86.9</v>
      </c>
      <c r="E17" s="41"/>
      <c r="F17" s="27"/>
      <c r="G17" s="13"/>
      <c r="H17" s="8"/>
      <c r="I17" s="9"/>
      <c r="J17" s="8"/>
      <c r="K17" s="1"/>
      <c r="L17" s="1"/>
      <c r="M17" s="10"/>
    </row>
    <row r="18" spans="1:13" ht="15.75">
      <c r="A18" s="11"/>
      <c r="B18" s="11"/>
      <c r="C18" s="12"/>
      <c r="D18" s="12"/>
      <c r="E18" s="12"/>
      <c r="F18" s="9"/>
      <c r="G18" s="13"/>
      <c r="H18" s="8"/>
      <c r="I18" s="9"/>
      <c r="J18" s="8"/>
    </row>
    <row r="19" spans="1:13" ht="15.75">
      <c r="A19" s="11"/>
      <c r="B19" s="11"/>
      <c r="C19" s="12"/>
      <c r="D19" s="12"/>
      <c r="E19" s="12"/>
      <c r="F19" s="13"/>
      <c r="G19" s="13"/>
      <c r="H19" s="8"/>
      <c r="I19" s="9"/>
      <c r="J19" s="8"/>
    </row>
    <row r="20" spans="1:13" ht="15.75">
      <c r="A20" s="12"/>
      <c r="B20" s="12"/>
      <c r="C20" s="12"/>
      <c r="D20" s="12"/>
      <c r="E20" s="12"/>
      <c r="F20" s="9"/>
      <c r="G20" s="9"/>
      <c r="H20" s="9"/>
      <c r="I20" s="9"/>
      <c r="J20" s="8"/>
    </row>
    <row r="34" spans="3:10">
      <c r="C34" t="s">
        <v>12</v>
      </c>
      <c r="F34">
        <v>12</v>
      </c>
      <c r="H34" s="14" t="s">
        <v>13</v>
      </c>
      <c r="I34">
        <v>35</v>
      </c>
      <c r="J34">
        <v>99133</v>
      </c>
    </row>
    <row r="35" spans="3:10">
      <c r="C35" t="s">
        <v>14</v>
      </c>
      <c r="F35">
        <v>14</v>
      </c>
      <c r="H35" s="14" t="s">
        <v>15</v>
      </c>
      <c r="I35">
        <v>66.900000000000006</v>
      </c>
      <c r="J35">
        <v>99123</v>
      </c>
    </row>
    <row r="36" spans="3:10">
      <c r="C36" t="s">
        <v>16</v>
      </c>
      <c r="F36">
        <v>17.5</v>
      </c>
      <c r="H36" s="14" t="s">
        <v>17</v>
      </c>
      <c r="I36">
        <v>86.9</v>
      </c>
      <c r="J36">
        <v>99125</v>
      </c>
    </row>
    <row r="37" spans="3:10">
      <c r="C37" t="s">
        <v>9</v>
      </c>
      <c r="F37">
        <v>18.5</v>
      </c>
      <c r="H37" s="15" t="s">
        <v>18</v>
      </c>
      <c r="I37">
        <v>95.9</v>
      </c>
      <c r="J37">
        <v>99124</v>
      </c>
    </row>
    <row r="38" spans="3:10">
      <c r="C38" t="s">
        <v>19</v>
      </c>
      <c r="F38">
        <v>23.5</v>
      </c>
      <c r="H38" s="15" t="s">
        <v>20</v>
      </c>
      <c r="I38">
        <v>105.9</v>
      </c>
      <c r="J38">
        <v>99131</v>
      </c>
    </row>
    <row r="39" spans="3:10">
      <c r="H39" s="15" t="s">
        <v>11</v>
      </c>
      <c r="I39">
        <v>0</v>
      </c>
      <c r="J39" t="str">
        <f>""</f>
        <v/>
      </c>
    </row>
  </sheetData>
  <mergeCells count="4">
    <mergeCell ref="A1:M3"/>
    <mergeCell ref="A4:M6"/>
    <mergeCell ref="B17:C17"/>
    <mergeCell ref="D17:E17"/>
  </mergeCells>
  <conditionalFormatting sqref="M9:M16 L12:M16">
    <cfRule type="containsErrors" dxfId="1" priority="3">
      <formula>ISERROR(L9)</formula>
    </cfRule>
  </conditionalFormatting>
  <conditionalFormatting sqref="L8:L16">
    <cfRule type="containsErrors" dxfId="0" priority="2">
      <formula>ISERROR(L8)</formula>
    </cfRule>
  </conditionalFormatting>
  <dataValidations count="5">
    <dataValidation type="list" allowBlank="1" showInputMessage="1" showErrorMessage="1" sqref="A17">
      <formula1>codepara</formula1>
    </dataValidation>
    <dataValidation type="list" allowBlank="1" showInputMessage="1" showErrorMessage="1" sqref="C18:E18">
      <formula1>PARA</formula1>
    </dataValidation>
    <dataValidation type="list" allowBlank="1" showInputMessage="1" showErrorMessage="1" sqref="G10:G16">
      <formula1>Montage</formula1>
    </dataValidation>
    <dataValidation type="list" allowBlank="1" showInputMessage="1" showErrorMessage="1" sqref="G9">
      <formula1>typemo</formula1>
    </dataValidation>
    <dataValidation type="list" allowBlank="1" showInputMessage="1" showErrorMessage="1" sqref="B17">
      <formula1>geo</formula1>
    </dataValidation>
  </dataValidations>
  <pageMargins left="0.23622047244094491" right="0.23622047244094491" top="0.74803149606299213" bottom="0.74803149606299213" header="0.31496062992125984" footer="0.31496062992125984"/>
  <pageSetup paperSize="9" scale="71" orientation="portrait" r:id="rId1"/>
  <ignoredErrors>
    <ignoredError sqref="M1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E1" sqref="E1:E1048576"/>
    </sheetView>
  </sheetViews>
  <sheetFormatPr baseColWidth="10" defaultRowHeight="15"/>
  <cols>
    <col min="5" max="5" width="13.28515625" bestFit="1" customWidth="1"/>
  </cols>
  <sheetData>
    <row r="1" spans="1:6">
      <c r="A1" t="s">
        <v>32</v>
      </c>
      <c r="B1" t="s">
        <v>26</v>
      </c>
      <c r="C1" t="s">
        <v>30</v>
      </c>
      <c r="D1" t="s">
        <v>29</v>
      </c>
      <c r="E1" t="s">
        <v>27</v>
      </c>
      <c r="F1" t="s">
        <v>31</v>
      </c>
    </row>
    <row r="2" spans="1:6">
      <c r="A2">
        <v>150000</v>
      </c>
      <c r="B2" t="s">
        <v>25</v>
      </c>
      <c r="C2">
        <v>91</v>
      </c>
      <c r="D2" t="s">
        <v>28</v>
      </c>
      <c r="E2" t="s">
        <v>10</v>
      </c>
      <c r="F2">
        <v>75.95</v>
      </c>
    </row>
    <row r="3" spans="1:6">
      <c r="A3">
        <v>150001</v>
      </c>
      <c r="B3" t="s">
        <v>25</v>
      </c>
      <c r="C3">
        <v>94</v>
      </c>
      <c r="D3" t="s">
        <v>24</v>
      </c>
      <c r="E3" t="s">
        <v>23</v>
      </c>
      <c r="F3">
        <v>76.95</v>
      </c>
    </row>
    <row r="4" spans="1:6">
      <c r="A4">
        <v>150002</v>
      </c>
      <c r="B4" t="s">
        <v>35</v>
      </c>
      <c r="C4">
        <v>82</v>
      </c>
      <c r="D4" t="s">
        <v>33</v>
      </c>
      <c r="E4" t="s">
        <v>10</v>
      </c>
      <c r="F4">
        <v>56.95</v>
      </c>
    </row>
    <row r="5" spans="1:6">
      <c r="A5">
        <v>150124</v>
      </c>
      <c r="B5" t="s">
        <v>35</v>
      </c>
      <c r="C5">
        <v>82</v>
      </c>
      <c r="D5" t="s">
        <v>34</v>
      </c>
      <c r="E5" t="s">
        <v>23</v>
      </c>
      <c r="F5">
        <v>45.35</v>
      </c>
    </row>
    <row r="6" spans="1:6">
      <c r="A6">
        <v>154214</v>
      </c>
      <c r="B6" t="s">
        <v>36</v>
      </c>
      <c r="C6">
        <v>91</v>
      </c>
      <c r="D6" t="s">
        <v>34</v>
      </c>
      <c r="E6" t="s">
        <v>37</v>
      </c>
      <c r="F6">
        <v>36.950000000000003</v>
      </c>
    </row>
    <row r="7" spans="1:6">
      <c r="A7">
        <v>125477</v>
      </c>
      <c r="B7" t="s">
        <v>36</v>
      </c>
      <c r="C7">
        <v>91</v>
      </c>
      <c r="D7" t="s">
        <v>28</v>
      </c>
      <c r="E7" t="s">
        <v>10</v>
      </c>
      <c r="F7">
        <v>29.95</v>
      </c>
    </row>
    <row r="8" spans="1:6">
      <c r="A8">
        <v>124577</v>
      </c>
      <c r="B8" t="s">
        <v>36</v>
      </c>
      <c r="C8">
        <v>91</v>
      </c>
      <c r="D8" t="s">
        <v>34</v>
      </c>
      <c r="E8" t="s">
        <v>10</v>
      </c>
      <c r="F8">
        <v>38.950000000000003</v>
      </c>
    </row>
    <row r="9" spans="1:6">
      <c r="A9">
        <v>142547</v>
      </c>
      <c r="B9" t="s">
        <v>36</v>
      </c>
      <c r="C9">
        <v>91</v>
      </c>
      <c r="D9" t="s">
        <v>28</v>
      </c>
      <c r="E9" t="s">
        <v>37</v>
      </c>
      <c r="F9">
        <v>98.95</v>
      </c>
    </row>
    <row r="10" spans="1:6">
      <c r="A10">
        <v>124777</v>
      </c>
      <c r="B10" t="s">
        <v>38</v>
      </c>
      <c r="C10">
        <v>92</v>
      </c>
      <c r="D10" t="s">
        <v>28</v>
      </c>
      <c r="E10" t="s">
        <v>39</v>
      </c>
      <c r="F10">
        <v>36.950000000000003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DONNEES</vt:lpstr>
      <vt:lpstr>Feuil3</vt:lpstr>
      <vt:lpstr>geo</vt:lpstr>
      <vt:lpstr>typemo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toto</cp:lastModifiedBy>
  <cp:lastPrinted>2015-08-24T10:55:16Z</cp:lastPrinted>
  <dcterms:created xsi:type="dcterms:W3CDTF">2015-08-23T16:29:24Z</dcterms:created>
  <dcterms:modified xsi:type="dcterms:W3CDTF">2015-09-01T13:33:53Z</dcterms:modified>
</cp:coreProperties>
</file>