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60" yWindow="330" windowWidth="21075" windowHeight="9510"/>
  </bookViews>
  <sheets>
    <sheet name="Fiche Facture" sheetId="3" r:id="rId1"/>
    <sheet name="Lignes Factures" sheetId="2" r:id="rId2"/>
    <sheet name="Entêtes Factures" sheetId="8" r:id="rId3"/>
    <sheet name="Fournisseurs" sheetId="1" r:id="rId4"/>
    <sheet name="Comptes" sheetId="4" r:id="rId5"/>
    <sheet name="Ventilations" sheetId="6" r:id="rId6"/>
    <sheet name="Sites" sheetId="7" r:id="rId7"/>
    <sheet name="Paramètres" sheetId="5" r:id="rId8"/>
  </sheets>
  <externalReferences>
    <externalReference r:id="rId9"/>
  </externalReferences>
  <definedNames>
    <definedName name="_xlnm._FilterDatabase" localSheetId="4" hidden="1">Comptes!$A$3:$D$7</definedName>
    <definedName name="_xlnm._FilterDatabase" localSheetId="2" hidden="1">'Entêtes Factures'!$A$3:$H$3</definedName>
    <definedName name="_xlnm._FilterDatabase" localSheetId="3" hidden="1">Fournisseurs!$A$3:$I$8</definedName>
    <definedName name="_xlnm._FilterDatabase" localSheetId="1" hidden="1">'Lignes Factures'!$A$3:$G$8</definedName>
    <definedName name="_xlnm._FilterDatabase" localSheetId="6" hidden="1">Sites!$A$3:$D$6</definedName>
    <definedName name="_xlnm._FilterDatabase" localSheetId="5" hidden="1">Ventilations!$A$3:$D$7</definedName>
    <definedName name="AnnéeRéf">[1]Paramètres!$B$4</definedName>
    <definedName name="Classes">[1]Classes!$A$3:$D$11</definedName>
    <definedName name="Comptable">Paramètres!$B$3</definedName>
    <definedName name="Comptes">Comptes!$A$3:$C$8</definedName>
    <definedName name="Critères">'Fiche Facture'!$G$2:$G$3</definedName>
    <definedName name="Directeur">Paramètres!$B$2</definedName>
    <definedName name="Entetes">'Entêtes Factures'!$A$3:$H$6</definedName>
    <definedName name="Entetes_2">'Entêtes Factures'!$B$3:$H$6</definedName>
    <definedName name="Extraction">'Lignes Factures'!$A$1000:$G$1000</definedName>
    <definedName name="_xlnm.Extract" localSheetId="1">'Lignes Factures'!$A$1000:$G$1000</definedName>
    <definedName name="Fournisseurs">Fournisseurs!$A$3:$I$8</definedName>
    <definedName name="Lignes">'Lignes Factures'!$A$3:$G$8</definedName>
    <definedName name="Liste_Catégories">[1]Catégories!$A$3:$A$6</definedName>
    <definedName name="Liste_Classes">[1]Classes!$A$3:$A$11</definedName>
    <definedName name="Liste_Comptes" localSheetId="6">Sites!$A$3:$A$6</definedName>
    <definedName name="Liste_Comptes" localSheetId="5">Ventilations!$A$3:$A$7</definedName>
    <definedName name="Liste_Comptes">Comptes!$A$3:$A$8</definedName>
    <definedName name="Liste_Fournisseurs">Fournisseurs!$A$3:$A$8</definedName>
    <definedName name="Liste_Pièces">'Entêtes Factures'!$B$3:$B$6</definedName>
    <definedName name="Liste_Regroupements">[1]Regroupements!$A$3:$A$22</definedName>
    <definedName name="Liste_Sites">Sites!$A$3:$A$7</definedName>
    <definedName name="Liste_Ventilations">Ventilations!$A$3:$A$8</definedName>
    <definedName name="Raison_Sociale">Paramètres!$B$1</definedName>
    <definedName name="Regroupements">[1]Regroupements!$A$3:$F$22</definedName>
    <definedName name="Sites">Sites!$A$3:$C$7</definedName>
    <definedName name="Titre">[1]Paramètres!$B$3</definedName>
    <definedName name="Ventilations">Ventilations!$A$3:$C$8</definedName>
  </definedNames>
  <calcPr calcId="125725"/>
</workbook>
</file>

<file path=xl/calcChain.xml><?xml version="1.0" encoding="utf-8"?>
<calcChain xmlns="http://schemas.openxmlformats.org/spreadsheetml/2006/main">
  <c r="C5" i="7"/>
  <c r="C6"/>
  <c r="C4"/>
  <c r="C5" i="6"/>
  <c r="C6"/>
  <c r="C7"/>
  <c r="C4"/>
  <c r="I5" i="1"/>
  <c r="I6"/>
  <c r="I7"/>
  <c r="I4"/>
  <c r="C5" i="4"/>
  <c r="C6"/>
  <c r="C7"/>
  <c r="C4"/>
  <c r="H5" i="8"/>
  <c r="H4"/>
  <c r="B4" i="3"/>
  <c r="A4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8"/>
  <c r="B9"/>
  <c r="C9"/>
  <c r="B10"/>
  <c r="C10"/>
  <c r="B11"/>
  <c r="C11"/>
  <c r="B12"/>
  <c r="C12"/>
  <c r="B13"/>
  <c r="C13"/>
  <c r="B14"/>
  <c r="C14"/>
  <c r="B15"/>
  <c r="C15"/>
  <c r="B16"/>
  <c r="C16"/>
  <c r="B17"/>
  <c r="C17"/>
  <c r="B18"/>
  <c r="C18"/>
  <c r="B19"/>
  <c r="C19"/>
  <c r="B20"/>
  <c r="C20"/>
  <c r="B21"/>
  <c r="C21"/>
  <c r="B22"/>
  <c r="C22"/>
  <c r="B23"/>
  <c r="C23"/>
  <c r="B24"/>
  <c r="C24"/>
  <c r="B25"/>
  <c r="C25"/>
  <c r="B26"/>
  <c r="C26"/>
  <c r="B27"/>
  <c r="C27"/>
  <c r="B28"/>
  <c r="C28"/>
  <c r="C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8"/>
  <c r="B3"/>
  <c r="A3"/>
  <c r="A1"/>
  <c r="D3"/>
  <c r="B8"/>
  <c r="G6" i="2"/>
  <c r="G4"/>
  <c r="G5"/>
  <c r="A1" i="6"/>
  <c r="G7" i="2"/>
  <c r="A1"/>
  <c r="A1" i="8"/>
  <c r="F1" i="2"/>
  <c r="A1" i="7"/>
  <c r="D6"/>
  <c r="D5"/>
  <c r="D4"/>
  <c r="D7" i="6"/>
  <c r="D6"/>
  <c r="D5"/>
  <c r="D4"/>
  <c r="A1" i="1"/>
  <c r="A1" i="4"/>
  <c r="D7"/>
  <c r="D6"/>
  <c r="D5"/>
  <c r="D4"/>
  <c r="D29" i="3" l="1"/>
  <c r="H1" i="8"/>
  <c r="C2" i="4"/>
  <c r="C2" i="6"/>
  <c r="I2" i="1" l="1"/>
  <c r="C2" i="7" l="1"/>
</calcChain>
</file>

<file path=xl/sharedStrings.xml><?xml version="1.0" encoding="utf-8"?>
<sst xmlns="http://schemas.openxmlformats.org/spreadsheetml/2006/main" count="109" uniqueCount="53">
  <si>
    <t>Libellé</t>
  </si>
  <si>
    <t>Adresse 1</t>
  </si>
  <si>
    <t>Adresse 2</t>
  </si>
  <si>
    <t>Code postal</t>
  </si>
  <si>
    <t>Ville</t>
  </si>
  <si>
    <t>Cédex</t>
  </si>
  <si>
    <t>Contact</t>
  </si>
  <si>
    <t>Observations</t>
  </si>
  <si>
    <t>Montant facturé</t>
  </si>
  <si>
    <t>Castorama</t>
  </si>
  <si>
    <t>BricoPro</t>
  </si>
  <si>
    <t>BricoMarché</t>
  </si>
  <si>
    <t>Sens</t>
  </si>
  <si>
    <t>Raison sociale</t>
  </si>
  <si>
    <t>Directeur</t>
  </si>
  <si>
    <t>A. Issoufou</t>
  </si>
  <si>
    <t>Comptable</t>
  </si>
  <si>
    <t>A. Xandry</t>
  </si>
  <si>
    <t>Facturé</t>
  </si>
  <si>
    <t>6262120 - Abonnement Internet</t>
  </si>
  <si>
    <t>6261000 - Affranchissements</t>
  </si>
  <si>
    <t>6282000 - Alimentation à l'extérieur</t>
  </si>
  <si>
    <t>6262300 - Atelier d'entretien</t>
  </si>
  <si>
    <t>S1 - Admin.Asnee</t>
  </si>
  <si>
    <t>S2 - Admin.Han</t>
  </si>
  <si>
    <t>S3 - Allée Neuve</t>
  </si>
  <si>
    <t>S2G1 - Arapaoes</t>
  </si>
  <si>
    <t>Pièce</t>
  </si>
  <si>
    <t>Date du visa</t>
  </si>
  <si>
    <t>Date de paiement</t>
  </si>
  <si>
    <t>Fournisseur</t>
  </si>
  <si>
    <t>Journal</t>
  </si>
  <si>
    <t>Montant total</t>
  </si>
  <si>
    <t>Compte</t>
  </si>
  <si>
    <t>Ventilation</t>
  </si>
  <si>
    <t>Montant</t>
  </si>
  <si>
    <t>ACE</t>
  </si>
  <si>
    <t>ACE-08-001</t>
  </si>
  <si>
    <t>ACE-08-002</t>
  </si>
  <si>
    <t>Cabinet Miloud &amp; Co</t>
  </si>
  <si>
    <t>Site</t>
  </si>
  <si>
    <t>Val-de-Lorraine</t>
  </si>
  <si>
    <t>Han-sur-Seille</t>
  </si>
  <si>
    <t>Nancy Couronne</t>
  </si>
  <si>
    <t>Matériels chantier 22</t>
  </si>
  <si>
    <t>Matériels chantier 23</t>
  </si>
  <si>
    <t>Repas chantier 22</t>
  </si>
  <si>
    <t>Repas chantier 23</t>
  </si>
  <si>
    <t>McDonald</t>
  </si>
  <si>
    <t>Critères</t>
  </si>
  <si>
    <t>PIECE N°</t>
  </si>
  <si>
    <t>Ecriture</t>
  </si>
  <si>
    <t>Date de visa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</si>
</sst>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&quot;Recettes&quot;;&quot;Dépenses&quot;;&quot;&quot;"/>
    <numFmt numFmtId="166" formatCode="dd/mm/&quot;2015&quot;"/>
  </numFmts>
  <fonts count="14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4" tint="-0.249977111117893"/>
      <name val="Arial"/>
      <family val="2"/>
    </font>
    <font>
      <b/>
      <sz val="14"/>
      <color theme="6" tint="-0.499984740745262"/>
      <name val="Arial Narrow"/>
      <family val="2"/>
    </font>
    <font>
      <b/>
      <sz val="10"/>
      <color theme="6" tint="-0.499984740745262"/>
      <name val="Arial"/>
      <family val="2"/>
    </font>
    <font>
      <b/>
      <sz val="12"/>
      <color theme="4" tint="-0.249977111117893"/>
      <name val="Arial"/>
      <family val="2"/>
    </font>
    <font>
      <b/>
      <sz val="10"/>
      <name val="Arial"/>
      <family val="2"/>
    </font>
    <font>
      <b/>
      <sz val="10"/>
      <color theme="0" tint="-4.9989318521683403E-2"/>
      <name val="Arial"/>
      <family val="2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4"/>
      <color theme="4" tint="-0.249977111117893"/>
      <name val="Calibri"/>
      <family val="2"/>
      <scheme val="minor"/>
    </font>
    <font>
      <b/>
      <sz val="16"/>
      <color theme="0" tint="-4.9989318521683403E-2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1">
    <xf numFmtId="0" fontId="0" fillId="0" borderId="0" xfId="0"/>
    <xf numFmtId="44" fontId="0" fillId="0" borderId="0" xfId="1" applyFont="1"/>
    <xf numFmtId="0" fontId="3" fillId="0" borderId="0" xfId="0" applyFont="1"/>
    <xf numFmtId="44" fontId="3" fillId="0" borderId="0" xfId="1" applyFont="1"/>
    <xf numFmtId="0" fontId="3" fillId="0" borderId="0" xfId="0" applyFont="1" applyAlignment="1">
      <alignment vertical="top" wrapText="1"/>
    </xf>
    <xf numFmtId="0" fontId="3" fillId="2" borderId="0" xfId="0" applyFont="1" applyFill="1" applyAlignment="1">
      <alignment vertical="top" wrapText="1"/>
    </xf>
    <xf numFmtId="44" fontId="3" fillId="3" borderId="0" xfId="1" applyFont="1" applyFill="1" applyAlignment="1">
      <alignment vertical="top" wrapText="1"/>
    </xf>
    <xf numFmtId="44" fontId="0" fillId="4" borderId="0" xfId="1" applyFont="1" applyFill="1"/>
    <xf numFmtId="0" fontId="0" fillId="2" borderId="0" xfId="0" applyFill="1"/>
    <xf numFmtId="44" fontId="0" fillId="3" borderId="0" xfId="1" applyFont="1" applyFill="1"/>
    <xf numFmtId="0" fontId="4" fillId="5" borderId="0" xfId="0" applyFont="1" applyFill="1" applyAlignment="1" applyProtection="1">
      <alignment vertical="center"/>
    </xf>
    <xf numFmtId="0" fontId="5" fillId="5" borderId="0" xfId="0" applyFont="1" applyFill="1" applyAlignment="1" applyProtection="1">
      <alignment vertical="center"/>
    </xf>
    <xf numFmtId="164" fontId="5" fillId="5" borderId="0" xfId="0" applyNumberFormat="1" applyFont="1" applyFill="1" applyAlignment="1" applyProtection="1">
      <alignment horizontal="center" vertical="center"/>
    </xf>
    <xf numFmtId="165" fontId="5" fillId="5" borderId="0" xfId="0" applyNumberFormat="1" applyFont="1" applyFill="1" applyAlignment="1" applyProtection="1">
      <alignment horizontal="center" vertical="center"/>
    </xf>
    <xf numFmtId="0" fontId="2" fillId="5" borderId="0" xfId="0" applyFont="1" applyFill="1" applyProtection="1"/>
    <xf numFmtId="165" fontId="2" fillId="5" borderId="0" xfId="0" applyNumberFormat="1" applyFont="1" applyFill="1" applyAlignment="1" applyProtection="1">
      <alignment horizontal="center"/>
    </xf>
    <xf numFmtId="0" fontId="5" fillId="6" borderId="0" xfId="0" applyFont="1" applyFill="1" applyAlignment="1" applyProtection="1">
      <alignment vertical="top" wrapText="1"/>
    </xf>
    <xf numFmtId="165" fontId="5" fillId="5" borderId="0" xfId="0" applyNumberFormat="1" applyFont="1" applyFill="1" applyAlignment="1" applyProtection="1">
      <alignment horizontal="center" vertical="top" wrapText="1"/>
    </xf>
    <xf numFmtId="0" fontId="5" fillId="5" borderId="0" xfId="0" applyFont="1" applyFill="1" applyAlignment="1" applyProtection="1">
      <alignment vertical="top" wrapText="1"/>
    </xf>
    <xf numFmtId="0" fontId="0" fillId="0" borderId="0" xfId="0" applyFill="1" applyProtection="1"/>
    <xf numFmtId="164" fontId="0" fillId="0" borderId="0" xfId="0" applyNumberFormat="1" applyFill="1" applyAlignment="1" applyProtection="1">
      <alignment horizontal="center"/>
    </xf>
    <xf numFmtId="0" fontId="0" fillId="0" borderId="0" xfId="0" applyFill="1" applyProtection="1">
      <protection locked="0"/>
    </xf>
    <xf numFmtId="165" fontId="0" fillId="5" borderId="0" xfId="0" applyNumberFormat="1" applyFill="1" applyAlignment="1" applyProtection="1">
      <alignment horizontal="center"/>
    </xf>
    <xf numFmtId="0" fontId="0" fillId="5" borderId="0" xfId="0" applyFill="1" applyProtection="1"/>
    <xf numFmtId="0" fontId="5" fillId="6" borderId="0" xfId="0" applyFont="1" applyFill="1" applyAlignment="1" applyProtection="1">
      <alignment vertical="center"/>
    </xf>
    <xf numFmtId="164" fontId="0" fillId="5" borderId="0" xfId="0" applyNumberFormat="1" applyFill="1" applyAlignment="1" applyProtection="1">
      <alignment horizontal="center"/>
    </xf>
    <xf numFmtId="0" fontId="6" fillId="0" borderId="0" xfId="0" applyFont="1"/>
    <xf numFmtId="0" fontId="5" fillId="3" borderId="0" xfId="0" applyFont="1" applyFill="1" applyAlignment="1" applyProtection="1">
      <alignment vertical="top" wrapText="1"/>
    </xf>
    <xf numFmtId="0" fontId="5" fillId="3" borderId="0" xfId="0" applyFont="1" applyFill="1" applyAlignment="1" applyProtection="1">
      <alignment vertical="center"/>
    </xf>
    <xf numFmtId="0" fontId="5" fillId="6" borderId="0" xfId="0" applyFont="1" applyFill="1" applyAlignment="1" applyProtection="1">
      <alignment horizontal="center" vertical="top" wrapText="1"/>
    </xf>
    <xf numFmtId="0" fontId="0" fillId="0" borderId="0" xfId="0" applyFill="1" applyAlignment="1" applyProtection="1">
      <alignment horizontal="center"/>
      <protection locked="0"/>
    </xf>
    <xf numFmtId="0" fontId="5" fillId="6" borderId="0" xfId="0" applyFont="1" applyFill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 vertical="top" wrapText="1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44" fontId="3" fillId="2" borderId="0" xfId="1" applyFont="1" applyFill="1" applyAlignment="1">
      <alignment horizontal="center" vertical="top" wrapText="1"/>
    </xf>
    <xf numFmtId="44" fontId="0" fillId="0" borderId="0" xfId="1" applyFont="1" applyAlignment="1">
      <alignment horizontal="center"/>
    </xf>
    <xf numFmtId="44" fontId="0" fillId="2" borderId="0" xfId="1" applyFont="1" applyFill="1" applyAlignment="1">
      <alignment horizontal="center"/>
    </xf>
    <xf numFmtId="14" fontId="0" fillId="0" borderId="0" xfId="0" applyNumberFormat="1" applyAlignment="1">
      <alignment horizontal="center"/>
    </xf>
    <xf numFmtId="44" fontId="5" fillId="5" borderId="0" xfId="1" applyFont="1" applyFill="1" applyAlignment="1" applyProtection="1">
      <alignment horizontal="center" vertical="center"/>
    </xf>
    <xf numFmtId="44" fontId="0" fillId="5" borderId="0" xfId="1" applyFont="1" applyFill="1" applyAlignment="1" applyProtection="1">
      <alignment horizontal="center"/>
    </xf>
    <xf numFmtId="44" fontId="5" fillId="7" borderId="0" xfId="1" applyFont="1" applyFill="1" applyAlignment="1" applyProtection="1">
      <alignment horizontal="center" vertical="top" wrapText="1"/>
    </xf>
    <xf numFmtId="44" fontId="5" fillId="7" borderId="0" xfId="1" applyFont="1" applyFill="1" applyAlignment="1" applyProtection="1">
      <alignment horizontal="center" vertical="center"/>
    </xf>
    <xf numFmtId="44" fontId="7" fillId="0" borderId="0" xfId="1" applyFont="1" applyFill="1" applyAlignment="1" applyProtection="1">
      <alignment horizontal="center" vertical="center"/>
    </xf>
    <xf numFmtId="0" fontId="3" fillId="0" borderId="0" xfId="0" applyFont="1" applyAlignment="1">
      <alignment horizontal="left"/>
    </xf>
    <xf numFmtId="0" fontId="3" fillId="2" borderId="0" xfId="0" applyFont="1" applyFill="1" applyAlignment="1">
      <alignment horizontal="left" vertical="top" wrapText="1"/>
    </xf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4" borderId="0" xfId="0" applyFill="1"/>
    <xf numFmtId="0" fontId="3" fillId="3" borderId="0" xfId="0" applyFont="1" applyFill="1" applyAlignment="1">
      <alignment vertical="top" wrapText="1"/>
    </xf>
    <xf numFmtId="0" fontId="0" fillId="3" borderId="0" xfId="0" applyFill="1"/>
    <xf numFmtId="0" fontId="9" fillId="0" borderId="1" xfId="0" applyFont="1" applyBorder="1" applyAlignment="1">
      <alignment horizontal="center" wrapText="1"/>
    </xf>
    <xf numFmtId="0" fontId="9" fillId="0" borderId="2" xfId="0" applyFont="1" applyBorder="1"/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wrapText="1"/>
    </xf>
    <xf numFmtId="44" fontId="9" fillId="0" borderId="1" xfId="1" applyFont="1" applyBorder="1" applyAlignment="1">
      <alignment horizontal="center"/>
    </xf>
    <xf numFmtId="0" fontId="11" fillId="9" borderId="1" xfId="0" applyFont="1" applyFill="1" applyBorder="1" applyAlignment="1">
      <alignment horizontal="center"/>
    </xf>
    <xf numFmtId="44" fontId="11" fillId="9" borderId="1" xfId="1" applyFont="1" applyFill="1" applyBorder="1" applyAlignment="1">
      <alignment horizontal="center"/>
    </xf>
    <xf numFmtId="0" fontId="12" fillId="0" borderId="0" xfId="0" applyFont="1" applyBorder="1" applyAlignment="1">
      <alignment horizontal="center" vertical="top"/>
    </xf>
    <xf numFmtId="14" fontId="9" fillId="9" borderId="1" xfId="0" applyNumberFormat="1" applyFont="1" applyFill="1" applyBorder="1" applyAlignment="1">
      <alignment horizontal="center"/>
    </xf>
    <xf numFmtId="0" fontId="13" fillId="8" borderId="0" xfId="0" applyFont="1" applyFill="1" applyAlignment="1">
      <alignment horizontal="center"/>
    </xf>
    <xf numFmtId="0" fontId="10" fillId="0" borderId="1" xfId="0" applyFont="1" applyBorder="1" applyAlignment="1">
      <alignment horizontal="center" vertical="center"/>
    </xf>
    <xf numFmtId="166" fontId="11" fillId="9" borderId="2" xfId="0" applyNumberFormat="1" applyFont="1" applyFill="1" applyBorder="1" applyAlignment="1">
      <alignment horizontal="center"/>
    </xf>
    <xf numFmtId="0" fontId="8" fillId="8" borderId="3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11" fillId="9" borderId="1" xfId="0" applyFont="1" applyFill="1" applyBorder="1" applyAlignment="1">
      <alignment horizontal="left"/>
    </xf>
    <xf numFmtId="0" fontId="9" fillId="0" borderId="1" xfId="0" applyFont="1" applyBorder="1" applyAlignment="1">
      <alignment horizontal="left"/>
    </xf>
    <xf numFmtId="0" fontId="0" fillId="9" borderId="1" xfId="0" applyFill="1" applyBorder="1" applyAlignment="1">
      <alignment horizontal="left"/>
    </xf>
    <xf numFmtId="164" fontId="7" fillId="0" borderId="0" xfId="0" applyNumberFormat="1" applyFont="1" applyFill="1" applyAlignment="1" applyProtection="1">
      <alignment horizontal="center" vertical="center"/>
    </xf>
    <xf numFmtId="0" fontId="0" fillId="10" borderId="1" xfId="0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Accueil!A1"/><Relationship Id="rId2" Type="http://schemas.openxmlformats.org/officeDocument/2006/relationships/image" Target="../media/image1.png"/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6</xdr:row>
      <xdr:rowOff>0</xdr:rowOff>
    </xdr:from>
    <xdr:to>
      <xdr:col>4</xdr:col>
      <xdr:colOff>9525</xdr:colOff>
      <xdr:row>6</xdr:row>
      <xdr:rowOff>0</xdr:rowOff>
    </xdr:to>
    <xdr:cxnSp macro="">
      <xdr:nvCxnSpPr>
        <xdr:cNvPr id="2" name="Connecteur droit 1"/>
        <xdr:cNvCxnSpPr/>
      </xdr:nvCxnSpPr>
      <xdr:spPr>
        <a:xfrm>
          <a:off x="9525" y="2562225"/>
          <a:ext cx="6391275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2046853</xdr:colOff>
      <xdr:row>0</xdr:row>
      <xdr:rowOff>147418</xdr:rowOff>
    </xdr:from>
    <xdr:to>
      <xdr:col>1</xdr:col>
      <xdr:colOff>3013362</xdr:colOff>
      <xdr:row>1</xdr:row>
      <xdr:rowOff>276948</xdr:rowOff>
    </xdr:to>
    <xdr:sp macro="" textlink="">
      <xdr:nvSpPr>
        <xdr:cNvPr id="2" name="Bouton_Trier_Pupitres"/>
        <xdr:cNvSpPr/>
      </xdr:nvSpPr>
      <xdr:spPr>
        <a:xfrm>
          <a:off x="5718308" y="147418"/>
          <a:ext cx="966509" cy="354666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Trier</a:t>
          </a:r>
        </a:p>
      </xdr:txBody>
    </xdr:sp>
    <xdr:clientData/>
  </xdr:twoCellAnchor>
  <xdr:twoCellAnchor>
    <xdr:from>
      <xdr:col>1</xdr:col>
      <xdr:colOff>3114190</xdr:colOff>
      <xdr:row>0</xdr:row>
      <xdr:rowOff>141074</xdr:rowOff>
    </xdr:from>
    <xdr:to>
      <xdr:col>1</xdr:col>
      <xdr:colOff>4065441</xdr:colOff>
      <xdr:row>1</xdr:row>
      <xdr:rowOff>267769</xdr:rowOff>
    </xdr:to>
    <xdr:sp macro="" textlink="">
      <xdr:nvSpPr>
        <xdr:cNvPr id="3" name="Bouton_Supprimer_Pupitre"/>
        <xdr:cNvSpPr/>
      </xdr:nvSpPr>
      <xdr:spPr>
        <a:xfrm>
          <a:off x="6785645" y="141074"/>
          <a:ext cx="951251" cy="351831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xdr:twoCellAnchor>
    <xdr:from>
      <xdr:col>1</xdr:col>
      <xdr:colOff>103908</xdr:colOff>
      <xdr:row>0</xdr:row>
      <xdr:rowOff>153265</xdr:rowOff>
    </xdr:from>
    <xdr:to>
      <xdr:col>1</xdr:col>
      <xdr:colOff>963756</xdr:colOff>
      <xdr:row>1</xdr:row>
      <xdr:rowOff>270672</xdr:rowOff>
    </xdr:to>
    <xdr:sp macro="" textlink="">
      <xdr:nvSpPr>
        <xdr:cNvPr id="4" name="Bouton_Ajouter_Pupitre"/>
        <xdr:cNvSpPr/>
      </xdr:nvSpPr>
      <xdr:spPr>
        <a:xfrm>
          <a:off x="3775363" y="153265"/>
          <a:ext cx="859848" cy="342543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 editAs="oneCell">
    <xdr:from>
      <xdr:col>1</xdr:col>
      <xdr:colOff>4150300</xdr:colOff>
      <xdr:row>0</xdr:row>
      <xdr:rowOff>137678</xdr:rowOff>
    </xdr:from>
    <xdr:to>
      <xdr:col>1</xdr:col>
      <xdr:colOff>4557277</xdr:colOff>
      <xdr:row>1</xdr:row>
      <xdr:rowOff>322117</xdr:rowOff>
    </xdr:to>
    <xdr:pic>
      <xdr:nvPicPr>
        <xdr:cNvPr id="5" name="Picture 13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duotone>
            <a:schemeClr val="accent3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7821755" y="137678"/>
          <a:ext cx="406977" cy="4095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2419350</xdr:colOff>
      <xdr:row>1</xdr:row>
      <xdr:rowOff>19050</xdr:rowOff>
    </xdr:from>
    <xdr:to>
      <xdr:col>3</xdr:col>
      <xdr:colOff>0</xdr:colOff>
      <xdr:row>2</xdr:row>
      <xdr:rowOff>21647</xdr:rowOff>
    </xdr:to>
    <xdr:pic>
      <xdr:nvPicPr>
        <xdr:cNvPr id="6" name="Picture 13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duotone>
            <a:schemeClr val="accent3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11229975" y="247650"/>
          <a:ext cx="0" cy="412172"/>
        </a:xfrm>
        <a:prstGeom prst="rect">
          <a:avLst/>
        </a:prstGeom>
        <a:noFill/>
      </xdr:spPr>
    </xdr:pic>
    <xdr:clientData/>
  </xdr:twoCellAnchor>
  <xdr:twoCellAnchor>
    <xdr:from>
      <xdr:col>1</xdr:col>
      <xdr:colOff>1049481</xdr:colOff>
      <xdr:row>0</xdr:row>
      <xdr:rowOff>150667</xdr:rowOff>
    </xdr:from>
    <xdr:to>
      <xdr:col>1</xdr:col>
      <xdr:colOff>1925780</xdr:colOff>
      <xdr:row>1</xdr:row>
      <xdr:rowOff>280197</xdr:rowOff>
    </xdr:to>
    <xdr:sp macro="" textlink="">
      <xdr:nvSpPr>
        <xdr:cNvPr id="7" name="Bouton_Ajouter_Pupitre"/>
        <xdr:cNvSpPr/>
      </xdr:nvSpPr>
      <xdr:spPr>
        <a:xfrm>
          <a:off x="4720936" y="150667"/>
          <a:ext cx="876299" cy="354666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2419350</xdr:colOff>
      <xdr:row>1</xdr:row>
      <xdr:rowOff>19050</xdr:rowOff>
    </xdr:from>
    <xdr:to>
      <xdr:col>3</xdr:col>
      <xdr:colOff>0</xdr:colOff>
      <xdr:row>2</xdr:row>
      <xdr:rowOff>21647</xdr:rowOff>
    </xdr:to>
    <xdr:pic>
      <xdr:nvPicPr>
        <xdr:cNvPr id="6" name="Picture 13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duotone>
            <a:schemeClr val="accent3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9477375" y="247650"/>
          <a:ext cx="0" cy="412172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2419350</xdr:colOff>
      <xdr:row>1</xdr:row>
      <xdr:rowOff>19050</xdr:rowOff>
    </xdr:from>
    <xdr:to>
      <xdr:col>3</xdr:col>
      <xdr:colOff>0</xdr:colOff>
      <xdr:row>2</xdr:row>
      <xdr:rowOff>21647</xdr:rowOff>
    </xdr:to>
    <xdr:pic>
      <xdr:nvPicPr>
        <xdr:cNvPr id="2" name="Picture 13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duotone>
            <a:schemeClr val="accent3">
              <a:shade val="45000"/>
              <a:satMod val="135000"/>
            </a:schemeClr>
            <a:prstClr val="white"/>
          </a:duotone>
        </a:blip>
        <a:srcRect/>
        <a:stretch>
          <a:fillRect/>
        </a:stretch>
      </xdr:blipFill>
      <xdr:spPr bwMode="auto">
        <a:xfrm>
          <a:off x="9477375" y="247650"/>
          <a:ext cx="0" cy="412172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ssier%20personnel%20Daniel/Papillon%20Bleu/1%20-%20DRIVE/Le%20Papillon%20Bleu/Comptabilit&#233;/Compte_Ch&#232;que%2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Opérations"/>
      <sheetName val="Regroupements"/>
      <sheetName val="Comptes"/>
      <sheetName val="Prévisionnel"/>
      <sheetName val="Synthèses opérations"/>
      <sheetName val="Synthèses prévisionnel"/>
      <sheetName val="Classes"/>
      <sheetName val="Catégories"/>
      <sheetName val="Paramètres"/>
    </sheetNames>
    <sheetDataSet>
      <sheetData sheetId="0"/>
      <sheetData sheetId="1"/>
      <sheetData sheetId="2">
        <row r="3">
          <cell r="A3" t="str">
            <v>Libellé</v>
          </cell>
          <cell r="B3" t="str">
            <v>Budget prévisionnel</v>
          </cell>
          <cell r="C3" t="str">
            <v>Budget 
réalisé</v>
          </cell>
          <cell r="D3" t="str">
            <v>Ecart</v>
          </cell>
          <cell r="E3" t="str">
            <v>Catégorie</v>
          </cell>
          <cell r="F3" t="str">
            <v>Observations</v>
          </cell>
        </row>
        <row r="4">
          <cell r="A4" t="str">
            <v>11/04/2015 - Amsterdam Klezmer Band</v>
          </cell>
          <cell r="B4">
            <v>0</v>
          </cell>
          <cell r="C4">
            <v>-3692.03</v>
          </cell>
          <cell r="D4">
            <v>-3692.03</v>
          </cell>
          <cell r="E4" t="str">
            <v>Concerts</v>
          </cell>
          <cell r="F4"/>
        </row>
        <row r="5">
          <cell r="A5" t="str">
            <v>13/12/2014 - Harold Martinez</v>
          </cell>
          <cell r="B5">
            <v>0</v>
          </cell>
          <cell r="C5">
            <v>-318.18</v>
          </cell>
          <cell r="D5">
            <v>-318.18</v>
          </cell>
          <cell r="E5" t="str">
            <v>Concerts</v>
          </cell>
          <cell r="F5"/>
        </row>
        <row r="6">
          <cell r="A6" t="str">
            <v>14/11/2015 - Pufa Fé et Mathis Haug</v>
          </cell>
          <cell r="B6">
            <v>0</v>
          </cell>
          <cell r="C6">
            <v>0</v>
          </cell>
          <cell r="D6">
            <v>0</v>
          </cell>
          <cell r="E6" t="str">
            <v>Concerts</v>
          </cell>
          <cell r="F6"/>
        </row>
        <row r="7">
          <cell r="A7" t="str">
            <v>18/01/2014 - Angelo Debarre</v>
          </cell>
          <cell r="B7">
            <v>0</v>
          </cell>
          <cell r="C7">
            <v>-1259.7099999999996</v>
          </cell>
          <cell r="D7">
            <v>-1259.7099999999996</v>
          </cell>
          <cell r="E7" t="str">
            <v>Concerts</v>
          </cell>
          <cell r="F7"/>
        </row>
        <row r="8">
          <cell r="A8" t="str">
            <v>18/10/2014 - Otis Taylor</v>
          </cell>
          <cell r="B8">
            <v>0</v>
          </cell>
          <cell r="C8">
            <v>-2091.1400000000003</v>
          </cell>
          <cell r="D8">
            <v>-2091.1400000000003</v>
          </cell>
          <cell r="E8" t="str">
            <v>Concerts</v>
          </cell>
          <cell r="F8"/>
        </row>
        <row r="9">
          <cell r="A9" t="str">
            <v>21/03/2015 - Leila McCalla et Piers Faccini</v>
          </cell>
          <cell r="B9">
            <v>0</v>
          </cell>
          <cell r="C9">
            <v>1774.5199999999995</v>
          </cell>
          <cell r="D9">
            <v>1774.5199999999995</v>
          </cell>
          <cell r="E9" t="str">
            <v>Concerts</v>
          </cell>
          <cell r="F9"/>
        </row>
        <row r="10">
          <cell r="A10" t="str">
            <v>22/02/2014 - Electrik GEM</v>
          </cell>
          <cell r="B10">
            <v>0</v>
          </cell>
          <cell r="C10">
            <v>-3283.1300000000006</v>
          </cell>
          <cell r="D10">
            <v>-3283.1300000000006</v>
          </cell>
          <cell r="E10" t="str">
            <v>Concerts</v>
          </cell>
          <cell r="F10"/>
        </row>
        <row r="11">
          <cell r="A11" t="str">
            <v>22/03/2014 - Ibrahim Maalouf</v>
          </cell>
          <cell r="B11">
            <v>0</v>
          </cell>
          <cell r="C11">
            <v>-3675.64</v>
          </cell>
          <cell r="D11">
            <v>-3675.64</v>
          </cell>
          <cell r="E11" t="str">
            <v>Concerts</v>
          </cell>
          <cell r="F11"/>
        </row>
        <row r="12">
          <cell r="A12" t="str">
            <v>23/11/2013 - Warsaw village band</v>
          </cell>
          <cell r="B12">
            <v>0</v>
          </cell>
          <cell r="C12">
            <v>-934.26</v>
          </cell>
          <cell r="D12">
            <v>-934.26</v>
          </cell>
          <cell r="E12" t="str">
            <v>Concerts</v>
          </cell>
          <cell r="F12"/>
        </row>
        <row r="13">
          <cell r="A13" t="str">
            <v>24/01/2015 - Arifa</v>
          </cell>
          <cell r="B13">
            <v>0</v>
          </cell>
          <cell r="C13">
            <v>-7126.5599999999995</v>
          </cell>
          <cell r="D13">
            <v>-7126.5599999999995</v>
          </cell>
          <cell r="E13" t="str">
            <v>Concerts</v>
          </cell>
          <cell r="F13"/>
        </row>
        <row r="14">
          <cell r="A14" t="str">
            <v>Activités autres que concerts théâtre</v>
          </cell>
          <cell r="B14">
            <v>-1850</v>
          </cell>
          <cell r="C14">
            <v>0</v>
          </cell>
          <cell r="D14">
            <v>1850</v>
          </cell>
          <cell r="E14" t="str">
            <v>Autres opérations</v>
          </cell>
          <cell r="F14"/>
        </row>
        <row r="15">
          <cell r="A15" t="str">
            <v>Adhésions</v>
          </cell>
          <cell r="B15">
            <v>0</v>
          </cell>
          <cell r="C15">
            <v>1415</v>
          </cell>
          <cell r="D15">
            <v>1415</v>
          </cell>
          <cell r="E15" t="str">
            <v>Autres opérations</v>
          </cell>
          <cell r="F15"/>
        </row>
        <row r="16">
          <cell r="A16" t="str">
            <v>Brocante musicale</v>
          </cell>
          <cell r="B16">
            <v>0</v>
          </cell>
          <cell r="C16">
            <v>1384.0999999999995</v>
          </cell>
          <cell r="D16">
            <v>1384.0999999999995</v>
          </cell>
          <cell r="E16" t="str">
            <v>Autres opérations</v>
          </cell>
          <cell r="F16"/>
        </row>
        <row r="17">
          <cell r="A17" t="str">
            <v>Concerts</v>
          </cell>
          <cell r="B17">
            <v>-12000</v>
          </cell>
          <cell r="C17">
            <v>16934.89</v>
          </cell>
          <cell r="D17">
            <v>28934.89</v>
          </cell>
          <cell r="E17" t="str">
            <v>Concerts</v>
          </cell>
          <cell r="F17"/>
        </row>
        <row r="18">
          <cell r="A18" t="str">
            <v>Dépenses de fonctionnement</v>
          </cell>
          <cell r="B18">
            <v>-1650</v>
          </cell>
          <cell r="C18">
            <v>-1707.8100000000002</v>
          </cell>
          <cell r="D18">
            <v>-57.810000000000173</v>
          </cell>
          <cell r="E18" t="str">
            <v>Autres opérations</v>
          </cell>
          <cell r="F18"/>
        </row>
        <row r="19">
          <cell r="A19" t="str">
            <v>EN ATTENTE</v>
          </cell>
          <cell r="B19">
            <v>0</v>
          </cell>
          <cell r="C19">
            <v>-8</v>
          </cell>
          <cell r="D19">
            <v>-8</v>
          </cell>
          <cell r="E19" t="str">
            <v>Concerts</v>
          </cell>
          <cell r="F19"/>
        </row>
        <row r="20">
          <cell r="A20" t="str">
            <v>Mouvements d'ordre (entre comptes)</v>
          </cell>
          <cell r="B20">
            <v>0</v>
          </cell>
          <cell r="C20">
            <v>-4000</v>
          </cell>
          <cell r="D20">
            <v>-4000</v>
          </cell>
          <cell r="E20" t="str">
            <v>Autres opérations</v>
          </cell>
          <cell r="F20"/>
        </row>
        <row r="21">
          <cell r="A21" t="str">
            <v>Report année précédente compte courant</v>
          </cell>
          <cell r="B21">
            <v>0</v>
          </cell>
          <cell r="C21">
            <v>5498.66</v>
          </cell>
          <cell r="D21">
            <v>5498.66</v>
          </cell>
          <cell r="E21" t="str">
            <v>Autres opérations</v>
          </cell>
          <cell r="F21"/>
        </row>
        <row r="22">
          <cell r="A22" t="str">
            <v>Subventions</v>
          </cell>
          <cell r="B22">
            <v>13000</v>
          </cell>
          <cell r="C22">
            <v>7250</v>
          </cell>
          <cell r="D22">
            <v>-5750</v>
          </cell>
          <cell r="E22" t="str">
            <v>Subventions</v>
          </cell>
          <cell r="F22"/>
        </row>
      </sheetData>
      <sheetData sheetId="3"/>
      <sheetData sheetId="4"/>
      <sheetData sheetId="5"/>
      <sheetData sheetId="6"/>
      <sheetData sheetId="7">
        <row r="3">
          <cell r="A3" t="str">
            <v>Libellé</v>
          </cell>
          <cell r="B3" t="str">
            <v>Sens</v>
          </cell>
          <cell r="C3" t="str">
            <v>Observations</v>
          </cell>
          <cell r="D3" t="str">
            <v>Nb_Comptes</v>
          </cell>
        </row>
        <row r="4">
          <cell r="A4" t="str">
            <v>1 - Comptes de capitaux</v>
          </cell>
          <cell r="B4">
            <v>0</v>
          </cell>
          <cell r="C4"/>
          <cell r="D4">
            <v>0</v>
          </cell>
        </row>
        <row r="5">
          <cell r="A5" t="str">
            <v>2 - Comptes d'immobilisation</v>
          </cell>
          <cell r="B5">
            <v>0</v>
          </cell>
          <cell r="C5"/>
          <cell r="D5">
            <v>0</v>
          </cell>
        </row>
        <row r="6">
          <cell r="A6" t="str">
            <v>3 - Comptes de stocks et en-cours</v>
          </cell>
          <cell r="B6">
            <v>0</v>
          </cell>
          <cell r="C6"/>
          <cell r="D6">
            <v>0</v>
          </cell>
        </row>
        <row r="7">
          <cell r="A7" t="str">
            <v>4 - Compte de tiers</v>
          </cell>
          <cell r="B7">
            <v>0</v>
          </cell>
          <cell r="C7"/>
          <cell r="D7">
            <v>0</v>
          </cell>
        </row>
        <row r="8">
          <cell r="A8" t="str">
            <v>5 - Comptes financiers</v>
          </cell>
          <cell r="B8">
            <v>0</v>
          </cell>
          <cell r="C8"/>
          <cell r="D8">
            <v>0</v>
          </cell>
        </row>
        <row r="9">
          <cell r="A9" t="str">
            <v>6 - Comptes de charges</v>
          </cell>
          <cell r="B9">
            <v>-1</v>
          </cell>
          <cell r="C9"/>
          <cell r="D9">
            <v>14</v>
          </cell>
        </row>
        <row r="10">
          <cell r="A10" t="str">
            <v>7 - Comptes de produits</v>
          </cell>
          <cell r="B10">
            <v>1</v>
          </cell>
          <cell r="C10"/>
          <cell r="D10">
            <v>6</v>
          </cell>
        </row>
        <row r="11">
          <cell r="A11" t="str">
            <v>8 - Traitement des contributions volontaires en nature</v>
          </cell>
          <cell r="B11">
            <v>0</v>
          </cell>
          <cell r="C11"/>
          <cell r="D11">
            <v>0</v>
          </cell>
        </row>
      </sheetData>
      <sheetData sheetId="8">
        <row r="3">
          <cell r="A3" t="str">
            <v>Libellé</v>
          </cell>
        </row>
        <row r="4">
          <cell r="A4" t="str">
            <v>Autres opérations</v>
          </cell>
        </row>
        <row r="5">
          <cell r="A5" t="str">
            <v>Concerts</v>
          </cell>
        </row>
        <row r="6">
          <cell r="A6" t="str">
            <v>Subventions</v>
          </cell>
        </row>
      </sheetData>
      <sheetData sheetId="9">
        <row r="3">
          <cell r="B3" t="str">
            <v>Association Le Papillon Bleu - Compte courant</v>
          </cell>
        </row>
        <row r="4">
          <cell r="B4"/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G29"/>
  <sheetViews>
    <sheetView tabSelected="1" workbookViewId="0">
      <pane xSplit="1" ySplit="7" topLeftCell="B8" activePane="bottomRight" state="frozen"/>
      <selection pane="topRight" activeCell="B1" sqref="B1"/>
      <selection pane="bottomLeft" activeCell="A11" sqref="A11"/>
      <selection pane="bottomRight" activeCell="B13" sqref="B13"/>
    </sheetView>
  </sheetViews>
  <sheetFormatPr baseColWidth="10" defaultRowHeight="12.75"/>
  <cols>
    <col min="1" max="1" width="24.28515625" customWidth="1"/>
    <col min="2" max="2" width="32.5703125" customWidth="1"/>
    <col min="3" max="3" width="31.85546875" customWidth="1"/>
    <col min="4" max="4" width="24.140625" customWidth="1"/>
    <col min="7" max="7" width="17.42578125" customWidth="1"/>
  </cols>
  <sheetData>
    <row r="1" spans="1:7" ht="31.5">
      <c r="A1" s="59" t="str">
        <f>VLOOKUP(G3,Entetes_2,4,FALSE)</f>
        <v>McDonald</v>
      </c>
      <c r="B1" s="59"/>
      <c r="C1" s="59"/>
      <c r="D1" s="59"/>
    </row>
    <row r="2" spans="1:7" ht="15.75">
      <c r="A2" s="60" t="s">
        <v>52</v>
      </c>
      <c r="B2" s="57" t="s">
        <v>29</v>
      </c>
      <c r="C2" s="63"/>
      <c r="D2" s="57" t="s">
        <v>50</v>
      </c>
      <c r="F2" s="64" t="s">
        <v>49</v>
      </c>
      <c r="G2" s="65" t="s">
        <v>27</v>
      </c>
    </row>
    <row r="3" spans="1:7" ht="15.75">
      <c r="A3" s="55">
        <f>VLOOKUP(G3,Entetes_2,2,FALSE)</f>
        <v>42245</v>
      </c>
      <c r="B3" s="55">
        <f>VLOOKUP(G3,Entetes_2,3,FALSE)</f>
        <v>42246</v>
      </c>
      <c r="C3" s="53"/>
      <c r="D3" s="62" t="str">
        <f>G3</f>
        <v>ACE-08-002</v>
      </c>
      <c r="F3" s="64"/>
      <c r="G3" s="70" t="s">
        <v>38</v>
      </c>
    </row>
    <row r="4" spans="1:7" ht="15.75">
      <c r="A4" s="54" t="str">
        <f>"Le Directeur, "&amp;Directeur</f>
        <v>Le Directeur, A. Issoufou</v>
      </c>
      <c r="B4" s="52" t="str">
        <f>"Le Comptable, "&amp;Comptable</f>
        <v>Le Comptable, A. Xandry</v>
      </c>
      <c r="C4" s="53"/>
      <c r="D4" s="62"/>
    </row>
    <row r="6" spans="1:7" ht="21">
      <c r="A6" s="61" t="s">
        <v>51</v>
      </c>
      <c r="B6" s="61"/>
      <c r="C6" s="61"/>
      <c r="D6" s="61"/>
    </row>
    <row r="7" spans="1:7" ht="15.75">
      <c r="A7" s="66" t="s">
        <v>34</v>
      </c>
      <c r="B7" s="66" t="s">
        <v>33</v>
      </c>
      <c r="C7" s="66" t="s">
        <v>0</v>
      </c>
      <c r="D7" s="58" t="s">
        <v>35</v>
      </c>
    </row>
    <row r="8" spans="1:7" ht="15.75">
      <c r="A8" s="67" t="str">
        <f>IF(ISTEXT('Lignes Factures'!C1001),'Lignes Factures'!C1001,"")</f>
        <v>S1 - Admin.Asnee</v>
      </c>
      <c r="B8" s="67" t="str">
        <f>IF(ISTEXT('Lignes Factures'!B1001),'Lignes Factures'!B1001,"")</f>
        <v>6282000 - Alimentation à l'extérieur</v>
      </c>
      <c r="C8" s="67" t="str">
        <f>IF(ISTEXT('Lignes Factures'!D1001),'Lignes Factures'!D1001,"")</f>
        <v>Repas chantier 22</v>
      </c>
      <c r="D8" s="56">
        <f>IF(ISNUMBER('Lignes Factures'!F1001),'Lignes Factures'!F1001,"")</f>
        <v>12</v>
      </c>
    </row>
    <row r="9" spans="1:7" ht="15.75">
      <c r="A9" s="67" t="str">
        <f>IF(ISTEXT('Lignes Factures'!C1002),'Lignes Factures'!C1002,"")</f>
        <v>S2 - Admin.Han</v>
      </c>
      <c r="B9" s="67" t="str">
        <f>IF(ISTEXT('Lignes Factures'!B1002),'Lignes Factures'!B1002,"")</f>
        <v>6282000 - Alimentation à l'extérieur</v>
      </c>
      <c r="C9" s="67" t="str">
        <f>IF(ISTEXT('Lignes Factures'!D1002),'Lignes Factures'!D1002,"")</f>
        <v>Repas chantier 23</v>
      </c>
      <c r="D9" s="56">
        <f>IF(ISNUMBER('Lignes Factures'!F1002),'Lignes Factures'!F1002,"")</f>
        <v>14</v>
      </c>
    </row>
    <row r="10" spans="1:7" ht="15.75">
      <c r="A10" s="67" t="str">
        <f>IF(ISTEXT('Lignes Factures'!C1003),'Lignes Factures'!C1003,"")</f>
        <v/>
      </c>
      <c r="B10" s="67" t="str">
        <f>IF(ISTEXT('Lignes Factures'!B1003),'Lignes Factures'!B1003,"")</f>
        <v/>
      </c>
      <c r="C10" s="67" t="str">
        <f>IF(ISTEXT('Lignes Factures'!D1003),'Lignes Factures'!D1003,"")</f>
        <v/>
      </c>
      <c r="D10" s="56" t="str">
        <f>IF(ISNUMBER('Lignes Factures'!F1003),'Lignes Factures'!F1003,"")</f>
        <v/>
      </c>
    </row>
    <row r="11" spans="1:7" ht="15.75">
      <c r="A11" s="67" t="str">
        <f>IF(ISTEXT('Lignes Factures'!C1004),'Lignes Factures'!C1004,"")</f>
        <v/>
      </c>
      <c r="B11" s="67" t="str">
        <f>IF(ISTEXT('Lignes Factures'!B1004),'Lignes Factures'!B1004,"")</f>
        <v/>
      </c>
      <c r="C11" s="67" t="str">
        <f>IF(ISTEXT('Lignes Factures'!D1004),'Lignes Factures'!D1004,"")</f>
        <v/>
      </c>
      <c r="D11" s="56" t="str">
        <f>IF(ISNUMBER('Lignes Factures'!F1004),'Lignes Factures'!F1004,"")</f>
        <v/>
      </c>
    </row>
    <row r="12" spans="1:7" ht="15.75">
      <c r="A12" s="67" t="str">
        <f>IF(ISTEXT('Lignes Factures'!C1005),'Lignes Factures'!C1005,"")</f>
        <v/>
      </c>
      <c r="B12" s="67" t="str">
        <f>IF(ISTEXT('Lignes Factures'!B1005),'Lignes Factures'!B1005,"")</f>
        <v/>
      </c>
      <c r="C12" s="67" t="str">
        <f>IF(ISTEXT('Lignes Factures'!D1005),'Lignes Factures'!D1005,"")</f>
        <v/>
      </c>
      <c r="D12" s="56" t="str">
        <f>IF(ISNUMBER('Lignes Factures'!F1005),'Lignes Factures'!F1005,"")</f>
        <v/>
      </c>
    </row>
    <row r="13" spans="1:7" ht="15.75">
      <c r="A13" s="67" t="str">
        <f>IF(ISTEXT('Lignes Factures'!C1006),'Lignes Factures'!C1006,"")</f>
        <v/>
      </c>
      <c r="B13" s="67" t="str">
        <f>IF(ISTEXT('Lignes Factures'!B1006),'Lignes Factures'!B1006,"")</f>
        <v/>
      </c>
      <c r="C13" s="67" t="str">
        <f>IF(ISTEXT('Lignes Factures'!D1006),'Lignes Factures'!D1006,"")</f>
        <v/>
      </c>
      <c r="D13" s="56" t="str">
        <f>IF(ISNUMBER('Lignes Factures'!F1006),'Lignes Factures'!F1006,"")</f>
        <v/>
      </c>
    </row>
    <row r="14" spans="1:7" ht="15.75">
      <c r="A14" s="67" t="str">
        <f>IF(ISTEXT('Lignes Factures'!C1007),'Lignes Factures'!C1007,"")</f>
        <v/>
      </c>
      <c r="B14" s="67" t="str">
        <f>IF(ISTEXT('Lignes Factures'!B1007),'Lignes Factures'!B1007,"")</f>
        <v/>
      </c>
      <c r="C14" s="67" t="str">
        <f>IF(ISTEXT('Lignes Factures'!D1007),'Lignes Factures'!D1007,"")</f>
        <v/>
      </c>
      <c r="D14" s="56" t="str">
        <f>IF(ISNUMBER('Lignes Factures'!F1007),'Lignes Factures'!F1007,"")</f>
        <v/>
      </c>
    </row>
    <row r="15" spans="1:7" ht="15.75">
      <c r="A15" s="67" t="str">
        <f>IF(ISTEXT('Lignes Factures'!C1008),'Lignes Factures'!C1008,"")</f>
        <v/>
      </c>
      <c r="B15" s="67" t="str">
        <f>IF(ISTEXT('Lignes Factures'!B1008),'Lignes Factures'!B1008,"")</f>
        <v/>
      </c>
      <c r="C15" s="67" t="str">
        <f>IF(ISTEXT('Lignes Factures'!D1008),'Lignes Factures'!D1008,"")</f>
        <v/>
      </c>
      <c r="D15" s="56" t="str">
        <f>IF(ISNUMBER('Lignes Factures'!F1008),'Lignes Factures'!F1008,"")</f>
        <v/>
      </c>
    </row>
    <row r="16" spans="1:7" ht="15.75">
      <c r="A16" s="67" t="str">
        <f>IF(ISTEXT('Lignes Factures'!C1009),'Lignes Factures'!C1009,"")</f>
        <v/>
      </c>
      <c r="B16" s="67" t="str">
        <f>IF(ISTEXT('Lignes Factures'!B1009),'Lignes Factures'!B1009,"")</f>
        <v/>
      </c>
      <c r="C16" s="67" t="str">
        <f>IF(ISTEXT('Lignes Factures'!D1009),'Lignes Factures'!D1009,"")</f>
        <v/>
      </c>
      <c r="D16" s="56" t="str">
        <f>IF(ISNUMBER('Lignes Factures'!F1009),'Lignes Factures'!F1009,"")</f>
        <v/>
      </c>
    </row>
    <row r="17" spans="1:4" ht="15.75">
      <c r="A17" s="67" t="str">
        <f>IF(ISTEXT('Lignes Factures'!C1010),'Lignes Factures'!C1010,"")</f>
        <v/>
      </c>
      <c r="B17" s="67" t="str">
        <f>IF(ISTEXT('Lignes Factures'!B1010),'Lignes Factures'!B1010,"")</f>
        <v/>
      </c>
      <c r="C17" s="67" t="str">
        <f>IF(ISTEXT('Lignes Factures'!D1010),'Lignes Factures'!D1010,"")</f>
        <v/>
      </c>
      <c r="D17" s="56" t="str">
        <f>IF(ISNUMBER('Lignes Factures'!F1010),'Lignes Factures'!F1010,"")</f>
        <v/>
      </c>
    </row>
    <row r="18" spans="1:4" ht="15.75">
      <c r="A18" s="67" t="str">
        <f>IF(ISTEXT('Lignes Factures'!C1011),'Lignes Factures'!C1011,"")</f>
        <v/>
      </c>
      <c r="B18" s="67" t="str">
        <f>IF(ISTEXT('Lignes Factures'!B1011),'Lignes Factures'!B1011,"")</f>
        <v/>
      </c>
      <c r="C18" s="67" t="str">
        <f>IF(ISTEXT('Lignes Factures'!D1011),'Lignes Factures'!D1011,"")</f>
        <v/>
      </c>
      <c r="D18" s="56" t="str">
        <f>IF(ISNUMBER('Lignes Factures'!F1011),'Lignes Factures'!F1011,"")</f>
        <v/>
      </c>
    </row>
    <row r="19" spans="1:4" ht="15.75">
      <c r="A19" s="67" t="str">
        <f>IF(ISTEXT('Lignes Factures'!C1012),'Lignes Factures'!C1012,"")</f>
        <v/>
      </c>
      <c r="B19" s="67" t="str">
        <f>IF(ISTEXT('Lignes Factures'!B1012),'Lignes Factures'!B1012,"")</f>
        <v/>
      </c>
      <c r="C19" s="67" t="str">
        <f>IF(ISTEXT('Lignes Factures'!D1012),'Lignes Factures'!D1012,"")</f>
        <v/>
      </c>
      <c r="D19" s="56" t="str">
        <f>IF(ISNUMBER('Lignes Factures'!F1012),'Lignes Factures'!F1012,"")</f>
        <v/>
      </c>
    </row>
    <row r="20" spans="1:4" ht="15.75">
      <c r="A20" s="67" t="str">
        <f>IF(ISTEXT('Lignes Factures'!C1013),'Lignes Factures'!C1013,"")</f>
        <v/>
      </c>
      <c r="B20" s="67" t="str">
        <f>IF(ISTEXT('Lignes Factures'!B1013),'Lignes Factures'!B1013,"")</f>
        <v/>
      </c>
      <c r="C20" s="67" t="str">
        <f>IF(ISTEXT('Lignes Factures'!D1013),'Lignes Factures'!D1013,"")</f>
        <v/>
      </c>
      <c r="D20" s="56" t="str">
        <f>IF(ISNUMBER('Lignes Factures'!F1013),'Lignes Factures'!F1013,"")</f>
        <v/>
      </c>
    </row>
    <row r="21" spans="1:4" ht="15.75">
      <c r="A21" s="67" t="str">
        <f>IF(ISTEXT('Lignes Factures'!C1014),'Lignes Factures'!C1014,"")</f>
        <v/>
      </c>
      <c r="B21" s="67" t="str">
        <f>IF(ISTEXT('Lignes Factures'!B1014),'Lignes Factures'!B1014,"")</f>
        <v/>
      </c>
      <c r="C21" s="67" t="str">
        <f>IF(ISTEXT('Lignes Factures'!D1014),'Lignes Factures'!D1014,"")</f>
        <v/>
      </c>
      <c r="D21" s="56" t="str">
        <f>IF(ISNUMBER('Lignes Factures'!F1014),'Lignes Factures'!F1014,"")</f>
        <v/>
      </c>
    </row>
    <row r="22" spans="1:4" ht="15.75">
      <c r="A22" s="67" t="str">
        <f>IF(ISTEXT('Lignes Factures'!C1015),'Lignes Factures'!C1015,"")</f>
        <v/>
      </c>
      <c r="B22" s="67" t="str">
        <f>IF(ISTEXT('Lignes Factures'!B1015),'Lignes Factures'!B1015,"")</f>
        <v/>
      </c>
      <c r="C22" s="67" t="str">
        <f>IF(ISTEXT('Lignes Factures'!D1015),'Lignes Factures'!D1015,"")</f>
        <v/>
      </c>
      <c r="D22" s="56" t="str">
        <f>IF(ISNUMBER('Lignes Factures'!F1015),'Lignes Factures'!F1015,"")</f>
        <v/>
      </c>
    </row>
    <row r="23" spans="1:4" ht="15.75">
      <c r="A23" s="67" t="str">
        <f>IF(ISTEXT('Lignes Factures'!C1016),'Lignes Factures'!C1016,"")</f>
        <v/>
      </c>
      <c r="B23" s="67" t="str">
        <f>IF(ISTEXT('Lignes Factures'!B1016),'Lignes Factures'!B1016,"")</f>
        <v/>
      </c>
      <c r="C23" s="67" t="str">
        <f>IF(ISTEXT('Lignes Factures'!D1016),'Lignes Factures'!D1016,"")</f>
        <v/>
      </c>
      <c r="D23" s="56" t="str">
        <f>IF(ISNUMBER('Lignes Factures'!F1016),'Lignes Factures'!F1016,"")</f>
        <v/>
      </c>
    </row>
    <row r="24" spans="1:4" ht="15.75">
      <c r="A24" s="67" t="str">
        <f>IF(ISTEXT('Lignes Factures'!C1017),'Lignes Factures'!C1017,"")</f>
        <v/>
      </c>
      <c r="B24" s="67" t="str">
        <f>IF(ISTEXT('Lignes Factures'!B1017),'Lignes Factures'!B1017,"")</f>
        <v/>
      </c>
      <c r="C24" s="67" t="str">
        <f>IF(ISTEXT('Lignes Factures'!D1017),'Lignes Factures'!D1017,"")</f>
        <v/>
      </c>
      <c r="D24" s="56" t="str">
        <f>IF(ISNUMBER('Lignes Factures'!F1017),'Lignes Factures'!F1017,"")</f>
        <v/>
      </c>
    </row>
    <row r="25" spans="1:4" ht="15.75">
      <c r="A25" s="67" t="str">
        <f>IF(ISTEXT('Lignes Factures'!C1018),'Lignes Factures'!C1018,"")</f>
        <v/>
      </c>
      <c r="B25" s="67" t="str">
        <f>IF(ISTEXT('Lignes Factures'!B1018),'Lignes Factures'!B1018,"")</f>
        <v/>
      </c>
      <c r="C25" s="67" t="str">
        <f>IF(ISTEXT('Lignes Factures'!D1018),'Lignes Factures'!D1018,"")</f>
        <v/>
      </c>
      <c r="D25" s="56" t="str">
        <f>IF(ISNUMBER('Lignes Factures'!F1018),'Lignes Factures'!F1018,"")</f>
        <v/>
      </c>
    </row>
    <row r="26" spans="1:4" ht="15.75">
      <c r="A26" s="67" t="str">
        <f>IF(ISTEXT('Lignes Factures'!C1019),'Lignes Factures'!C1019,"")</f>
        <v/>
      </c>
      <c r="B26" s="67" t="str">
        <f>IF(ISTEXT('Lignes Factures'!B1019),'Lignes Factures'!B1019,"")</f>
        <v/>
      </c>
      <c r="C26" s="67" t="str">
        <f>IF(ISTEXT('Lignes Factures'!D1019),'Lignes Factures'!D1019,"")</f>
        <v/>
      </c>
      <c r="D26" s="56" t="str">
        <f>IF(ISNUMBER('Lignes Factures'!F1019),'Lignes Factures'!F1019,"")</f>
        <v/>
      </c>
    </row>
    <row r="27" spans="1:4" ht="15.75">
      <c r="A27" s="67" t="str">
        <f>IF(ISTEXT('Lignes Factures'!C1020),'Lignes Factures'!C1020,"")</f>
        <v/>
      </c>
      <c r="B27" s="67" t="str">
        <f>IF(ISTEXT('Lignes Factures'!B1020),'Lignes Factures'!B1020,"")</f>
        <v/>
      </c>
      <c r="C27" s="67" t="str">
        <f>IF(ISTEXT('Lignes Factures'!D1020),'Lignes Factures'!D1020,"")</f>
        <v/>
      </c>
      <c r="D27" s="56" t="str">
        <f>IF(ISNUMBER('Lignes Factures'!F1020),'Lignes Factures'!F1020,"")</f>
        <v/>
      </c>
    </row>
    <row r="28" spans="1:4" ht="15.75">
      <c r="A28" s="67" t="str">
        <f>IF(ISTEXT('Lignes Factures'!C1021),'Lignes Factures'!C1021,"")</f>
        <v/>
      </c>
      <c r="B28" s="67" t="str">
        <f>IF(ISTEXT('Lignes Factures'!B1021),'Lignes Factures'!B1021,"")</f>
        <v/>
      </c>
      <c r="C28" s="67" t="str">
        <f>IF(ISTEXT('Lignes Factures'!D1021),'Lignes Factures'!D1021,"")</f>
        <v/>
      </c>
      <c r="D28" s="56" t="str">
        <f>IF(ISNUMBER('Lignes Factures'!F1021),'Lignes Factures'!F1021,"")</f>
        <v/>
      </c>
    </row>
    <row r="29" spans="1:4" ht="15.75">
      <c r="A29" s="68"/>
      <c r="B29" s="68"/>
      <c r="C29" s="68"/>
      <c r="D29" s="58">
        <f>SUM(D8:D28)</f>
        <v>26</v>
      </c>
    </row>
  </sheetData>
  <mergeCells count="4">
    <mergeCell ref="F2:F3"/>
    <mergeCell ref="A1:D1"/>
    <mergeCell ref="D3:D4"/>
    <mergeCell ref="A6:D6"/>
  </mergeCells>
  <conditionalFormatting sqref="A8:D28 D9:D29">
    <cfRule type="expression" dxfId="0" priority="8">
      <formula>A8&lt;&gt;""</formula>
    </cfRule>
  </conditionalFormatting>
  <dataValidations count="1">
    <dataValidation type="list" allowBlank="1" showInputMessage="1" showErrorMessage="1" errorTitle="Choisir dans la liste" error="Choisir dans la liste !" sqref="G3">
      <formula1>Liste_Pièces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1002"/>
  <sheetViews>
    <sheetView workbookViewId="0">
      <pane ySplit="3" topLeftCell="A4" activePane="bottomLeft" state="frozen"/>
      <selection pane="bottomLeft"/>
    </sheetView>
  </sheetViews>
  <sheetFormatPr baseColWidth="10" defaultRowHeight="12.75"/>
  <cols>
    <col min="1" max="1" width="13.28515625" customWidth="1"/>
    <col min="2" max="2" width="33.140625" style="47" customWidth="1"/>
    <col min="3" max="3" width="25" style="47" customWidth="1"/>
    <col min="4" max="4" width="22.85546875" style="34" customWidth="1"/>
    <col min="5" max="5" width="53.7109375" customWidth="1"/>
    <col min="6" max="6" width="16" style="37" customWidth="1"/>
    <col min="7" max="7" width="19.5703125" customWidth="1"/>
    <col min="8" max="8" width="16.5703125" style="1" customWidth="1"/>
  </cols>
  <sheetData>
    <row r="1" spans="1:8" s="2" customFormat="1" ht="15.75">
      <c r="A1" s="26" t="str">
        <f>Raison_Sociale&amp;" - Lignes Factures"</f>
        <v>Cabinet Miloud &amp; Co - Lignes Factures</v>
      </c>
      <c r="B1" s="45"/>
      <c r="C1" s="45"/>
      <c r="D1" s="32"/>
      <c r="F1" s="44">
        <f>SUBTOTAL(9,F3:F8)</f>
        <v>207.23000000000002</v>
      </c>
      <c r="G1" s="26"/>
      <c r="H1" s="3"/>
    </row>
    <row r="2" spans="1:8" s="2" customFormat="1" ht="33.75" customHeight="1">
      <c r="B2" s="45"/>
      <c r="C2" s="45"/>
      <c r="D2" s="32"/>
      <c r="H2" s="3"/>
    </row>
    <row r="3" spans="1:8" s="4" customFormat="1" ht="32.25" customHeight="1">
      <c r="A3" s="5" t="s">
        <v>27</v>
      </c>
      <c r="B3" s="46" t="s">
        <v>33</v>
      </c>
      <c r="C3" s="46" t="s">
        <v>34</v>
      </c>
      <c r="D3" s="5" t="s">
        <v>0</v>
      </c>
      <c r="E3" s="5" t="s">
        <v>7</v>
      </c>
      <c r="F3" s="36" t="s">
        <v>35</v>
      </c>
      <c r="G3" s="50" t="s">
        <v>30</v>
      </c>
    </row>
    <row r="4" spans="1:8">
      <c r="A4" t="s">
        <v>37</v>
      </c>
      <c r="B4" s="47" t="s">
        <v>22</v>
      </c>
      <c r="C4" s="47" t="s">
        <v>23</v>
      </c>
      <c r="D4" t="s">
        <v>44</v>
      </c>
      <c r="F4" s="37">
        <v>104.8</v>
      </c>
      <c r="G4" s="49" t="str">
        <f>VLOOKUP(A4,Entetes_2,4,FALSE)</f>
        <v>Castorama</v>
      </c>
      <c r="H4"/>
    </row>
    <row r="5" spans="1:8">
      <c r="A5" t="s">
        <v>37</v>
      </c>
      <c r="B5" s="47" t="s">
        <v>22</v>
      </c>
      <c r="C5" s="47" t="s">
        <v>24</v>
      </c>
      <c r="D5" t="s">
        <v>45</v>
      </c>
      <c r="F5" s="37">
        <v>76.430000000000007</v>
      </c>
      <c r="G5" s="49" t="str">
        <f>VLOOKUP(A5,Entetes_2,4,FALSE)</f>
        <v>Castorama</v>
      </c>
      <c r="H5"/>
    </row>
    <row r="6" spans="1:8">
      <c r="A6" t="s">
        <v>38</v>
      </c>
      <c r="B6" s="47" t="s">
        <v>21</v>
      </c>
      <c r="C6" s="47" t="s">
        <v>23</v>
      </c>
      <c r="D6" t="s">
        <v>46</v>
      </c>
      <c r="F6" s="37">
        <v>12</v>
      </c>
      <c r="G6" s="49" t="str">
        <f>VLOOKUP(A6,Entetes_2,4,FALSE)</f>
        <v>McDonald</v>
      </c>
      <c r="H6"/>
    </row>
    <row r="7" spans="1:8">
      <c r="A7" t="s">
        <v>38</v>
      </c>
      <c r="B7" s="47" t="s">
        <v>21</v>
      </c>
      <c r="C7" s="47" t="s">
        <v>24</v>
      </c>
      <c r="D7" t="s">
        <v>47</v>
      </c>
      <c r="F7" s="37">
        <v>14</v>
      </c>
      <c r="G7" s="49" t="str">
        <f>VLOOKUP(A7,Entetes_2,4,FALSE)</f>
        <v>McDonald</v>
      </c>
      <c r="H7"/>
    </row>
    <row r="8" spans="1:8">
      <c r="A8" s="8"/>
      <c r="B8" s="48"/>
      <c r="C8" s="48"/>
      <c r="D8" s="8"/>
      <c r="E8" s="8"/>
      <c r="F8" s="38"/>
      <c r="G8" s="51"/>
      <c r="H8"/>
    </row>
    <row r="1000" spans="1:7">
      <c r="A1000" s="5" t="s">
        <v>27</v>
      </c>
      <c r="B1000" s="46" t="s">
        <v>33</v>
      </c>
      <c r="C1000" s="46" t="s">
        <v>34</v>
      </c>
      <c r="D1000" s="5" t="s">
        <v>0</v>
      </c>
      <c r="E1000" s="5" t="s">
        <v>7</v>
      </c>
      <c r="F1000" s="36" t="s">
        <v>35</v>
      </c>
      <c r="G1000" s="50" t="s">
        <v>30</v>
      </c>
    </row>
    <row r="1001" spans="1:7">
      <c r="A1001" t="s">
        <v>38</v>
      </c>
      <c r="B1001" s="47" t="s">
        <v>21</v>
      </c>
      <c r="C1001" s="47" t="s">
        <v>23</v>
      </c>
      <c r="D1001" t="s">
        <v>46</v>
      </c>
      <c r="F1001" s="37">
        <v>12</v>
      </c>
      <c r="G1001" s="49" t="s">
        <v>48</v>
      </c>
    </row>
    <row r="1002" spans="1:7">
      <c r="A1002" t="s">
        <v>38</v>
      </c>
      <c r="B1002" s="47" t="s">
        <v>21</v>
      </c>
      <c r="C1002" s="47" t="s">
        <v>24</v>
      </c>
      <c r="D1002" t="s">
        <v>47</v>
      </c>
      <c r="F1002" s="37">
        <v>14</v>
      </c>
      <c r="G1002" s="49" t="s">
        <v>48</v>
      </c>
    </row>
  </sheetData>
  <dataValidations count="3">
    <dataValidation type="list" allowBlank="1" showInputMessage="1" showErrorMessage="1" errorTitle="Choisir dans la liste" error="Choisir dans la liste !" sqref="B3:B8 B1000">
      <formula1>Liste_Comptes</formula1>
    </dataValidation>
    <dataValidation type="list" allowBlank="1" showInputMessage="1" showErrorMessage="1" errorTitle="Choisir dans la liste" error="Choisir dans la liste !" sqref="C3:C8 C1000">
      <formula1>Liste_Ventilations</formula1>
    </dataValidation>
    <dataValidation type="list" allowBlank="1" showInputMessage="1" showErrorMessage="1" errorTitle="Choisir dans la liste" error="Choisir dans la liste !" sqref="A3:A8 A1000">
      <formula1>Liste_Pièces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8"/>
  <dimension ref="A1:H6"/>
  <sheetViews>
    <sheetView workbookViewId="0">
      <pane ySplit="3" topLeftCell="A4" activePane="bottomLeft" state="frozen"/>
      <selection pane="bottomLeft" activeCell="H4" sqref="H4:H5"/>
    </sheetView>
  </sheetViews>
  <sheetFormatPr baseColWidth="10" defaultRowHeight="12.75"/>
  <cols>
    <col min="1" max="1" width="13.28515625" customWidth="1"/>
    <col min="2" max="2" width="13" customWidth="1"/>
    <col min="3" max="3" width="12.7109375" style="34" customWidth="1"/>
    <col min="4" max="4" width="14.85546875" style="34" customWidth="1"/>
    <col min="5" max="6" width="21.85546875" customWidth="1"/>
    <col min="7" max="7" width="25.28515625" customWidth="1"/>
    <col min="8" max="8" width="16.5703125" style="1" customWidth="1"/>
  </cols>
  <sheetData>
    <row r="1" spans="1:8" s="2" customFormat="1" ht="15.75">
      <c r="A1" s="26" t="str">
        <f>Raison_Sociale&amp;" - Entêtes Factures"</f>
        <v>Cabinet Miloud &amp; Co - Entêtes Factures</v>
      </c>
      <c r="C1" s="32"/>
      <c r="D1" s="32"/>
      <c r="H1" s="69">
        <f>SUBTOTAL(9,H3:H6)</f>
        <v>207.23000000000002</v>
      </c>
    </row>
    <row r="2" spans="1:8" s="2" customFormat="1" ht="33.75" customHeight="1">
      <c r="C2" s="32"/>
      <c r="D2" s="32"/>
    </row>
    <row r="3" spans="1:8" s="4" customFormat="1" ht="32.25" customHeight="1">
      <c r="A3" s="5" t="s">
        <v>31</v>
      </c>
      <c r="B3" s="5" t="s">
        <v>27</v>
      </c>
      <c r="C3" s="33" t="s">
        <v>28</v>
      </c>
      <c r="D3" s="33" t="s">
        <v>29</v>
      </c>
      <c r="E3" s="5" t="s">
        <v>30</v>
      </c>
      <c r="F3" s="5" t="s">
        <v>40</v>
      </c>
      <c r="G3" s="5" t="s">
        <v>7</v>
      </c>
      <c r="H3" s="6" t="s">
        <v>32</v>
      </c>
    </row>
    <row r="4" spans="1:8">
      <c r="A4" t="s">
        <v>36</v>
      </c>
      <c r="B4" t="s">
        <v>37</v>
      </c>
      <c r="C4" s="39">
        <v>42245</v>
      </c>
      <c r="D4" s="39">
        <v>42246</v>
      </c>
      <c r="E4" t="s">
        <v>9</v>
      </c>
      <c r="F4" t="s">
        <v>41</v>
      </c>
      <c r="H4" s="7">
        <f>SUMIF('Lignes Factures'!$A$3:$A$1000,$B$3:$B$1000,'Lignes Factures'!$F$3:$F$1000)</f>
        <v>181.23000000000002</v>
      </c>
    </row>
    <row r="5" spans="1:8">
      <c r="A5" t="s">
        <v>36</v>
      </c>
      <c r="B5" t="s">
        <v>38</v>
      </c>
      <c r="C5" s="39">
        <v>42245</v>
      </c>
      <c r="D5" s="39">
        <v>42246</v>
      </c>
      <c r="E5" t="s">
        <v>48</v>
      </c>
      <c r="F5" t="s">
        <v>43</v>
      </c>
      <c r="H5" s="7">
        <f>SUMIF('Lignes Factures'!$A$3:$A$1000,$B$3:$B$1000,'Lignes Factures'!$F$3:$F$1000)</f>
        <v>26</v>
      </c>
    </row>
    <row r="6" spans="1:8">
      <c r="A6" s="8"/>
      <c r="B6" s="8"/>
      <c r="C6" s="35"/>
      <c r="D6" s="35"/>
      <c r="E6" s="8"/>
      <c r="F6" s="8"/>
      <c r="G6" s="8"/>
      <c r="H6" s="9"/>
    </row>
  </sheetData>
  <autoFilter ref="A3:H3">
    <filterColumn colId="5"/>
    <sortState ref="A4:H5">
      <sortCondition ref="H3"/>
    </sortState>
  </autoFilter>
  <dataValidations count="3">
    <dataValidation type="list" allowBlank="1" showInputMessage="1" showErrorMessage="1" errorTitle="Choisir dans la liste" error="Choisir dans la liste !" sqref="A3:A6">
      <formula1>"ACE,B16,CAI,OD,PAI"</formula1>
    </dataValidation>
    <dataValidation type="list" allowBlank="1" showInputMessage="1" showErrorMessage="1" errorTitle="Choisir dans la liste" error="Choisir dans la liste !" sqref="E3:E6">
      <formula1>Liste_Fournisseurs</formula1>
    </dataValidation>
    <dataValidation type="list" allowBlank="1" showInputMessage="1" showErrorMessage="1" errorTitle="Choisir dans la liste" error="Choisir dans la liste !" sqref="F3:F6">
      <formula1>Liste_Sites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A1:I8"/>
  <sheetViews>
    <sheetView workbookViewId="0">
      <pane ySplit="3" topLeftCell="A4" activePane="bottomLeft" state="frozen"/>
      <selection pane="bottomLeft" activeCell="I4" sqref="I4:I7"/>
    </sheetView>
  </sheetViews>
  <sheetFormatPr baseColWidth="10" defaultRowHeight="12.75"/>
  <cols>
    <col min="1" max="1" width="24.42578125" style="23" customWidth="1"/>
    <col min="2" max="2" width="17.140625" style="25" customWidth="1"/>
    <col min="3" max="3" width="17.140625" style="23" customWidth="1"/>
    <col min="4" max="4" width="10.42578125" style="22" customWidth="1"/>
    <col min="5" max="5" width="18.140625" style="23" customWidth="1"/>
    <col min="6" max="6" width="11.42578125" style="23"/>
    <col min="7" max="7" width="28.85546875" style="23" customWidth="1"/>
    <col min="8" max="8" width="33.85546875" style="23" customWidth="1"/>
    <col min="9" max="9" width="16.28515625" style="23" customWidth="1"/>
    <col min="10" max="16384" width="11.42578125" style="23"/>
  </cols>
  <sheetData>
    <row r="1" spans="1:9" s="11" customFormat="1" ht="18" customHeight="1">
      <c r="A1" s="10" t="str">
        <f>Raison_Sociale&amp;" - Fournisseurs"</f>
        <v>Cabinet Miloud &amp; Co - Fournisseurs</v>
      </c>
      <c r="D1" s="13"/>
    </row>
    <row r="2" spans="1:9" s="14" customFormat="1" ht="32.25" customHeight="1">
      <c r="B2" s="12"/>
      <c r="D2" s="15"/>
      <c r="I2" s="12">
        <f>SUBTOTAL(9,I3:I8)</f>
        <v>207.23000000000002</v>
      </c>
    </row>
    <row r="3" spans="1:9" s="18" customFormat="1" ht="28.5" customHeight="1">
      <c r="A3" s="16" t="s">
        <v>0</v>
      </c>
      <c r="B3" s="16" t="s">
        <v>1</v>
      </c>
      <c r="C3" s="16" t="s">
        <v>2</v>
      </c>
      <c r="D3" s="29" t="s">
        <v>3</v>
      </c>
      <c r="E3" s="16" t="s">
        <v>4</v>
      </c>
      <c r="F3" s="16" t="s">
        <v>5</v>
      </c>
      <c r="G3" s="16" t="s">
        <v>6</v>
      </c>
      <c r="H3" s="16" t="s">
        <v>7</v>
      </c>
      <c r="I3" s="27" t="s">
        <v>8</v>
      </c>
    </row>
    <row r="4" spans="1:9">
      <c r="A4" s="19" t="s">
        <v>9</v>
      </c>
      <c r="B4" s="20"/>
      <c r="C4" s="21"/>
      <c r="D4" s="30"/>
      <c r="E4" s="21"/>
      <c r="F4" s="21"/>
      <c r="G4" s="21"/>
      <c r="H4" s="21"/>
      <c r="I4" s="7">
        <f>SUMIF('Entêtes Factures'!$E$3:$E$1000,$A$3:$A$1000,'Entêtes Factures'!$H$3:$H$1000)</f>
        <v>181.23000000000002</v>
      </c>
    </row>
    <row r="5" spans="1:9">
      <c r="A5" s="19" t="s">
        <v>10</v>
      </c>
      <c r="B5" s="20"/>
      <c r="C5" s="21"/>
      <c r="D5" s="30"/>
      <c r="E5" s="21"/>
      <c r="F5" s="21"/>
      <c r="G5" s="21"/>
      <c r="H5" s="21"/>
      <c r="I5" s="7">
        <f>SUMIF('Entêtes Factures'!$E$3:$E$1000,$A$3:$A$1000,'Entêtes Factures'!$H$3:$H$1000)</f>
        <v>0</v>
      </c>
    </row>
    <row r="6" spans="1:9">
      <c r="A6" s="19" t="s">
        <v>11</v>
      </c>
      <c r="B6" s="20"/>
      <c r="C6" s="21"/>
      <c r="D6" s="30"/>
      <c r="E6" s="21"/>
      <c r="F6" s="21"/>
      <c r="G6" s="21"/>
      <c r="H6" s="21"/>
      <c r="I6" s="7">
        <f>SUMIF('Entêtes Factures'!$E$3:$E$1000,$A$3:$A$1000,'Entêtes Factures'!$H$3:$H$1000)</f>
        <v>0</v>
      </c>
    </row>
    <row r="7" spans="1:9">
      <c r="A7" s="19" t="s">
        <v>48</v>
      </c>
      <c r="B7" s="20"/>
      <c r="C7" s="21"/>
      <c r="D7" s="30"/>
      <c r="E7" s="21"/>
      <c r="F7" s="21"/>
      <c r="G7" s="21"/>
      <c r="H7" s="21"/>
      <c r="I7" s="7">
        <f>SUMIF('Entêtes Factures'!$E$3:$E$1000,$A$3:$A$1000,'Entêtes Factures'!$H$3:$H$1000)</f>
        <v>26</v>
      </c>
    </row>
    <row r="8" spans="1:9" s="11" customFormat="1" ht="24.75" customHeight="1">
      <c r="A8" s="24"/>
      <c r="B8" s="24"/>
      <c r="C8" s="24"/>
      <c r="D8" s="31"/>
      <c r="E8" s="24"/>
      <c r="F8" s="24"/>
      <c r="G8" s="24"/>
      <c r="H8" s="24"/>
      <c r="I8" s="28"/>
    </row>
  </sheetData>
  <autoFilter ref="A3:I8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>
    <pageSetUpPr autoPageBreaks="0"/>
  </sheetPr>
  <dimension ref="A1:E8"/>
  <sheetViews>
    <sheetView zoomScale="110" zoomScaleNormal="110" workbookViewId="0">
      <pane ySplit="3" topLeftCell="A4" activePane="bottomLeft" state="frozen"/>
      <selection pane="bottomLeft" activeCell="C4" sqref="C4"/>
    </sheetView>
  </sheetViews>
  <sheetFormatPr baseColWidth="10" defaultRowHeight="12.75"/>
  <cols>
    <col min="1" max="1" width="55" style="23" customWidth="1"/>
    <col min="2" max="2" width="71.140625" style="23" customWidth="1"/>
    <col min="3" max="3" width="16" style="25" customWidth="1"/>
    <col min="4" max="4" width="10" style="22" hidden="1" customWidth="1"/>
    <col min="5" max="16384" width="11.42578125" style="23"/>
  </cols>
  <sheetData>
    <row r="1" spans="1:4" s="11" customFormat="1" ht="18" customHeight="1">
      <c r="A1" s="10" t="str">
        <f>Raison_Sociale&amp;" - Comptes"</f>
        <v>Cabinet Miloud &amp; Co - Comptes</v>
      </c>
      <c r="D1" s="13"/>
    </row>
    <row r="2" spans="1:4" s="14" customFormat="1" ht="32.25" customHeight="1">
      <c r="C2" s="12">
        <f>SUBTOTAL(9,C3:C8)</f>
        <v>207.23000000000002</v>
      </c>
      <c r="D2" s="15"/>
    </row>
    <row r="3" spans="1:4" s="18" customFormat="1" ht="28.5" customHeight="1">
      <c r="A3" s="16" t="s">
        <v>0</v>
      </c>
      <c r="B3" s="16" t="s">
        <v>7</v>
      </c>
      <c r="C3" s="27" t="s">
        <v>18</v>
      </c>
      <c r="D3" s="17" t="s">
        <v>12</v>
      </c>
    </row>
    <row r="4" spans="1:4">
      <c r="A4" s="19" t="s">
        <v>19</v>
      </c>
      <c r="B4" s="21"/>
      <c r="C4" s="7">
        <f>SUMIF('Lignes Factures'!$B$3:$B$1000,$A$3:$A$1000,'Lignes Factures'!$F$3:$F$1000)</f>
        <v>0</v>
      </c>
      <c r="D4" s="22" t="e">
        <f>VLOOKUP(#REF!,Classes,2,FALSE)</f>
        <v>#REF!</v>
      </c>
    </row>
    <row r="5" spans="1:4">
      <c r="A5" s="19" t="s">
        <v>20</v>
      </c>
      <c r="B5" s="21"/>
      <c r="C5" s="7">
        <f>SUMIF('Lignes Factures'!$B$3:$B$1000,$A$3:$A$1000,'Lignes Factures'!$F$3:$F$1000)</f>
        <v>0</v>
      </c>
      <c r="D5" s="22" t="e">
        <f>VLOOKUP(#REF!,Classes,2,FALSE)</f>
        <v>#REF!</v>
      </c>
    </row>
    <row r="6" spans="1:4">
      <c r="A6" s="19" t="s">
        <v>21</v>
      </c>
      <c r="B6" s="21"/>
      <c r="C6" s="7">
        <f>SUMIF('Lignes Factures'!$B$3:$B$1000,$A$3:$A$1000,'Lignes Factures'!$F$3:$F$1000)</f>
        <v>26</v>
      </c>
      <c r="D6" s="22" t="e">
        <f>VLOOKUP(#REF!,Classes,2,FALSE)</f>
        <v>#REF!</v>
      </c>
    </row>
    <row r="7" spans="1:4">
      <c r="A7" s="19" t="s">
        <v>22</v>
      </c>
      <c r="B7" s="21"/>
      <c r="C7" s="7">
        <f>SUMIF('Lignes Factures'!$B$3:$B$1000,$A$3:$A$1000,'Lignes Factures'!$F$3:$F$1000)</f>
        <v>181.23000000000002</v>
      </c>
      <c r="D7" s="22" t="e">
        <f>VLOOKUP(#REF!,Classes,2,FALSE)</f>
        <v>#REF!</v>
      </c>
    </row>
    <row r="8" spans="1:4" s="11" customFormat="1" ht="24.75" customHeight="1">
      <c r="A8" s="24"/>
      <c r="B8" s="24"/>
      <c r="C8" s="28"/>
      <c r="D8" s="13"/>
    </row>
  </sheetData>
  <sheetProtection sort="0" autoFilter="0" pivotTables="0"/>
  <autoFilter ref="A3:D7">
    <filterColumn colId="1"/>
  </autoFilter>
  <dataValidations count="1">
    <dataValidation type="whole" allowBlank="1" showInputMessage="1" showErrorMessage="1" errorTitle="Choisir le sens" error="1 pour Recettes, ou -1 pour Dépenses" promptTitle="Choisir le sens" prompt="1 pour Recettes, ou -1 pour Dépenses" sqref="D1:D1048576">
      <formula1>-1</formula1>
      <formula2>1</formula2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pageSetUpPr autoPageBreaks="0"/>
  </sheetPr>
  <dimension ref="A1:E8"/>
  <sheetViews>
    <sheetView zoomScale="110" zoomScaleNormal="110" workbookViewId="0">
      <pane ySplit="3" topLeftCell="A4" activePane="bottomLeft" state="frozen"/>
      <selection pane="bottomLeft" activeCell="C4" sqref="C4:C7"/>
    </sheetView>
  </sheetViews>
  <sheetFormatPr baseColWidth="10" defaultRowHeight="12.75"/>
  <cols>
    <col min="1" max="1" width="55" style="23" customWidth="1"/>
    <col min="2" max="2" width="71.140625" style="23" customWidth="1"/>
    <col min="3" max="3" width="16" style="41" customWidth="1"/>
    <col min="4" max="4" width="10" style="22" hidden="1" customWidth="1"/>
    <col min="5" max="16384" width="11.42578125" style="23"/>
  </cols>
  <sheetData>
    <row r="1" spans="1:4" s="11" customFormat="1" ht="18" customHeight="1">
      <c r="A1" s="10" t="str">
        <f>Raison_Sociale&amp;" - Ventilations"</f>
        <v>Cabinet Miloud &amp; Co - Ventilations</v>
      </c>
      <c r="C1" s="40"/>
      <c r="D1" s="13"/>
    </row>
    <row r="2" spans="1:4" s="14" customFormat="1" ht="32.25" customHeight="1">
      <c r="C2" s="40">
        <f>SUBTOTAL(9,C3:C8)</f>
        <v>207.23000000000002</v>
      </c>
      <c r="D2" s="15"/>
    </row>
    <row r="3" spans="1:4" s="18" customFormat="1" ht="28.5" customHeight="1">
      <c r="A3" s="16" t="s">
        <v>0</v>
      </c>
      <c r="B3" s="16" t="s">
        <v>7</v>
      </c>
      <c r="C3" s="42" t="s">
        <v>18</v>
      </c>
      <c r="D3" s="17" t="s">
        <v>12</v>
      </c>
    </row>
    <row r="4" spans="1:4">
      <c r="A4" s="19" t="s">
        <v>23</v>
      </c>
      <c r="B4" s="21"/>
      <c r="C4" s="7">
        <f>SUMIF('Lignes Factures'!$C$3:$C$1000,$A$3:$A$1000,'Lignes Factures'!$F$3:$F$1000)</f>
        <v>116.8</v>
      </c>
      <c r="D4" s="22" t="e">
        <f>VLOOKUP(#REF!,Classes,2,FALSE)</f>
        <v>#REF!</v>
      </c>
    </row>
    <row r="5" spans="1:4">
      <c r="A5" s="19" t="s">
        <v>24</v>
      </c>
      <c r="B5" s="21"/>
      <c r="C5" s="7">
        <f>SUMIF('Lignes Factures'!$C$3:$C$1000,$A$3:$A$1000,'Lignes Factures'!$F$3:$F$1000)</f>
        <v>90.43</v>
      </c>
      <c r="D5" s="22" t="e">
        <f>VLOOKUP(#REF!,Classes,2,FALSE)</f>
        <v>#REF!</v>
      </c>
    </row>
    <row r="6" spans="1:4">
      <c r="A6" s="19" t="s">
        <v>25</v>
      </c>
      <c r="B6" s="21"/>
      <c r="C6" s="7">
        <f>SUMIF('Lignes Factures'!$C$3:$C$1000,$A$3:$A$1000,'Lignes Factures'!$F$3:$F$1000)</f>
        <v>0</v>
      </c>
      <c r="D6" s="22" t="e">
        <f>VLOOKUP(#REF!,Classes,2,FALSE)</f>
        <v>#REF!</v>
      </c>
    </row>
    <row r="7" spans="1:4">
      <c r="A7" s="19" t="s">
        <v>26</v>
      </c>
      <c r="B7" s="21"/>
      <c r="C7" s="7">
        <f>SUMIF('Lignes Factures'!$C$3:$C$1000,$A$3:$A$1000,'Lignes Factures'!$F$3:$F$1000)</f>
        <v>0</v>
      </c>
      <c r="D7" s="22" t="e">
        <f>VLOOKUP(#REF!,Classes,2,FALSE)</f>
        <v>#REF!</v>
      </c>
    </row>
    <row r="8" spans="1:4" s="11" customFormat="1" ht="24.75" customHeight="1">
      <c r="A8" s="24"/>
      <c r="B8" s="24"/>
      <c r="C8" s="43"/>
      <c r="D8" s="13"/>
    </row>
  </sheetData>
  <sheetProtection sort="0" autoFilter="0" pivotTables="0"/>
  <autoFilter ref="A3:D7">
    <filterColumn colId="1"/>
  </autoFilter>
  <dataValidations count="1">
    <dataValidation type="whole" allowBlank="1" showInputMessage="1" showErrorMessage="1" errorTitle="Choisir le sens" error="1 pour Recettes, ou -1 pour Dépenses" promptTitle="Choisir le sens" prompt="1 pour Recettes, ou -1 pour Dépenses" sqref="D1:D1048576">
      <formula1>-1</formula1>
      <formula2>1</formula2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pageSetUpPr autoPageBreaks="0"/>
  </sheetPr>
  <dimension ref="A1:E7"/>
  <sheetViews>
    <sheetView zoomScale="110" zoomScaleNormal="110" workbookViewId="0">
      <pane ySplit="3" topLeftCell="A4" activePane="bottomLeft" state="frozen"/>
      <selection pane="bottomLeft" activeCell="C4" sqref="C4:C6"/>
    </sheetView>
  </sheetViews>
  <sheetFormatPr baseColWidth="10" defaultRowHeight="12.75"/>
  <cols>
    <col min="1" max="1" width="55" style="23" customWidth="1"/>
    <col min="2" max="2" width="71.140625" style="23" customWidth="1"/>
    <col min="3" max="3" width="16" style="25" customWidth="1"/>
    <col min="4" max="4" width="10" style="22" hidden="1" customWidth="1"/>
    <col min="5" max="16384" width="11.42578125" style="23"/>
  </cols>
  <sheetData>
    <row r="1" spans="1:4" s="11" customFormat="1" ht="18" customHeight="1">
      <c r="A1" s="10" t="str">
        <f>Raison_Sociale&amp;" - Sites"</f>
        <v>Cabinet Miloud &amp; Co - Sites</v>
      </c>
      <c r="D1" s="13"/>
    </row>
    <row r="2" spans="1:4" s="14" customFormat="1" ht="32.25" customHeight="1">
      <c r="C2" s="12">
        <f>SUBTOTAL(9,C3:C7)</f>
        <v>207.23000000000002</v>
      </c>
      <c r="D2" s="15"/>
    </row>
    <row r="3" spans="1:4" s="18" customFormat="1" ht="28.5" customHeight="1">
      <c r="A3" s="16" t="s">
        <v>0</v>
      </c>
      <c r="B3" s="16" t="s">
        <v>7</v>
      </c>
      <c r="C3" s="27" t="s">
        <v>18</v>
      </c>
      <c r="D3" s="17" t="s">
        <v>12</v>
      </c>
    </row>
    <row r="4" spans="1:4">
      <c r="A4" s="19" t="s">
        <v>41</v>
      </c>
      <c r="B4" s="21"/>
      <c r="C4" s="7">
        <f>SUMIF('Entêtes Factures'!$F$3:$F$1000,$A$3:$A$1000,'Entêtes Factures'!$H$3:$H$1000)</f>
        <v>181.23000000000002</v>
      </c>
      <c r="D4" s="22" t="e">
        <f>VLOOKUP(#REF!,Classes,2,FALSE)</f>
        <v>#REF!</v>
      </c>
    </row>
    <row r="5" spans="1:4">
      <c r="A5" s="19" t="s">
        <v>42</v>
      </c>
      <c r="B5" s="21"/>
      <c r="C5" s="7">
        <f>SUMIF('Entêtes Factures'!$F$3:$F$1000,$A$3:$A$1000,'Entêtes Factures'!$H$3:$H$1000)</f>
        <v>0</v>
      </c>
      <c r="D5" s="22" t="e">
        <f>VLOOKUP(#REF!,Classes,2,FALSE)</f>
        <v>#REF!</v>
      </c>
    </row>
    <row r="6" spans="1:4">
      <c r="A6" s="19" t="s">
        <v>43</v>
      </c>
      <c r="B6" s="21"/>
      <c r="C6" s="7">
        <f>SUMIF('Entêtes Factures'!$F$3:$F$1000,$A$3:$A$1000,'Entêtes Factures'!$H$3:$H$1000)</f>
        <v>26</v>
      </c>
      <c r="D6" s="22" t="e">
        <f>VLOOKUP(#REF!,Classes,2,FALSE)</f>
        <v>#REF!</v>
      </c>
    </row>
    <row r="7" spans="1:4" s="11" customFormat="1" ht="24.75" customHeight="1">
      <c r="A7" s="24"/>
      <c r="B7" s="24"/>
      <c r="C7" s="28"/>
      <c r="D7" s="13"/>
    </row>
  </sheetData>
  <sheetProtection sort="0" autoFilter="0" pivotTables="0"/>
  <autoFilter ref="A3:D6">
    <filterColumn colId="1"/>
  </autoFilter>
  <dataValidations count="1">
    <dataValidation type="whole" allowBlank="1" showInputMessage="1" showErrorMessage="1" errorTitle="Choisir le sens" error="1 pour Recettes, ou -1 pour Dépenses" promptTitle="Choisir le sens" prompt="1 pour Recettes, ou -1 pour Dépenses" sqref="D1:D1048576">
      <formula1>-1</formula1>
      <formula2>1</formula2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5"/>
  <dimension ref="A1:B3"/>
  <sheetViews>
    <sheetView workbookViewId="0">
      <selection activeCell="B2" sqref="B2"/>
    </sheetView>
  </sheetViews>
  <sheetFormatPr baseColWidth="10" defaultRowHeight="12.75"/>
  <cols>
    <col min="1" max="1" width="16.85546875" customWidth="1"/>
    <col min="2" max="2" width="21.7109375" customWidth="1"/>
  </cols>
  <sheetData>
    <row r="1" spans="1:2">
      <c r="A1" t="s">
        <v>13</v>
      </c>
      <c r="B1" t="s">
        <v>39</v>
      </c>
    </row>
    <row r="2" spans="1:2">
      <c r="A2" t="s">
        <v>14</v>
      </c>
      <c r="B2" t="s">
        <v>15</v>
      </c>
    </row>
    <row r="3" spans="1:2">
      <c r="A3" t="s">
        <v>16</v>
      </c>
      <c r="B3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20</vt:i4>
      </vt:variant>
    </vt:vector>
  </HeadingPairs>
  <TitlesOfParts>
    <vt:vector size="28" baseType="lpstr">
      <vt:lpstr>Fiche Facture</vt:lpstr>
      <vt:lpstr>Lignes Factures</vt:lpstr>
      <vt:lpstr>Entêtes Factures</vt:lpstr>
      <vt:lpstr>Fournisseurs</vt:lpstr>
      <vt:lpstr>Comptes</vt:lpstr>
      <vt:lpstr>Ventilations</vt:lpstr>
      <vt:lpstr>Sites</vt:lpstr>
      <vt:lpstr>Paramètres</vt:lpstr>
      <vt:lpstr>Comptable</vt:lpstr>
      <vt:lpstr>Comptes</vt:lpstr>
      <vt:lpstr>Critères</vt:lpstr>
      <vt:lpstr>Directeur</vt:lpstr>
      <vt:lpstr>Entetes</vt:lpstr>
      <vt:lpstr>Entetes_2</vt:lpstr>
      <vt:lpstr>Extraction</vt:lpstr>
      <vt:lpstr>'Lignes Factures'!Extraire</vt:lpstr>
      <vt:lpstr>Fournisseurs</vt:lpstr>
      <vt:lpstr>Lignes</vt:lpstr>
      <vt:lpstr>Sites!Liste_Comptes</vt:lpstr>
      <vt:lpstr>Ventilations!Liste_Comptes</vt:lpstr>
      <vt:lpstr>Liste_Comptes</vt:lpstr>
      <vt:lpstr>Liste_Fournisseurs</vt:lpstr>
      <vt:lpstr>Liste_Pièces</vt:lpstr>
      <vt:lpstr>Liste_Sites</vt:lpstr>
      <vt:lpstr>Liste_Ventilations</vt:lpstr>
      <vt:lpstr>Raison_Sociale</vt:lpstr>
      <vt:lpstr>Sites</vt:lpstr>
      <vt:lpstr>Ventilations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toto</cp:lastModifiedBy>
  <dcterms:created xsi:type="dcterms:W3CDTF">2015-09-21T11:59:12Z</dcterms:created>
  <dcterms:modified xsi:type="dcterms:W3CDTF">2015-09-21T14:03:50Z</dcterms:modified>
</cp:coreProperties>
</file>