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1315" windowHeight="9795"/>
  </bookViews>
  <sheets>
    <sheet name="Attributions" sheetId="1" r:id="rId1"/>
    <sheet name="Agents" sheetId="2" r:id="rId2"/>
    <sheet name="Articles" sheetId="4" r:id="rId3"/>
    <sheet name="Paramètres" sheetId="3" r:id="rId4"/>
    <sheet name="Synthèses" sheetId="5" r:id="rId5"/>
  </sheets>
  <definedNames>
    <definedName name="_xlnm._FilterDatabase" localSheetId="1" hidden="1">Agents!$A$5:$D$17</definedName>
    <definedName name="_xlnm._FilterDatabase" localSheetId="2">Articles!$A$5:$E$13</definedName>
    <definedName name="_xlnm._FilterDatabase" localSheetId="0" hidden="1">Attributions!$A$5:$I$29</definedName>
    <definedName name="Agents">Agents!$A$5:$D$18</definedName>
    <definedName name="Articles">Articles!$A$5:$E$14</definedName>
    <definedName name="Collectivité">Paramètres!$B$2</definedName>
    <definedName name="Liste_Agents">Agents!$A$5:$A$18</definedName>
    <definedName name="Liste_Articles">Articles!$A$5:$A$14</definedName>
    <definedName name="Service">Paramètres!$B$3</definedName>
    <definedName name="Titre">Paramètres!$B$1</definedName>
  </definedNames>
  <calcPr calcId="125725"/>
  <pivotCaches>
    <pivotCache cacheId="0" r:id="rId6"/>
  </pivotCaches>
</workbook>
</file>

<file path=xl/calcChain.xml><?xml version="1.0" encoding="utf-8"?>
<calcChain xmlns="http://schemas.openxmlformats.org/spreadsheetml/2006/main">
  <c r="I20" i="1"/>
  <c r="H20"/>
  <c r="G20"/>
  <c r="G8"/>
  <c r="G3"/>
  <c r="F3"/>
  <c r="D3" i="2"/>
  <c r="C3"/>
  <c r="A1" i="4"/>
  <c r="A1" i="2"/>
  <c r="A1" i="1"/>
  <c r="I7"/>
  <c r="I8"/>
  <c r="I9"/>
  <c r="I10"/>
  <c r="I11"/>
  <c r="I12"/>
  <c r="I13"/>
  <c r="I14"/>
  <c r="I15"/>
  <c r="I16"/>
  <c r="I17"/>
  <c r="I18"/>
  <c r="I19"/>
  <c r="I21"/>
  <c r="I22"/>
  <c r="I23"/>
  <c r="I24"/>
  <c r="I25"/>
  <c r="I26"/>
  <c r="I27"/>
  <c r="I28"/>
  <c r="I29"/>
  <c r="I6"/>
  <c r="D7" i="4" l="1"/>
  <c r="E8"/>
  <c r="D6"/>
  <c r="E13"/>
  <c r="E11"/>
  <c r="E9"/>
  <c r="E7"/>
  <c r="E6"/>
  <c r="E12"/>
  <c r="E10"/>
  <c r="D12"/>
  <c r="D10"/>
  <c r="D8"/>
  <c r="D13"/>
  <c r="D11"/>
  <c r="D9"/>
  <c r="H7" i="1"/>
  <c r="H8"/>
  <c r="H9"/>
  <c r="H10"/>
  <c r="H11"/>
  <c r="H12"/>
  <c r="H13"/>
  <c r="H14"/>
  <c r="H15"/>
  <c r="H16"/>
  <c r="H17"/>
  <c r="H18"/>
  <c r="H19"/>
  <c r="H21"/>
  <c r="H22"/>
  <c r="H23"/>
  <c r="H24"/>
  <c r="H25"/>
  <c r="H26"/>
  <c r="H27"/>
  <c r="H28"/>
  <c r="H29"/>
  <c r="H6"/>
  <c r="G6"/>
  <c r="A7" i="2"/>
  <c r="A8"/>
  <c r="A9"/>
  <c r="A10"/>
  <c r="A11"/>
  <c r="A12"/>
  <c r="A13"/>
  <c r="A14"/>
  <c r="A15"/>
  <c r="A16"/>
  <c r="A17"/>
  <c r="A6"/>
  <c r="E3" i="4" l="1"/>
  <c r="D3"/>
  <c r="G29" i="1"/>
  <c r="G27"/>
  <c r="G25"/>
  <c r="G23"/>
  <c r="G21"/>
  <c r="G18"/>
  <c r="G16"/>
  <c r="G14"/>
  <c r="G12"/>
  <c r="G9"/>
  <c r="G7"/>
  <c r="G28"/>
  <c r="G26"/>
  <c r="G24"/>
  <c r="G22"/>
  <c r="G19"/>
  <c r="G17"/>
  <c r="G15"/>
  <c r="G13"/>
  <c r="G11"/>
  <c r="G10"/>
  <c r="C3" i="4" l="1"/>
</calcChain>
</file>

<file path=xl/sharedStrings.xml><?xml version="1.0" encoding="utf-8"?>
<sst xmlns="http://schemas.openxmlformats.org/spreadsheetml/2006/main" count="162" uniqueCount="63">
  <si>
    <t>Nom</t>
  </si>
  <si>
    <t>Article</t>
  </si>
  <si>
    <t>Quantité</t>
  </si>
  <si>
    <t>Date attribution</t>
  </si>
  <si>
    <t>Observations</t>
  </si>
  <si>
    <t>Gants</t>
  </si>
  <si>
    <t>Ciré</t>
  </si>
  <si>
    <t>Bottes</t>
  </si>
  <si>
    <t>Prénom</t>
  </si>
  <si>
    <t>Service</t>
  </si>
  <si>
    <t>BARRET</t>
  </si>
  <si>
    <t>Frédéric</t>
  </si>
  <si>
    <t>Parcs et paysages durables</t>
  </si>
  <si>
    <t>BOUDAUD</t>
  </si>
  <si>
    <t>BUCHARD</t>
  </si>
  <si>
    <t>Robert</t>
  </si>
  <si>
    <t xml:space="preserve">CARTALAS </t>
  </si>
  <si>
    <t>Philippe</t>
  </si>
  <si>
    <t>CHEVRIER</t>
  </si>
  <si>
    <t>Fabrice</t>
  </si>
  <si>
    <t>DELAGE</t>
  </si>
  <si>
    <t>Thierry</t>
  </si>
  <si>
    <t>DEVEAUX</t>
  </si>
  <si>
    <t>Christophe</t>
  </si>
  <si>
    <t>DUMOULIN</t>
  </si>
  <si>
    <t>Eric</t>
  </si>
  <si>
    <t>FONTEIX</t>
  </si>
  <si>
    <t>GLATARD</t>
  </si>
  <si>
    <t>Bruno</t>
  </si>
  <si>
    <t>GRASSO</t>
  </si>
  <si>
    <t>HERVANT</t>
  </si>
  <si>
    <t>Agent</t>
  </si>
  <si>
    <t>BARRET Frédéric</t>
  </si>
  <si>
    <t>BOUDAUD Frédéric</t>
  </si>
  <si>
    <t>BUCHARD Robert</t>
  </si>
  <si>
    <t>Articles</t>
  </si>
  <si>
    <t>Catégorie</t>
  </si>
  <si>
    <t>Sécateur petit modèle</t>
  </si>
  <si>
    <t>Sécateur grand modèle</t>
  </si>
  <si>
    <t>Casque anti-bruit</t>
  </si>
  <si>
    <t>Lunettes de sécurité</t>
  </si>
  <si>
    <t>Bouchons d'oreilles</t>
  </si>
  <si>
    <t>Outillage</t>
  </si>
  <si>
    <t>Equipements de sécurité</t>
  </si>
  <si>
    <t>Vêtements de travail</t>
  </si>
  <si>
    <t>En service</t>
  </si>
  <si>
    <t>oui</t>
  </si>
  <si>
    <t>Titre</t>
  </si>
  <si>
    <t>Equipement des agents</t>
  </si>
  <si>
    <t>Collectivité</t>
  </si>
  <si>
    <t>Direction Cadre de vie</t>
  </si>
  <si>
    <t>Effectif (filtré / total) :</t>
  </si>
  <si>
    <t>Attributions (filtrées / totales) :</t>
  </si>
  <si>
    <t>Total général</t>
  </si>
  <si>
    <t>Attributions</t>
  </si>
  <si>
    <t>Indicateur d'attribution</t>
  </si>
  <si>
    <t>non</t>
  </si>
  <si>
    <t>déclarés perdus le 7/5/2014</t>
  </si>
  <si>
    <t>Nombre d'attributions actives</t>
  </si>
  <si>
    <t>Nombre d'attributions inactives</t>
  </si>
  <si>
    <t>Inventaire (total/filtré) :</t>
  </si>
  <si>
    <t>CHEVRIER Fabrice</t>
  </si>
  <si>
    <t>Ville de Excel-les-Bains</t>
  </si>
</sst>
</file>

<file path=xl/styles.xml><?xml version="1.0" encoding="utf-8"?>
<styleSheet xmlns="http://schemas.openxmlformats.org/spreadsheetml/2006/main">
  <numFmts count="3">
    <numFmt numFmtId="164" formatCode="#,##0&quot; agents&quot;"/>
    <numFmt numFmtId="165" formatCode="#,##0&quot; attributions&quot;"/>
    <numFmt numFmtId="166" formatCode="#,##0&quot; articles&quot;"/>
  </numFmts>
  <fonts count="4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4" tint="-0.24997711111789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vertical="top" wrapText="1"/>
    </xf>
    <xf numFmtId="0" fontId="0" fillId="0" borderId="0" xfId="0" applyFont="1"/>
    <xf numFmtId="0" fontId="1" fillId="2" borderId="0" xfId="0" applyFont="1" applyFill="1"/>
    <xf numFmtId="0" fontId="0" fillId="2" borderId="0" xfId="0" applyFill="1"/>
    <xf numFmtId="0" fontId="1" fillId="2" borderId="0" xfId="0" applyFont="1" applyFill="1" applyAlignment="1">
      <alignment vertical="top" wrapText="1"/>
    </xf>
    <xf numFmtId="0" fontId="1" fillId="2" borderId="0" xfId="0" applyFont="1" applyFill="1" applyAlignment="1">
      <alignment horizontal="center" vertical="top" wrapText="1"/>
    </xf>
    <xf numFmtId="0" fontId="0" fillId="2" borderId="0" xfId="0" applyFill="1" applyAlignment="1">
      <alignment horizontal="center"/>
    </xf>
    <xf numFmtId="0" fontId="0" fillId="3" borderId="0" xfId="0" applyFill="1"/>
    <xf numFmtId="0" fontId="1" fillId="4" borderId="0" xfId="0" applyFont="1" applyFill="1"/>
    <xf numFmtId="0" fontId="2" fillId="5" borderId="0" xfId="0" applyFont="1" applyFill="1"/>
    <xf numFmtId="0" fontId="1" fillId="5" borderId="0" xfId="0" applyFont="1" applyFill="1"/>
    <xf numFmtId="0" fontId="0" fillId="5" borderId="0" xfId="0" applyFill="1"/>
    <xf numFmtId="0" fontId="0" fillId="5" borderId="0" xfId="0" applyFill="1" applyAlignment="1">
      <alignment horizont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right" vertical="center"/>
    </xf>
    <xf numFmtId="164" fontId="1" fillId="3" borderId="0" xfId="0" applyNumberFormat="1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2" fillId="5" borderId="0" xfId="0" applyFont="1" applyFill="1" applyAlignment="1">
      <alignment vertical="center"/>
    </xf>
    <xf numFmtId="0" fontId="1" fillId="5" borderId="0" xfId="0" applyFont="1" applyFill="1" applyAlignment="1">
      <alignment vertical="center"/>
    </xf>
    <xf numFmtId="165" fontId="1" fillId="3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right" vertical="center"/>
    </xf>
    <xf numFmtId="164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166" fontId="1" fillId="3" borderId="0" xfId="0" applyNumberFormat="1" applyFont="1" applyFill="1" applyAlignment="1">
      <alignment horizontal="center" vertical="center"/>
    </xf>
    <xf numFmtId="0" fontId="0" fillId="0" borderId="0" xfId="0" pivotButton="1"/>
    <xf numFmtId="0" fontId="0" fillId="0" borderId="0" xfId="0" pivotButton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/>
    </xf>
    <xf numFmtId="0" fontId="3" fillId="0" borderId="0" xfId="0" pivotButton="1" applyFont="1"/>
    <xf numFmtId="0" fontId="3" fillId="0" borderId="0" xfId="0" pivotButton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3" borderId="0" xfId="0" applyFill="1" applyAlignment="1">
      <alignment horizontal="center"/>
    </xf>
  </cellXfs>
  <cellStyles count="1">
    <cellStyle name="Normal" xfId="0" builtinId="0"/>
  </cellStyles>
  <dxfs count="24"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color theme="4" tint="-0.249977111117893"/>
      </font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35.583389930558" createdVersion="3" refreshedVersion="3" minRefreshableVersion="3" recordCount="25">
  <cacheSource type="worksheet">
    <worksheetSource ref="A5:I10000" sheet="Attributions"/>
  </cacheSource>
  <cacheFields count="9">
    <cacheField name="Nom" numFmtId="0">
      <sharedItems containsBlank="1"/>
    </cacheField>
    <cacheField name="Article" numFmtId="0">
      <sharedItems containsBlank="1"/>
    </cacheField>
    <cacheField name="Quantité" numFmtId="0">
      <sharedItems containsString="0" containsBlank="1" containsNumber="1" containsInteger="1" minValue="1" maxValue="1"/>
    </cacheField>
    <cacheField name="Date attribution" numFmtId="0">
      <sharedItems containsNonDate="0" containsDate="1" containsString="0" containsBlank="1" minDate="2015-05-06T00:00:00" maxDate="2015-05-07T00:00:00"/>
    </cacheField>
    <cacheField name="En service" numFmtId="0">
      <sharedItems containsBlank="1" count="3">
        <s v="oui"/>
        <s v="non"/>
        <m/>
      </sharedItems>
    </cacheField>
    <cacheField name="Observations" numFmtId="0">
      <sharedItems containsBlank="1"/>
    </cacheField>
    <cacheField name="Service" numFmtId="0">
      <sharedItems containsBlank="1" count="2">
        <s v="Parcs et paysages durables"/>
        <m/>
      </sharedItems>
    </cacheField>
    <cacheField name="Catégorie" numFmtId="0">
      <sharedItems containsBlank="1" count="4">
        <s v="Outillage"/>
        <s v="Equipements de sécurité"/>
        <s v="Vêtements de travail"/>
        <m/>
      </sharedItems>
    </cacheField>
    <cacheField name="Indicateur d'attribution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s v="BARRET Frédéric"/>
    <s v="Sécateur petit modèle"/>
    <n v="1"/>
    <d v="2015-05-06T00:00:00"/>
    <x v="0"/>
    <m/>
    <x v="0"/>
    <x v="0"/>
    <s v="Sécateur petit modèle-oui"/>
  </r>
  <r>
    <s v="BARRET Frédéric"/>
    <s v="Sécateur grand modèle"/>
    <n v="1"/>
    <d v="2015-05-06T00:00:00"/>
    <x v="0"/>
    <m/>
    <x v="0"/>
    <x v="0"/>
    <s v="Sécateur grand modèle-oui"/>
  </r>
  <r>
    <s v="BARRET Frédéric"/>
    <s v="Gants"/>
    <n v="1"/>
    <d v="2015-05-06T00:00:00"/>
    <x v="0"/>
    <m/>
    <x v="0"/>
    <x v="1"/>
    <s v="Gants-oui"/>
  </r>
  <r>
    <s v="BARRET Frédéric"/>
    <s v="Ciré"/>
    <n v="1"/>
    <d v="2015-05-06T00:00:00"/>
    <x v="0"/>
    <m/>
    <x v="0"/>
    <x v="2"/>
    <s v="Ciré-oui"/>
  </r>
  <r>
    <s v="BARRET Frédéric"/>
    <s v="Bottes"/>
    <n v="1"/>
    <d v="2015-05-06T00:00:00"/>
    <x v="0"/>
    <m/>
    <x v="0"/>
    <x v="2"/>
    <s v="Bottes-oui"/>
  </r>
  <r>
    <s v="BARRET Frédéric"/>
    <s v="Casque anti-bruit"/>
    <n v="1"/>
    <d v="2015-05-06T00:00:00"/>
    <x v="0"/>
    <m/>
    <x v="0"/>
    <x v="1"/>
    <s v="Casque anti-bruit-oui"/>
  </r>
  <r>
    <s v="BARRET Frédéric"/>
    <s v="Lunettes de sécurité"/>
    <n v="1"/>
    <d v="2015-05-06T00:00:00"/>
    <x v="0"/>
    <m/>
    <x v="0"/>
    <x v="1"/>
    <s v="Lunettes de sécurité-oui"/>
  </r>
  <r>
    <s v="BARRET Frédéric"/>
    <s v="Bouchons d'oreilles"/>
    <n v="1"/>
    <d v="2015-05-06T00:00:00"/>
    <x v="0"/>
    <m/>
    <x v="0"/>
    <x v="1"/>
    <s v="Bouchons d'oreilles-oui"/>
  </r>
  <r>
    <s v="BOUDAUD Frédéric"/>
    <s v="Sécateur petit modèle"/>
    <n v="1"/>
    <d v="2015-05-06T00:00:00"/>
    <x v="0"/>
    <m/>
    <x v="0"/>
    <x v="0"/>
    <s v="Sécateur petit modèle-oui"/>
  </r>
  <r>
    <s v="BOUDAUD Frédéric"/>
    <s v="Sécateur grand modèle"/>
    <n v="1"/>
    <d v="2015-05-06T00:00:00"/>
    <x v="0"/>
    <m/>
    <x v="0"/>
    <x v="0"/>
    <s v="Sécateur grand modèle-oui"/>
  </r>
  <r>
    <s v="BOUDAUD Frédéric"/>
    <s v="Gants"/>
    <n v="1"/>
    <d v="2015-05-06T00:00:00"/>
    <x v="1"/>
    <s v="déclarés perdus le 7/5/2014"/>
    <x v="0"/>
    <x v="1"/>
    <s v="Gants-non"/>
  </r>
  <r>
    <s v="BOUDAUD Frédéric"/>
    <s v="Ciré"/>
    <n v="1"/>
    <d v="2015-05-06T00:00:00"/>
    <x v="0"/>
    <m/>
    <x v="0"/>
    <x v="2"/>
    <s v="Ciré-oui"/>
  </r>
  <r>
    <s v="BOUDAUD Frédéric"/>
    <s v="Bottes"/>
    <n v="1"/>
    <d v="2015-05-06T00:00:00"/>
    <x v="0"/>
    <m/>
    <x v="0"/>
    <x v="2"/>
    <s v="Bottes-oui"/>
  </r>
  <r>
    <s v="BOUDAUD Frédéric"/>
    <s v="Bottes"/>
    <n v="1"/>
    <d v="2015-05-06T00:00:00"/>
    <x v="0"/>
    <m/>
    <x v="0"/>
    <x v="2"/>
    <s v="Bottes-oui"/>
  </r>
  <r>
    <s v="BOUDAUD Frédéric"/>
    <s v="Casque anti-bruit"/>
    <n v="1"/>
    <d v="2015-05-06T00:00:00"/>
    <x v="0"/>
    <m/>
    <x v="0"/>
    <x v="1"/>
    <s v="Casque anti-bruit-oui"/>
  </r>
  <r>
    <s v="BOUDAUD Frédéric"/>
    <s v="Lunettes de sécurité"/>
    <n v="1"/>
    <d v="2015-05-06T00:00:00"/>
    <x v="0"/>
    <m/>
    <x v="0"/>
    <x v="1"/>
    <s v="Lunettes de sécurité-oui"/>
  </r>
  <r>
    <s v="BOUDAUD Frédéric"/>
    <s v="Bouchons d'oreilles"/>
    <n v="1"/>
    <d v="2015-05-06T00:00:00"/>
    <x v="0"/>
    <m/>
    <x v="0"/>
    <x v="1"/>
    <s v="Bouchons d'oreilles-oui"/>
  </r>
  <r>
    <s v="BUCHARD Robert"/>
    <s v="Sécateur petit modèle"/>
    <n v="1"/>
    <d v="2015-05-06T00:00:00"/>
    <x v="0"/>
    <m/>
    <x v="0"/>
    <x v="0"/>
    <s v="Sécateur petit modèle-oui"/>
  </r>
  <r>
    <s v="BUCHARD Robert"/>
    <s v="Sécateur grand modèle"/>
    <n v="1"/>
    <d v="2015-05-06T00:00:00"/>
    <x v="0"/>
    <m/>
    <x v="0"/>
    <x v="0"/>
    <s v="Sécateur grand modèle-oui"/>
  </r>
  <r>
    <s v="BUCHARD Robert"/>
    <s v="Gants"/>
    <n v="1"/>
    <d v="2015-05-06T00:00:00"/>
    <x v="0"/>
    <m/>
    <x v="0"/>
    <x v="1"/>
    <s v="Gants-oui"/>
  </r>
  <r>
    <s v="BUCHARD Robert"/>
    <s v="Ciré"/>
    <n v="1"/>
    <d v="2015-05-06T00:00:00"/>
    <x v="0"/>
    <m/>
    <x v="0"/>
    <x v="2"/>
    <s v="Ciré-oui"/>
  </r>
  <r>
    <s v="BUCHARD Robert"/>
    <s v="Bottes"/>
    <n v="1"/>
    <d v="2015-05-06T00:00:00"/>
    <x v="0"/>
    <m/>
    <x v="0"/>
    <x v="2"/>
    <s v="Bottes-oui"/>
  </r>
  <r>
    <s v="BUCHARD Robert"/>
    <s v="Casque anti-bruit"/>
    <n v="1"/>
    <d v="2015-05-06T00:00:00"/>
    <x v="0"/>
    <m/>
    <x v="0"/>
    <x v="1"/>
    <s v="Casque anti-bruit-oui"/>
  </r>
  <r>
    <m/>
    <m/>
    <m/>
    <m/>
    <x v="2"/>
    <m/>
    <x v="1"/>
    <x v="3"/>
    <m/>
  </r>
  <r>
    <m/>
    <m/>
    <m/>
    <m/>
    <x v="2"/>
    <m/>
    <x v="1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3:E6" firstHeaderRow="1" firstDataRow="2" firstDataCol="1" rowPageCount="1" colPageCount="1"/>
  <pivotFields count="9">
    <pivotField compact="0" outline="0" showAll="0"/>
    <pivotField compact="0" outline="0" showAll="0"/>
    <pivotField dataField="1" compact="0" outline="0" showAll="0"/>
    <pivotField compact="0" outline="0" showAll="0"/>
    <pivotField axis="axisPage" compact="0" outline="0" showAll="0">
      <items count="4">
        <item x="0"/>
        <item x="2"/>
        <item x="1"/>
        <item t="default"/>
      </items>
    </pivotField>
    <pivotField compact="0" outline="0" showAll="0"/>
    <pivotField axis="axisRow" compact="0" outline="0" showAll="0">
      <items count="3">
        <item x="0"/>
        <item x="1"/>
        <item t="default"/>
      </items>
    </pivotField>
    <pivotField axis="axisCol" compact="0" outline="0" showAll="0">
      <items count="5">
        <item x="1"/>
        <item x="0"/>
        <item x="2"/>
        <item h="1" x="3"/>
        <item t="default"/>
      </items>
    </pivotField>
    <pivotField compact="0" outline="0" showAll="0" defaultSubtotal="0"/>
  </pivotFields>
  <rowFields count="1">
    <field x="6"/>
  </rowFields>
  <rowItems count="2">
    <i>
      <x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pageFields count="1">
    <pageField fld="4" item="0" hier="-1"/>
  </pageFields>
  <dataFields count="1">
    <dataField name="Attributions" fld="2" baseField="0" baseItem="0" numFmtId="1"/>
  </dataFields>
  <formats count="21">
    <format dxfId="20">
      <pivotArea field="6" type="button" dataOnly="0" labelOnly="1" outline="0" axis="axisRow" fieldPosition="0"/>
    </format>
    <format dxfId="19">
      <pivotArea dataOnly="0" labelOnly="1" outline="0" fieldPosition="0">
        <references count="1">
          <reference field="7" count="0"/>
        </references>
      </pivotArea>
    </format>
    <format dxfId="18">
      <pivotArea dataOnly="0" labelOnly="1" grandCol="1" outline="0" fieldPosition="0"/>
    </format>
    <format dxfId="17">
      <pivotArea field="6" type="button" dataOnly="0" labelOnly="1" outline="0" axis="axisRow" fieldPosition="0"/>
    </format>
    <format dxfId="16">
      <pivotArea dataOnly="0" labelOnly="1" outline="0" fieldPosition="0">
        <references count="1">
          <reference field="7" count="0"/>
        </references>
      </pivotArea>
    </format>
    <format dxfId="15">
      <pivotArea dataOnly="0" labelOnly="1" grandCol="1" outline="0" fieldPosition="0"/>
    </format>
    <format dxfId="14">
      <pivotArea outline="0" collapsedLevelsAreSubtotals="1" fieldPosition="0"/>
    </format>
    <format dxfId="13">
      <pivotArea dataOnly="0" labelOnly="1" outline="0" fieldPosition="0">
        <references count="1">
          <reference field="4" count="0"/>
        </references>
      </pivotArea>
    </format>
    <format dxfId="12">
      <pivotArea field="7" type="button" dataOnly="0" labelOnly="1" outline="0" axis="axisCol" fieldPosition="0"/>
    </format>
    <format dxfId="11">
      <pivotArea type="topRight" dataOnly="0" labelOnly="1" outline="0" fieldPosition="0"/>
    </format>
    <format dxfId="10">
      <pivotArea dataOnly="0" labelOnly="1" outline="0" fieldPosition="0">
        <references count="1">
          <reference field="7" count="0"/>
        </references>
      </pivotArea>
    </format>
    <format dxfId="9">
      <pivotArea dataOnly="0" labelOnly="1" grandCol="1" outline="0" fieldPosition="0"/>
    </format>
    <format dxfId="8">
      <pivotArea type="origin" dataOnly="0" labelOnly="1" outline="0" fieldPosition="0"/>
    </format>
    <format dxfId="7">
      <pivotArea field="7" type="button" dataOnly="0" labelOnly="1" outline="0" axis="axisCol" fieldPosition="0"/>
    </format>
    <format dxfId="6">
      <pivotArea type="topRight" dataOnly="0" labelOnly="1" outline="0" fieldPosition="0"/>
    </format>
    <format dxfId="5">
      <pivotArea type="origin" dataOnly="0" labelOnly="1" outline="0" fieldPosition="0"/>
    </format>
    <format dxfId="4">
      <pivotArea field="7" type="button" dataOnly="0" labelOnly="1" outline="0" axis="axisCol" fieldPosition="0"/>
    </format>
    <format dxfId="3">
      <pivotArea type="topRight" dataOnly="0" labelOnly="1" outline="0" fieldPosition="0"/>
    </format>
    <format dxfId="2">
      <pivotArea type="origin" dataOnly="0" labelOnly="1" outline="0" fieldPosition="0"/>
    </format>
    <format dxfId="1">
      <pivotArea field="7" type="button" dataOnly="0" labelOnly="1" outline="0" axis="axisCol" fieldPosition="0"/>
    </format>
    <format dxfId="0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0"/>
  <sheetViews>
    <sheetView tabSelected="1" workbookViewId="0">
      <pane ySplit="5" topLeftCell="A6" activePane="bottomLeft" state="frozen"/>
      <selection pane="bottomLeft" activeCell="B15" sqref="B15"/>
    </sheetView>
  </sheetViews>
  <sheetFormatPr baseColWidth="10" defaultRowHeight="12.75"/>
  <cols>
    <col min="1" max="1" width="19.28515625" customWidth="1"/>
    <col min="2" max="2" width="20.28515625" bestFit="1" customWidth="1"/>
    <col min="3" max="3" width="10.85546875" style="1" customWidth="1"/>
    <col min="4" max="4" width="11.5703125" style="1" customWidth="1"/>
    <col min="5" max="5" width="9.28515625" style="1" customWidth="1"/>
    <col min="6" max="6" width="29.28515625" customWidth="1"/>
    <col min="7" max="9" width="32" customWidth="1"/>
  </cols>
  <sheetData>
    <row r="1" spans="1:9" ht="18">
      <c r="A1" s="13" t="str">
        <f>Collectivité&amp;" - "&amp;Service&amp;" - "&amp;Titre&amp;" - Fichier des attributions"</f>
        <v>Ville de Excel-les-Bains - Direction Cadre de vie - Equipement des agents - Fichier des attributions</v>
      </c>
      <c r="B1" s="15"/>
      <c r="C1" s="16"/>
      <c r="D1" s="16"/>
      <c r="E1" s="16"/>
      <c r="F1" s="15"/>
      <c r="G1" s="15"/>
      <c r="H1" s="15"/>
      <c r="I1" s="15"/>
    </row>
    <row r="2" spans="1:9" ht="16.5" customHeight="1">
      <c r="A2" s="13"/>
      <c r="B2" s="15"/>
      <c r="C2" s="16"/>
      <c r="D2" s="16"/>
      <c r="E2" s="16"/>
      <c r="F2" s="15"/>
      <c r="G2" s="15"/>
      <c r="H2" s="15"/>
      <c r="I2" s="15"/>
    </row>
    <row r="3" spans="1:9" s="20" customFormat="1" ht="16.5" customHeight="1">
      <c r="A3" s="17"/>
      <c r="B3" s="17"/>
      <c r="C3" s="17"/>
      <c r="D3" s="17"/>
      <c r="E3" s="18" t="s">
        <v>52</v>
      </c>
      <c r="F3" s="26">
        <f>SUBTOTAL(3,B5:B1000)-1</f>
        <v>24</v>
      </c>
      <c r="G3" s="26">
        <f>COUNTA(B5:B1000)-1</f>
        <v>24</v>
      </c>
      <c r="H3" s="17"/>
      <c r="I3" s="17"/>
    </row>
    <row r="4" spans="1:9" s="23" customFormat="1" ht="16.5" customHeight="1">
      <c r="A4" s="21"/>
      <c r="B4" s="21"/>
      <c r="C4" s="22"/>
      <c r="D4" s="22"/>
      <c r="E4" s="22"/>
      <c r="F4" s="21"/>
      <c r="G4" s="21"/>
      <c r="H4" s="21"/>
      <c r="I4" s="21"/>
    </row>
    <row r="5" spans="1:9" s="4" customFormat="1" ht="37.5" customHeight="1">
      <c r="A5" s="8" t="s">
        <v>0</v>
      </c>
      <c r="B5" s="8" t="s">
        <v>1</v>
      </c>
      <c r="C5" s="9" t="s">
        <v>2</v>
      </c>
      <c r="D5" s="9" t="s">
        <v>3</v>
      </c>
      <c r="E5" s="9" t="s">
        <v>45</v>
      </c>
      <c r="F5" s="8" t="s">
        <v>4</v>
      </c>
      <c r="G5" s="8" t="s">
        <v>9</v>
      </c>
      <c r="H5" s="8" t="s">
        <v>36</v>
      </c>
      <c r="I5" s="8" t="s">
        <v>55</v>
      </c>
    </row>
    <row r="6" spans="1:9">
      <c r="A6" t="s">
        <v>32</v>
      </c>
      <c r="B6" t="s">
        <v>37</v>
      </c>
      <c r="C6" s="1">
        <v>1</v>
      </c>
      <c r="D6" s="2">
        <v>42130</v>
      </c>
      <c r="E6" s="2" t="s">
        <v>46</v>
      </c>
      <c r="G6" s="11" t="str">
        <f t="shared" ref="G6:G29" si="0">IF(ISTEXT(VLOOKUP(A6,Agents,4,FALSE)),VLOOKUP(A6,Agents,4,FALSE),"")</f>
        <v>Parcs et paysages durables</v>
      </c>
      <c r="H6" s="11" t="str">
        <f t="shared" ref="H6:H29" si="1">IF(ISTEXT(VLOOKUP(B6,Articles,2,FALSE)),VLOOKUP(B6,Articles,2,FALSE),"")</f>
        <v>Outillage</v>
      </c>
      <c r="I6" s="11" t="str">
        <f>B6&amp;"-"&amp;E6</f>
        <v>Sécateur petit modèle-oui</v>
      </c>
    </row>
    <row r="7" spans="1:9">
      <c r="A7" t="s">
        <v>32</v>
      </c>
      <c r="B7" t="s">
        <v>38</v>
      </c>
      <c r="C7" s="1">
        <v>1</v>
      </c>
      <c r="D7" s="2">
        <v>42130</v>
      </c>
      <c r="E7" s="2" t="s">
        <v>46</v>
      </c>
      <c r="G7" s="11" t="str">
        <f t="shared" si="0"/>
        <v>Parcs et paysages durables</v>
      </c>
      <c r="H7" s="11" t="str">
        <f t="shared" si="1"/>
        <v>Outillage</v>
      </c>
      <c r="I7" s="11" t="str">
        <f t="shared" ref="I7:I29" si="2">B7&amp;"-"&amp;E7</f>
        <v>Sécateur grand modèle-oui</v>
      </c>
    </row>
    <row r="8" spans="1:9">
      <c r="A8" t="s">
        <v>32</v>
      </c>
      <c r="B8" t="s">
        <v>5</v>
      </c>
      <c r="C8" s="1">
        <v>1</v>
      </c>
      <c r="D8" s="2">
        <v>42130</v>
      </c>
      <c r="E8" s="2" t="s">
        <v>46</v>
      </c>
      <c r="G8" s="11" t="str">
        <f t="shared" si="0"/>
        <v>Parcs et paysages durables</v>
      </c>
      <c r="H8" s="11" t="str">
        <f t="shared" si="1"/>
        <v>Equipements de sécurité</v>
      </c>
      <c r="I8" s="11" t="str">
        <f t="shared" si="2"/>
        <v>Gants-oui</v>
      </c>
    </row>
    <row r="9" spans="1:9">
      <c r="A9" t="s">
        <v>32</v>
      </c>
      <c r="B9" t="s">
        <v>6</v>
      </c>
      <c r="C9" s="1">
        <v>1</v>
      </c>
      <c r="D9" s="2">
        <v>42130</v>
      </c>
      <c r="E9" s="2" t="s">
        <v>46</v>
      </c>
      <c r="G9" s="11" t="str">
        <f t="shared" si="0"/>
        <v>Parcs et paysages durables</v>
      </c>
      <c r="H9" s="11" t="str">
        <f t="shared" si="1"/>
        <v>Vêtements de travail</v>
      </c>
      <c r="I9" s="11" t="str">
        <f t="shared" si="2"/>
        <v>Ciré-oui</v>
      </c>
    </row>
    <row r="10" spans="1:9">
      <c r="A10" t="s">
        <v>32</v>
      </c>
      <c r="B10" t="s">
        <v>7</v>
      </c>
      <c r="C10" s="1">
        <v>1</v>
      </c>
      <c r="D10" s="2">
        <v>42130</v>
      </c>
      <c r="E10" s="2" t="s">
        <v>46</v>
      </c>
      <c r="G10" s="11" t="str">
        <f t="shared" si="0"/>
        <v>Parcs et paysages durables</v>
      </c>
      <c r="H10" s="11" t="str">
        <f t="shared" si="1"/>
        <v>Vêtements de travail</v>
      </c>
      <c r="I10" s="11" t="str">
        <f t="shared" si="2"/>
        <v>Bottes-oui</v>
      </c>
    </row>
    <row r="11" spans="1:9">
      <c r="A11" t="s">
        <v>32</v>
      </c>
      <c r="B11" t="s">
        <v>39</v>
      </c>
      <c r="C11" s="1">
        <v>1</v>
      </c>
      <c r="D11" s="2">
        <v>42130</v>
      </c>
      <c r="E11" s="2" t="s">
        <v>46</v>
      </c>
      <c r="G11" s="11" t="str">
        <f t="shared" si="0"/>
        <v>Parcs et paysages durables</v>
      </c>
      <c r="H11" s="11" t="str">
        <f t="shared" si="1"/>
        <v>Equipements de sécurité</v>
      </c>
      <c r="I11" s="11" t="str">
        <f t="shared" si="2"/>
        <v>Casque anti-bruit-oui</v>
      </c>
    </row>
    <row r="12" spans="1:9">
      <c r="A12" t="s">
        <v>32</v>
      </c>
      <c r="B12" t="s">
        <v>40</v>
      </c>
      <c r="C12" s="1">
        <v>1</v>
      </c>
      <c r="D12" s="2">
        <v>42130</v>
      </c>
      <c r="E12" s="2" t="s">
        <v>46</v>
      </c>
      <c r="G12" s="11" t="str">
        <f t="shared" si="0"/>
        <v>Parcs et paysages durables</v>
      </c>
      <c r="H12" s="11" t="str">
        <f t="shared" si="1"/>
        <v>Equipements de sécurité</v>
      </c>
      <c r="I12" s="11" t="str">
        <f t="shared" si="2"/>
        <v>Lunettes de sécurité-oui</v>
      </c>
    </row>
    <row r="13" spans="1:9">
      <c r="A13" t="s">
        <v>32</v>
      </c>
      <c r="B13" t="s">
        <v>41</v>
      </c>
      <c r="C13" s="1">
        <v>1</v>
      </c>
      <c r="D13" s="2">
        <v>42130</v>
      </c>
      <c r="E13" s="2" t="s">
        <v>46</v>
      </c>
      <c r="G13" s="11" t="str">
        <f t="shared" si="0"/>
        <v>Parcs et paysages durables</v>
      </c>
      <c r="H13" s="11" t="str">
        <f t="shared" si="1"/>
        <v>Equipements de sécurité</v>
      </c>
      <c r="I13" s="11" t="str">
        <f t="shared" si="2"/>
        <v>Bouchons d'oreilles-oui</v>
      </c>
    </row>
    <row r="14" spans="1:9">
      <c r="A14" t="s">
        <v>33</v>
      </c>
      <c r="B14" t="s">
        <v>37</v>
      </c>
      <c r="C14" s="1">
        <v>1</v>
      </c>
      <c r="D14" s="2">
        <v>42130</v>
      </c>
      <c r="E14" s="2" t="s">
        <v>46</v>
      </c>
      <c r="G14" s="11" t="str">
        <f t="shared" si="0"/>
        <v>Parcs et paysages durables</v>
      </c>
      <c r="H14" s="11" t="str">
        <f t="shared" si="1"/>
        <v>Outillage</v>
      </c>
      <c r="I14" s="11" t="str">
        <f t="shared" si="2"/>
        <v>Sécateur petit modèle-oui</v>
      </c>
    </row>
    <row r="15" spans="1:9">
      <c r="A15" t="s">
        <v>33</v>
      </c>
      <c r="B15" t="s">
        <v>38</v>
      </c>
      <c r="C15" s="1">
        <v>1</v>
      </c>
      <c r="D15" s="2">
        <v>42130</v>
      </c>
      <c r="E15" s="2" t="s">
        <v>46</v>
      </c>
      <c r="G15" s="11" t="str">
        <f t="shared" si="0"/>
        <v>Parcs et paysages durables</v>
      </c>
      <c r="H15" s="11" t="str">
        <f t="shared" si="1"/>
        <v>Outillage</v>
      </c>
      <c r="I15" s="11" t="str">
        <f t="shared" si="2"/>
        <v>Sécateur grand modèle-oui</v>
      </c>
    </row>
    <row r="16" spans="1:9">
      <c r="A16" t="s">
        <v>33</v>
      </c>
      <c r="B16" t="s">
        <v>5</v>
      </c>
      <c r="C16" s="1">
        <v>1</v>
      </c>
      <c r="D16" s="2">
        <v>42130</v>
      </c>
      <c r="E16" s="2" t="s">
        <v>56</v>
      </c>
      <c r="F16" t="s">
        <v>57</v>
      </c>
      <c r="G16" s="11" t="str">
        <f t="shared" si="0"/>
        <v>Parcs et paysages durables</v>
      </c>
      <c r="H16" s="11" t="str">
        <f t="shared" si="1"/>
        <v>Equipements de sécurité</v>
      </c>
      <c r="I16" s="11" t="str">
        <f t="shared" si="2"/>
        <v>Gants-non</v>
      </c>
    </row>
    <row r="17" spans="1:9">
      <c r="A17" t="s">
        <v>33</v>
      </c>
      <c r="B17" t="s">
        <v>6</v>
      </c>
      <c r="C17" s="1">
        <v>1</v>
      </c>
      <c r="D17" s="2">
        <v>42130</v>
      </c>
      <c r="E17" s="2" t="s">
        <v>46</v>
      </c>
      <c r="G17" s="11" t="str">
        <f t="shared" si="0"/>
        <v>Parcs et paysages durables</v>
      </c>
      <c r="H17" s="11" t="str">
        <f t="shared" si="1"/>
        <v>Vêtements de travail</v>
      </c>
      <c r="I17" s="11" t="str">
        <f t="shared" si="2"/>
        <v>Ciré-oui</v>
      </c>
    </row>
    <row r="18" spans="1:9">
      <c r="A18" t="s">
        <v>33</v>
      </c>
      <c r="B18" t="s">
        <v>7</v>
      </c>
      <c r="C18" s="1">
        <v>1</v>
      </c>
      <c r="D18" s="2">
        <v>42130</v>
      </c>
      <c r="E18" s="2" t="s">
        <v>46</v>
      </c>
      <c r="G18" s="11" t="str">
        <f t="shared" si="0"/>
        <v>Parcs et paysages durables</v>
      </c>
      <c r="H18" s="11" t="str">
        <f t="shared" si="1"/>
        <v>Vêtements de travail</v>
      </c>
      <c r="I18" s="11" t="str">
        <f t="shared" si="2"/>
        <v>Bottes-oui</v>
      </c>
    </row>
    <row r="19" spans="1:9">
      <c r="A19" t="s">
        <v>33</v>
      </c>
      <c r="B19" t="s">
        <v>7</v>
      </c>
      <c r="C19" s="1">
        <v>1</v>
      </c>
      <c r="D19" s="2">
        <v>42130</v>
      </c>
      <c r="E19" s="2" t="s">
        <v>46</v>
      </c>
      <c r="G19" s="11" t="str">
        <f t="shared" si="0"/>
        <v>Parcs et paysages durables</v>
      </c>
      <c r="H19" s="11" t="str">
        <f t="shared" si="1"/>
        <v>Vêtements de travail</v>
      </c>
      <c r="I19" s="11" t="str">
        <f t="shared" si="2"/>
        <v>Bottes-oui</v>
      </c>
    </row>
    <row r="20" spans="1:9">
      <c r="A20" t="s">
        <v>61</v>
      </c>
      <c r="B20" t="s">
        <v>39</v>
      </c>
      <c r="C20" s="1">
        <v>1</v>
      </c>
      <c r="D20" s="2">
        <v>42130</v>
      </c>
      <c r="E20" s="2" t="s">
        <v>46</v>
      </c>
      <c r="G20" s="11" t="str">
        <f t="shared" ref="G20" si="3">IF(ISTEXT(VLOOKUP(A20,Agents,4,FALSE)),VLOOKUP(A20,Agents,4,FALSE),"")</f>
        <v>Parcs et paysages durables</v>
      </c>
      <c r="H20" s="11" t="str">
        <f t="shared" ref="H20" si="4">IF(ISTEXT(VLOOKUP(B20,Articles,2,FALSE)),VLOOKUP(B20,Articles,2,FALSE),"")</f>
        <v>Equipements de sécurité</v>
      </c>
      <c r="I20" s="11" t="str">
        <f t="shared" ref="I20" si="5">B20&amp;"-"&amp;E20</f>
        <v>Casque anti-bruit-oui</v>
      </c>
    </row>
    <row r="21" spans="1:9">
      <c r="A21" t="s">
        <v>33</v>
      </c>
      <c r="B21" t="s">
        <v>39</v>
      </c>
      <c r="C21" s="1">
        <v>1</v>
      </c>
      <c r="D21" s="2">
        <v>42130</v>
      </c>
      <c r="E21" s="2" t="s">
        <v>46</v>
      </c>
      <c r="G21" s="11" t="str">
        <f t="shared" si="0"/>
        <v>Parcs et paysages durables</v>
      </c>
      <c r="H21" s="11" t="str">
        <f t="shared" si="1"/>
        <v>Equipements de sécurité</v>
      </c>
      <c r="I21" s="11" t="str">
        <f t="shared" si="2"/>
        <v>Casque anti-bruit-oui</v>
      </c>
    </row>
    <row r="22" spans="1:9">
      <c r="A22" t="s">
        <v>33</v>
      </c>
      <c r="B22" t="s">
        <v>40</v>
      </c>
      <c r="C22" s="1">
        <v>1</v>
      </c>
      <c r="D22" s="2">
        <v>42130</v>
      </c>
      <c r="E22" s="2" t="s">
        <v>46</v>
      </c>
      <c r="G22" s="11" t="str">
        <f t="shared" si="0"/>
        <v>Parcs et paysages durables</v>
      </c>
      <c r="H22" s="11" t="str">
        <f t="shared" si="1"/>
        <v>Equipements de sécurité</v>
      </c>
      <c r="I22" s="11" t="str">
        <f t="shared" si="2"/>
        <v>Lunettes de sécurité-oui</v>
      </c>
    </row>
    <row r="23" spans="1:9">
      <c r="A23" t="s">
        <v>33</v>
      </c>
      <c r="B23" t="s">
        <v>41</v>
      </c>
      <c r="C23" s="1">
        <v>1</v>
      </c>
      <c r="D23" s="2">
        <v>42130</v>
      </c>
      <c r="E23" s="2" t="s">
        <v>46</v>
      </c>
      <c r="G23" s="11" t="str">
        <f t="shared" si="0"/>
        <v>Parcs et paysages durables</v>
      </c>
      <c r="H23" s="11" t="str">
        <f t="shared" si="1"/>
        <v>Equipements de sécurité</v>
      </c>
      <c r="I23" s="11" t="str">
        <f t="shared" si="2"/>
        <v>Bouchons d'oreilles-oui</v>
      </c>
    </row>
    <row r="24" spans="1:9">
      <c r="A24" t="s">
        <v>34</v>
      </c>
      <c r="B24" t="s">
        <v>37</v>
      </c>
      <c r="C24" s="1">
        <v>1</v>
      </c>
      <c r="D24" s="2">
        <v>42130</v>
      </c>
      <c r="E24" s="2" t="s">
        <v>46</v>
      </c>
      <c r="G24" s="11" t="str">
        <f t="shared" si="0"/>
        <v>Parcs et paysages durables</v>
      </c>
      <c r="H24" s="11" t="str">
        <f t="shared" si="1"/>
        <v>Outillage</v>
      </c>
      <c r="I24" s="11" t="str">
        <f t="shared" si="2"/>
        <v>Sécateur petit modèle-oui</v>
      </c>
    </row>
    <row r="25" spans="1:9">
      <c r="A25" t="s">
        <v>34</v>
      </c>
      <c r="B25" t="s">
        <v>38</v>
      </c>
      <c r="C25" s="1">
        <v>1</v>
      </c>
      <c r="D25" s="2">
        <v>42130</v>
      </c>
      <c r="E25" s="2" t="s">
        <v>46</v>
      </c>
      <c r="G25" s="11" t="str">
        <f t="shared" si="0"/>
        <v>Parcs et paysages durables</v>
      </c>
      <c r="H25" s="11" t="str">
        <f t="shared" si="1"/>
        <v>Outillage</v>
      </c>
      <c r="I25" s="11" t="str">
        <f t="shared" si="2"/>
        <v>Sécateur grand modèle-oui</v>
      </c>
    </row>
    <row r="26" spans="1:9">
      <c r="A26" t="s">
        <v>34</v>
      </c>
      <c r="B26" t="s">
        <v>5</v>
      </c>
      <c r="C26" s="1">
        <v>1</v>
      </c>
      <c r="D26" s="2">
        <v>42130</v>
      </c>
      <c r="E26" s="2" t="s">
        <v>46</v>
      </c>
      <c r="G26" s="11" t="str">
        <f t="shared" si="0"/>
        <v>Parcs et paysages durables</v>
      </c>
      <c r="H26" s="11" t="str">
        <f t="shared" si="1"/>
        <v>Equipements de sécurité</v>
      </c>
      <c r="I26" s="11" t="str">
        <f t="shared" si="2"/>
        <v>Gants-oui</v>
      </c>
    </row>
    <row r="27" spans="1:9">
      <c r="A27" t="s">
        <v>34</v>
      </c>
      <c r="B27" t="s">
        <v>6</v>
      </c>
      <c r="C27" s="1">
        <v>1</v>
      </c>
      <c r="D27" s="2">
        <v>42130</v>
      </c>
      <c r="E27" s="2" t="s">
        <v>46</v>
      </c>
      <c r="G27" s="11" t="str">
        <f t="shared" si="0"/>
        <v>Parcs et paysages durables</v>
      </c>
      <c r="H27" s="11" t="str">
        <f t="shared" si="1"/>
        <v>Vêtements de travail</v>
      </c>
      <c r="I27" s="11" t="str">
        <f t="shared" si="2"/>
        <v>Ciré-oui</v>
      </c>
    </row>
    <row r="28" spans="1:9">
      <c r="A28" t="s">
        <v>34</v>
      </c>
      <c r="B28" t="s">
        <v>7</v>
      </c>
      <c r="C28" s="1">
        <v>1</v>
      </c>
      <c r="D28" s="2">
        <v>42130</v>
      </c>
      <c r="E28" s="2" t="s">
        <v>46</v>
      </c>
      <c r="G28" s="11" t="str">
        <f t="shared" si="0"/>
        <v>Parcs et paysages durables</v>
      </c>
      <c r="H28" s="11" t="str">
        <f t="shared" si="1"/>
        <v>Vêtements de travail</v>
      </c>
      <c r="I28" s="11" t="str">
        <f t="shared" si="2"/>
        <v>Bottes-oui</v>
      </c>
    </row>
    <row r="29" spans="1:9">
      <c r="A29" t="s">
        <v>34</v>
      </c>
      <c r="B29" t="s">
        <v>39</v>
      </c>
      <c r="C29" s="1">
        <v>1</v>
      </c>
      <c r="D29" s="2">
        <v>42130</v>
      </c>
      <c r="E29" s="2" t="s">
        <v>46</v>
      </c>
      <c r="G29" s="11" t="str">
        <f t="shared" si="0"/>
        <v>Parcs et paysages durables</v>
      </c>
      <c r="H29" s="11" t="str">
        <f t="shared" si="1"/>
        <v>Equipements de sécurité</v>
      </c>
      <c r="I29" s="11" t="str">
        <f t="shared" si="2"/>
        <v>Casque anti-bruit-oui</v>
      </c>
    </row>
    <row r="30" spans="1:9">
      <c r="A30" s="7"/>
      <c r="B30" s="7"/>
      <c r="C30" s="10"/>
      <c r="D30" s="10"/>
      <c r="E30" s="10"/>
      <c r="F30" s="7"/>
      <c r="G30" s="7"/>
      <c r="H30" s="7"/>
      <c r="I30" s="7"/>
    </row>
  </sheetData>
  <autoFilter ref="A5:I29"/>
  <conditionalFormatting sqref="A5:A30">
    <cfRule type="expression" dxfId="23" priority="3">
      <formula>AND(ISERROR(VLOOKUP(A5,Liste_Agents,1,FALSE)),A5&lt;&gt;"Nom",LEN(A5)&gt;0)</formula>
    </cfRule>
  </conditionalFormatting>
  <conditionalFormatting sqref="E1:E1048576">
    <cfRule type="cellIs" dxfId="22" priority="2" operator="equal">
      <formula>"non"</formula>
    </cfRule>
  </conditionalFormatting>
  <conditionalFormatting sqref="B5:B30">
    <cfRule type="expression" dxfId="21" priority="1">
      <formula>AND(ISERROR(VLOOKUP(B5,Liste_Articles,1,FALSE)),B5&lt;&gt;"Article",LEN(B5)&gt;0)</formula>
    </cfRule>
  </conditionalFormatting>
  <dataValidations count="3">
    <dataValidation type="list" allowBlank="1" showInputMessage="1" showErrorMessage="1" errorTitle="Choisissez dans la liste" error="Choisissez dans la liste !" sqref="A5:A30">
      <formula1>Liste_Agents</formula1>
    </dataValidation>
    <dataValidation type="list" allowBlank="1" showInputMessage="1" showErrorMessage="1" errorTitle="Choisissez dans la liste" error="Choisissez dans la liste !" sqref="B5:B30">
      <formula1>Liste_Articles</formula1>
    </dataValidation>
    <dataValidation type="list" allowBlank="1" showInputMessage="1" showErrorMessage="1" errorTitle="Atribution en service ?" error="Choisir Oui ou Non !" sqref="E5:E30">
      <formula1>"oui,non"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8"/>
  <sheetViews>
    <sheetView workbookViewId="0">
      <pane ySplit="5" topLeftCell="A6" activePane="bottomLeft" state="frozen"/>
      <selection pane="bottomLeft" activeCell="B15" sqref="B15"/>
    </sheetView>
  </sheetViews>
  <sheetFormatPr baseColWidth="10" defaultRowHeight="12.75"/>
  <cols>
    <col min="1" max="4" width="29.140625" customWidth="1"/>
  </cols>
  <sheetData>
    <row r="1" spans="1:4" s="20" customFormat="1" ht="18">
      <c r="A1" s="24" t="str">
        <f>Collectivité&amp;" - "&amp;Service&amp;" - "&amp;Titre&amp;" - Fichier des agents"</f>
        <v>Ville de Excel-les-Bains - Direction Cadre de vie - Equipement des agents - Fichier des agents</v>
      </c>
      <c r="B1" s="25"/>
      <c r="C1" s="25"/>
      <c r="D1" s="25"/>
    </row>
    <row r="2" spans="1:4" s="20" customFormat="1">
      <c r="A2" s="25"/>
      <c r="B2" s="25"/>
      <c r="C2" s="25"/>
      <c r="D2" s="25"/>
    </row>
    <row r="3" spans="1:4" s="20" customFormat="1">
      <c r="A3" s="17"/>
      <c r="B3" s="18" t="s">
        <v>51</v>
      </c>
      <c r="C3" s="19">
        <f>SUBTOTAL(3,B5:B1000)-1</f>
        <v>12</v>
      </c>
      <c r="D3" s="19">
        <f>COUNTA(B5:B1000)-1</f>
        <v>12</v>
      </c>
    </row>
    <row r="4" spans="1:4" s="20" customFormat="1">
      <c r="A4" s="25"/>
      <c r="B4" s="25"/>
      <c r="C4" s="25"/>
      <c r="D4" s="25"/>
    </row>
    <row r="5" spans="1:4" s="3" customFormat="1">
      <c r="A5" s="6" t="s">
        <v>31</v>
      </c>
      <c r="B5" s="6" t="s">
        <v>0</v>
      </c>
      <c r="C5" s="6" t="s">
        <v>8</v>
      </c>
      <c r="D5" s="6" t="s">
        <v>9</v>
      </c>
    </row>
    <row r="6" spans="1:4">
      <c r="A6" s="11" t="str">
        <f t="shared" ref="A6:A17" si="0">B6&amp;" "&amp;C6</f>
        <v>BARRET Frédéric</v>
      </c>
      <c r="B6" t="s">
        <v>10</v>
      </c>
      <c r="C6" t="s">
        <v>11</v>
      </c>
      <c r="D6" t="s">
        <v>12</v>
      </c>
    </row>
    <row r="7" spans="1:4" s="5" customFormat="1">
      <c r="A7" s="11" t="str">
        <f t="shared" si="0"/>
        <v>BOUDAUD Frédéric</v>
      </c>
      <c r="B7" s="5" t="s">
        <v>13</v>
      </c>
      <c r="C7" s="5" t="s">
        <v>11</v>
      </c>
      <c r="D7" s="5" t="s">
        <v>12</v>
      </c>
    </row>
    <row r="8" spans="1:4" s="5" customFormat="1">
      <c r="A8" s="11" t="str">
        <f t="shared" si="0"/>
        <v>BUCHARD Robert</v>
      </c>
      <c r="B8" s="5" t="s">
        <v>14</v>
      </c>
      <c r="C8" s="5" t="s">
        <v>15</v>
      </c>
      <c r="D8" s="5" t="s">
        <v>12</v>
      </c>
    </row>
    <row r="9" spans="1:4" s="5" customFormat="1">
      <c r="A9" s="11" t="str">
        <f t="shared" si="0"/>
        <v>CARTALAS  Philippe</v>
      </c>
      <c r="B9" s="5" t="s">
        <v>16</v>
      </c>
      <c r="C9" s="5" t="s">
        <v>17</v>
      </c>
      <c r="D9" s="5" t="s">
        <v>12</v>
      </c>
    </row>
    <row r="10" spans="1:4" s="5" customFormat="1">
      <c r="A10" s="11" t="str">
        <f t="shared" si="0"/>
        <v>CHEVRIER Fabrice</v>
      </c>
      <c r="B10" s="5" t="s">
        <v>18</v>
      </c>
      <c r="C10" s="5" t="s">
        <v>19</v>
      </c>
      <c r="D10" s="5" t="s">
        <v>12</v>
      </c>
    </row>
    <row r="11" spans="1:4" s="5" customFormat="1">
      <c r="A11" s="11" t="str">
        <f t="shared" si="0"/>
        <v>DELAGE Thierry</v>
      </c>
      <c r="B11" s="5" t="s">
        <v>20</v>
      </c>
      <c r="C11" s="5" t="s">
        <v>21</v>
      </c>
      <c r="D11" s="5" t="s">
        <v>12</v>
      </c>
    </row>
    <row r="12" spans="1:4" s="5" customFormat="1">
      <c r="A12" s="11" t="str">
        <f t="shared" si="0"/>
        <v>DEVEAUX Christophe</v>
      </c>
      <c r="B12" s="5" t="s">
        <v>22</v>
      </c>
      <c r="C12" s="5" t="s">
        <v>23</v>
      </c>
      <c r="D12" s="5" t="s">
        <v>12</v>
      </c>
    </row>
    <row r="13" spans="1:4" s="5" customFormat="1">
      <c r="A13" s="11" t="str">
        <f t="shared" si="0"/>
        <v>DUMOULIN Eric</v>
      </c>
      <c r="B13" s="5" t="s">
        <v>24</v>
      </c>
      <c r="C13" s="5" t="s">
        <v>25</v>
      </c>
      <c r="D13" s="5" t="s">
        <v>12</v>
      </c>
    </row>
    <row r="14" spans="1:4" s="5" customFormat="1">
      <c r="A14" s="11" t="str">
        <f t="shared" si="0"/>
        <v>FONTEIX Philippe</v>
      </c>
      <c r="B14" s="5" t="s">
        <v>26</v>
      </c>
      <c r="C14" s="5" t="s">
        <v>17</v>
      </c>
      <c r="D14" s="5" t="s">
        <v>12</v>
      </c>
    </row>
    <row r="15" spans="1:4" s="5" customFormat="1">
      <c r="A15" s="11" t="str">
        <f t="shared" si="0"/>
        <v>GLATARD Bruno</v>
      </c>
      <c r="B15" s="5" t="s">
        <v>27</v>
      </c>
      <c r="C15" s="5" t="s">
        <v>28</v>
      </c>
      <c r="D15" s="5" t="s">
        <v>12</v>
      </c>
    </row>
    <row r="16" spans="1:4" s="5" customFormat="1">
      <c r="A16" s="11" t="str">
        <f t="shared" si="0"/>
        <v>GRASSO Frédéric</v>
      </c>
      <c r="B16" s="5" t="s">
        <v>29</v>
      </c>
      <c r="C16" s="5" t="s">
        <v>11</v>
      </c>
      <c r="D16" s="5" t="s">
        <v>12</v>
      </c>
    </row>
    <row r="17" spans="1:4" s="5" customFormat="1">
      <c r="A17" s="11" t="str">
        <f t="shared" si="0"/>
        <v xml:space="preserve">HERVANT </v>
      </c>
      <c r="B17" s="5" t="s">
        <v>30</v>
      </c>
      <c r="D17" s="5" t="s">
        <v>12</v>
      </c>
    </row>
    <row r="18" spans="1:4">
      <c r="A18" s="7"/>
      <c r="B18" s="7"/>
      <c r="C18" s="7"/>
      <c r="D18" s="7"/>
    </row>
  </sheetData>
  <autoFilter ref="A5:D1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14"/>
  <sheetViews>
    <sheetView workbookViewId="0">
      <pane ySplit="5" topLeftCell="A6" activePane="bottomLeft" state="frozen"/>
      <selection pane="bottomLeft" activeCell="E6" sqref="E6"/>
    </sheetView>
  </sheetViews>
  <sheetFormatPr baseColWidth="10" defaultRowHeight="12.75"/>
  <cols>
    <col min="1" max="2" width="35.140625" customWidth="1"/>
    <col min="3" max="3" width="19" customWidth="1"/>
    <col min="4" max="5" width="19" style="1" customWidth="1"/>
  </cols>
  <sheetData>
    <row r="1" spans="1:5" s="3" customFormat="1" ht="18">
      <c r="A1" s="13" t="str">
        <f>Collectivité&amp;" - "&amp;Service&amp;" - "&amp;Titre&amp;" - Fichier des articles"</f>
        <v>Ville de Excel-les-Bains - Direction Cadre de vie - Equipement des agents - Fichier des articles</v>
      </c>
      <c r="B1" s="14"/>
      <c r="C1" s="14"/>
      <c r="D1" s="29"/>
      <c r="E1" s="29"/>
    </row>
    <row r="2" spans="1:5" s="3" customFormat="1">
      <c r="A2" s="14"/>
      <c r="B2" s="14"/>
      <c r="C2" s="14"/>
      <c r="D2" s="29"/>
      <c r="E2" s="29"/>
    </row>
    <row r="3" spans="1:5" s="20" customFormat="1">
      <c r="A3" s="17"/>
      <c r="B3" s="18" t="s">
        <v>60</v>
      </c>
      <c r="C3" s="30">
        <f>SUM(D3:E3)</f>
        <v>24</v>
      </c>
      <c r="D3" s="30">
        <f>SUBTOTAL(9,D6:D1001)</f>
        <v>23</v>
      </c>
      <c r="E3" s="30">
        <f>SUBTOTAL(9,E6:E1001)</f>
        <v>1</v>
      </c>
    </row>
    <row r="4" spans="1:5" s="20" customFormat="1">
      <c r="A4" s="25"/>
      <c r="B4" s="27"/>
      <c r="C4" s="28"/>
      <c r="D4" s="28"/>
      <c r="E4" s="28"/>
    </row>
    <row r="5" spans="1:5" s="4" customFormat="1" ht="37.5" customHeight="1">
      <c r="A5" s="8" t="s">
        <v>35</v>
      </c>
      <c r="B5" s="8" t="s">
        <v>36</v>
      </c>
      <c r="C5" s="8" t="s">
        <v>4</v>
      </c>
      <c r="D5" s="9" t="s">
        <v>58</v>
      </c>
      <c r="E5" s="9" t="s">
        <v>59</v>
      </c>
    </row>
    <row r="6" spans="1:5">
      <c r="A6" t="s">
        <v>37</v>
      </c>
      <c r="B6" t="s">
        <v>42</v>
      </c>
      <c r="C6" s="1"/>
      <c r="D6" s="40">
        <f>COUNTIF(Attributions!I:I,Articles!A:A&amp;"-oui")</f>
        <v>3</v>
      </c>
      <c r="E6" s="40">
        <f>COUNTIF(Attributions!I:I,Articles!A:A&amp;"-non")</f>
        <v>0</v>
      </c>
    </row>
    <row r="7" spans="1:5" s="5" customFormat="1">
      <c r="A7" t="s">
        <v>38</v>
      </c>
      <c r="B7" t="s">
        <v>42</v>
      </c>
      <c r="C7" s="1"/>
      <c r="D7" s="40">
        <f>COUNTIF(Attributions!I:I,Articles!A:A&amp;"-oui")</f>
        <v>3</v>
      </c>
      <c r="E7" s="40">
        <f>COUNTIF(Attributions!I:I,Articles!A:A&amp;"-non")</f>
        <v>0</v>
      </c>
    </row>
    <row r="8" spans="1:5" s="5" customFormat="1">
      <c r="A8" t="s">
        <v>5</v>
      </c>
      <c r="B8" t="s">
        <v>43</v>
      </c>
      <c r="C8" s="1"/>
      <c r="D8" s="40">
        <f>COUNTIF(Attributions!I:I,Articles!A:A&amp;"-oui")</f>
        <v>2</v>
      </c>
      <c r="E8" s="40">
        <f>COUNTIF(Attributions!I:I,Articles!A:A&amp;"-non")</f>
        <v>1</v>
      </c>
    </row>
    <row r="9" spans="1:5" s="5" customFormat="1">
      <c r="A9" t="s">
        <v>6</v>
      </c>
      <c r="B9" t="s">
        <v>44</v>
      </c>
      <c r="C9" s="1"/>
      <c r="D9" s="40">
        <f>COUNTIF(Attributions!I:I,Articles!A:A&amp;"-oui")</f>
        <v>3</v>
      </c>
      <c r="E9" s="40">
        <f>COUNTIF(Attributions!I:I,Articles!A:A&amp;"-non")</f>
        <v>0</v>
      </c>
    </row>
    <row r="10" spans="1:5" s="5" customFormat="1">
      <c r="A10" t="s">
        <v>7</v>
      </c>
      <c r="B10" t="s">
        <v>44</v>
      </c>
      <c r="C10" s="1"/>
      <c r="D10" s="40">
        <f>COUNTIF(Attributions!I:I,Articles!A:A&amp;"-oui")</f>
        <v>4</v>
      </c>
      <c r="E10" s="40">
        <f>COUNTIF(Attributions!I:I,Articles!A:A&amp;"-non")</f>
        <v>0</v>
      </c>
    </row>
    <row r="11" spans="1:5" s="5" customFormat="1">
      <c r="A11" t="s">
        <v>39</v>
      </c>
      <c r="B11" t="s">
        <v>43</v>
      </c>
      <c r="C11" s="1"/>
      <c r="D11" s="40">
        <f>COUNTIF(Attributions!I:I,Articles!A:A&amp;"-oui")</f>
        <v>4</v>
      </c>
      <c r="E11" s="40">
        <f>COUNTIF(Attributions!I:I,Articles!A:A&amp;"-non")</f>
        <v>0</v>
      </c>
    </row>
    <row r="12" spans="1:5" s="5" customFormat="1">
      <c r="A12" t="s">
        <v>40</v>
      </c>
      <c r="B12" t="s">
        <v>43</v>
      </c>
      <c r="C12" s="1"/>
      <c r="D12" s="40">
        <f>COUNTIF(Attributions!I:I,Articles!A:A&amp;"-oui")</f>
        <v>2</v>
      </c>
      <c r="E12" s="40">
        <f>COUNTIF(Attributions!I:I,Articles!A:A&amp;"-non")</f>
        <v>0</v>
      </c>
    </row>
    <row r="13" spans="1:5" s="5" customFormat="1">
      <c r="A13" t="s">
        <v>41</v>
      </c>
      <c r="B13" t="s">
        <v>43</v>
      </c>
      <c r="C13" s="1"/>
      <c r="D13" s="40">
        <f>COUNTIF(Attributions!I:I,Articles!A:A&amp;"-oui")</f>
        <v>2</v>
      </c>
      <c r="E13" s="40">
        <f>COUNTIF(Attributions!I:I,Articles!A:A&amp;"-non")</f>
        <v>0</v>
      </c>
    </row>
    <row r="14" spans="1:5">
      <c r="A14" s="7"/>
      <c r="B14" s="7"/>
      <c r="C14" s="7"/>
      <c r="D14" s="10"/>
      <c r="E14" s="10"/>
    </row>
  </sheetData>
  <autoFilter ref="A5:E13">
    <filterColumn colId="2"/>
    <filterColumn colId="4"/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3"/>
  <sheetViews>
    <sheetView workbookViewId="0">
      <selection activeCell="B3" sqref="B3"/>
    </sheetView>
  </sheetViews>
  <sheetFormatPr baseColWidth="10" defaultRowHeight="12.75"/>
  <cols>
    <col min="1" max="1" width="15.42578125" customWidth="1"/>
    <col min="2" max="2" width="27.42578125" customWidth="1"/>
  </cols>
  <sheetData>
    <row r="1" spans="1:2">
      <c r="A1" s="12" t="s">
        <v>47</v>
      </c>
      <c r="B1" t="s">
        <v>48</v>
      </c>
    </row>
    <row r="2" spans="1:2">
      <c r="A2" s="12" t="s">
        <v>49</v>
      </c>
      <c r="B2" t="s">
        <v>62</v>
      </c>
    </row>
    <row r="3" spans="1:2">
      <c r="A3" s="12" t="s">
        <v>9</v>
      </c>
      <c r="B3" t="s">
        <v>50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F7"/>
  <sheetViews>
    <sheetView workbookViewId="0">
      <selection activeCell="C16" sqref="C16"/>
    </sheetView>
  </sheetViews>
  <sheetFormatPr baseColWidth="10" defaultRowHeight="12.75"/>
  <cols>
    <col min="1" max="1" width="24.42578125" bestFit="1" customWidth="1"/>
    <col min="2" max="5" width="17.42578125" style="1" customWidth="1"/>
    <col min="6" max="6" width="15.7109375" style="1" customWidth="1"/>
  </cols>
  <sheetData>
    <row r="1" spans="1:6">
      <c r="A1" s="31" t="s">
        <v>45</v>
      </c>
      <c r="B1" s="1" t="s">
        <v>46</v>
      </c>
    </row>
    <row r="3" spans="1:6" s="39" customFormat="1" ht="15.75">
      <c r="A3" s="36" t="s">
        <v>54</v>
      </c>
      <c r="B3" s="37" t="s">
        <v>36</v>
      </c>
      <c r="C3" s="38"/>
      <c r="D3" s="38"/>
      <c r="E3" s="38"/>
    </row>
    <row r="4" spans="1:6" s="33" customFormat="1" ht="25.5">
      <c r="A4" s="32" t="s">
        <v>9</v>
      </c>
      <c r="B4" s="34" t="s">
        <v>43</v>
      </c>
      <c r="C4" s="34" t="s">
        <v>42</v>
      </c>
      <c r="D4" s="34" t="s">
        <v>44</v>
      </c>
      <c r="E4" s="34" t="s">
        <v>53</v>
      </c>
      <c r="F4"/>
    </row>
    <row r="5" spans="1:6">
      <c r="A5" t="s">
        <v>12</v>
      </c>
      <c r="B5" s="35">
        <v>9</v>
      </c>
      <c r="C5" s="35">
        <v>6</v>
      </c>
      <c r="D5" s="35">
        <v>7</v>
      </c>
      <c r="E5" s="35">
        <v>22</v>
      </c>
      <c r="F5"/>
    </row>
    <row r="6" spans="1:6">
      <c r="A6" t="s">
        <v>53</v>
      </c>
      <c r="B6" s="35">
        <v>9</v>
      </c>
      <c r="C6" s="35">
        <v>6</v>
      </c>
      <c r="D6" s="35">
        <v>7</v>
      </c>
      <c r="E6" s="35">
        <v>22</v>
      </c>
      <c r="F6"/>
    </row>
    <row r="7" spans="1:6">
      <c r="B7"/>
      <c r="C7"/>
      <c r="D7"/>
      <c r="E7"/>
      <c r="F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Attributions</vt:lpstr>
      <vt:lpstr>Agents</vt:lpstr>
      <vt:lpstr>Articles</vt:lpstr>
      <vt:lpstr>Paramètres</vt:lpstr>
      <vt:lpstr>Synthèses</vt:lpstr>
      <vt:lpstr>Articles!_FilterDatabase</vt:lpstr>
      <vt:lpstr>Agents</vt:lpstr>
      <vt:lpstr>Articles</vt:lpstr>
      <vt:lpstr>Collectivité</vt:lpstr>
      <vt:lpstr>Liste_Agents</vt:lpstr>
      <vt:lpstr>Liste_Articles</vt:lpstr>
      <vt:lpstr>Service</vt:lpstr>
      <vt:lpstr>Titre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dandev</cp:lastModifiedBy>
  <dcterms:created xsi:type="dcterms:W3CDTF">2015-05-06T14:48:40Z</dcterms:created>
  <dcterms:modified xsi:type="dcterms:W3CDTF">2015-08-03T13:35:45Z</dcterms:modified>
</cp:coreProperties>
</file>