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315" windowHeight="9795" activeTab="3"/>
  </bookViews>
  <sheets>
    <sheet name="Attributions" sheetId="1" r:id="rId1"/>
    <sheet name="Approvisionnements" sheetId="8" r:id="rId2"/>
    <sheet name="Agents" sheetId="2" r:id="rId3"/>
    <sheet name="Articles" sheetId="4" r:id="rId4"/>
    <sheet name="Services" sheetId="6" r:id="rId5"/>
    <sheet name="Catégories" sheetId="7" r:id="rId6"/>
    <sheet name="Paramètres" sheetId="3" r:id="rId7"/>
    <sheet name="Synthèses" sheetId="5" r:id="rId8"/>
  </sheets>
  <definedNames>
    <definedName name="_xlnm._FilterDatabase" localSheetId="2" hidden="1">Agents!$A$5:$E$16</definedName>
    <definedName name="_xlnm._FilterDatabase" localSheetId="1" hidden="1">Approvisionnements!$A$3:$G$12</definedName>
    <definedName name="_xlnm._FilterDatabase" localSheetId="3">Articles!$A$5:$H$13</definedName>
    <definedName name="_xlnm._FilterDatabase" localSheetId="0" hidden="1">Attributions!$A$5:$H$29</definedName>
    <definedName name="_xlnm._FilterDatabase" localSheetId="5">Catégories!$A$5:$C$8</definedName>
    <definedName name="_xlnm._FilterDatabase" localSheetId="4">Services!$A$5:$C$8</definedName>
    <definedName name="Agents">Agents!$A$5:$E$17</definedName>
    <definedName name="Approvisionnements">Approvisionnements!$A$3:$G$13</definedName>
    <definedName name="Articles">Articles!$A$5:$H$14</definedName>
    <definedName name="Attributions">Attributions!$A$5:$H$30</definedName>
    <definedName name="Catégories">Catégories!$A$5:$E$9</definedName>
    <definedName name="Collectivité">Paramètres!$B$2</definedName>
    <definedName name="Liste_Agents">Agents!$A$5:$A$17</definedName>
    <definedName name="Liste_Articles">Articles!$A$5:$A$14</definedName>
    <definedName name="Liste_Catégories">Catégories!$A$5:$A$9</definedName>
    <definedName name="Liste_Services">Services!$A$5:$A$9</definedName>
    <definedName name="Service">Paramètres!$B$3</definedName>
    <definedName name="Services" localSheetId="5">Catégories!$A$5:$E$9</definedName>
    <definedName name="Services">Services!$A$5:$E$9</definedName>
    <definedName name="Titre">Paramètres!$B$1</definedName>
    <definedName name="VD_Catégorie">Paramètres!$B$9</definedName>
    <definedName name="VD_Service">Paramètres!$B$8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H6" i="4"/>
  <c r="F6"/>
  <c r="E6"/>
  <c r="G6" l="1"/>
  <c r="H10"/>
  <c r="E10"/>
  <c r="F10"/>
  <c r="G10" s="1"/>
  <c r="F7"/>
  <c r="F8"/>
  <c r="F9"/>
  <c r="F11"/>
  <c r="F12"/>
  <c r="F13"/>
  <c r="A1" i="8"/>
  <c r="H15" i="1"/>
  <c r="G15"/>
  <c r="A6" i="2"/>
  <c r="H7" i="1"/>
  <c r="A10" i="2" l="1"/>
  <c r="H26" i="1"/>
  <c r="H29"/>
  <c r="A8" i="2" l="1"/>
  <c r="C7" i="7"/>
  <c r="H13" i="4"/>
  <c r="E13"/>
  <c r="G13" s="1"/>
  <c r="A7" i="2"/>
  <c r="A13"/>
  <c r="C6" i="7"/>
  <c r="C8"/>
  <c r="A1"/>
  <c r="D3" i="2"/>
  <c r="C8" i="6" s="1"/>
  <c r="A1"/>
  <c r="H12" i="4"/>
  <c r="H9"/>
  <c r="H8"/>
  <c r="H11"/>
  <c r="H7"/>
  <c r="E12"/>
  <c r="E9"/>
  <c r="G9" s="1"/>
  <c r="E8"/>
  <c r="E11"/>
  <c r="G11" s="1"/>
  <c r="E7"/>
  <c r="G7" i="1"/>
  <c r="H14"/>
  <c r="G3"/>
  <c r="F3"/>
  <c r="A1" i="4"/>
  <c r="A1" i="2"/>
  <c r="A1" i="1"/>
  <c r="G7" i="4" l="1"/>
  <c r="G8"/>
  <c r="G12"/>
  <c r="F6" i="2"/>
  <c r="G6"/>
  <c r="F8"/>
  <c r="F10"/>
  <c r="G10"/>
  <c r="G26" i="1"/>
  <c r="G29"/>
  <c r="F7" i="2"/>
  <c r="G8"/>
  <c r="C6" i="6"/>
  <c r="C3" i="7"/>
  <c r="G7" i="2"/>
  <c r="C7" i="6"/>
  <c r="H23" i="1"/>
  <c r="H18"/>
  <c r="H11"/>
  <c r="H21"/>
  <c r="H9"/>
  <c r="H27"/>
  <c r="H24"/>
  <c r="H19"/>
  <c r="H16"/>
  <c r="H6"/>
  <c r="H12"/>
  <c r="H22"/>
  <c r="H10"/>
  <c r="H28"/>
  <c r="H25"/>
  <c r="H20"/>
  <c r="H17"/>
  <c r="H8"/>
  <c r="H13"/>
  <c r="A9" i="2"/>
  <c r="A11"/>
  <c r="A12"/>
  <c r="A14"/>
  <c r="A15"/>
  <c r="A16"/>
  <c r="E7" i="7" l="1"/>
  <c r="D7"/>
  <c r="E6"/>
  <c r="D8"/>
  <c r="E8"/>
  <c r="D6"/>
  <c r="G13" i="2"/>
  <c r="F13"/>
  <c r="C3"/>
  <c r="C3" i="6"/>
  <c r="G15" i="2"/>
  <c r="F15"/>
  <c r="G11"/>
  <c r="F11"/>
  <c r="G9"/>
  <c r="F9"/>
  <c r="G16"/>
  <c r="F16"/>
  <c r="G18" i="1"/>
  <c r="G14" i="2"/>
  <c r="F14"/>
  <c r="F12"/>
  <c r="G12"/>
  <c r="G14" i="1"/>
  <c r="H3" i="4"/>
  <c r="E3"/>
  <c r="G13" i="1"/>
  <c r="G17"/>
  <c r="G25"/>
  <c r="G10"/>
  <c r="G12"/>
  <c r="G6"/>
  <c r="G19"/>
  <c r="G27"/>
  <c r="G21"/>
  <c r="G23"/>
  <c r="G8"/>
  <c r="G20"/>
  <c r="G28"/>
  <c r="G22"/>
  <c r="G16"/>
  <c r="G24"/>
  <c r="G9"/>
  <c r="G11"/>
  <c r="E6" i="6" l="1"/>
  <c r="D6"/>
  <c r="E7"/>
  <c r="D7"/>
  <c r="E3" i="7"/>
  <c r="E8" i="6"/>
  <c r="D8"/>
  <c r="F3" i="2"/>
  <c r="G3"/>
  <c r="D3" i="4"/>
  <c r="D3" i="6" l="1"/>
  <c r="E3"/>
  <c r="D3" i="7"/>
</calcChain>
</file>

<file path=xl/sharedStrings.xml><?xml version="1.0" encoding="utf-8"?>
<sst xmlns="http://schemas.openxmlformats.org/spreadsheetml/2006/main" count="225" uniqueCount="81">
  <si>
    <t>Nom</t>
  </si>
  <si>
    <t>Article</t>
  </si>
  <si>
    <t>Quantité</t>
  </si>
  <si>
    <t>Date attribution</t>
  </si>
  <si>
    <t>Observations</t>
  </si>
  <si>
    <t>Gants</t>
  </si>
  <si>
    <t>Ciré</t>
  </si>
  <si>
    <t>Bottes</t>
  </si>
  <si>
    <t>Prénom</t>
  </si>
  <si>
    <t>Service</t>
  </si>
  <si>
    <t>BARRET</t>
  </si>
  <si>
    <t>Frédéric</t>
  </si>
  <si>
    <t>Parcs et paysages durables</t>
  </si>
  <si>
    <t>BOUDAUD</t>
  </si>
  <si>
    <t>BUCHARD</t>
  </si>
  <si>
    <t>Robert</t>
  </si>
  <si>
    <t xml:space="preserve">CARTALAS </t>
  </si>
  <si>
    <t>Philippe</t>
  </si>
  <si>
    <t>CHEVRIER</t>
  </si>
  <si>
    <t>Fabrice</t>
  </si>
  <si>
    <t>DEVEAUX</t>
  </si>
  <si>
    <t>Christophe</t>
  </si>
  <si>
    <t>DUMOULIN</t>
  </si>
  <si>
    <t>Eric</t>
  </si>
  <si>
    <t>FONTEIX</t>
  </si>
  <si>
    <t>GLATARD</t>
  </si>
  <si>
    <t>Bruno</t>
  </si>
  <si>
    <t>GRASSO</t>
  </si>
  <si>
    <t>HERVANT</t>
  </si>
  <si>
    <t>Agent</t>
  </si>
  <si>
    <t>BARRET Frédéric</t>
  </si>
  <si>
    <t>BUCHARD Robert</t>
  </si>
  <si>
    <t>Articles</t>
  </si>
  <si>
    <t>Catégorie</t>
  </si>
  <si>
    <t>Sécateur petit modèle</t>
  </si>
  <si>
    <t>Sécateur grand modèle</t>
  </si>
  <si>
    <t>Casque anti-bruit</t>
  </si>
  <si>
    <t>Lunettes de sécurité</t>
  </si>
  <si>
    <t>Bouchons d'oreilles</t>
  </si>
  <si>
    <t>Outillage</t>
  </si>
  <si>
    <t>Equipements de sécurité</t>
  </si>
  <si>
    <t>Vêtements de travail</t>
  </si>
  <si>
    <t>En service</t>
  </si>
  <si>
    <t>oui</t>
  </si>
  <si>
    <t>Titre</t>
  </si>
  <si>
    <t>Equipement des agents</t>
  </si>
  <si>
    <t>Collectivité</t>
  </si>
  <si>
    <t>Direction Cadre de vie</t>
  </si>
  <si>
    <t>Effectif (filtré / total) :</t>
  </si>
  <si>
    <t>Attributions (filtrées / totales) :</t>
  </si>
  <si>
    <t>Total général</t>
  </si>
  <si>
    <t>Attributions</t>
  </si>
  <si>
    <t>non</t>
  </si>
  <si>
    <t>déclarés perdus le 7/5/2014</t>
  </si>
  <si>
    <t>Nombre d'attributions actives</t>
  </si>
  <si>
    <t>Nombre d'attributions inactives</t>
  </si>
  <si>
    <t>Inventaire (total/filtré) :</t>
  </si>
  <si>
    <t>CHEVRIER Fabrice</t>
  </si>
  <si>
    <t>Valeurs par défaut dans les listes déroulantes des formulaires</t>
  </si>
  <si>
    <t>Patrimoine et Energies</t>
  </si>
  <si>
    <t>Voirie et Déplacements</t>
  </si>
  <si>
    <t>Jacques</t>
  </si>
  <si>
    <t>Charles</t>
  </si>
  <si>
    <t>BOUDAUD Charles</t>
  </si>
  <si>
    <t>Libellé</t>
  </si>
  <si>
    <t>Effectif</t>
  </si>
  <si>
    <t xml:space="preserve">Totalisations : </t>
  </si>
  <si>
    <t>Nombre d'articles</t>
  </si>
  <si>
    <t>déclaré perdu le 6/8/2015</t>
  </si>
  <si>
    <t>CARTALAS  Philippe</t>
  </si>
  <si>
    <t>Ville d'Excel les Bains</t>
  </si>
  <si>
    <t>Stock initial</t>
  </si>
  <si>
    <t>Stock courant</t>
  </si>
  <si>
    <t>Approvi- sionnements</t>
  </si>
  <si>
    <t>Numéro de commande</t>
  </si>
  <si>
    <t>Date livraison</t>
  </si>
  <si>
    <t>Quantité commandée</t>
  </si>
  <si>
    <t>Quantité livrée</t>
  </si>
  <si>
    <t>Fournisseur</t>
  </si>
  <si>
    <t>2015-09</t>
  </si>
  <si>
    <t>Berner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</si>
</sst>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#,##0&quot; agents&quot;"/>
    <numFmt numFmtId="165" formatCode="#,##0&quot; attributions&quot;"/>
    <numFmt numFmtId="166" formatCode="#,##0&quot; attribution(s)&quot;"/>
    <numFmt numFmtId="167" formatCode="#,##0&quot; articles&quot;"/>
    <numFmt numFmtId="168" formatCode="_-* #,##0\ _€_-;\-* #,##0\ _€_-;_-* &quot;-&quot;??\ _€_-;_-@_-"/>
  </numFmts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0" xfId="0" applyFont="1"/>
    <xf numFmtId="0" fontId="0" fillId="2" borderId="0" xfId="0" applyFill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16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 pivotButton="1"/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/>
    </xf>
    <xf numFmtId="0" fontId="3" fillId="0" borderId="0" xfId="0" pivotButton="1" applyFont="1"/>
    <xf numFmtId="0" fontId="3" fillId="0" borderId="0" xfId="0" pivotButton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4" fillId="2" borderId="0" xfId="0" applyFont="1" applyFill="1"/>
    <xf numFmtId="0" fontId="0" fillId="0" borderId="0" xfId="0" applyAlignment="1" applyProtection="1">
      <alignment horizontal="center"/>
      <protection locked="0"/>
    </xf>
    <xf numFmtId="0" fontId="1" fillId="5" borderId="0" xfId="0" applyFont="1" applyFill="1" applyAlignment="1">
      <alignment horizontal="left" vertical="center"/>
    </xf>
    <xf numFmtId="164" fontId="1" fillId="3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166" fontId="1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horizontal="left" vertical="center"/>
    </xf>
    <xf numFmtId="0" fontId="1" fillId="5" borderId="0" xfId="0" applyFont="1" applyFill="1" applyAlignment="1" applyProtection="1">
      <alignment horizontal="center"/>
    </xf>
    <xf numFmtId="0" fontId="1" fillId="0" borderId="0" xfId="0" applyFont="1" applyAlignment="1" applyProtection="1">
      <alignment vertical="center"/>
    </xf>
    <xf numFmtId="0" fontId="1" fillId="3" borderId="0" xfId="0" applyFont="1" applyFill="1" applyAlignment="1" applyProtection="1">
      <alignment horizontal="right" vertical="center"/>
    </xf>
    <xf numFmtId="164" fontId="1" fillId="3" borderId="0" xfId="0" applyNumberFormat="1" applyFont="1" applyFill="1" applyAlignment="1" applyProtection="1">
      <alignment horizontal="center" vertical="center"/>
    </xf>
    <xf numFmtId="166" fontId="1" fillId="3" borderId="0" xfId="0" applyNumberFormat="1" applyFont="1" applyFill="1" applyAlignment="1" applyProtection="1">
      <alignment horizontal="center" vertical="center"/>
    </xf>
    <xf numFmtId="164" fontId="1" fillId="5" borderId="0" xfId="0" applyNumberFormat="1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vertical="top"/>
    </xf>
    <xf numFmtId="0" fontId="1" fillId="2" borderId="0" xfId="0" applyFont="1" applyFill="1" applyAlignment="1" applyProtection="1">
      <alignment horizontal="left" vertical="top"/>
    </xf>
    <xf numFmtId="0" fontId="1" fillId="2" borderId="0" xfId="0" applyFont="1" applyFill="1" applyAlignment="1" applyProtection="1">
      <alignment horizontal="center" vertical="top" wrapText="1"/>
    </xf>
    <xf numFmtId="0" fontId="1" fillId="0" borderId="0" xfId="0" applyFont="1" applyAlignment="1" applyProtection="1">
      <alignment vertical="top"/>
    </xf>
    <xf numFmtId="0" fontId="0" fillId="0" borderId="0" xfId="0" applyProtection="1"/>
    <xf numFmtId="0" fontId="0" fillId="3" borderId="0" xfId="0" applyFill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Protection="1"/>
    <xf numFmtId="0" fontId="0" fillId="2" borderId="0" xfId="0" applyFill="1" applyProtection="1"/>
    <xf numFmtId="0" fontId="0" fillId="2" borderId="0" xfId="0" applyFill="1" applyAlignment="1" applyProtection="1">
      <alignment horizontal="left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2" borderId="0" xfId="0" applyFont="1" applyFill="1" applyAlignment="1" applyProtection="1">
      <alignment horizontal="center" vertical="top"/>
    </xf>
    <xf numFmtId="167" fontId="1" fillId="3" borderId="0" xfId="0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pivotButton="1" applyFont="1"/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8" fontId="0" fillId="0" borderId="0" xfId="1" applyNumberFormat="1" applyFont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/>
    </xf>
    <xf numFmtId="19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27"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color theme="4" tint="-0.249977111117893"/>
      </font>
    </dxf>
    <dxf>
      <font>
        <color theme="4" tint="-0.249977111117893"/>
      </font>
    </dxf>
    <dxf>
      <font>
        <color theme="4" tint="-0.249977111117893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1935980</xdr:colOff>
      <xdr:row>1</xdr:row>
      <xdr:rowOff>79142</xdr:rowOff>
    </xdr:from>
    <xdr:to>
      <xdr:col>7</xdr:col>
      <xdr:colOff>857249</xdr:colOff>
      <xdr:row>1</xdr:row>
      <xdr:rowOff>423772</xdr:rowOff>
    </xdr:to>
    <xdr:sp macro="[0]!Feuil1.Trier_Attributions" textlink="">
      <xdr:nvSpPr>
        <xdr:cNvPr id="2" name="Bouton_Trier_Opération"/>
        <xdr:cNvSpPr/>
      </xdr:nvSpPr>
      <xdr:spPr>
        <a:xfrm>
          <a:off x="8641580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990599</xdr:colOff>
      <xdr:row>1</xdr:row>
      <xdr:rowOff>85292</xdr:rowOff>
    </xdr:from>
    <xdr:to>
      <xdr:col>7</xdr:col>
      <xdr:colOff>2082690</xdr:colOff>
      <xdr:row>1</xdr:row>
      <xdr:rowOff>427134</xdr:rowOff>
    </xdr:to>
    <xdr:sp macro="[0]!Feuil1.Supprimer_Attribution" textlink="">
      <xdr:nvSpPr>
        <xdr:cNvPr id="3" name="Bouton_Supprimer_Opération"/>
        <xdr:cNvSpPr/>
      </xdr:nvSpPr>
      <xdr:spPr>
        <a:xfrm>
          <a:off x="9829799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5</xdr:col>
      <xdr:colOff>1666875</xdr:colOff>
      <xdr:row>1</xdr:row>
      <xdr:rowOff>66675</xdr:rowOff>
    </xdr:from>
    <xdr:to>
      <xdr:col>6</xdr:col>
      <xdr:colOff>723900</xdr:colOff>
      <xdr:row>1</xdr:row>
      <xdr:rowOff>411305</xdr:rowOff>
    </xdr:to>
    <xdr:sp macro="[0]!Feuil1.Afficher_Form_Ajout_Attribution" textlink="">
      <xdr:nvSpPr>
        <xdr:cNvPr id="4" name="Bouton_Ajouter_Opération"/>
        <xdr:cNvSpPr/>
      </xdr:nvSpPr>
      <xdr:spPr>
        <a:xfrm>
          <a:off x="6419850" y="295275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6</xdr:col>
      <xdr:colOff>828675</xdr:colOff>
      <xdr:row>1</xdr:row>
      <xdr:rowOff>76200</xdr:rowOff>
    </xdr:from>
    <xdr:to>
      <xdr:col>6</xdr:col>
      <xdr:colOff>1804555</xdr:colOff>
      <xdr:row>1</xdr:row>
      <xdr:rowOff>420830</xdr:rowOff>
    </xdr:to>
    <xdr:sp macro="[0]!Feuil1.Afficher_Form_Modif_Attribution" textlink="">
      <xdr:nvSpPr>
        <xdr:cNvPr id="5" name="Bouton_Ajouter_Opération"/>
        <xdr:cNvSpPr/>
      </xdr:nvSpPr>
      <xdr:spPr>
        <a:xfrm>
          <a:off x="7534275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621530</xdr:colOff>
      <xdr:row>1</xdr:row>
      <xdr:rowOff>79142</xdr:rowOff>
    </xdr:from>
    <xdr:to>
      <xdr:col>6</xdr:col>
      <xdr:colOff>1676399</xdr:colOff>
      <xdr:row>1</xdr:row>
      <xdr:rowOff>423772</xdr:rowOff>
    </xdr:to>
    <xdr:sp macro="[0]!Feuil8.Trier_Approvisionnements" textlink="">
      <xdr:nvSpPr>
        <xdr:cNvPr id="2" name="Bouton_Trier_Opération"/>
        <xdr:cNvSpPr/>
      </xdr:nvSpPr>
      <xdr:spPr>
        <a:xfrm>
          <a:off x="7955780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6</xdr:col>
      <xdr:colOff>1809749</xdr:colOff>
      <xdr:row>1</xdr:row>
      <xdr:rowOff>85292</xdr:rowOff>
    </xdr:from>
    <xdr:to>
      <xdr:col>6</xdr:col>
      <xdr:colOff>2901840</xdr:colOff>
      <xdr:row>1</xdr:row>
      <xdr:rowOff>427134</xdr:rowOff>
    </xdr:to>
    <xdr:sp macro="[0]!Feuil8.Supprimer_Approvisionnement" textlink="">
      <xdr:nvSpPr>
        <xdr:cNvPr id="3" name="Bouton_Supprimer_Opération"/>
        <xdr:cNvSpPr/>
      </xdr:nvSpPr>
      <xdr:spPr>
        <a:xfrm>
          <a:off x="9143999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5</xdr:col>
      <xdr:colOff>742950</xdr:colOff>
      <xdr:row>1</xdr:row>
      <xdr:rowOff>66675</xdr:rowOff>
    </xdr:from>
    <xdr:to>
      <xdr:col>5</xdr:col>
      <xdr:colOff>1809750</xdr:colOff>
      <xdr:row>1</xdr:row>
      <xdr:rowOff>411305</xdr:rowOff>
    </xdr:to>
    <xdr:sp macro="[0]!Feuil8.Afficher_Form_Ajout_Approvisionnement" textlink="">
      <xdr:nvSpPr>
        <xdr:cNvPr id="4" name="Bouton_Ajouter_Opération"/>
        <xdr:cNvSpPr/>
      </xdr:nvSpPr>
      <xdr:spPr>
        <a:xfrm>
          <a:off x="5676900" y="295275"/>
          <a:ext cx="106680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1914525</xdr:colOff>
      <xdr:row>1</xdr:row>
      <xdr:rowOff>76200</xdr:rowOff>
    </xdr:from>
    <xdr:to>
      <xdr:col>6</xdr:col>
      <xdr:colOff>490105</xdr:colOff>
      <xdr:row>1</xdr:row>
      <xdr:rowOff>420830</xdr:rowOff>
    </xdr:to>
    <xdr:sp macro="[0]!Feuil8.Afficher_Form_Modif_Approvisionnement" textlink="">
      <xdr:nvSpPr>
        <xdr:cNvPr id="5" name="Bouton_Ajouter_Opération"/>
        <xdr:cNvSpPr/>
      </xdr:nvSpPr>
      <xdr:spPr>
        <a:xfrm>
          <a:off x="6848475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2288406</xdr:colOff>
      <xdr:row>1</xdr:row>
      <xdr:rowOff>108150</xdr:rowOff>
    </xdr:from>
    <xdr:to>
      <xdr:col>5</xdr:col>
      <xdr:colOff>904875</xdr:colOff>
      <xdr:row>1</xdr:row>
      <xdr:rowOff>452780</xdr:rowOff>
    </xdr:to>
    <xdr:sp macro="[0]!Feuil2.Trier_Agents" textlink="">
      <xdr:nvSpPr>
        <xdr:cNvPr id="2" name="Bouton_Trier_Opération"/>
        <xdr:cNvSpPr/>
      </xdr:nvSpPr>
      <xdr:spPr>
        <a:xfrm>
          <a:off x="11232381" y="336750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5</xdr:col>
      <xdr:colOff>1019175</xdr:colOff>
      <xdr:row>1</xdr:row>
      <xdr:rowOff>104775</xdr:rowOff>
    </xdr:from>
    <xdr:to>
      <xdr:col>6</xdr:col>
      <xdr:colOff>730141</xdr:colOff>
      <xdr:row>1</xdr:row>
      <xdr:rowOff>446617</xdr:rowOff>
    </xdr:to>
    <xdr:sp macro="[0]!Feuil2.Supprimer_Agent" textlink="">
      <xdr:nvSpPr>
        <xdr:cNvPr id="3" name="Bouton_Supprimer_Opération"/>
        <xdr:cNvSpPr/>
      </xdr:nvSpPr>
      <xdr:spPr>
        <a:xfrm>
          <a:off x="9925050" y="333375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57151</xdr:colOff>
      <xdr:row>1</xdr:row>
      <xdr:rowOff>95683</xdr:rowOff>
    </xdr:from>
    <xdr:to>
      <xdr:col>4</xdr:col>
      <xdr:colOff>1066801</xdr:colOff>
      <xdr:row>1</xdr:row>
      <xdr:rowOff>440313</xdr:rowOff>
    </xdr:to>
    <xdr:sp macro="[0]!Feuil2.Afficher_Form_Ajout_Agent" textlink="">
      <xdr:nvSpPr>
        <xdr:cNvPr id="4" name="Bouton_Ajouter_Opération"/>
        <xdr:cNvSpPr/>
      </xdr:nvSpPr>
      <xdr:spPr>
        <a:xfrm>
          <a:off x="9001126" y="324283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1181101</xdr:colOff>
      <xdr:row>1</xdr:row>
      <xdr:rowOff>105208</xdr:rowOff>
    </xdr:from>
    <xdr:to>
      <xdr:col>4</xdr:col>
      <xdr:colOff>2156981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101250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1</xdr:row>
      <xdr:rowOff>69617</xdr:rowOff>
    </xdr:from>
    <xdr:to>
      <xdr:col>7</xdr:col>
      <xdr:colOff>95249</xdr:colOff>
      <xdr:row>1</xdr:row>
      <xdr:rowOff>414247</xdr:rowOff>
    </xdr:to>
    <xdr:sp macro="[0]!Feuil3.Trier_Articles" textlink="">
      <xdr:nvSpPr>
        <xdr:cNvPr id="2" name="Bouton_Trier_Opération"/>
        <xdr:cNvSpPr/>
      </xdr:nvSpPr>
      <xdr:spPr>
        <a:xfrm>
          <a:off x="10067925" y="298217"/>
          <a:ext cx="1057274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228599</xdr:colOff>
      <xdr:row>1</xdr:row>
      <xdr:rowOff>75767</xdr:rowOff>
    </xdr:from>
    <xdr:to>
      <xdr:col>7</xdr:col>
      <xdr:colOff>1320690</xdr:colOff>
      <xdr:row>1</xdr:row>
      <xdr:rowOff>417609</xdr:rowOff>
    </xdr:to>
    <xdr:sp macro="[0]!Feuil3.Supprimer_Article" textlink="">
      <xdr:nvSpPr>
        <xdr:cNvPr id="3" name="Bouton_Supprimer_Opération"/>
        <xdr:cNvSpPr/>
      </xdr:nvSpPr>
      <xdr:spPr>
        <a:xfrm>
          <a:off x="8515349" y="30436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342900</xdr:colOff>
      <xdr:row>1</xdr:row>
      <xdr:rowOff>57150</xdr:rowOff>
    </xdr:from>
    <xdr:to>
      <xdr:col>5</xdr:col>
      <xdr:colOff>190500</xdr:colOff>
      <xdr:row>1</xdr:row>
      <xdr:rowOff>401780</xdr:rowOff>
    </xdr:to>
    <xdr:sp macro="[0]!Feuil3.Afficher_Form_Ajout_Article" textlink="">
      <xdr:nvSpPr>
        <xdr:cNvPr id="4" name="Bouton_Ajouter_Opération"/>
        <xdr:cNvSpPr/>
      </xdr:nvSpPr>
      <xdr:spPr>
        <a:xfrm>
          <a:off x="7886700" y="28575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295274</xdr:colOff>
      <xdr:row>1</xdr:row>
      <xdr:rowOff>57150</xdr:rowOff>
    </xdr:from>
    <xdr:to>
      <xdr:col>6</xdr:col>
      <xdr:colOff>57149</xdr:colOff>
      <xdr:row>1</xdr:row>
      <xdr:rowOff>401780</xdr:rowOff>
    </xdr:to>
    <xdr:sp macro="[0]!Feuil3.Afficher_Form_Modif_Article" textlink="">
      <xdr:nvSpPr>
        <xdr:cNvPr id="5" name="Bouton_Ajouter_Opération"/>
        <xdr:cNvSpPr/>
      </xdr:nvSpPr>
      <xdr:spPr>
        <a:xfrm>
          <a:off x="9001124" y="285750"/>
          <a:ext cx="923925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76485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411980</xdr:colOff>
      <xdr:row>1</xdr:row>
      <xdr:rowOff>79142</xdr:rowOff>
    </xdr:from>
    <xdr:to>
      <xdr:col>4</xdr:col>
      <xdr:colOff>85724</xdr:colOff>
      <xdr:row>1</xdr:row>
      <xdr:rowOff>423772</xdr:rowOff>
    </xdr:to>
    <xdr:sp macro="[0]!Feuil6.Trier_Services" textlink="">
      <xdr:nvSpPr>
        <xdr:cNvPr id="6" name="Bouton_Trier_Opération"/>
        <xdr:cNvSpPr/>
      </xdr:nvSpPr>
      <xdr:spPr>
        <a:xfrm>
          <a:off x="6517505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219074</xdr:colOff>
      <xdr:row>1</xdr:row>
      <xdr:rowOff>85292</xdr:rowOff>
    </xdr:from>
    <xdr:to>
      <xdr:col>4</xdr:col>
      <xdr:colOff>1311165</xdr:colOff>
      <xdr:row>1</xdr:row>
      <xdr:rowOff>427134</xdr:rowOff>
    </xdr:to>
    <xdr:sp macro="[0]!Feuil6.Supprimer_Service" textlink="">
      <xdr:nvSpPr>
        <xdr:cNvPr id="7" name="Bouton_Supprimer_Opération"/>
        <xdr:cNvSpPr/>
      </xdr:nvSpPr>
      <xdr:spPr>
        <a:xfrm>
          <a:off x="7705724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2038350</xdr:colOff>
      <xdr:row>1</xdr:row>
      <xdr:rowOff>76200</xdr:rowOff>
    </xdr:from>
    <xdr:to>
      <xdr:col>2</xdr:col>
      <xdr:colOff>609600</xdr:colOff>
      <xdr:row>1</xdr:row>
      <xdr:rowOff>420830</xdr:rowOff>
    </xdr:to>
    <xdr:sp macro="[0]!Feuil6.Afficher_Form_Ajout_Service" textlink="">
      <xdr:nvSpPr>
        <xdr:cNvPr id="8" name="Bouton_Ajouter_Opération"/>
        <xdr:cNvSpPr/>
      </xdr:nvSpPr>
      <xdr:spPr>
        <a:xfrm>
          <a:off x="4257675" y="30480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752475</xdr:colOff>
      <xdr:row>1</xdr:row>
      <xdr:rowOff>76200</xdr:rowOff>
    </xdr:from>
    <xdr:to>
      <xdr:col>3</xdr:col>
      <xdr:colOff>280555</xdr:colOff>
      <xdr:row>1</xdr:row>
      <xdr:rowOff>420830</xdr:rowOff>
    </xdr:to>
    <xdr:sp macro="[0]!Feuil6.Afficher_Form_Modif_Service" textlink="">
      <xdr:nvSpPr>
        <xdr:cNvPr id="9" name="Bouton_Ajouter_Opération"/>
        <xdr:cNvSpPr/>
      </xdr:nvSpPr>
      <xdr:spPr>
        <a:xfrm>
          <a:off x="5410200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2" name="Bouton_Ajouter_Opération"/>
        <xdr:cNvSpPr/>
      </xdr:nvSpPr>
      <xdr:spPr>
        <a:xfrm>
          <a:off x="6105525" y="333808"/>
          <a:ext cx="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431030</xdr:colOff>
      <xdr:row>1</xdr:row>
      <xdr:rowOff>88667</xdr:rowOff>
    </xdr:from>
    <xdr:to>
      <xdr:col>4</xdr:col>
      <xdr:colOff>104774</xdr:colOff>
      <xdr:row>1</xdr:row>
      <xdr:rowOff>433297</xdr:rowOff>
    </xdr:to>
    <xdr:sp macro="[0]!Feuil7.Trier_Catégories" textlink="">
      <xdr:nvSpPr>
        <xdr:cNvPr id="3" name="Bouton_Trier_Opération"/>
        <xdr:cNvSpPr/>
      </xdr:nvSpPr>
      <xdr:spPr>
        <a:xfrm>
          <a:off x="7517630" y="317267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238124</xdr:colOff>
      <xdr:row>1</xdr:row>
      <xdr:rowOff>94817</xdr:rowOff>
    </xdr:from>
    <xdr:to>
      <xdr:col>4</xdr:col>
      <xdr:colOff>1330215</xdr:colOff>
      <xdr:row>1</xdr:row>
      <xdr:rowOff>436659</xdr:rowOff>
    </xdr:to>
    <xdr:sp macro="[0]!Feuil7.Supprimer_Catégorie" textlink="">
      <xdr:nvSpPr>
        <xdr:cNvPr id="4" name="Bouton_Supprimer_Opération"/>
        <xdr:cNvSpPr/>
      </xdr:nvSpPr>
      <xdr:spPr>
        <a:xfrm>
          <a:off x="8705849" y="32341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2514600</xdr:colOff>
      <xdr:row>1</xdr:row>
      <xdr:rowOff>95250</xdr:rowOff>
    </xdr:from>
    <xdr:to>
      <xdr:col>2</xdr:col>
      <xdr:colOff>628650</xdr:colOff>
      <xdr:row>1</xdr:row>
      <xdr:rowOff>439880</xdr:rowOff>
    </xdr:to>
    <xdr:sp macro="[0]!Feuil7.Afficher_Form_Ajout_Catégorie" textlink="">
      <xdr:nvSpPr>
        <xdr:cNvPr id="5" name="Bouton_Ajouter_Opération"/>
        <xdr:cNvSpPr/>
      </xdr:nvSpPr>
      <xdr:spPr>
        <a:xfrm>
          <a:off x="5257800" y="32385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771525</xdr:colOff>
      <xdr:row>1</xdr:row>
      <xdr:rowOff>85725</xdr:rowOff>
    </xdr:from>
    <xdr:to>
      <xdr:col>3</xdr:col>
      <xdr:colOff>299605</xdr:colOff>
      <xdr:row>1</xdr:row>
      <xdr:rowOff>430355</xdr:rowOff>
    </xdr:to>
    <xdr:sp macro="[0]!Feuil7.Afficher_Form_Modif_Catégorie" textlink="">
      <xdr:nvSpPr>
        <xdr:cNvPr id="6" name="Bouton_Ajouter_Opération"/>
        <xdr:cNvSpPr/>
      </xdr:nvSpPr>
      <xdr:spPr>
        <a:xfrm>
          <a:off x="6410325" y="314325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2</xdr:row>
      <xdr:rowOff>66675</xdr:rowOff>
    </xdr:from>
    <xdr:to>
      <xdr:col>7</xdr:col>
      <xdr:colOff>605367</xdr:colOff>
      <xdr:row>3</xdr:row>
      <xdr:rowOff>301365</xdr:rowOff>
    </xdr:to>
    <xdr:pic macro="[0]!Actualiser_TCD"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105900" y="390525"/>
          <a:ext cx="433917" cy="434715"/>
        </a:xfrm>
        <a:prstGeom prst="rect">
          <a:avLst/>
        </a:prstGeom>
        <a:noFill/>
      </xdr:spPr>
    </xdr:pic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222.730633680556" createdVersion="3" refreshedVersion="3" minRefreshableVersion="3" recordCount="27">
  <cacheSource type="worksheet">
    <worksheetSource ref="A5:H10000" sheet="Attributions"/>
  </cacheSource>
  <cacheFields count="8">
    <cacheField name="Agent" numFmtId="0">
      <sharedItems containsBlank="1" count="6">
        <s v="BARRET Frédéric"/>
        <s v="BOUDAUD Charles"/>
        <s v="CARTALAS  Philippe"/>
        <s v="BUCHARD Robert"/>
        <s v="CHEVRIER Fabrice"/>
        <m/>
      </sharedItems>
    </cacheField>
    <cacheField name="Article" numFmtId="0">
      <sharedItems containsBlank="1"/>
    </cacheField>
    <cacheField name="Quantité" numFmtId="0">
      <sharedItems containsString="0" containsBlank="1" containsNumber="1" containsInteger="1" minValue="1" maxValue="1"/>
    </cacheField>
    <cacheField name="Date attribution" numFmtId="0">
      <sharedItems containsNonDate="0" containsDate="1" containsString="0" containsBlank="1" minDate="2015-05-06T00:00:00" maxDate="2015-08-07T00:00:00"/>
    </cacheField>
    <cacheField name="En service" numFmtId="0">
      <sharedItems containsBlank="1" count="3">
        <s v="oui"/>
        <s v="non"/>
        <m/>
      </sharedItems>
    </cacheField>
    <cacheField name="Observations" numFmtId="0">
      <sharedItems containsBlank="1"/>
    </cacheField>
    <cacheField name="Service" numFmtId="0">
      <sharedItems containsBlank="1" count="3">
        <s v="Parcs et paysages durables"/>
        <s v="Patrimoine et Energies"/>
        <m/>
      </sharedItems>
    </cacheField>
    <cacheField name="Catégorie" numFmtId="0">
      <sharedItems containsBlank="1" count="4">
        <s v="Vêtements de travail"/>
        <s v="Equipements de sécurité"/>
        <s v="Outillage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Bottes"/>
    <n v="1"/>
    <d v="2015-05-06T00:00:00"/>
    <x v="0"/>
    <m/>
    <x v="0"/>
    <x v="0"/>
  </r>
  <r>
    <x v="1"/>
    <s v="Bottes"/>
    <n v="1"/>
    <d v="2015-05-06T00:00:00"/>
    <x v="0"/>
    <m/>
    <x v="0"/>
    <x v="0"/>
  </r>
  <r>
    <x v="2"/>
    <s v="Bottes"/>
    <n v="1"/>
    <d v="2015-05-06T00:00:00"/>
    <x v="0"/>
    <m/>
    <x v="1"/>
    <x v="0"/>
  </r>
  <r>
    <x v="3"/>
    <s v="Bottes"/>
    <n v="1"/>
    <d v="2015-05-06T00:00:00"/>
    <x v="0"/>
    <m/>
    <x v="1"/>
    <x v="0"/>
  </r>
  <r>
    <x v="0"/>
    <s v="Bouchons d'oreilles"/>
    <n v="1"/>
    <d v="2015-05-06T00:00:00"/>
    <x v="0"/>
    <m/>
    <x v="0"/>
    <x v="1"/>
  </r>
  <r>
    <x v="1"/>
    <s v="Bouchons d'oreilles"/>
    <n v="1"/>
    <d v="2015-05-06T00:00:00"/>
    <x v="0"/>
    <m/>
    <x v="0"/>
    <x v="1"/>
  </r>
  <r>
    <x v="0"/>
    <s v="Casque anti-bruit"/>
    <n v="1"/>
    <d v="2015-05-06T00:00:00"/>
    <x v="0"/>
    <m/>
    <x v="0"/>
    <x v="1"/>
  </r>
  <r>
    <x v="1"/>
    <s v="Casque anti-bruit"/>
    <n v="1"/>
    <d v="2015-05-06T00:00:00"/>
    <x v="0"/>
    <m/>
    <x v="0"/>
    <x v="1"/>
  </r>
  <r>
    <x v="3"/>
    <s v="Casque anti-bruit"/>
    <n v="1"/>
    <d v="2015-05-06T00:00:00"/>
    <x v="0"/>
    <m/>
    <x v="1"/>
    <x v="1"/>
  </r>
  <r>
    <x v="4"/>
    <s v="Casque anti-bruit"/>
    <n v="1"/>
    <d v="2015-05-06T00:00:00"/>
    <x v="0"/>
    <m/>
    <x v="0"/>
    <x v="1"/>
  </r>
  <r>
    <x v="0"/>
    <s v="Ciré"/>
    <n v="1"/>
    <d v="2015-05-06T00:00:00"/>
    <x v="0"/>
    <m/>
    <x v="0"/>
    <x v="0"/>
  </r>
  <r>
    <x v="1"/>
    <s v="Ciré"/>
    <n v="1"/>
    <d v="2015-05-06T00:00:00"/>
    <x v="0"/>
    <m/>
    <x v="0"/>
    <x v="0"/>
  </r>
  <r>
    <x v="3"/>
    <s v="Ciré"/>
    <n v="1"/>
    <d v="2015-05-06T00:00:00"/>
    <x v="0"/>
    <m/>
    <x v="1"/>
    <x v="0"/>
  </r>
  <r>
    <x v="0"/>
    <s v="Gants"/>
    <n v="1"/>
    <d v="2015-05-06T00:00:00"/>
    <x v="0"/>
    <m/>
    <x v="0"/>
    <x v="1"/>
  </r>
  <r>
    <x v="1"/>
    <s v="Gants"/>
    <n v="1"/>
    <d v="2015-05-06T00:00:00"/>
    <x v="1"/>
    <s v="déclarés perdus le 7/5/2014"/>
    <x v="0"/>
    <x v="1"/>
  </r>
  <r>
    <x v="3"/>
    <s v="Gants"/>
    <n v="1"/>
    <d v="2015-05-06T00:00:00"/>
    <x v="0"/>
    <m/>
    <x v="1"/>
    <x v="1"/>
  </r>
  <r>
    <x v="0"/>
    <s v="Lunettes de sécurité"/>
    <n v="1"/>
    <d v="2015-05-06T00:00:00"/>
    <x v="0"/>
    <m/>
    <x v="0"/>
    <x v="1"/>
  </r>
  <r>
    <x v="1"/>
    <s v="Lunettes de sécurité"/>
    <n v="1"/>
    <d v="2015-05-06T00:00:00"/>
    <x v="0"/>
    <m/>
    <x v="0"/>
    <x v="1"/>
  </r>
  <r>
    <x v="0"/>
    <s v="Sécateur grand modèle"/>
    <n v="1"/>
    <d v="2015-05-06T00:00:00"/>
    <x v="0"/>
    <m/>
    <x v="0"/>
    <x v="2"/>
  </r>
  <r>
    <x v="1"/>
    <s v="Sécateur grand modèle"/>
    <n v="1"/>
    <d v="2015-05-06T00:00:00"/>
    <x v="0"/>
    <m/>
    <x v="0"/>
    <x v="2"/>
  </r>
  <r>
    <x v="3"/>
    <s v="Sécateur grand modèle"/>
    <n v="1"/>
    <d v="2015-05-06T00:00:00"/>
    <x v="0"/>
    <m/>
    <x v="1"/>
    <x v="2"/>
  </r>
  <r>
    <x v="0"/>
    <s v="Sécateur petit modèle"/>
    <n v="1"/>
    <d v="2015-05-06T00:00:00"/>
    <x v="1"/>
    <s v="déclaré perdu le 6/8/2015"/>
    <x v="0"/>
    <x v="2"/>
  </r>
  <r>
    <x v="1"/>
    <s v="Sécateur petit modèle"/>
    <n v="1"/>
    <d v="2015-05-06T00:00:00"/>
    <x v="0"/>
    <m/>
    <x v="0"/>
    <x v="2"/>
  </r>
  <r>
    <x v="3"/>
    <s v="Sécateur petit modèle"/>
    <n v="1"/>
    <d v="2015-05-06T00:00:00"/>
    <x v="0"/>
    <m/>
    <x v="1"/>
    <x v="2"/>
  </r>
  <r>
    <x v="0"/>
    <s v="Sécateur petit modèle"/>
    <n v="1"/>
    <d v="2015-08-06T00:00:00"/>
    <x v="0"/>
    <m/>
    <x v="0"/>
    <x v="2"/>
  </r>
  <r>
    <x v="5"/>
    <m/>
    <m/>
    <m/>
    <x v="2"/>
    <m/>
    <x v="2"/>
    <x v="3"/>
  </r>
  <r>
    <x v="5"/>
    <m/>
    <m/>
    <m/>
    <x v="2"/>
    <m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F7" firstHeaderRow="1" firstDataRow="2" firstDataCol="2" rowPageCount="1" colPageCount="1"/>
  <pivotFields count="8">
    <pivotField axis="axisRow" compact="0" outline="0" showAll="0" defaultSubtotal="0">
      <items count="6">
        <item x="0"/>
        <item x="1"/>
        <item x="3"/>
        <item x="4"/>
        <item x="5"/>
        <item x="2"/>
      </items>
    </pivotField>
    <pivotField compact="0" outline="0" showAll="0"/>
    <pivotField dataField="1" compact="0" outline="0" showAll="0"/>
    <pivotField compact="0" outline="0" showAll="0"/>
    <pivotField axis="axisPage" compact="0" outline="0" showAll="0">
      <items count="4">
        <item x="0"/>
        <item x="2"/>
        <item x="1"/>
        <item t="default"/>
      </items>
    </pivotField>
    <pivotField compact="0" outline="0" showAll="0"/>
    <pivotField axis="axisRow" compact="0" outline="0" showAll="0">
      <items count="4">
        <item sd="0" x="0"/>
        <item x="2"/>
        <item sd="0" x="1"/>
        <item t="default"/>
      </items>
    </pivotField>
    <pivotField axis="axisCol" compact="0" outline="0" showAll="0">
      <items count="5">
        <item x="1"/>
        <item x="2"/>
        <item x="0"/>
        <item h="1" x="3"/>
        <item t="default"/>
      </items>
    </pivotField>
  </pivotFields>
  <rowFields count="2">
    <field x="6"/>
    <field x="0"/>
  </rowFields>
  <rowItems count="3">
    <i>
      <x/>
    </i>
    <i>
      <x v="2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pageFields count="1">
    <pageField fld="4" item="0" hier="-1"/>
  </pageFields>
  <dataFields count="1">
    <dataField name="Attributions" fld="2" baseField="0" baseItem="0" numFmtId="1"/>
  </dataFields>
  <formats count="22">
    <format dxfId="24">
      <pivotArea field="6" type="button" dataOnly="0" labelOnly="1" outline="0" axis="axisRow" fieldPosition="0"/>
    </format>
    <format dxfId="23">
      <pivotArea dataOnly="0" labelOnly="1" outline="0" fieldPosition="0">
        <references count="1">
          <reference field="7" count="0"/>
        </references>
      </pivotArea>
    </format>
    <format dxfId="22">
      <pivotArea dataOnly="0" labelOnly="1" grandCol="1" outline="0" fieldPosition="0"/>
    </format>
    <format dxfId="21">
      <pivotArea field="6" type="button" dataOnly="0" labelOnly="1" outline="0" axis="axisRow" fieldPosition="0"/>
    </format>
    <format dxfId="20">
      <pivotArea dataOnly="0" labelOnly="1" outline="0" fieldPosition="0">
        <references count="1">
          <reference field="7" count="0"/>
        </references>
      </pivotArea>
    </format>
    <format dxfId="19">
      <pivotArea dataOnly="0" labelOnly="1" grandCol="1" outline="0" fieldPosition="0"/>
    </format>
    <format dxfId="18">
      <pivotArea outline="0" collapsedLevelsAreSubtotals="1" fieldPosition="0"/>
    </format>
    <format dxfId="17">
      <pivotArea dataOnly="0" labelOnly="1" outline="0" fieldPosition="0">
        <references count="1">
          <reference field="4" count="0"/>
        </references>
      </pivotArea>
    </format>
    <format dxfId="16">
      <pivotArea field="7" type="button" dataOnly="0" labelOnly="1" outline="0" axis="axisCol" fieldPosition="0"/>
    </format>
    <format dxfId="15">
      <pivotArea type="topRight" dataOnly="0" labelOnly="1" outline="0" fieldPosition="0"/>
    </format>
    <format dxfId="14">
      <pivotArea dataOnly="0" labelOnly="1" outline="0" fieldPosition="0">
        <references count="1">
          <reference field="7" count="0"/>
        </references>
      </pivotArea>
    </format>
    <format dxfId="13">
      <pivotArea dataOnly="0" labelOnly="1" grandCol="1" outline="0" fieldPosition="0"/>
    </format>
    <format dxfId="12">
      <pivotArea type="origin" dataOnly="0" labelOnly="1" outline="0" fieldPosition="0"/>
    </format>
    <format dxfId="11">
      <pivotArea field="7" type="button" dataOnly="0" labelOnly="1" outline="0" axis="axisCol" fieldPosition="0"/>
    </format>
    <format dxfId="10">
      <pivotArea type="topRight" dataOnly="0" labelOnly="1" outline="0" fieldPosition="0"/>
    </format>
    <format dxfId="9">
      <pivotArea type="origin" dataOnly="0" labelOnly="1" outline="0" fieldPosition="0"/>
    </format>
    <format dxfId="8">
      <pivotArea field="7" type="button" dataOnly="0" labelOnly="1" outline="0" axis="axisCol" fieldPosition="0"/>
    </format>
    <format dxfId="7">
      <pivotArea type="topRight" dataOnly="0" labelOnly="1" outline="0" fieldPosition="0"/>
    </format>
    <format dxfId="6">
      <pivotArea type="origin" dataOnly="0" labelOnly="1" outline="0" fieldPosition="0"/>
    </format>
    <format dxfId="5">
      <pivotArea field="7" type="button" dataOnly="0" labelOnly="1" outline="0" axis="axisCol" fieldPosition="0"/>
    </format>
    <format dxfId="4">
      <pivotArea type="topRight" dataOnly="0" labelOnly="1" outline="0" fieldPosition="0"/>
    </format>
    <format dxfId="3">
      <pivotArea field="4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0"/>
  <sheetViews>
    <sheetView workbookViewId="0">
      <pane ySplit="5" topLeftCell="A6" activePane="bottomLeft" state="frozen"/>
      <selection pane="bottomLeft" activeCell="B6" sqref="B6"/>
    </sheetView>
  </sheetViews>
  <sheetFormatPr baseColWidth="10" defaultRowHeight="12.75"/>
  <cols>
    <col min="1" max="1" width="19.28515625" customWidth="1"/>
    <col min="2" max="2" width="20.28515625" bestFit="1" customWidth="1"/>
    <col min="3" max="3" width="10.85546875" style="1" customWidth="1"/>
    <col min="4" max="4" width="11.5703125" style="1" customWidth="1"/>
    <col min="5" max="5" width="9.28515625" style="1" customWidth="1"/>
    <col min="6" max="6" width="29.28515625" customWidth="1"/>
    <col min="7" max="8" width="32" customWidth="1"/>
  </cols>
  <sheetData>
    <row r="1" spans="1:8" ht="18">
      <c r="A1" s="12" t="str">
        <f>Collectivité&amp;" - "&amp;Service&amp;" - "&amp;Titre&amp;" - Fichier des attributions"</f>
        <v>Ville d'Excel les Bains - Direction Cadre de vie - Equipement des agents - Fichier des attributions</v>
      </c>
      <c r="B1" s="14"/>
      <c r="C1" s="15"/>
      <c r="D1" s="15"/>
      <c r="E1" s="15"/>
      <c r="F1" s="14"/>
      <c r="G1" s="14"/>
      <c r="H1" s="14"/>
    </row>
    <row r="2" spans="1:8" ht="39" customHeight="1">
      <c r="A2" s="12"/>
      <c r="B2" s="14"/>
      <c r="C2" s="15"/>
      <c r="D2" s="15"/>
      <c r="E2" s="15"/>
      <c r="F2" s="14"/>
      <c r="G2" s="14"/>
      <c r="H2" s="14"/>
    </row>
    <row r="3" spans="1:8" s="19" customFormat="1" ht="16.5" customHeight="1">
      <c r="A3" s="16"/>
      <c r="B3" s="16"/>
      <c r="C3" s="16"/>
      <c r="D3" s="16"/>
      <c r="E3" s="17" t="s">
        <v>49</v>
      </c>
      <c r="F3" s="50">
        <f>SUBTOTAL(3,B5:B1000)-1</f>
        <v>24</v>
      </c>
      <c r="G3" s="50">
        <f>COUNTA(B5:B1000)-1</f>
        <v>24</v>
      </c>
      <c r="H3" s="16"/>
    </row>
    <row r="4" spans="1:8" s="22" customFormat="1" ht="16.5" customHeight="1">
      <c r="A4" s="20"/>
      <c r="B4" s="20"/>
      <c r="C4" s="21"/>
      <c r="D4" s="21"/>
      <c r="E4" s="21"/>
      <c r="F4" s="20"/>
      <c r="G4" s="20"/>
      <c r="H4" s="20"/>
    </row>
    <row r="5" spans="1:8" s="4" customFormat="1" ht="37.5" customHeight="1">
      <c r="A5" s="7" t="s">
        <v>29</v>
      </c>
      <c r="B5" s="7" t="s">
        <v>1</v>
      </c>
      <c r="C5" s="8" t="s">
        <v>2</v>
      </c>
      <c r="D5" s="8" t="s">
        <v>3</v>
      </c>
      <c r="E5" s="8" t="s">
        <v>42</v>
      </c>
      <c r="F5" s="7" t="s">
        <v>4</v>
      </c>
      <c r="G5" s="7" t="s">
        <v>9</v>
      </c>
      <c r="H5" s="7" t="s">
        <v>33</v>
      </c>
    </row>
    <row r="6" spans="1:8">
      <c r="A6" t="s">
        <v>63</v>
      </c>
      <c r="B6" t="s">
        <v>7</v>
      </c>
      <c r="C6" s="1">
        <v>1</v>
      </c>
      <c r="D6" s="2">
        <v>42130</v>
      </c>
      <c r="E6" s="2" t="s">
        <v>43</v>
      </c>
      <c r="F6" s="74"/>
      <c r="G6" s="10" t="str">
        <f t="shared" ref="G6:G29" si="0">IF(ISTEXT(VLOOKUP(A6,Agents,4,FALSE)),VLOOKUP(A6,Agents,4,FALSE),"")</f>
        <v>Parcs et paysages durables</v>
      </c>
      <c r="H6" s="10" t="str">
        <f t="shared" ref="H6:H29" si="1">IF(ISTEXT(VLOOKUP(B6,Articles,2,FALSE)),VLOOKUP(B6,Articles,2,FALSE),"")</f>
        <v>Vêtements de travail</v>
      </c>
    </row>
    <row r="7" spans="1:8">
      <c r="A7" t="s">
        <v>69</v>
      </c>
      <c r="B7" t="s">
        <v>7</v>
      </c>
      <c r="C7" s="1">
        <v>1</v>
      </c>
      <c r="D7" s="2">
        <v>42130</v>
      </c>
      <c r="E7" s="2" t="s">
        <v>43</v>
      </c>
      <c r="F7" s="74"/>
      <c r="G7" s="10" t="str">
        <f t="shared" si="0"/>
        <v>Patrimoine et Energies</v>
      </c>
      <c r="H7" s="10" t="str">
        <f t="shared" si="1"/>
        <v>Vêtements de travail</v>
      </c>
    </row>
    <row r="8" spans="1:8">
      <c r="A8" t="s">
        <v>31</v>
      </c>
      <c r="B8" t="s">
        <v>7</v>
      </c>
      <c r="C8" s="1">
        <v>1</v>
      </c>
      <c r="D8" s="2">
        <v>42130</v>
      </c>
      <c r="E8" s="2" t="s">
        <v>43</v>
      </c>
      <c r="F8" s="74"/>
      <c r="G8" s="10" t="str">
        <f t="shared" si="0"/>
        <v>Patrimoine et Energies</v>
      </c>
      <c r="H8" s="10" t="str">
        <f t="shared" si="1"/>
        <v>Vêtements de travail</v>
      </c>
    </row>
    <row r="9" spans="1:8">
      <c r="A9" t="s">
        <v>30</v>
      </c>
      <c r="B9" t="s">
        <v>38</v>
      </c>
      <c r="C9" s="1">
        <v>1</v>
      </c>
      <c r="D9" s="2">
        <v>42130</v>
      </c>
      <c r="E9" s="2" t="s">
        <v>43</v>
      </c>
      <c r="F9" s="74"/>
      <c r="G9" s="10" t="str">
        <f t="shared" si="0"/>
        <v>Parcs et paysages durables</v>
      </c>
      <c r="H9" s="10" t="str">
        <f t="shared" si="1"/>
        <v>Equipements de sécurité</v>
      </c>
    </row>
    <row r="10" spans="1:8">
      <c r="A10" t="s">
        <v>63</v>
      </c>
      <c r="B10" t="s">
        <v>38</v>
      </c>
      <c r="C10" s="1">
        <v>1</v>
      </c>
      <c r="D10" s="2">
        <v>42130</v>
      </c>
      <c r="E10" s="2" t="s">
        <v>43</v>
      </c>
      <c r="F10" s="74"/>
      <c r="G10" s="10" t="str">
        <f t="shared" si="0"/>
        <v>Parcs et paysages durables</v>
      </c>
      <c r="H10" s="10" t="str">
        <f t="shared" si="1"/>
        <v>Equipements de sécurité</v>
      </c>
    </row>
    <row r="11" spans="1:8">
      <c r="A11" t="s">
        <v>30</v>
      </c>
      <c r="B11" t="s">
        <v>36</v>
      </c>
      <c r="C11" s="1">
        <v>1</v>
      </c>
      <c r="D11" s="2">
        <v>42130</v>
      </c>
      <c r="E11" s="2" t="s">
        <v>43</v>
      </c>
      <c r="F11" s="74"/>
      <c r="G11" s="10" t="str">
        <f t="shared" si="0"/>
        <v>Parcs et paysages durables</v>
      </c>
      <c r="H11" s="10" t="str">
        <f t="shared" si="1"/>
        <v>Equipements de sécurité</v>
      </c>
    </row>
    <row r="12" spans="1:8">
      <c r="A12" t="s">
        <v>63</v>
      </c>
      <c r="B12" t="s">
        <v>36</v>
      </c>
      <c r="C12" s="1">
        <v>1</v>
      </c>
      <c r="D12" s="2">
        <v>42130</v>
      </c>
      <c r="E12" s="2" t="s">
        <v>43</v>
      </c>
      <c r="F12" s="74"/>
      <c r="G12" s="10" t="str">
        <f t="shared" si="0"/>
        <v>Parcs et paysages durables</v>
      </c>
      <c r="H12" s="10" t="str">
        <f t="shared" si="1"/>
        <v>Equipements de sécurité</v>
      </c>
    </row>
    <row r="13" spans="1:8">
      <c r="A13" t="s">
        <v>31</v>
      </c>
      <c r="B13" t="s">
        <v>36</v>
      </c>
      <c r="C13" s="1">
        <v>1</v>
      </c>
      <c r="D13" s="2">
        <v>42130</v>
      </c>
      <c r="E13" s="2" t="s">
        <v>43</v>
      </c>
      <c r="F13" s="74"/>
      <c r="G13" s="10" t="str">
        <f t="shared" si="0"/>
        <v>Patrimoine et Energies</v>
      </c>
      <c r="H13" s="10" t="str">
        <f t="shared" si="1"/>
        <v>Equipements de sécurité</v>
      </c>
    </row>
    <row r="14" spans="1:8">
      <c r="A14" t="s">
        <v>57</v>
      </c>
      <c r="B14" t="s">
        <v>36</v>
      </c>
      <c r="C14" s="1">
        <v>1</v>
      </c>
      <c r="D14" s="2">
        <v>42130</v>
      </c>
      <c r="E14" s="2" t="s">
        <v>43</v>
      </c>
      <c r="F14" s="74"/>
      <c r="G14" s="10" t="str">
        <f t="shared" si="0"/>
        <v>Parcs et paysages durables</v>
      </c>
      <c r="H14" s="10" t="str">
        <f t="shared" si="1"/>
        <v>Equipements de sécurité</v>
      </c>
    </row>
    <row r="15" spans="1:8">
      <c r="A15" t="s">
        <v>30</v>
      </c>
      <c r="B15" t="s">
        <v>6</v>
      </c>
      <c r="C15" s="1">
        <v>1</v>
      </c>
      <c r="D15" s="2">
        <v>42130</v>
      </c>
      <c r="E15" s="2" t="s">
        <v>43</v>
      </c>
      <c r="F15" s="74"/>
      <c r="G15" s="10" t="str">
        <f t="shared" si="0"/>
        <v>Parcs et paysages durables</v>
      </c>
      <c r="H15" s="10" t="str">
        <f t="shared" si="1"/>
        <v>Vêtements de travail</v>
      </c>
    </row>
    <row r="16" spans="1:8">
      <c r="A16" t="s">
        <v>63</v>
      </c>
      <c r="B16" t="s">
        <v>6</v>
      </c>
      <c r="C16" s="1">
        <v>1</v>
      </c>
      <c r="D16" s="2">
        <v>42130</v>
      </c>
      <c r="E16" s="2" t="s">
        <v>43</v>
      </c>
      <c r="F16" s="74"/>
      <c r="G16" s="10" t="str">
        <f t="shared" si="0"/>
        <v>Parcs et paysages durables</v>
      </c>
      <c r="H16" s="10" t="str">
        <f t="shared" si="1"/>
        <v>Vêtements de travail</v>
      </c>
    </row>
    <row r="17" spans="1:8">
      <c r="A17" t="s">
        <v>31</v>
      </c>
      <c r="B17" t="s">
        <v>6</v>
      </c>
      <c r="C17" s="1">
        <v>1</v>
      </c>
      <c r="D17" s="2">
        <v>42130</v>
      </c>
      <c r="E17" s="2" t="s">
        <v>43</v>
      </c>
      <c r="F17" s="74"/>
      <c r="G17" s="10" t="str">
        <f t="shared" si="0"/>
        <v>Patrimoine et Energies</v>
      </c>
      <c r="H17" s="10" t="str">
        <f t="shared" si="1"/>
        <v>Vêtements de travail</v>
      </c>
    </row>
    <row r="18" spans="1:8">
      <c r="A18" t="s">
        <v>30</v>
      </c>
      <c r="B18" t="s">
        <v>5</v>
      </c>
      <c r="C18" s="1">
        <v>1</v>
      </c>
      <c r="D18" s="2">
        <v>42130</v>
      </c>
      <c r="E18" s="2" t="s">
        <v>43</v>
      </c>
      <c r="F18" s="74"/>
      <c r="G18" s="10" t="str">
        <f t="shared" si="0"/>
        <v>Parcs et paysages durables</v>
      </c>
      <c r="H18" s="10" t="str">
        <f t="shared" si="1"/>
        <v>Equipements de sécurité</v>
      </c>
    </row>
    <row r="19" spans="1:8">
      <c r="A19" t="s">
        <v>63</v>
      </c>
      <c r="B19" t="s">
        <v>5</v>
      </c>
      <c r="C19" s="1">
        <v>1</v>
      </c>
      <c r="D19" s="2">
        <v>42130</v>
      </c>
      <c r="E19" s="2" t="s">
        <v>52</v>
      </c>
      <c r="F19" s="74" t="s">
        <v>53</v>
      </c>
      <c r="G19" s="10" t="str">
        <f t="shared" si="0"/>
        <v>Parcs et paysages durables</v>
      </c>
      <c r="H19" s="10" t="str">
        <f t="shared" si="1"/>
        <v>Equipements de sécurité</v>
      </c>
    </row>
    <row r="20" spans="1:8">
      <c r="A20" t="s">
        <v>31</v>
      </c>
      <c r="B20" t="s">
        <v>5</v>
      </c>
      <c r="C20" s="1">
        <v>1</v>
      </c>
      <c r="D20" s="2">
        <v>42130</v>
      </c>
      <c r="E20" s="2" t="s">
        <v>43</v>
      </c>
      <c r="F20" s="74"/>
      <c r="G20" s="10" t="str">
        <f t="shared" si="0"/>
        <v>Patrimoine et Energies</v>
      </c>
      <c r="H20" s="10" t="str">
        <f t="shared" si="1"/>
        <v>Equipements de sécurité</v>
      </c>
    </row>
    <row r="21" spans="1:8">
      <c r="A21" t="s">
        <v>30</v>
      </c>
      <c r="B21" t="s">
        <v>37</v>
      </c>
      <c r="C21" s="1">
        <v>1</v>
      </c>
      <c r="D21" s="2">
        <v>42130</v>
      </c>
      <c r="E21" s="2" t="s">
        <v>43</v>
      </c>
      <c r="F21" s="74"/>
      <c r="G21" s="10" t="str">
        <f t="shared" si="0"/>
        <v>Parcs et paysages durables</v>
      </c>
      <c r="H21" s="10" t="str">
        <f t="shared" si="1"/>
        <v>Equipements de sécurité</v>
      </c>
    </row>
    <row r="22" spans="1:8">
      <c r="A22" t="s">
        <v>63</v>
      </c>
      <c r="B22" t="s">
        <v>37</v>
      </c>
      <c r="C22" s="1">
        <v>1</v>
      </c>
      <c r="D22" s="2">
        <v>42130</v>
      </c>
      <c r="E22" s="2" t="s">
        <v>43</v>
      </c>
      <c r="F22" s="74"/>
      <c r="G22" s="10" t="str">
        <f t="shared" si="0"/>
        <v>Parcs et paysages durables</v>
      </c>
      <c r="H22" s="10" t="str">
        <f t="shared" si="1"/>
        <v>Equipements de sécurité</v>
      </c>
    </row>
    <row r="23" spans="1:8">
      <c r="A23" t="s">
        <v>30</v>
      </c>
      <c r="B23" t="s">
        <v>35</v>
      </c>
      <c r="C23" s="1">
        <v>1</v>
      </c>
      <c r="D23" s="2">
        <v>42130</v>
      </c>
      <c r="E23" s="2" t="s">
        <v>43</v>
      </c>
      <c r="F23" s="74"/>
      <c r="G23" s="10" t="str">
        <f t="shared" si="0"/>
        <v>Parcs et paysages durables</v>
      </c>
      <c r="H23" s="10" t="str">
        <f t="shared" si="1"/>
        <v>Outillage</v>
      </c>
    </row>
    <row r="24" spans="1:8">
      <c r="A24" t="s">
        <v>63</v>
      </c>
      <c r="B24" t="s">
        <v>35</v>
      </c>
      <c r="C24" s="1">
        <v>1</v>
      </c>
      <c r="D24" s="2">
        <v>42130</v>
      </c>
      <c r="E24" s="2" t="s">
        <v>43</v>
      </c>
      <c r="F24" s="74"/>
      <c r="G24" s="10" t="str">
        <f t="shared" si="0"/>
        <v>Parcs et paysages durables</v>
      </c>
      <c r="H24" s="10" t="str">
        <f t="shared" si="1"/>
        <v>Outillage</v>
      </c>
    </row>
    <row r="25" spans="1:8">
      <c r="A25" t="s">
        <v>31</v>
      </c>
      <c r="B25" t="s">
        <v>35</v>
      </c>
      <c r="C25" s="1">
        <v>1</v>
      </c>
      <c r="D25" s="2">
        <v>42130</v>
      </c>
      <c r="E25" s="2" t="s">
        <v>43</v>
      </c>
      <c r="F25" s="74"/>
      <c r="G25" s="10" t="str">
        <f t="shared" si="0"/>
        <v>Patrimoine et Energies</v>
      </c>
      <c r="H25" s="10" t="str">
        <f t="shared" si="1"/>
        <v>Outillage</v>
      </c>
    </row>
    <row r="26" spans="1:8">
      <c r="A26" t="s">
        <v>30</v>
      </c>
      <c r="B26" t="s">
        <v>34</v>
      </c>
      <c r="C26" s="1">
        <v>1</v>
      </c>
      <c r="D26" s="2">
        <v>42130</v>
      </c>
      <c r="E26" s="2" t="s">
        <v>52</v>
      </c>
      <c r="F26" s="74" t="s">
        <v>68</v>
      </c>
      <c r="G26" s="10" t="str">
        <f t="shared" si="0"/>
        <v>Parcs et paysages durables</v>
      </c>
      <c r="H26" s="10" t="str">
        <f t="shared" si="1"/>
        <v>Outillage</v>
      </c>
    </row>
    <row r="27" spans="1:8">
      <c r="A27" t="s">
        <v>63</v>
      </c>
      <c r="B27" t="s">
        <v>34</v>
      </c>
      <c r="C27" s="1">
        <v>1</v>
      </c>
      <c r="D27" s="2">
        <v>42130</v>
      </c>
      <c r="E27" s="2" t="s">
        <v>43</v>
      </c>
      <c r="F27" s="74"/>
      <c r="G27" s="10" t="str">
        <f t="shared" si="0"/>
        <v>Parcs et paysages durables</v>
      </c>
      <c r="H27" s="10" t="str">
        <f t="shared" si="1"/>
        <v>Outillage</v>
      </c>
    </row>
    <row r="28" spans="1:8">
      <c r="A28" t="s">
        <v>31</v>
      </c>
      <c r="B28" t="s">
        <v>34</v>
      </c>
      <c r="C28" s="1">
        <v>1</v>
      </c>
      <c r="D28" s="2">
        <v>42130</v>
      </c>
      <c r="E28" s="2" t="s">
        <v>43</v>
      </c>
      <c r="F28" s="74"/>
      <c r="G28" s="10" t="str">
        <f t="shared" si="0"/>
        <v>Patrimoine et Energies</v>
      </c>
      <c r="H28" s="10" t="str">
        <f t="shared" si="1"/>
        <v>Outillage</v>
      </c>
    </row>
    <row r="29" spans="1:8">
      <c r="A29" t="s">
        <v>30</v>
      </c>
      <c r="B29" t="s">
        <v>34</v>
      </c>
      <c r="C29" s="1">
        <v>1</v>
      </c>
      <c r="D29" s="2">
        <v>42222</v>
      </c>
      <c r="E29" s="2" t="s">
        <v>43</v>
      </c>
      <c r="F29" s="74"/>
      <c r="G29" s="10" t="str">
        <f t="shared" si="0"/>
        <v>Parcs et paysages durables</v>
      </c>
      <c r="H29" s="10" t="str">
        <f t="shared" si="1"/>
        <v>Outillage</v>
      </c>
    </row>
    <row r="30" spans="1:8">
      <c r="A30" s="6"/>
      <c r="B30" s="6"/>
      <c r="C30" s="9"/>
      <c r="D30" s="9"/>
      <c r="E30" s="9"/>
      <c r="F30" s="6"/>
      <c r="G30" s="6"/>
      <c r="H30" s="6"/>
    </row>
  </sheetData>
  <sheetProtection sheet="1" objects="1" scenarios="1" sort="0" autoFilter="0" pivotTables="0"/>
  <autoFilter ref="A5:H29"/>
  <sortState ref="A6:H31">
    <sortCondition ref="B11"/>
  </sortState>
  <conditionalFormatting sqref="A5:A30">
    <cfRule type="expression" dxfId="2" priority="3">
      <formula>AND(ISERROR(VLOOKUP(A5,Liste_Agents,1,FALSE)),A5&lt;&gt;"Nom",LEN(A5)&gt;0)</formula>
    </cfRule>
  </conditionalFormatting>
  <conditionalFormatting sqref="E1:E1048576">
    <cfRule type="cellIs" dxfId="1" priority="2" operator="equal">
      <formula>"non"</formula>
    </cfRule>
  </conditionalFormatting>
  <conditionalFormatting sqref="B5:B30">
    <cfRule type="expression" dxfId="0" priority="1">
      <formula>AND(ISERROR(VLOOKUP(B5,Liste_Articles,1,FALSE)),B5&lt;&gt;"Article",LEN(B5)&gt;0)</formula>
    </cfRule>
  </conditionalFormatting>
  <dataValidations count="3">
    <dataValidation type="list" allowBlank="1" showInputMessage="1" showErrorMessage="1" errorTitle="Choisissez dans la liste" error="Choisissez dans la liste !" sqref="A5:A30">
      <formula1>Liste_Agents</formula1>
    </dataValidation>
    <dataValidation type="list" allowBlank="1" showInputMessage="1" showErrorMessage="1" errorTitle="Choisissez dans la liste" error="Choisissez dans la liste !" sqref="B5:B30">
      <formula1>Liste_Articles</formula1>
    </dataValidation>
    <dataValidation type="list" allowBlank="1" showInputMessage="1" showErrorMessage="1" errorTitle="Atribution en service ?" error="Choisir Oui ou Non !" sqref="E5:E30">
      <formula1>"oui,non"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G13"/>
  <sheetViews>
    <sheetView workbookViewId="0">
      <pane ySplit="3" topLeftCell="A4" activePane="bottomLeft" state="frozen"/>
      <selection pane="bottomLeft" activeCell="D17" sqref="D17"/>
    </sheetView>
  </sheetViews>
  <sheetFormatPr baseColWidth="10" defaultRowHeight="12.75"/>
  <cols>
    <col min="1" max="1" width="11.7109375" style="1" customWidth="1"/>
    <col min="2" max="2" width="20.28515625" bestFit="1" customWidth="1"/>
    <col min="3" max="3" width="12.28515625" style="1" customWidth="1"/>
    <col min="4" max="5" width="12.140625" style="1" customWidth="1"/>
    <col min="6" max="6" width="36" style="1" customWidth="1"/>
    <col min="7" max="7" width="44.5703125" customWidth="1"/>
  </cols>
  <sheetData>
    <row r="1" spans="1:7" ht="18">
      <c r="A1" s="80" t="str">
        <f>Collectivité&amp;" - "&amp;Service&amp;" - "&amp;Titre&amp;" - Fichier des approvisionnements"</f>
        <v>Ville d'Excel les Bains - Direction Cadre de vie - Equipement des agents - Fichier des approvisionnements</v>
      </c>
      <c r="B1" s="14"/>
      <c r="C1" s="15"/>
      <c r="D1" s="15"/>
      <c r="E1" s="15"/>
      <c r="F1" s="15"/>
      <c r="G1" s="14"/>
    </row>
    <row r="2" spans="1:7" ht="39" customHeight="1">
      <c r="A2" s="79"/>
      <c r="B2" s="14"/>
      <c r="C2" s="15"/>
      <c r="D2" s="15"/>
      <c r="E2" s="15"/>
      <c r="F2" s="15"/>
      <c r="G2" s="14"/>
    </row>
    <row r="3" spans="1:7" s="4" customFormat="1" ht="37.5" customHeight="1">
      <c r="A3" s="8" t="s">
        <v>74</v>
      </c>
      <c r="B3" s="7" t="s">
        <v>1</v>
      </c>
      <c r="C3" s="8" t="s">
        <v>75</v>
      </c>
      <c r="D3" s="8" t="s">
        <v>76</v>
      </c>
      <c r="E3" s="8" t="s">
        <v>77</v>
      </c>
      <c r="F3" s="8" t="s">
        <v>78</v>
      </c>
      <c r="G3" s="7" t="s">
        <v>4</v>
      </c>
    </row>
    <row r="4" spans="1:7">
      <c r="A4" s="1" t="s">
        <v>79</v>
      </c>
      <c r="B4" t="s">
        <v>38</v>
      </c>
      <c r="C4" s="81"/>
      <c r="D4" s="1">
        <v>10</v>
      </c>
      <c r="E4" s="78">
        <v>0</v>
      </c>
      <c r="F4" s="2" t="s">
        <v>80</v>
      </c>
      <c r="G4" s="74"/>
    </row>
    <row r="5" spans="1:7">
      <c r="A5" s="1" t="s">
        <v>79</v>
      </c>
      <c r="B5" t="s">
        <v>7</v>
      </c>
      <c r="C5" s="2">
        <v>42006</v>
      </c>
      <c r="D5" s="1">
        <v>50</v>
      </c>
      <c r="E5" s="78">
        <v>25</v>
      </c>
      <c r="F5" s="2" t="s">
        <v>80</v>
      </c>
      <c r="G5" s="74"/>
    </row>
    <row r="6" spans="1:7">
      <c r="A6" s="1" t="s">
        <v>79</v>
      </c>
      <c r="B6" t="s">
        <v>38</v>
      </c>
      <c r="C6" s="2">
        <v>42006</v>
      </c>
      <c r="D6" s="1">
        <v>10</v>
      </c>
      <c r="E6" s="78">
        <v>10</v>
      </c>
      <c r="F6" s="2" t="s">
        <v>80</v>
      </c>
      <c r="G6" s="74"/>
    </row>
    <row r="7" spans="1:7">
      <c r="A7" s="1" t="s">
        <v>79</v>
      </c>
      <c r="B7" t="s">
        <v>36</v>
      </c>
      <c r="C7" s="2">
        <v>42006</v>
      </c>
      <c r="D7" s="1">
        <v>10</v>
      </c>
      <c r="E7" s="78">
        <v>10</v>
      </c>
      <c r="F7" s="2" t="s">
        <v>80</v>
      </c>
      <c r="G7" s="74"/>
    </row>
    <row r="8" spans="1:7">
      <c r="A8" s="1" t="s">
        <v>79</v>
      </c>
      <c r="B8" t="s">
        <v>6</v>
      </c>
      <c r="C8" s="2">
        <v>42006</v>
      </c>
      <c r="D8" s="1">
        <v>10</v>
      </c>
      <c r="E8" s="78">
        <v>10</v>
      </c>
      <c r="F8" s="2" t="s">
        <v>80</v>
      </c>
      <c r="G8" s="74"/>
    </row>
    <row r="9" spans="1:7">
      <c r="A9" s="1" t="s">
        <v>79</v>
      </c>
      <c r="B9" t="s">
        <v>5</v>
      </c>
      <c r="C9" s="2">
        <v>42006</v>
      </c>
      <c r="D9" s="1">
        <v>10</v>
      </c>
      <c r="E9" s="78">
        <v>10</v>
      </c>
      <c r="F9" s="2" t="s">
        <v>80</v>
      </c>
      <c r="G9" s="74"/>
    </row>
    <row r="10" spans="1:7">
      <c r="A10" s="1" t="s">
        <v>79</v>
      </c>
      <c r="B10" t="s">
        <v>37</v>
      </c>
      <c r="C10" s="2">
        <v>42006</v>
      </c>
      <c r="D10" s="1">
        <v>10</v>
      </c>
      <c r="E10" s="78">
        <v>10</v>
      </c>
      <c r="F10" s="2" t="s">
        <v>80</v>
      </c>
      <c r="G10" s="74"/>
    </row>
    <row r="11" spans="1:7">
      <c r="A11" s="1" t="s">
        <v>79</v>
      </c>
      <c r="B11" t="s">
        <v>35</v>
      </c>
      <c r="C11" s="2">
        <v>42006</v>
      </c>
      <c r="D11" s="1">
        <v>10</v>
      </c>
      <c r="E11" s="78">
        <v>10</v>
      </c>
      <c r="F11" s="2" t="s">
        <v>80</v>
      </c>
      <c r="G11" s="74"/>
    </row>
    <row r="12" spans="1:7">
      <c r="A12" s="1" t="s">
        <v>79</v>
      </c>
      <c r="B12" t="s">
        <v>34</v>
      </c>
      <c r="C12" s="2">
        <v>42006</v>
      </c>
      <c r="D12" s="1">
        <v>10</v>
      </c>
      <c r="E12" s="78">
        <v>10</v>
      </c>
      <c r="F12" s="2" t="s">
        <v>80</v>
      </c>
      <c r="G12" s="74"/>
    </row>
    <row r="13" spans="1:7">
      <c r="A13" s="9"/>
      <c r="B13" s="6"/>
      <c r="C13" s="9"/>
      <c r="D13" s="9"/>
      <c r="E13" s="9"/>
      <c r="F13" s="9"/>
      <c r="G13" s="6"/>
    </row>
  </sheetData>
  <sheetProtection sheet="1" objects="1" scenarios="1" sort="0" autoFilter="0" pivotTables="0"/>
  <autoFilter ref="A3:G12">
    <filterColumn colId="2"/>
    <filterColumn colId="5"/>
  </autoFilter>
  <conditionalFormatting sqref="E1:F1048576">
    <cfRule type="cellIs" dxfId="26" priority="2" operator="equal">
      <formula>"non"</formula>
    </cfRule>
  </conditionalFormatting>
  <conditionalFormatting sqref="B3:B13">
    <cfRule type="expression" dxfId="25" priority="1">
      <formula>AND(ISERROR(VLOOKUP(B3,Liste_Articles,1,FALSE)),B3&lt;&gt;"Article",LEN(B3)&gt;0)</formula>
    </cfRule>
  </conditionalFormatting>
  <dataValidations count="1">
    <dataValidation type="list" allowBlank="1" showInputMessage="1" showErrorMessage="1" errorTitle="Choisissez dans la liste" error="Choisissez dans la liste !" sqref="B3:B13">
      <formula1>Liste_Articles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7"/>
  <sheetViews>
    <sheetView workbookViewId="0">
      <pane ySplit="5" topLeftCell="A6" activePane="bottomLeft" state="frozen"/>
      <selection pane="bottomLeft" activeCell="E11" sqref="E11"/>
    </sheetView>
  </sheetViews>
  <sheetFormatPr baseColWidth="10" defaultRowHeight="12.75"/>
  <cols>
    <col min="1" max="1" width="24.42578125" customWidth="1"/>
    <col min="2" max="2" width="20.85546875" customWidth="1"/>
    <col min="3" max="3" width="21.7109375" customWidth="1"/>
    <col min="4" max="4" width="30" customWidth="1"/>
    <col min="5" max="5" width="36.5703125" style="46" customWidth="1"/>
    <col min="6" max="7" width="20.7109375" style="1" customWidth="1"/>
  </cols>
  <sheetData>
    <row r="1" spans="1:7" s="19" customFormat="1" ht="18">
      <c r="A1" s="23" t="str">
        <f>Collectivité&amp;" - "&amp;Service&amp;" - "&amp;Titre&amp;" - Fichier des agents"</f>
        <v>Ville d'Excel les Bains - Direction Cadre de vie - Equipement des agents - Fichier des agents</v>
      </c>
      <c r="B1" s="24"/>
      <c r="C1" s="24"/>
      <c r="D1" s="24"/>
      <c r="E1" s="43"/>
      <c r="F1" s="28"/>
      <c r="G1" s="28"/>
    </row>
    <row r="2" spans="1:7" s="19" customFormat="1" ht="42" customHeight="1">
      <c r="A2" s="24"/>
      <c r="B2" s="24"/>
      <c r="C2" s="24"/>
      <c r="D2" s="24"/>
      <c r="E2" s="43"/>
      <c r="F2" s="28"/>
      <c r="G2" s="28"/>
    </row>
    <row r="3" spans="1:7" s="19" customFormat="1" ht="16.5" customHeight="1">
      <c r="A3" s="16"/>
      <c r="B3" s="17" t="s">
        <v>48</v>
      </c>
      <c r="C3" s="18">
        <f>SUBTOTAL(3,A5:B17)-1</f>
        <v>23</v>
      </c>
      <c r="D3" s="18">
        <f>COUNTA(B5:B17)-1</f>
        <v>11</v>
      </c>
      <c r="E3" s="44"/>
      <c r="F3" s="50">
        <f>SUBTOTAL(9,F5:F17)</f>
        <v>22</v>
      </c>
      <c r="G3" s="50">
        <f>SUBTOTAL(9,G5:G17)</f>
        <v>2</v>
      </c>
    </row>
    <row r="4" spans="1:7" s="19" customFormat="1">
      <c r="A4" s="24"/>
      <c r="B4" s="24"/>
      <c r="C4" s="24"/>
      <c r="D4" s="24"/>
      <c r="E4" s="43"/>
      <c r="F4" s="27"/>
      <c r="G4" s="27"/>
    </row>
    <row r="5" spans="1:7" s="40" customFormat="1" ht="29.25" customHeight="1">
      <c r="A5" s="39" t="s">
        <v>29</v>
      </c>
      <c r="B5" s="39" t="s">
        <v>0</v>
      </c>
      <c r="C5" s="39" t="s">
        <v>8</v>
      </c>
      <c r="D5" s="39" t="s">
        <v>9</v>
      </c>
      <c r="E5" s="45" t="s">
        <v>4</v>
      </c>
      <c r="F5" s="8" t="s">
        <v>54</v>
      </c>
      <c r="G5" s="8" t="s">
        <v>55</v>
      </c>
    </row>
    <row r="6" spans="1:7">
      <c r="A6" s="10" t="str">
        <f t="shared" ref="A6:A16" si="0">B6&amp;" "&amp;C6</f>
        <v>BARRET Frédéric</v>
      </c>
      <c r="B6" t="s">
        <v>10</v>
      </c>
      <c r="C6" t="s">
        <v>11</v>
      </c>
      <c r="D6" t="s">
        <v>12</v>
      </c>
      <c r="E6" s="48"/>
      <c r="F6" s="38">
        <f>SUMIFS(Attributions!C:C,Attributions!A:A,A:A,Attributions!E:E,"oui")</f>
        <v>7</v>
      </c>
      <c r="G6" s="38">
        <f>SUMIFS(Attributions!C:C,Attributions!A:A,A:A,Attributions!E:E,"non")</f>
        <v>1</v>
      </c>
    </row>
    <row r="7" spans="1:7">
      <c r="A7" s="10" t="str">
        <f t="shared" si="0"/>
        <v>BOUDAUD Charles</v>
      </c>
      <c r="B7" t="s">
        <v>13</v>
      </c>
      <c r="C7" t="s">
        <v>62</v>
      </c>
      <c r="D7" s="5" t="s">
        <v>12</v>
      </c>
      <c r="E7" s="49"/>
      <c r="F7" s="38">
        <f>SUMIFS(Attributions!C:C,Attributions!A:A,A:A,Attributions!E:E,"oui")</f>
        <v>7</v>
      </c>
      <c r="G7" s="38">
        <f>SUMIFS(Attributions!C:C,Attributions!A:A,A:A,Attributions!E:E,"non")</f>
        <v>1</v>
      </c>
    </row>
    <row r="8" spans="1:7" s="5" customFormat="1">
      <c r="A8" s="10" t="str">
        <f t="shared" si="0"/>
        <v>BUCHARD Robert</v>
      </c>
      <c r="B8" s="5" t="s">
        <v>14</v>
      </c>
      <c r="C8" s="5" t="s">
        <v>15</v>
      </c>
      <c r="D8" s="5" t="s">
        <v>59</v>
      </c>
      <c r="E8" s="49"/>
      <c r="F8" s="38">
        <f>SUMIFS(Attributions!C:C,Attributions!A:A,A:A,Attributions!E:E,"oui")</f>
        <v>6</v>
      </c>
      <c r="G8" s="38">
        <f>SUMIFS(Attributions!C:C,Attributions!A:A,A:A,Attributions!E:E,"non")</f>
        <v>0</v>
      </c>
    </row>
    <row r="9" spans="1:7" s="5" customFormat="1">
      <c r="A9" s="10" t="str">
        <f t="shared" si="0"/>
        <v>CARTALAS  Philippe</v>
      </c>
      <c r="B9" s="5" t="s">
        <v>16</v>
      </c>
      <c r="C9" s="5" t="s">
        <v>17</v>
      </c>
      <c r="D9" s="5" t="s">
        <v>59</v>
      </c>
      <c r="E9" s="49"/>
      <c r="F9" s="38">
        <f>SUMIFS(Attributions!C:C,Attributions!A:A,A:A,Attributions!E:E,"oui")</f>
        <v>1</v>
      </c>
      <c r="G9" s="38">
        <f>SUMIFS(Attributions!C:C,Attributions!A:A,A:A,Attributions!E:E,"non")</f>
        <v>0</v>
      </c>
    </row>
    <row r="10" spans="1:7" s="5" customFormat="1">
      <c r="A10" s="10" t="str">
        <f t="shared" si="0"/>
        <v>CHEVRIER Fabrice</v>
      </c>
      <c r="B10" s="5" t="s">
        <v>18</v>
      </c>
      <c r="C10" s="5" t="s">
        <v>19</v>
      </c>
      <c r="D10" s="5" t="s">
        <v>12</v>
      </c>
      <c r="E10" s="49"/>
      <c r="F10" s="38">
        <f>SUMIFS(Attributions!C:C,Attributions!A:A,A:A,Attributions!E:E,"oui")</f>
        <v>1</v>
      </c>
      <c r="G10" s="38">
        <f>SUMIFS(Attributions!C:C,Attributions!A:A,A:A,Attributions!E:E,"non")</f>
        <v>0</v>
      </c>
    </row>
    <row r="11" spans="1:7" s="5" customFormat="1">
      <c r="A11" s="10" t="str">
        <f t="shared" si="0"/>
        <v>DEVEAUX Christophe</v>
      </c>
      <c r="B11" s="5" t="s">
        <v>20</v>
      </c>
      <c r="C11" s="5" t="s">
        <v>21</v>
      </c>
      <c r="D11" s="5" t="s">
        <v>59</v>
      </c>
      <c r="E11" s="49"/>
      <c r="F11" s="38">
        <f>SUMIFS(Attributions!C:C,Attributions!A:A,A:A,Attributions!E:E,"oui")</f>
        <v>0</v>
      </c>
      <c r="G11" s="38">
        <f>SUMIFS(Attributions!C:C,Attributions!A:A,A:A,Attributions!E:E,"non")</f>
        <v>0</v>
      </c>
    </row>
    <row r="12" spans="1:7" s="5" customFormat="1">
      <c r="A12" s="10" t="str">
        <f t="shared" si="0"/>
        <v>DUMOULIN Eric</v>
      </c>
      <c r="B12" s="5" t="s">
        <v>22</v>
      </c>
      <c r="C12" s="5" t="s">
        <v>23</v>
      </c>
      <c r="D12" s="5" t="s">
        <v>60</v>
      </c>
      <c r="E12" s="49"/>
      <c r="F12" s="38">
        <f>SUMIFS(Attributions!C:C,Attributions!A:A,A:A,Attributions!E:E,"oui")</f>
        <v>0</v>
      </c>
      <c r="G12" s="38">
        <f>SUMIFS(Attributions!C:C,Attributions!A:A,A:A,Attributions!E:E,"non")</f>
        <v>0</v>
      </c>
    </row>
    <row r="13" spans="1:7" s="5" customFormat="1">
      <c r="A13" s="10" t="str">
        <f t="shared" si="0"/>
        <v>FONTEIX Philippe</v>
      </c>
      <c r="B13" s="5" t="s">
        <v>24</v>
      </c>
      <c r="C13" s="5" t="s">
        <v>17</v>
      </c>
      <c r="D13" s="5" t="s">
        <v>12</v>
      </c>
      <c r="E13" s="49"/>
      <c r="F13" s="38">
        <f>SUMIFS(Attributions!C:C,Attributions!A:A,A:A,Attributions!E:E,"oui")</f>
        <v>0</v>
      </c>
      <c r="G13" s="38">
        <f>SUMIFS(Attributions!C:C,Attributions!A:A,A:A,Attributions!E:E,"non")</f>
        <v>0</v>
      </c>
    </row>
    <row r="14" spans="1:7" s="5" customFormat="1">
      <c r="A14" s="10" t="str">
        <f t="shared" si="0"/>
        <v>GLATARD Bruno</v>
      </c>
      <c r="B14" s="5" t="s">
        <v>25</v>
      </c>
      <c r="C14" s="5" t="s">
        <v>26</v>
      </c>
      <c r="D14" s="5" t="s">
        <v>60</v>
      </c>
      <c r="E14" s="49"/>
      <c r="F14" s="38">
        <f>SUMIFS(Attributions!C:C,Attributions!A:A,A:A,Attributions!E:E,"oui")</f>
        <v>0</v>
      </c>
      <c r="G14" s="38">
        <f>SUMIFS(Attributions!C:C,Attributions!A:A,A:A,Attributions!E:E,"non")</f>
        <v>0</v>
      </c>
    </row>
    <row r="15" spans="1:7" s="5" customFormat="1">
      <c r="A15" s="10" t="str">
        <f t="shared" si="0"/>
        <v>GRASSO Frédéric</v>
      </c>
      <c r="B15" s="5" t="s">
        <v>27</v>
      </c>
      <c r="C15" s="5" t="s">
        <v>11</v>
      </c>
      <c r="D15" s="5" t="s">
        <v>60</v>
      </c>
      <c r="E15" s="49"/>
      <c r="F15" s="38">
        <f>SUMIFS(Attributions!C:C,Attributions!A:A,A:A,Attributions!E:E,"oui")</f>
        <v>0</v>
      </c>
      <c r="G15" s="38">
        <f>SUMIFS(Attributions!C:C,Attributions!A:A,A:A,Attributions!E:E,"non")</f>
        <v>0</v>
      </c>
    </row>
    <row r="16" spans="1:7" s="5" customFormat="1">
      <c r="A16" s="10" t="str">
        <f t="shared" si="0"/>
        <v>HERVANT Jacques</v>
      </c>
      <c r="B16" s="5" t="s">
        <v>28</v>
      </c>
      <c r="C16" s="5" t="s">
        <v>61</v>
      </c>
      <c r="D16" s="5" t="s">
        <v>60</v>
      </c>
      <c r="E16" s="49"/>
      <c r="F16" s="38">
        <f>SUMIFS(Attributions!C:C,Attributions!A:A,A:A,Attributions!E:E,"oui")</f>
        <v>0</v>
      </c>
      <c r="G16" s="38">
        <f>SUMIFS(Attributions!C:C,Attributions!A:A,A:A,Attributions!E:E,"non")</f>
        <v>0</v>
      </c>
    </row>
    <row r="17" spans="1:7">
      <c r="A17" s="6"/>
      <c r="B17" s="6"/>
      <c r="C17" s="6"/>
      <c r="D17" s="6"/>
      <c r="E17" s="47"/>
      <c r="F17" s="9"/>
      <c r="G17" s="9"/>
    </row>
  </sheetData>
  <sheetProtection sheet="1" objects="1" scenarios="1" sort="0" autoFilter="0" pivotTables="0"/>
  <autoFilter ref="A5:E16"/>
  <sortState ref="A6:E17">
    <sortCondition ref="A10"/>
  </sortState>
  <dataValidations count="1">
    <dataValidation type="list" allowBlank="1" showInputMessage="1" showErrorMessage="1" errorTitle="Choisissez dans la liste" error="Choisissez dans la liste !" sqref="D5:D17">
      <formula1>Liste_Services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H14"/>
  <sheetViews>
    <sheetView tabSelected="1" workbookViewId="0">
      <pane ySplit="5" topLeftCell="A6" activePane="bottomLeft" state="frozen"/>
      <selection pane="bottomLeft" activeCell="A6" sqref="A6"/>
    </sheetView>
  </sheetViews>
  <sheetFormatPr baseColWidth="10" defaultRowHeight="12.75"/>
  <cols>
    <col min="1" max="2" width="35.140625" customWidth="1"/>
    <col min="3" max="3" width="9.5703125" style="1" customWidth="1"/>
    <col min="4" max="4" width="33.28515625" customWidth="1"/>
    <col min="5" max="8" width="17.42578125" style="1" customWidth="1"/>
  </cols>
  <sheetData>
    <row r="1" spans="1:8" s="3" customFormat="1" ht="18">
      <c r="A1" s="12" t="str">
        <f>Collectivité&amp;" - "&amp;Service&amp;" - "&amp;Titre&amp;" - Fichier des articles"</f>
        <v>Ville d'Excel les Bains - Direction Cadre de vie - Equipement des agents - Fichier des articles</v>
      </c>
      <c r="B1" s="13"/>
      <c r="C1" s="28"/>
      <c r="D1" s="13"/>
      <c r="E1" s="28"/>
      <c r="F1" s="28"/>
      <c r="G1" s="28"/>
      <c r="H1" s="28"/>
    </row>
    <row r="2" spans="1:8" s="3" customFormat="1" ht="42" customHeight="1">
      <c r="A2" s="13"/>
      <c r="B2" s="13"/>
      <c r="C2" s="28"/>
      <c r="D2" s="13"/>
      <c r="E2" s="28"/>
      <c r="F2" s="28"/>
      <c r="G2" s="28"/>
      <c r="H2" s="28"/>
    </row>
    <row r="3" spans="1:8" s="19" customFormat="1" ht="18" customHeight="1">
      <c r="A3" s="16"/>
      <c r="B3" s="17" t="s">
        <v>56</v>
      </c>
      <c r="C3" s="76"/>
      <c r="D3" s="25">
        <f>SUM(E3:H3)</f>
        <v>24</v>
      </c>
      <c r="E3" s="50">
        <f>SUBTOTAL(9,E6:E1001)</f>
        <v>22</v>
      </c>
      <c r="F3" s="50"/>
      <c r="G3" s="50"/>
      <c r="H3" s="50">
        <f>SUBTOTAL(9,H6:H1001)</f>
        <v>2</v>
      </c>
    </row>
    <row r="4" spans="1:8" s="19" customFormat="1">
      <c r="A4" s="24"/>
      <c r="B4" s="26"/>
      <c r="C4" s="77"/>
      <c r="D4" s="27"/>
      <c r="E4" s="27"/>
      <c r="F4" s="27"/>
      <c r="G4" s="27"/>
      <c r="H4" s="27"/>
    </row>
    <row r="5" spans="1:8" s="4" customFormat="1" ht="43.5" customHeight="1">
      <c r="A5" s="7" t="s">
        <v>32</v>
      </c>
      <c r="B5" s="7" t="s">
        <v>33</v>
      </c>
      <c r="C5" s="8" t="s">
        <v>71</v>
      </c>
      <c r="D5" s="7" t="s">
        <v>4</v>
      </c>
      <c r="E5" s="8" t="s">
        <v>54</v>
      </c>
      <c r="F5" s="8" t="s">
        <v>73</v>
      </c>
      <c r="G5" s="8" t="s">
        <v>72</v>
      </c>
      <c r="H5" s="8" t="s">
        <v>55</v>
      </c>
    </row>
    <row r="6" spans="1:8">
      <c r="A6" t="s">
        <v>7</v>
      </c>
      <c r="B6" t="s">
        <v>41</v>
      </c>
      <c r="C6" s="1">
        <v>10</v>
      </c>
      <c r="D6" s="42"/>
      <c r="E6" s="38">
        <f>SUMIFS(Attributions!C:C,Attributions!B:B,A:A,Attributions!E:E,"oui")</f>
        <v>3</v>
      </c>
      <c r="F6" s="38">
        <f>SUMIF(Approvisionnements!B:B,Articles!A:A,Approvisionnements!E:E)</f>
        <v>25</v>
      </c>
      <c r="G6" s="38">
        <f>C6+F6-E6-H6</f>
        <v>32</v>
      </c>
      <c r="H6" s="38">
        <f>SUMIFS(Attributions!C:C,Attributions!B:B,A:A,Attributions!E:E,"non")</f>
        <v>0</v>
      </c>
    </row>
    <row r="7" spans="1:8" s="5" customFormat="1">
      <c r="A7" t="s">
        <v>38</v>
      </c>
      <c r="B7" t="s">
        <v>40</v>
      </c>
      <c r="C7" s="1">
        <v>0</v>
      </c>
      <c r="D7" s="42"/>
      <c r="E7" s="38">
        <f>SUMIFS(Attributions!C:C,Attributions!B:B,Articles!A:A,Attributions!E:E,"oui")</f>
        <v>2</v>
      </c>
      <c r="F7" s="38">
        <f>SUMIF(Approvisionnements!B:B,Articles!A:A,Approvisionnements!E:E)</f>
        <v>10</v>
      </c>
      <c r="G7" s="38">
        <f t="shared" ref="G7:G13" si="0">C7+F7-E7-H7</f>
        <v>8</v>
      </c>
      <c r="H7" s="38">
        <f>SUMIFS(Attributions!C:C,Attributions!B:B,Articles!A:A,Attributions!E:E,"non")</f>
        <v>0</v>
      </c>
    </row>
    <row r="8" spans="1:8" s="5" customFormat="1">
      <c r="A8" t="s">
        <v>36</v>
      </c>
      <c r="B8" t="s">
        <v>40</v>
      </c>
      <c r="C8" s="1">
        <v>0</v>
      </c>
      <c r="D8" s="42"/>
      <c r="E8" s="38">
        <f>SUMIFS(Attributions!C:C,Attributions!B:B,Articles!A:A,Attributions!E:E,"oui")</f>
        <v>4</v>
      </c>
      <c r="F8" s="38">
        <f>SUMIF(Approvisionnements!B:B,Articles!A:A,Approvisionnements!E:E)</f>
        <v>10</v>
      </c>
      <c r="G8" s="38">
        <f t="shared" si="0"/>
        <v>6</v>
      </c>
      <c r="H8" s="38">
        <f>SUMIFS(Attributions!C:C,Attributions!B:B,Articles!A:A,Attributions!E:E,"non")</f>
        <v>0</v>
      </c>
    </row>
    <row r="9" spans="1:8" s="5" customFormat="1">
      <c r="A9" t="s">
        <v>6</v>
      </c>
      <c r="B9" t="s">
        <v>41</v>
      </c>
      <c r="C9" s="1">
        <v>0</v>
      </c>
      <c r="D9" s="42"/>
      <c r="E9" s="38">
        <f>SUMIFS(Attributions!C:C,Attributions!B:B,Articles!A:A,Attributions!E:E,"oui")</f>
        <v>3</v>
      </c>
      <c r="F9" s="38">
        <f>SUMIF(Approvisionnements!B:B,Articles!A:A,Approvisionnements!E:E)</f>
        <v>10</v>
      </c>
      <c r="G9" s="38">
        <f t="shared" si="0"/>
        <v>7</v>
      </c>
      <c r="H9" s="38">
        <f>SUMIFS(Attributions!C:C,Attributions!B:B,Articles!A:A,Attributions!E:E,"non")</f>
        <v>0</v>
      </c>
    </row>
    <row r="10" spans="1:8" s="5" customFormat="1">
      <c r="A10" t="s">
        <v>5</v>
      </c>
      <c r="B10" t="s">
        <v>40</v>
      </c>
      <c r="C10" s="1">
        <v>0</v>
      </c>
      <c r="D10" s="42"/>
      <c r="E10" s="38">
        <f>SUMIFS(Attributions!C:C,Attributions!B:B,Articles!A:A,Attributions!E:E,"oui")</f>
        <v>2</v>
      </c>
      <c r="F10" s="38">
        <f>SUMIF(Approvisionnements!B:B,Articles!A:A,Approvisionnements!E:E)</f>
        <v>10</v>
      </c>
      <c r="G10" s="38">
        <f t="shared" si="0"/>
        <v>7</v>
      </c>
      <c r="H10" s="38">
        <f>SUMIFS(Attributions!C:C,Attributions!B:B,Articles!A:A,Attributions!E:E,"non")</f>
        <v>1</v>
      </c>
    </row>
    <row r="11" spans="1:8" s="5" customFormat="1">
      <c r="A11" t="s">
        <v>37</v>
      </c>
      <c r="B11" t="s">
        <v>40</v>
      </c>
      <c r="C11" s="1">
        <v>0</v>
      </c>
      <c r="D11" s="42"/>
      <c r="E11" s="38">
        <f>SUMIFS(Attributions!C:C,Attributions!B:B,Articles!A:A,Attributions!E:E,"oui")</f>
        <v>2</v>
      </c>
      <c r="F11" s="38">
        <f>SUMIF(Approvisionnements!B:B,Articles!A:A,Approvisionnements!E:E)</f>
        <v>10</v>
      </c>
      <c r="G11" s="38">
        <f t="shared" si="0"/>
        <v>8</v>
      </c>
      <c r="H11" s="38">
        <f>SUMIFS(Attributions!C:C,Attributions!B:B,Articles!A:A,Attributions!E:E,"non")</f>
        <v>0</v>
      </c>
    </row>
    <row r="12" spans="1:8" s="5" customFormat="1">
      <c r="A12" t="s">
        <v>35</v>
      </c>
      <c r="B12" t="s">
        <v>39</v>
      </c>
      <c r="C12" s="1">
        <v>0</v>
      </c>
      <c r="D12" s="42"/>
      <c r="E12" s="38">
        <f>SUMIFS(Attributions!C:C,Attributions!B:B,Articles!A:A,Attributions!E:E,"oui")</f>
        <v>3</v>
      </c>
      <c r="F12" s="38">
        <f>SUMIF(Approvisionnements!B:B,Articles!A:A,Approvisionnements!E:E)</f>
        <v>10</v>
      </c>
      <c r="G12" s="38">
        <f t="shared" si="0"/>
        <v>7</v>
      </c>
      <c r="H12" s="38">
        <f>SUMIFS(Attributions!C:C,Attributions!B:B,Articles!A:A,Attributions!E:E,"non")</f>
        <v>0</v>
      </c>
    </row>
    <row r="13" spans="1:8" s="5" customFormat="1">
      <c r="A13" t="s">
        <v>34</v>
      </c>
      <c r="B13" t="s">
        <v>39</v>
      </c>
      <c r="C13" s="1">
        <v>0</v>
      </c>
      <c r="D13" s="42"/>
      <c r="E13" s="38">
        <f>SUMIFS(Attributions!C:C,Attributions!B:B,Articles!A:A,Attributions!E:E,"oui")</f>
        <v>3</v>
      </c>
      <c r="F13" s="38">
        <f>SUMIF(Approvisionnements!B:B,Articles!A:A,Approvisionnements!E:E)</f>
        <v>10</v>
      </c>
      <c r="G13" s="38">
        <f t="shared" si="0"/>
        <v>6</v>
      </c>
      <c r="H13" s="38">
        <f>SUMIFS(Attributions!C:C,Attributions!B:B,Articles!A:A,Attributions!E:E,"non")</f>
        <v>1</v>
      </c>
    </row>
    <row r="14" spans="1:8" ht="17.25" customHeight="1">
      <c r="A14" s="6"/>
      <c r="B14" s="6"/>
      <c r="C14" s="9"/>
      <c r="D14" s="6"/>
      <c r="E14" s="9"/>
      <c r="F14" s="9"/>
      <c r="G14" s="9"/>
      <c r="H14" s="9"/>
    </row>
  </sheetData>
  <sheetProtection sheet="1" objects="1" scenarios="1" sort="0" autoFilter="0" pivotTables="0"/>
  <autoFilter ref="A5:H13">
    <filterColumn colId="2"/>
    <filterColumn colId="3"/>
    <filterColumn colId="5"/>
    <filterColumn colId="6"/>
    <filterColumn colId="7"/>
  </autoFilter>
  <sortState ref="A6:H14">
    <sortCondition ref="A9"/>
  </sortState>
  <dataValidations count="1">
    <dataValidation type="list" allowBlank="1" showInputMessage="1" showErrorMessage="1" errorTitle="Choisissez dans la liste" error="Choisissez dans la liste !" sqref="B5:C14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E17"/>
  <sheetViews>
    <sheetView workbookViewId="0">
      <pane ySplit="5" topLeftCell="A6" activePane="bottomLeft" state="frozen"/>
      <selection pane="bottomLeft" activeCell="A8" sqref="A8"/>
    </sheetView>
  </sheetViews>
  <sheetFormatPr baseColWidth="10" defaultRowHeight="12.75"/>
  <cols>
    <col min="1" max="1" width="33.28515625" style="64" customWidth="1"/>
    <col min="2" max="2" width="36.5703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services"</f>
        <v>Ville d'Excel les Bains - Direction Cadre de vie - Equipement des agents - Fichier des services</v>
      </c>
      <c r="B1" s="53"/>
      <c r="C1" s="52"/>
      <c r="D1" s="54"/>
      <c r="E1" s="54"/>
    </row>
    <row r="2" spans="1:5" s="55" customFormat="1" ht="45.75" customHeight="1">
      <c r="A2" s="52"/>
      <c r="B2" s="53"/>
      <c r="C2" s="52"/>
      <c r="D2" s="54"/>
      <c r="E2" s="54"/>
    </row>
    <row r="3" spans="1:5" s="55" customFormat="1" ht="17.25" customHeight="1">
      <c r="A3" s="56"/>
      <c r="B3" s="56" t="s">
        <v>66</v>
      </c>
      <c r="C3" s="57">
        <f>SUBTOTAL(9,C5:C9)</f>
        <v>11</v>
      </c>
      <c r="D3" s="58">
        <f>SUBTOTAL(9,D5:D9)</f>
        <v>22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65</v>
      </c>
      <c r="D5" s="62" t="s">
        <v>54</v>
      </c>
      <c r="E5" s="62" t="s">
        <v>55</v>
      </c>
    </row>
    <row r="6" spans="1:5">
      <c r="A6" s="64" t="s">
        <v>12</v>
      </c>
      <c r="B6" s="48"/>
      <c r="C6" s="65">
        <f>COUNTIF(Agents!D:D,A:A)</f>
        <v>4</v>
      </c>
      <c r="D6" s="65">
        <f>SUMIFS(Attributions!C:C,Attributions!G:G,A:A,Attributions!E:E,"oui")</f>
        <v>15</v>
      </c>
      <c r="E6" s="65">
        <f>SUMIFS(Attributions!C:C,Attributions!G:G,A:A,Attributions!E:E,"non")</f>
        <v>2</v>
      </c>
    </row>
    <row r="7" spans="1:5">
      <c r="A7" s="67" t="s">
        <v>59</v>
      </c>
      <c r="B7" s="49"/>
      <c r="C7" s="65">
        <f>COUNTIF(Agents!D:D,A:A)</f>
        <v>3</v>
      </c>
      <c r="D7" s="65">
        <f>SUMIFS(Attributions!C:C,Attributions!G:G,A:A,Attributions!E:E,"oui")</f>
        <v>7</v>
      </c>
      <c r="E7" s="65">
        <f>SUMIFS(Attributions!C:C,Attributions!G:G,A:A,Attributions!E:E,"non")</f>
        <v>0</v>
      </c>
    </row>
    <row r="8" spans="1:5" s="67" customFormat="1">
      <c r="A8" s="67" t="s">
        <v>60</v>
      </c>
      <c r="B8" s="49"/>
      <c r="C8" s="65">
        <f>COUNTIF(Agents!D:D,A:A)</f>
        <v>4</v>
      </c>
      <c r="D8" s="65">
        <f>SUMIFS(Attributions!C:C,Attributions!G:G,A:A,Attributions!E:E,"oui")</f>
        <v>0</v>
      </c>
      <c r="E8" s="65">
        <f>SUMIFS(Attributions!C:C,Attributions!G:G,A:A,Attributions!E:E,"non")</f>
        <v>0</v>
      </c>
    </row>
    <row r="9" spans="1:5">
      <c r="A9" s="68"/>
      <c r="B9" s="69"/>
      <c r="C9" s="68"/>
      <c r="D9" s="70"/>
      <c r="E9" s="70"/>
    </row>
    <row r="15" spans="1:5">
      <c r="B15" s="71"/>
    </row>
    <row r="16" spans="1:5">
      <c r="B16" s="71"/>
    </row>
    <row r="17" spans="2:2">
      <c r="B17" s="1"/>
    </row>
  </sheetData>
  <sheetProtection sort="0" autoFilter="0" pivotTables="0"/>
  <autoFilter ref="A5:C8">
    <filterColumn colId="1"/>
  </autoFilter>
  <sortState ref="A6:E9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E9"/>
  <sheetViews>
    <sheetView workbookViewId="0">
      <pane ySplit="5" topLeftCell="A6" activePane="bottomLeft" state="frozen"/>
      <selection pane="bottomLeft" activeCell="E14" sqref="E14"/>
    </sheetView>
  </sheetViews>
  <sheetFormatPr baseColWidth="10" defaultRowHeight="12.75"/>
  <cols>
    <col min="1" max="1" width="41.140625" style="64" customWidth="1"/>
    <col min="2" max="2" width="43.42578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catégories d'équipement"</f>
        <v>Ville d'Excel les Bains - Direction Cadre de vie - Equipement des agents - Fichier des catégories d'équipement</v>
      </c>
      <c r="B1" s="53"/>
      <c r="C1" s="52"/>
      <c r="D1" s="54"/>
      <c r="E1" s="54"/>
    </row>
    <row r="2" spans="1:5" s="55" customFormat="1" ht="45" customHeight="1">
      <c r="A2" s="52"/>
      <c r="B2" s="53"/>
      <c r="C2" s="52"/>
      <c r="D2" s="54"/>
      <c r="E2" s="54"/>
    </row>
    <row r="3" spans="1:5" s="55" customFormat="1" ht="18.75" customHeight="1">
      <c r="A3" s="56"/>
      <c r="B3" s="56" t="s">
        <v>66</v>
      </c>
      <c r="C3" s="73">
        <f>SUBTOTAL(9,C5:C9)</f>
        <v>8</v>
      </c>
      <c r="D3" s="58">
        <f>SUBTOTAL(9,D5:D9)</f>
        <v>22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67</v>
      </c>
      <c r="D5" s="62" t="s">
        <v>54</v>
      </c>
      <c r="E5" s="62" t="s">
        <v>55</v>
      </c>
    </row>
    <row r="6" spans="1:5">
      <c r="A6" t="s">
        <v>40</v>
      </c>
      <c r="B6" s="49"/>
      <c r="C6" s="65">
        <f>COUNTIF(Articles!B:B,A:A)</f>
        <v>4</v>
      </c>
      <c r="D6" s="65">
        <f>SUMIFS(Attributions!C:C,Attributions!H:H,A:A,Attributions!E:E,"oui")</f>
        <v>10</v>
      </c>
      <c r="E6" s="65">
        <f>SUMIFS(Attributions!C:C,Attributions!H:H,A:A,Attributions!E:E,"non")</f>
        <v>1</v>
      </c>
    </row>
    <row r="7" spans="1:5">
      <c r="A7" t="s">
        <v>39</v>
      </c>
      <c r="B7" s="48"/>
      <c r="C7" s="65">
        <f>COUNTIF(Articles!B:B,A:A)</f>
        <v>2</v>
      </c>
      <c r="D7" s="65">
        <f>SUMIFS(Attributions!C:C,Attributions!H:H,A:A,Attributions!E:E,"oui")</f>
        <v>6</v>
      </c>
      <c r="E7" s="65">
        <f>SUMIFS(Attributions!C:C,Attributions!H:H,A:A,Attributions!E:E,"non")</f>
        <v>1</v>
      </c>
    </row>
    <row r="8" spans="1:5" s="67" customFormat="1">
      <c r="A8" t="s">
        <v>41</v>
      </c>
      <c r="B8" s="49"/>
      <c r="C8" s="65">
        <f>COUNTIF(Articles!B:B,A:A)</f>
        <v>2</v>
      </c>
      <c r="D8" s="65">
        <f>SUMIFS(Attributions!C:C,Attributions!H:H,A:A,Attributions!E:E,"oui")</f>
        <v>6</v>
      </c>
      <c r="E8" s="65">
        <f>SUMIFS(Attributions!C:C,Attributions!H:H,A:A,Attributions!E:E,"non")</f>
        <v>0</v>
      </c>
    </row>
    <row r="9" spans="1:5">
      <c r="A9" s="68"/>
      <c r="B9" s="69"/>
      <c r="C9" s="68"/>
      <c r="D9" s="70"/>
      <c r="E9" s="70"/>
    </row>
  </sheetData>
  <sheetProtection sort="0" autoFilter="0" pivotTables="0"/>
  <autoFilter ref="A5:C8">
    <filterColumn colId="1"/>
  </autoFilter>
  <sortState ref="A6:E10">
    <sortCondition ref="A6"/>
  </sortState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B10"/>
  <sheetViews>
    <sheetView workbookViewId="0">
      <selection activeCell="C4" sqref="C4"/>
    </sheetView>
  </sheetViews>
  <sheetFormatPr baseColWidth="10" defaultColWidth="34.5703125" defaultRowHeight="12.75"/>
  <sheetData>
    <row r="1" spans="1:2">
      <c r="A1" s="11" t="s">
        <v>44</v>
      </c>
      <c r="B1" s="74" t="s">
        <v>45</v>
      </c>
    </row>
    <row r="2" spans="1:2">
      <c r="A2" s="11" t="s">
        <v>46</v>
      </c>
      <c r="B2" s="74" t="s">
        <v>70</v>
      </c>
    </row>
    <row r="3" spans="1:2">
      <c r="A3" s="11" t="s">
        <v>9</v>
      </c>
      <c r="B3" s="74" t="s">
        <v>47</v>
      </c>
    </row>
    <row r="7" spans="1:2" ht="15">
      <c r="A7" s="41" t="s">
        <v>58</v>
      </c>
      <c r="B7" s="41"/>
    </row>
    <row r="8" spans="1:2">
      <c r="A8" t="s">
        <v>9</v>
      </c>
      <c r="B8" s="74" t="s">
        <v>12</v>
      </c>
    </row>
    <row r="9" spans="1:2">
      <c r="A9" t="s">
        <v>33</v>
      </c>
      <c r="B9" s="74" t="s">
        <v>39</v>
      </c>
    </row>
    <row r="10" spans="1:2">
      <c r="A10" s="6"/>
      <c r="B10" s="6"/>
    </row>
  </sheetData>
  <sheetProtection sheet="1" objects="1" scenarios="1"/>
  <dataValidations count="2"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8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F11"/>
  <sheetViews>
    <sheetView workbookViewId="0">
      <selection activeCell="A6" sqref="A6"/>
    </sheetView>
  </sheetViews>
  <sheetFormatPr baseColWidth="10" defaultRowHeight="12.75"/>
  <cols>
    <col min="1" max="1" width="30.42578125" customWidth="1"/>
    <col min="2" max="2" width="23.7109375" style="1" customWidth="1"/>
    <col min="3" max="5" width="17.5703125" style="1" customWidth="1"/>
    <col min="6" max="6" width="15.7109375" style="1" customWidth="1"/>
  </cols>
  <sheetData>
    <row r="1" spans="1:6">
      <c r="A1" s="75" t="s">
        <v>42</v>
      </c>
      <c r="B1" s="1" t="s">
        <v>43</v>
      </c>
    </row>
    <row r="3" spans="1:6" s="37" customFormat="1" ht="15.75">
      <c r="A3" s="34" t="s">
        <v>51</v>
      </c>
      <c r="C3" s="35" t="s">
        <v>33</v>
      </c>
      <c r="D3" s="36"/>
      <c r="E3" s="36"/>
      <c r="F3" s="36"/>
    </row>
    <row r="4" spans="1:6" s="31" customFormat="1" ht="25.5">
      <c r="A4" s="30" t="s">
        <v>9</v>
      </c>
      <c r="B4" s="29" t="s">
        <v>29</v>
      </c>
      <c r="C4" s="32" t="s">
        <v>40</v>
      </c>
      <c r="D4" s="32" t="s">
        <v>39</v>
      </c>
      <c r="E4" s="32" t="s">
        <v>41</v>
      </c>
      <c r="F4" s="32" t="s">
        <v>50</v>
      </c>
    </row>
    <row r="5" spans="1:6">
      <c r="A5" t="s">
        <v>12</v>
      </c>
      <c r="B5"/>
      <c r="C5" s="33">
        <v>8</v>
      </c>
      <c r="D5" s="33">
        <v>4</v>
      </c>
      <c r="E5" s="33">
        <v>4</v>
      </c>
      <c r="F5" s="33">
        <v>16</v>
      </c>
    </row>
    <row r="6" spans="1:6">
      <c r="A6" t="s">
        <v>59</v>
      </c>
      <c r="B6"/>
      <c r="C6" s="33">
        <v>2</v>
      </c>
      <c r="D6" s="33">
        <v>2</v>
      </c>
      <c r="E6" s="33">
        <v>3</v>
      </c>
      <c r="F6" s="33">
        <v>7</v>
      </c>
    </row>
    <row r="7" spans="1:6">
      <c r="A7" t="s">
        <v>50</v>
      </c>
      <c r="B7"/>
      <c r="C7" s="33">
        <v>10</v>
      </c>
      <c r="D7" s="33">
        <v>6</v>
      </c>
      <c r="E7" s="33">
        <v>7</v>
      </c>
      <c r="F7" s="33">
        <v>23</v>
      </c>
    </row>
    <row r="8" spans="1:6">
      <c r="B8"/>
      <c r="C8"/>
      <c r="D8"/>
      <c r="E8"/>
      <c r="F8"/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Attributions</vt:lpstr>
      <vt:lpstr>Approvisionnements</vt:lpstr>
      <vt:lpstr>Agents</vt:lpstr>
      <vt:lpstr>Articles</vt:lpstr>
      <vt:lpstr>Services</vt:lpstr>
      <vt:lpstr>Catégories</vt:lpstr>
      <vt:lpstr>Paramètres</vt:lpstr>
      <vt:lpstr>Synthèses</vt:lpstr>
      <vt:lpstr>Articles!_FilterDatabase</vt:lpstr>
      <vt:lpstr>Catégories!_FilterDatabase</vt:lpstr>
      <vt:lpstr>Services!_FilterDatabase</vt:lpstr>
      <vt:lpstr>Agents</vt:lpstr>
      <vt:lpstr>Approvisionnements</vt:lpstr>
      <vt:lpstr>Articles</vt:lpstr>
      <vt:lpstr>Attributions</vt:lpstr>
      <vt:lpstr>Catégories</vt:lpstr>
      <vt:lpstr>Collectivité</vt:lpstr>
      <vt:lpstr>Liste_Agents</vt:lpstr>
      <vt:lpstr>Liste_Articles</vt:lpstr>
      <vt:lpstr>Liste_Catégories</vt:lpstr>
      <vt:lpstr>Liste_Services</vt:lpstr>
      <vt:lpstr>Service</vt:lpstr>
      <vt:lpstr>Catégories!Services</vt:lpstr>
      <vt:lpstr>Services</vt:lpstr>
      <vt:lpstr>Titre</vt:lpstr>
      <vt:lpstr>VD_Catégorie</vt:lpstr>
      <vt:lpstr>VD_Service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2015-05-06T14:48:40Z</dcterms:created>
  <dcterms:modified xsi:type="dcterms:W3CDTF">2015-08-11T06:52:34Z</dcterms:modified>
</cp:coreProperties>
</file>