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Tables/pivotTable9.xml" ContentType="application/vnd.openxmlformats-officedocument.spreadsheetml.pivotTable+xml"/>
  <Override PartName="/xl/drawings/drawing10.xml" ContentType="application/vnd.openxmlformats-officedocument.drawing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showPivotChartFilter="1" defaultThemeVersion="124226"/>
  <workbookProtection lockStructure="1"/>
  <bookViews>
    <workbookView xWindow="120" yWindow="60" windowWidth="21315" windowHeight="7590" activeTab="5"/>
  </bookViews>
  <sheets>
    <sheet name="Accueil" sheetId="8" r:id="rId1"/>
    <sheet name="Opérations" sheetId="1" r:id="rId2"/>
    <sheet name="Regroupements" sheetId="2" r:id="rId3"/>
    <sheet name="Comptes" sheetId="5" r:id="rId4"/>
    <sheet name="Prévisionnel" sheetId="6" r:id="rId5"/>
    <sheet name="Synthèses opérations" sheetId="4" r:id="rId6"/>
    <sheet name="Synthèses prévisionnel" sheetId="7" r:id="rId7"/>
    <sheet name="Classes" sheetId="10" r:id="rId8"/>
    <sheet name="Catégories" sheetId="9" r:id="rId9"/>
    <sheet name="Paramètres" sheetId="3" r:id="rId10"/>
  </sheets>
  <externalReferences>
    <externalReference r:id="rId11"/>
  </externalReferences>
  <definedNames>
    <definedName name="_xlnm._FilterDatabase" localSheetId="8" hidden="1">Catégories!$A$3:$C$6</definedName>
    <definedName name="_xlnm._FilterDatabase" localSheetId="7" hidden="1">Classes!$A$3:$D$11</definedName>
    <definedName name="_xlnm._FilterDatabase" localSheetId="3" hidden="1">Comptes!$A$3:$G$6</definedName>
    <definedName name="_xlnm._FilterDatabase" localSheetId="1" hidden="1">Opérations!$A$3:$O$9</definedName>
    <definedName name="_xlnm._FilterDatabase" localSheetId="4" hidden="1">Prévisionnel!$A$3:$F$4</definedName>
    <definedName name="_xlnm._FilterDatabase" localSheetId="2" hidden="1">Regroupements!$A$3:$F$7</definedName>
    <definedName name="AnnéeRéf">Paramètres!$B$4</definedName>
    <definedName name="Catégories" localSheetId="8">Catégories!$A$3:$C$6</definedName>
    <definedName name="Classes">Classes!$A$3:$D$11</definedName>
    <definedName name="Comptes">Comptes!$A$3:$G$6</definedName>
    <definedName name="Liste_Catégories">Catégories!$A$3:$A$6</definedName>
    <definedName name="Liste_Classes">Classes!$A$3:$A$11</definedName>
    <definedName name="Liste_Classes2">[1]Classes!$A$3:$A$11</definedName>
    <definedName name="Liste_Comptes">Comptes!$A$3:$A$6</definedName>
    <definedName name="Liste_Regroupements">Regroupements!$A$3:$A$7</definedName>
    <definedName name="Modes_Règlement">Paramètres!$B$18:$B$21</definedName>
    <definedName name="Nb_Catégories">Paramètres!$C$10</definedName>
    <definedName name="Nb_Classes">Paramètres!$C$11</definedName>
    <definedName name="Nb_Comptes">Paramètres!$C$9</definedName>
    <definedName name="Nb_Opérations">Paramètres!$C$7</definedName>
    <definedName name="Nb_Prévisionnel">Paramètres!$C$12</definedName>
    <definedName name="Nb_Regroupements">Paramètres!$C$8</definedName>
    <definedName name="Opérations">Opérations!$A$3:$O$9</definedName>
    <definedName name="Première_ligne_Catégories">Paramètres!$B$10</definedName>
    <definedName name="Première_ligne_Classes">Paramètres!$B$11</definedName>
    <definedName name="Première_ligne_Comptes">Paramètres!$B$9</definedName>
    <definedName name="Première_ligne_Opérations">Paramètres!$B$7</definedName>
    <definedName name="Première_Ligne_Prévisionnel">Paramètres!$B$12</definedName>
    <definedName name="Première_ligne_Regroupements">Paramètres!$B$8</definedName>
    <definedName name="Prévisionnel">Prévisionnel!$A$3:$G$4</definedName>
    <definedName name="Regroupements">Regroupements!$A$3:$F$7</definedName>
    <definedName name="Sens_Opérations">Paramètres!$B$14:$B$16</definedName>
    <definedName name="Titre">Paramètres!$B$3</definedName>
  </definedNames>
  <calcPr calcId="125725" concurrentCalc="0"/>
  <pivotCaches>
    <pivotCache cacheId="0" r:id="rId12"/>
    <pivotCache cacheId="78" r:id="rId13"/>
  </pivotCaches>
</workbook>
</file>

<file path=xl/calcChain.xml><?xml version="1.0" encoding="utf-8"?>
<calcChain xmlns="http://schemas.openxmlformats.org/spreadsheetml/2006/main">
  <c r="N6" i="1"/>
  <c r="M6"/>
  <c r="O6"/>
  <c r="G6"/>
  <c r="G6" i="5"/>
  <c r="N7" i="1"/>
  <c r="M7"/>
  <c r="O7"/>
  <c r="G7"/>
  <c r="N5"/>
  <c r="M5"/>
  <c r="O5"/>
  <c r="G5"/>
  <c r="N4"/>
  <c r="M4"/>
  <c r="O4"/>
  <c r="G4"/>
  <c r="N9"/>
  <c r="M9"/>
  <c r="O9"/>
  <c r="G9"/>
  <c r="N8"/>
  <c r="M8"/>
  <c r="O8"/>
  <c r="G8"/>
  <c r="C5" i="2"/>
  <c r="C4"/>
  <c r="G5" i="5"/>
  <c r="G4"/>
  <c r="D10" i="10"/>
  <c r="G4" i="6"/>
  <c r="C6" i="2"/>
  <c r="C7"/>
  <c r="C5" i="9"/>
  <c r="C4"/>
  <c r="A1" i="3"/>
  <c r="A1" i="9"/>
  <c r="C10" i="3"/>
  <c r="A1" i="10"/>
  <c r="C11" i="3"/>
  <c r="A1" i="6"/>
  <c r="C12" i="3"/>
  <c r="A1" i="5"/>
  <c r="C9" i="3"/>
  <c r="A1" i="1"/>
  <c r="C7" i="3"/>
  <c r="A1" i="2"/>
  <c r="C8" i="3"/>
  <c r="C10" i="1"/>
  <c r="D9" i="10"/>
  <c r="C6" i="9"/>
  <c r="D6" i="10"/>
  <c r="D4"/>
  <c r="D5"/>
  <c r="C6" i="5"/>
  <c r="C5"/>
  <c r="C4"/>
  <c r="D7" i="10"/>
  <c r="D8"/>
  <c r="D11"/>
  <c r="B1" i="8"/>
  <c r="A53" i="7"/>
  <c r="A1"/>
  <c r="G10" i="1"/>
  <c r="C5" i="6"/>
  <c r="B6" i="5"/>
  <c r="D6"/>
  <c r="B5" i="6"/>
  <c r="B5" i="2"/>
  <c r="D5"/>
  <c r="B4"/>
  <c r="D4"/>
  <c r="B5" i="5"/>
  <c r="D5"/>
  <c r="B7" i="2"/>
  <c r="D7"/>
  <c r="B6"/>
  <c r="D6"/>
  <c r="B4" i="5"/>
  <c r="D4"/>
  <c r="C8" i="2"/>
  <c r="D5" i="6"/>
  <c r="E5"/>
  <c r="D8" i="2"/>
  <c r="B8"/>
  <c r="B7" i="5"/>
  <c r="C7"/>
  <c r="D7"/>
</calcChain>
</file>

<file path=xl/sharedStrings.xml><?xml version="1.0" encoding="utf-8"?>
<sst xmlns="http://schemas.openxmlformats.org/spreadsheetml/2006/main" count="226" uniqueCount="85">
  <si>
    <t>Date</t>
  </si>
  <si>
    <t>Sens</t>
  </si>
  <si>
    <t>Objet</t>
  </si>
  <si>
    <t>Tiers</t>
  </si>
  <si>
    <t>Montant</t>
  </si>
  <si>
    <t>Observations</t>
  </si>
  <si>
    <t>Subventions</t>
  </si>
  <si>
    <t>Total général</t>
  </si>
  <si>
    <t>Montants</t>
  </si>
  <si>
    <t>Libellé</t>
  </si>
  <si>
    <t>Budget réalisé</t>
  </si>
  <si>
    <t>Ecart</t>
  </si>
  <si>
    <t>Titre</t>
  </si>
  <si>
    <t>Mode</t>
  </si>
  <si>
    <t>Chèque</t>
  </si>
  <si>
    <t>Bilan par tiers</t>
  </si>
  <si>
    <t>Première ligne</t>
  </si>
  <si>
    <t>Nombre de lignes</t>
  </si>
  <si>
    <t>Opérations</t>
  </si>
  <si>
    <t>Paramètres des feuilles</t>
  </si>
  <si>
    <t>Virement</t>
  </si>
  <si>
    <t>Désignation</t>
  </si>
  <si>
    <t>Prévisionnel</t>
  </si>
  <si>
    <t>Modes de règlement</t>
  </si>
  <si>
    <t>Espèces</t>
  </si>
  <si>
    <t>Autres (préciser)</t>
  </si>
  <si>
    <t>Sens des opérations</t>
  </si>
  <si>
    <t>Menu du classeur :</t>
  </si>
  <si>
    <t>Regroupement</t>
  </si>
  <si>
    <t>Compte</t>
  </si>
  <si>
    <t>Regroupements</t>
  </si>
  <si>
    <t>Comptes</t>
  </si>
  <si>
    <t>Catégories</t>
  </si>
  <si>
    <t>Classes</t>
  </si>
  <si>
    <t>1 - Comptes de capitaux</t>
  </si>
  <si>
    <t>2 - Comptes d'immobilisation</t>
  </si>
  <si>
    <t>3 - Comptes de stocks et en-cours</t>
  </si>
  <si>
    <t>4 - Compte de tiers</t>
  </si>
  <si>
    <t>5 - Comptes financiers</t>
  </si>
  <si>
    <t>6 - Comptes de charges</t>
  </si>
  <si>
    <t>7 - Comptes de produits</t>
  </si>
  <si>
    <t>8 - Traitement des contributions volontaires en nature</t>
  </si>
  <si>
    <t>Classe</t>
  </si>
  <si>
    <t>Catégorie</t>
  </si>
  <si>
    <t>Concerts</t>
  </si>
  <si>
    <t>Budget prévisionnel</t>
  </si>
  <si>
    <t>Classe de compte</t>
  </si>
  <si>
    <t>Catégorie de regroupement</t>
  </si>
  <si>
    <t>Autres opérations</t>
  </si>
  <si>
    <t>Année de référence</t>
  </si>
  <si>
    <t>Nb_Comptes</t>
  </si>
  <si>
    <t>Nb_Regroupements</t>
  </si>
  <si>
    <t>Montant saisi</t>
  </si>
  <si>
    <t>Totalisations</t>
  </si>
  <si>
    <t>Mouvements d'ordre (entre comptes)</t>
  </si>
  <si>
    <t>690 - Mouvements d'ordre Dépenses</t>
  </si>
  <si>
    <t>720 - Recettes billetterie, inscriptions</t>
  </si>
  <si>
    <t>792 - Report année précédente</t>
  </si>
  <si>
    <t>Année Bilan Activité</t>
  </si>
  <si>
    <t>Année Bilan Financier</t>
  </si>
  <si>
    <t>Année Compte Exploitation</t>
  </si>
  <si>
    <t>(Tous)</t>
  </si>
  <si>
    <t>Compte d'exploitation par Regroupement</t>
  </si>
  <si>
    <t>Compte d'exploitation par Compte</t>
  </si>
  <si>
    <t>Bilan financier par Compte</t>
  </si>
  <si>
    <t>Bilan financier par Regroupement</t>
  </si>
  <si>
    <t>Bilan d'activité par Compte</t>
  </si>
  <si>
    <t>Bilan d'activité par Regroupement</t>
  </si>
  <si>
    <t>Activités autres que concerts théâtre</t>
  </si>
  <si>
    <t>793 - Intérêts de l'année</t>
  </si>
  <si>
    <t>Intérêts de l'année</t>
  </si>
  <si>
    <t>intérêts</t>
  </si>
  <si>
    <t>Intérêts</t>
  </si>
  <si>
    <t>Report</t>
  </si>
  <si>
    <t>Virement AG interne</t>
  </si>
  <si>
    <t>Première ligne de saisie (ne pas supprimer si seule)</t>
  </si>
  <si>
    <t>Report solde au 31/12/2013</t>
  </si>
  <si>
    <t>Report année précédente compte Epargne</t>
  </si>
  <si>
    <t>Banque</t>
  </si>
  <si>
    <t>Sur compte chèque</t>
  </si>
  <si>
    <t>Intérêts de l'année (taux 0.60 %)</t>
  </si>
  <si>
    <t>Intérêts de l'année (taux 0.70 %)</t>
  </si>
  <si>
    <t>Intérêts de l'année (taux 0.85 %)</t>
  </si>
  <si>
    <t>Association Tartempion - Compte Epargne</t>
  </si>
  <si>
    <t>Asso Tartempion</t>
  </si>
</sst>
</file>

<file path=xl/styles.xml><?xml version="1.0" encoding="utf-8"?>
<styleSheet xmlns="http://schemas.openxmlformats.org/spreadsheetml/2006/main">
  <numFmts count="9">
    <numFmt numFmtId="44" formatCode="_-* #,##0.00\ &quot;€&quot;_-;\-* #,##0.00\ &quot;€&quot;_-;_-* &quot;-&quot;??\ &quot;€&quot;_-;_-@_-"/>
    <numFmt numFmtId="164" formatCode="&quot;€&quot;#,##0.00_);[Red]\(&quot;€&quot;#,##0.00\)"/>
    <numFmt numFmtId="165" formatCode="_(* #,##0.00_);_(* \(#,##0.00\);_(* &quot;-&quot;??_);_(@_)"/>
    <numFmt numFmtId="166" formatCode="_-* #,##0.00\ [$€-40C]_-;\-* #,##0.00\ [$€-40C]_-;_-* &quot;-&quot;??\ [$€-40C]_-;_-@_-"/>
    <numFmt numFmtId="167" formatCode="#,##0.00\ [$€-40C];[Red]\-#,##0.00\ [$€-40C]"/>
    <numFmt numFmtId="168" formatCode="&quot;Recettes&quot;;&quot;Dépenses&quot;;&quot;&quot;"/>
    <numFmt numFmtId="169" formatCode="&quot;Recettes&quot;;&quot;Dépenses&quot;;&quot;---&quot;"/>
    <numFmt numFmtId="170" formatCode="_-* #,##0\ _€_-;\-* #,##0\ _€_-;_-* &quot;-&quot;??\ _€_-;_-@_-"/>
    <numFmt numFmtId="171" formatCode="#,##0;#,##0;&quot;&quot;"/>
  </numFmts>
  <fonts count="3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9" tint="-0.499984740745262"/>
      <name val="Arial"/>
      <family val="2"/>
    </font>
    <font>
      <b/>
      <sz val="10"/>
      <color theme="7" tint="-0.499984740745262"/>
      <name val="Arial"/>
      <family val="2"/>
    </font>
    <font>
      <b/>
      <sz val="10"/>
      <color theme="6" tint="-0.499984740745262"/>
      <name val="Arial"/>
      <family val="2"/>
    </font>
    <font>
      <b/>
      <sz val="10"/>
      <color theme="4" tint="-0.499984740745262"/>
      <name val="Arial"/>
      <family val="2"/>
    </font>
    <font>
      <b/>
      <sz val="14"/>
      <color theme="4" tint="-0.249977111117893"/>
      <name val="Arial"/>
      <family val="2"/>
    </font>
    <font>
      <sz val="10"/>
      <color theme="4" tint="-0.249977111117893"/>
      <name val="Arial"/>
      <family val="2"/>
    </font>
    <font>
      <sz val="10"/>
      <color rgb="FFFF0000"/>
      <name val="Arial"/>
      <family val="2"/>
    </font>
    <font>
      <b/>
      <sz val="12"/>
      <color theme="1"/>
      <name val="Arial"/>
      <family val="2"/>
    </font>
    <font>
      <sz val="18"/>
      <color theme="5" tint="-0.249977111117893"/>
      <name val="Arial Black"/>
      <family val="2"/>
    </font>
    <font>
      <sz val="14"/>
      <color theme="6" tint="-0.249977111117893"/>
      <name val="Arial Black"/>
      <family val="2"/>
    </font>
    <font>
      <sz val="10"/>
      <color theme="3" tint="-0.249977111117893"/>
      <name val="Arial Black"/>
      <family val="2"/>
    </font>
    <font>
      <u/>
      <sz val="10"/>
      <color theme="10"/>
      <name val="Arial"/>
      <family val="2"/>
    </font>
    <font>
      <u/>
      <sz val="10"/>
      <color theme="3" tint="-0.249977111117893"/>
      <name val="Arial Black"/>
      <family val="2"/>
    </font>
    <font>
      <b/>
      <sz val="12"/>
      <color theme="7" tint="-0.499984740745262"/>
      <name val="Arial Narrow"/>
      <family val="2"/>
    </font>
    <font>
      <b/>
      <sz val="12"/>
      <color theme="6" tint="-0.499984740745262"/>
      <name val="Arial Narrow"/>
      <family val="2"/>
    </font>
    <font>
      <sz val="14"/>
      <color theme="4" tint="-0.249977111117893"/>
      <name val="Arial Black"/>
      <family val="2"/>
    </font>
    <font>
      <b/>
      <sz val="20"/>
      <color theme="4" tint="-0.249977111117893"/>
      <name val="Arial Black"/>
      <family val="2"/>
    </font>
    <font>
      <sz val="10"/>
      <color theme="1"/>
      <name val="Arial"/>
      <family val="2"/>
    </font>
    <font>
      <b/>
      <sz val="12"/>
      <color theme="4" tint="-0.499984740745262"/>
      <name val="Arial Narrow"/>
      <family val="2"/>
    </font>
    <font>
      <b/>
      <sz val="14"/>
      <color theme="4" tint="-0.499984740745262"/>
      <name val="Arial Narrow"/>
      <family val="2"/>
    </font>
    <font>
      <b/>
      <sz val="10"/>
      <color theme="5" tint="-0.499984740745262"/>
      <name val="Arial"/>
      <family val="2"/>
    </font>
    <font>
      <sz val="10"/>
      <color theme="5" tint="-0.499984740745262"/>
      <name val="Arial"/>
      <family val="2"/>
    </font>
    <font>
      <b/>
      <sz val="10"/>
      <color theme="5" tint="-0.249977111117893"/>
      <name val="Arial"/>
      <family val="2"/>
    </font>
    <font>
      <b/>
      <sz val="16"/>
      <color theme="5" tint="-0.499984740745262"/>
      <name val="Arial Narrow"/>
      <family val="2"/>
    </font>
    <font>
      <b/>
      <sz val="14"/>
      <color theme="6" tint="-0.499984740745262"/>
      <name val="Arial Narrow"/>
      <family val="2"/>
    </font>
    <font>
      <b/>
      <sz val="14"/>
      <color theme="5" tint="-0.249977111117893"/>
      <name val="Arial Narrow"/>
      <family val="2"/>
    </font>
    <font>
      <b/>
      <sz val="11"/>
      <color theme="4" tint="-0.499984740745262"/>
      <name val="Arial"/>
      <family val="2"/>
    </font>
    <font>
      <b/>
      <u/>
      <sz val="10"/>
      <color theme="10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  <xf numFmtId="165" fontId="19" fillId="0" borderId="0" applyFont="0" applyFill="0" applyBorder="0" applyAlignment="0" applyProtection="0"/>
    <xf numFmtId="44" fontId="19" fillId="0" borderId="0" applyFont="0" applyFill="0" applyBorder="0" applyAlignment="0" applyProtection="0"/>
  </cellStyleXfs>
  <cellXfs count="141">
    <xf numFmtId="0" fontId="0" fillId="0" borderId="0" xfId="0"/>
    <xf numFmtId="166" fontId="0" fillId="0" borderId="0" xfId="0" applyNumberFormat="1"/>
    <xf numFmtId="0" fontId="0" fillId="0" borderId="0" xfId="0" pivotButton="1" applyAlignment="1">
      <alignment vertical="center"/>
    </xf>
    <xf numFmtId="0" fontId="0" fillId="0" borderId="0" xfId="0" applyAlignment="1">
      <alignment vertical="center"/>
    </xf>
    <xf numFmtId="166" fontId="0" fillId="0" borderId="0" xfId="0" applyNumberFormat="1" applyAlignment="1">
      <alignment vertical="center"/>
    </xf>
    <xf numFmtId="166" fontId="0" fillId="0" borderId="0" xfId="0" applyNumberFormat="1" applyAlignment="1">
      <alignment horizontal="center" vertical="center"/>
    </xf>
    <xf numFmtId="0" fontId="7" fillId="0" borderId="0" xfId="0" applyFont="1" applyAlignment="1">
      <alignment vertical="center"/>
    </xf>
    <xf numFmtId="0" fontId="0" fillId="0" borderId="0" xfId="0" pivotButton="1"/>
    <xf numFmtId="166" fontId="0" fillId="4" borderId="0" xfId="0" applyNumberFormat="1" applyFill="1" applyAlignment="1" applyProtection="1">
      <alignment horizontal="center"/>
    </xf>
    <xf numFmtId="166" fontId="0" fillId="6" borderId="0" xfId="0" applyNumberFormat="1" applyFill="1" applyAlignment="1" applyProtection="1">
      <alignment horizontal="center"/>
    </xf>
    <xf numFmtId="0" fontId="0" fillId="6" borderId="0" xfId="0" applyFill="1" applyProtection="1"/>
    <xf numFmtId="166" fontId="0" fillId="6" borderId="0" xfId="0" applyNumberFormat="1" applyFill="1" applyAlignment="1" applyProtection="1">
      <alignment horizontal="left"/>
    </xf>
    <xf numFmtId="0" fontId="0" fillId="5" borderId="0" xfId="0" applyFill="1" applyAlignment="1" applyProtection="1">
      <alignment horizontal="center"/>
    </xf>
    <xf numFmtId="168" fontId="0" fillId="0" borderId="0" xfId="0" applyNumberFormat="1"/>
    <xf numFmtId="168" fontId="0" fillId="0" borderId="0" xfId="0" applyNumberFormat="1" applyAlignment="1">
      <alignment horizontal="center"/>
    </xf>
    <xf numFmtId="168" fontId="0" fillId="0" borderId="0" xfId="0" applyNumberFormat="1" applyAlignment="1">
      <alignment vertical="center"/>
    </xf>
    <xf numFmtId="0" fontId="0" fillId="3" borderId="0" xfId="0" applyFill="1" applyAlignment="1" applyProtection="1">
      <alignment vertical="top" wrapText="1"/>
    </xf>
    <xf numFmtId="168" fontId="0" fillId="3" borderId="0" xfId="0" applyNumberFormat="1" applyFill="1" applyAlignment="1" applyProtection="1">
      <alignment horizontal="center" vertical="top" wrapText="1"/>
    </xf>
    <xf numFmtId="168" fontId="0" fillId="6" borderId="0" xfId="0" applyNumberFormat="1" applyFill="1" applyAlignment="1" applyProtection="1">
      <alignment horizontal="center"/>
    </xf>
    <xf numFmtId="167" fontId="0" fillId="6" borderId="0" xfId="0" applyNumberFormat="1" applyFill="1" applyAlignment="1" applyProtection="1">
      <alignment horizontal="right"/>
    </xf>
    <xf numFmtId="0" fontId="10" fillId="7" borderId="0" xfId="0" applyFont="1" applyFill="1" applyAlignment="1" applyProtection="1"/>
    <xf numFmtId="0" fontId="0" fillId="7" borderId="0" xfId="0" applyFill="1" applyProtection="1"/>
    <xf numFmtId="0" fontId="11" fillId="7" borderId="0" xfId="0" applyFont="1" applyFill="1" applyAlignment="1" applyProtection="1"/>
    <xf numFmtId="0" fontId="0" fillId="7" borderId="0" xfId="0" applyFill="1" applyAlignment="1" applyProtection="1">
      <alignment horizontal="center"/>
    </xf>
    <xf numFmtId="0" fontId="14" fillId="7" borderId="0" xfId="1" applyFont="1" applyFill="1" applyAlignment="1" applyProtection="1">
      <alignment horizontal="center" vertical="center"/>
    </xf>
    <xf numFmtId="0" fontId="0" fillId="7" borderId="0" xfId="0" applyFill="1" applyAlignment="1" applyProtection="1">
      <alignment vertical="center"/>
    </xf>
    <xf numFmtId="0" fontId="12" fillId="7" borderId="0" xfId="0" applyFont="1" applyFill="1" applyAlignment="1" applyProtection="1">
      <alignment vertical="center"/>
    </xf>
    <xf numFmtId="0" fontId="17" fillId="7" borderId="0" xfId="0" applyFont="1" applyFill="1" applyAlignment="1" applyProtection="1">
      <alignment horizontal="left" vertical="top"/>
    </xf>
    <xf numFmtId="0" fontId="18" fillId="7" borderId="0" xfId="0" applyFont="1" applyFill="1" applyAlignment="1" applyProtection="1">
      <alignment horizontal="left"/>
    </xf>
    <xf numFmtId="0" fontId="0" fillId="2" borderId="0" xfId="0" applyFill="1" applyAlignment="1" applyProtection="1">
      <alignment horizontal="center"/>
    </xf>
    <xf numFmtId="0" fontId="0" fillId="4" borderId="0" xfId="0" applyFill="1" applyAlignment="1" applyProtection="1">
      <alignment horizontal="center"/>
    </xf>
    <xf numFmtId="0" fontId="5" fillId="5" borderId="0" xfId="0" applyFont="1" applyFill="1" applyProtection="1"/>
    <xf numFmtId="0" fontId="0" fillId="0" borderId="0" xfId="0" applyFill="1" applyProtection="1"/>
    <xf numFmtId="0" fontId="5" fillId="5" borderId="0" xfId="0" applyFont="1" applyFill="1" applyAlignment="1" applyProtection="1">
      <alignment horizontal="center"/>
    </xf>
    <xf numFmtId="169" fontId="0" fillId="5" borderId="0" xfId="0" applyNumberFormat="1" applyFill="1" applyAlignment="1" applyProtection="1">
      <alignment horizontal="center"/>
    </xf>
    <xf numFmtId="166" fontId="0" fillId="5" borderId="0" xfId="0" applyNumberFormat="1" applyFill="1" applyAlignment="1" applyProtection="1">
      <alignment horizontal="center"/>
    </xf>
    <xf numFmtId="0" fontId="0" fillId="0" borderId="0" xfId="0" applyFill="1" applyProtection="1">
      <protection locked="0"/>
    </xf>
    <xf numFmtId="166" fontId="0" fillId="0" borderId="0" xfId="0" applyNumberFormat="1" applyFill="1" applyAlignment="1" applyProtection="1">
      <alignment horizontal="center"/>
    </xf>
    <xf numFmtId="0" fontId="21" fillId="5" borderId="0" xfId="0" applyFont="1" applyFill="1" applyAlignment="1" applyProtection="1">
      <alignment vertical="center"/>
    </xf>
    <xf numFmtId="0" fontId="5" fillId="5" borderId="0" xfId="0" applyFont="1" applyFill="1" applyAlignment="1" applyProtection="1">
      <alignment vertical="center"/>
    </xf>
    <xf numFmtId="0" fontId="20" fillId="5" borderId="0" xfId="0" applyFont="1" applyFill="1" applyAlignment="1" applyProtection="1">
      <alignment vertical="center"/>
    </xf>
    <xf numFmtId="166" fontId="5" fillId="5" borderId="0" xfId="0" applyNumberFormat="1" applyFont="1" applyFill="1" applyAlignment="1" applyProtection="1">
      <alignment horizontal="center"/>
    </xf>
    <xf numFmtId="0" fontId="5" fillId="5" borderId="0" xfId="0" applyFont="1" applyFill="1" applyAlignment="1" applyProtection="1">
      <alignment vertical="top" wrapText="1"/>
    </xf>
    <xf numFmtId="166" fontId="5" fillId="5" borderId="0" xfId="0" applyNumberFormat="1" applyFont="1" applyFill="1" applyAlignment="1" applyProtection="1">
      <alignment horizontal="center" vertical="top" wrapText="1"/>
    </xf>
    <xf numFmtId="0" fontId="0" fillId="5" borderId="0" xfId="0" applyFill="1" applyProtection="1"/>
    <xf numFmtId="166" fontId="5" fillId="5" borderId="0" xfId="0" applyNumberFormat="1" applyFont="1" applyFill="1" applyAlignment="1" applyProtection="1">
      <alignment horizontal="center" vertical="center"/>
    </xf>
    <xf numFmtId="0" fontId="0" fillId="0" borderId="0" xfId="0" applyFill="1" applyAlignment="1" applyProtection="1">
      <alignment vertical="top" wrapText="1"/>
      <protection locked="0"/>
    </xf>
    <xf numFmtId="0" fontId="2" fillId="3" borderId="0" xfId="0" applyFont="1" applyFill="1" applyAlignment="1" applyProtection="1">
      <alignment vertical="center"/>
    </xf>
    <xf numFmtId="167" fontId="2" fillId="3" borderId="0" xfId="0" applyNumberFormat="1" applyFont="1" applyFill="1" applyAlignment="1" applyProtection="1">
      <alignment vertical="center"/>
    </xf>
    <xf numFmtId="0" fontId="1" fillId="3" borderId="0" xfId="0" applyFont="1" applyFill="1" applyAlignment="1" applyProtection="1">
      <alignment horizontal="center"/>
    </xf>
    <xf numFmtId="0" fontId="1" fillId="3" borderId="0" xfId="0" applyFont="1" applyFill="1" applyProtection="1"/>
    <xf numFmtId="166" fontId="1" fillId="3" borderId="0" xfId="0" applyNumberFormat="1" applyFont="1" applyFill="1" applyProtection="1"/>
    <xf numFmtId="167" fontId="1" fillId="3" borderId="0" xfId="0" applyNumberFormat="1" applyFont="1" applyFill="1" applyProtection="1"/>
    <xf numFmtId="0" fontId="2" fillId="3" borderId="0" xfId="0" applyFont="1" applyFill="1" applyAlignment="1" applyProtection="1">
      <alignment horizontal="center" vertical="top" wrapText="1"/>
    </xf>
    <xf numFmtId="0" fontId="2" fillId="3" borderId="0" xfId="0" applyFont="1" applyFill="1" applyAlignment="1" applyProtection="1">
      <alignment vertical="top" wrapText="1"/>
    </xf>
    <xf numFmtId="167" fontId="2" fillId="3" borderId="0" xfId="0" applyNumberFormat="1" applyFont="1" applyFill="1" applyAlignment="1" applyProtection="1">
      <alignment horizontal="center" vertical="top" wrapText="1"/>
    </xf>
    <xf numFmtId="0" fontId="0" fillId="0" borderId="0" xfId="0" applyFill="1" applyAlignment="1" applyProtection="1">
      <alignment vertical="top" wrapText="1"/>
    </xf>
    <xf numFmtId="0" fontId="0" fillId="3" borderId="0" xfId="0" applyFill="1" applyAlignment="1" applyProtection="1">
      <alignment horizontal="center"/>
    </xf>
    <xf numFmtId="0" fontId="0" fillId="3" borderId="0" xfId="0" applyFill="1" applyProtection="1"/>
    <xf numFmtId="167" fontId="0" fillId="3" borderId="0" xfId="0" applyNumberFormat="1" applyFill="1" applyProtection="1"/>
    <xf numFmtId="166" fontId="0" fillId="3" borderId="0" xfId="0" applyNumberFormat="1" applyFill="1" applyProtection="1"/>
    <xf numFmtId="167" fontId="22" fillId="3" borderId="0" xfId="0" applyNumberFormat="1" applyFont="1" applyFill="1" applyAlignment="1" applyProtection="1">
      <alignment vertical="center"/>
    </xf>
    <xf numFmtId="167" fontId="23" fillId="3" borderId="0" xfId="0" applyNumberFormat="1" applyFont="1" applyFill="1" applyProtection="1"/>
    <xf numFmtId="0" fontId="23" fillId="3" borderId="0" xfId="0" applyFont="1" applyFill="1" applyProtection="1"/>
    <xf numFmtId="0" fontId="25" fillId="3" borderId="0" xfId="0" applyFont="1" applyFill="1" applyAlignment="1" applyProtection="1">
      <alignment horizontal="left" vertical="center"/>
    </xf>
    <xf numFmtId="14" fontId="0" fillId="0" borderId="0" xfId="0" applyNumberFormat="1" applyFill="1" applyAlignment="1" applyProtection="1">
      <alignment horizontal="center" vertical="top" wrapText="1"/>
    </xf>
    <xf numFmtId="164" fontId="0" fillId="0" borderId="0" xfId="0" applyNumberFormat="1" applyFill="1" applyAlignment="1" applyProtection="1">
      <alignment vertical="top" wrapText="1"/>
    </xf>
    <xf numFmtId="167" fontId="0" fillId="0" borderId="0" xfId="0" applyNumberFormat="1" applyFill="1" applyAlignment="1" applyProtection="1">
      <alignment horizontal="right" vertical="top" wrapText="1"/>
    </xf>
    <xf numFmtId="0" fontId="22" fillId="3" borderId="0" xfId="0" applyFont="1" applyFill="1" applyAlignment="1" applyProtection="1">
      <alignment vertical="center"/>
    </xf>
    <xf numFmtId="170" fontId="22" fillId="3" borderId="0" xfId="2" applyNumberFormat="1" applyFont="1" applyFill="1" applyAlignment="1" applyProtection="1">
      <alignment horizontal="center" vertical="center"/>
    </xf>
    <xf numFmtId="0" fontId="16" fillId="4" borderId="0" xfId="0" applyFont="1" applyFill="1" applyAlignment="1" applyProtection="1">
      <alignment vertical="center" wrapText="1"/>
    </xf>
    <xf numFmtId="166" fontId="4" fillId="4" borderId="0" xfId="0" applyNumberFormat="1" applyFont="1" applyFill="1" applyAlignment="1" applyProtection="1">
      <alignment horizontal="center" vertical="center"/>
    </xf>
    <xf numFmtId="0" fontId="4" fillId="4" borderId="0" xfId="0" applyFont="1" applyFill="1" applyAlignment="1" applyProtection="1">
      <alignment vertical="center"/>
    </xf>
    <xf numFmtId="168" fontId="4" fillId="4" borderId="0" xfId="0" applyNumberFormat="1" applyFont="1" applyFill="1" applyAlignment="1" applyProtection="1">
      <alignment horizontal="center" vertical="center"/>
    </xf>
    <xf numFmtId="0" fontId="4" fillId="4" borderId="0" xfId="0" applyFont="1" applyFill="1" applyAlignment="1" applyProtection="1">
      <alignment vertical="top" wrapText="1"/>
    </xf>
    <xf numFmtId="166" fontId="3" fillId="4" borderId="0" xfId="0" applyNumberFormat="1" applyFont="1" applyFill="1" applyAlignment="1" applyProtection="1">
      <alignment horizontal="center" vertical="top" wrapText="1"/>
    </xf>
    <xf numFmtId="168" fontId="4" fillId="4" borderId="0" xfId="0" applyNumberFormat="1" applyFont="1" applyFill="1" applyAlignment="1" applyProtection="1">
      <alignment horizontal="center" vertical="top" wrapText="1"/>
    </xf>
    <xf numFmtId="168" fontId="0" fillId="4" borderId="0" xfId="0" applyNumberFormat="1" applyFill="1" applyAlignment="1" applyProtection="1">
      <alignment horizontal="center"/>
    </xf>
    <xf numFmtId="0" fontId="0" fillId="4" borderId="0" xfId="0" applyFill="1" applyProtection="1"/>
    <xf numFmtId="0" fontId="1" fillId="4" borderId="0" xfId="0" applyFont="1" applyFill="1" applyProtection="1"/>
    <xf numFmtId="166" fontId="1" fillId="4" borderId="0" xfId="0" applyNumberFormat="1" applyFont="1" applyFill="1" applyAlignment="1" applyProtection="1">
      <alignment horizontal="center"/>
    </xf>
    <xf numFmtId="168" fontId="1" fillId="4" borderId="0" xfId="0" applyNumberFormat="1" applyFont="1" applyFill="1" applyAlignment="1" applyProtection="1">
      <alignment horizontal="center"/>
    </xf>
    <xf numFmtId="0" fontId="1" fillId="2" borderId="0" xfId="0" applyFont="1" applyFill="1" applyProtection="1"/>
    <xf numFmtId="0" fontId="0" fillId="2" borderId="0" xfId="0" applyFill="1" applyProtection="1"/>
    <xf numFmtId="167" fontId="0" fillId="0" borderId="0" xfId="0" applyNumberFormat="1" applyFill="1" applyAlignment="1" applyProtection="1">
      <alignment horizontal="right"/>
    </xf>
    <xf numFmtId="166" fontId="0" fillId="0" borderId="0" xfId="0" applyNumberFormat="1" applyFill="1" applyAlignment="1" applyProtection="1">
      <alignment horizontal="left"/>
    </xf>
    <xf numFmtId="0" fontId="1" fillId="6" borderId="0" xfId="0" applyFont="1" applyFill="1" applyProtection="1"/>
    <xf numFmtId="166" fontId="1" fillId="6" borderId="0" xfId="0" applyNumberFormat="1" applyFont="1" applyFill="1" applyAlignment="1" applyProtection="1">
      <alignment horizontal="left"/>
    </xf>
    <xf numFmtId="166" fontId="1" fillId="6" borderId="0" xfId="0" applyNumberFormat="1" applyFont="1" applyFill="1" applyAlignment="1" applyProtection="1">
      <alignment horizontal="center"/>
    </xf>
    <xf numFmtId="167" fontId="1" fillId="6" borderId="0" xfId="0" applyNumberFormat="1" applyFont="1" applyFill="1" applyAlignment="1" applyProtection="1">
      <alignment horizontal="right"/>
    </xf>
    <xf numFmtId="166" fontId="24" fillId="6" borderId="0" xfId="0" applyNumberFormat="1" applyFont="1" applyFill="1" applyAlignment="1" applyProtection="1">
      <alignment horizontal="left" vertical="center"/>
    </xf>
    <xf numFmtId="166" fontId="24" fillId="6" borderId="0" xfId="0" applyNumberFormat="1" applyFont="1" applyFill="1" applyAlignment="1" applyProtection="1">
      <alignment horizontal="center" vertical="center"/>
    </xf>
    <xf numFmtId="167" fontId="24" fillId="6" borderId="0" xfId="0" applyNumberFormat="1" applyFont="1" applyFill="1" applyAlignment="1" applyProtection="1">
      <alignment horizontal="right" vertical="center"/>
    </xf>
    <xf numFmtId="0" fontId="27" fillId="6" borderId="0" xfId="0" applyFont="1" applyFill="1" applyAlignment="1" applyProtection="1">
      <alignment vertical="center"/>
    </xf>
    <xf numFmtId="0" fontId="24" fillId="6" borderId="0" xfId="0" applyFont="1" applyFill="1" applyAlignment="1" applyProtection="1">
      <alignment vertical="center"/>
    </xf>
    <xf numFmtId="0" fontId="24" fillId="6" borderId="0" xfId="0" applyFont="1" applyFill="1" applyAlignment="1" applyProtection="1">
      <alignment vertical="top" wrapText="1"/>
    </xf>
    <xf numFmtId="166" fontId="24" fillId="6" borderId="0" xfId="0" applyNumberFormat="1" applyFont="1" applyFill="1" applyAlignment="1" applyProtection="1">
      <alignment horizontal="center" vertical="top" wrapText="1"/>
    </xf>
    <xf numFmtId="167" fontId="24" fillId="6" borderId="0" xfId="0" applyNumberFormat="1" applyFont="1" applyFill="1" applyAlignment="1" applyProtection="1">
      <alignment horizontal="center" vertical="top" wrapText="1"/>
    </xf>
    <xf numFmtId="0" fontId="16" fillId="4" borderId="0" xfId="0" applyFont="1" applyFill="1" applyAlignment="1" applyProtection="1">
      <alignment horizontal="center" vertical="center"/>
    </xf>
    <xf numFmtId="0" fontId="1" fillId="4" borderId="0" xfId="0" applyFont="1" applyFill="1" applyAlignment="1" applyProtection="1">
      <alignment horizontal="center"/>
    </xf>
    <xf numFmtId="0" fontId="4" fillId="4" borderId="0" xfId="0" applyFont="1" applyFill="1" applyAlignment="1" applyProtection="1">
      <alignment horizontal="center" vertical="top" wrapText="1"/>
    </xf>
    <xf numFmtId="169" fontId="0" fillId="0" borderId="0" xfId="0" applyNumberFormat="1" applyFill="1" applyAlignment="1" applyProtection="1">
      <alignment horizontal="center" vertical="top" wrapText="1"/>
    </xf>
    <xf numFmtId="169" fontId="0" fillId="0" borderId="0" xfId="0" applyNumberFormat="1" applyFill="1" applyAlignment="1" applyProtection="1">
      <alignment horizontal="center"/>
    </xf>
    <xf numFmtId="0" fontId="15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center" vertical="center"/>
    </xf>
    <xf numFmtId="0" fontId="1" fillId="2" borderId="0" xfId="0" applyFont="1" applyFill="1" applyAlignment="1" applyProtection="1">
      <alignment horizontal="center"/>
    </xf>
    <xf numFmtId="0" fontId="3" fillId="2" borderId="0" xfId="0" applyFont="1" applyFill="1" applyAlignment="1" applyProtection="1">
      <alignment vertical="top" wrapText="1"/>
    </xf>
    <xf numFmtId="0" fontId="3" fillId="2" borderId="0" xfId="0" applyFont="1" applyFill="1" applyAlignment="1" applyProtection="1">
      <alignment horizontal="center" vertical="top" wrapText="1"/>
    </xf>
    <xf numFmtId="0" fontId="26" fillId="4" borderId="0" xfId="0" applyFont="1" applyFill="1" applyAlignment="1" applyProtection="1">
      <alignment vertical="center"/>
    </xf>
    <xf numFmtId="0" fontId="28" fillId="5" borderId="0" xfId="0" applyFont="1" applyFill="1" applyProtection="1"/>
    <xf numFmtId="0" fontId="8" fillId="5" borderId="0" xfId="0" applyFont="1" applyFill="1" applyAlignment="1" applyProtection="1">
      <alignment vertical="center" wrapText="1"/>
    </xf>
    <xf numFmtId="0" fontId="29" fillId="3" borderId="0" xfId="1" applyFont="1" applyFill="1" applyAlignment="1" applyProtection="1">
      <alignment vertical="top" wrapText="1"/>
    </xf>
    <xf numFmtId="166" fontId="29" fillId="4" borderId="0" xfId="1" applyNumberFormat="1" applyFont="1" applyFill="1" applyAlignment="1" applyProtection="1">
      <alignment horizontal="center" vertical="top" wrapText="1"/>
    </xf>
    <xf numFmtId="166" fontId="29" fillId="6" borderId="0" xfId="1" applyNumberFormat="1" applyFont="1" applyFill="1" applyAlignment="1" applyProtection="1">
      <alignment horizontal="left" vertical="top" wrapText="1"/>
    </xf>
    <xf numFmtId="0" fontId="29" fillId="5" borderId="0" xfId="1" applyFont="1" applyFill="1" applyAlignment="1" applyProtection="1">
      <alignment vertical="top" wrapText="1"/>
    </xf>
    <xf numFmtId="166" fontId="29" fillId="5" borderId="0" xfId="1" applyNumberFormat="1" applyFont="1" applyFill="1" applyAlignment="1" applyProtection="1">
      <alignment horizontal="center" vertical="top" wrapText="1"/>
    </xf>
    <xf numFmtId="0" fontId="13" fillId="5" borderId="0" xfId="1" applyFill="1" applyAlignment="1" applyProtection="1"/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165" fontId="2" fillId="3" borderId="0" xfId="2" applyFont="1" applyFill="1" applyAlignment="1" applyProtection="1">
      <alignment vertical="center"/>
    </xf>
    <xf numFmtId="165" fontId="1" fillId="3" borderId="0" xfId="2" applyFont="1" applyFill="1" applyProtection="1"/>
    <xf numFmtId="165" fontId="2" fillId="3" borderId="0" xfId="2" applyFont="1" applyFill="1" applyAlignment="1" applyProtection="1">
      <alignment horizontal="center" vertical="top" wrapText="1"/>
    </xf>
    <xf numFmtId="165" fontId="22" fillId="3" borderId="0" xfId="2" applyFont="1" applyFill="1" applyAlignment="1" applyProtection="1">
      <alignment vertical="center"/>
    </xf>
    <xf numFmtId="165" fontId="0" fillId="3" borderId="0" xfId="2" applyFont="1" applyFill="1" applyProtection="1"/>
    <xf numFmtId="171" fontId="2" fillId="3" borderId="0" xfId="0" applyNumberFormat="1" applyFont="1" applyFill="1" applyAlignment="1" applyProtection="1">
      <alignment horizontal="center" vertical="center"/>
    </xf>
    <xf numFmtId="171" fontId="1" fillId="3" borderId="0" xfId="0" applyNumberFormat="1" applyFont="1" applyFill="1" applyAlignment="1" applyProtection="1">
      <alignment horizontal="center"/>
    </xf>
    <xf numFmtId="171" fontId="2" fillId="3" borderId="0" xfId="0" applyNumberFormat="1" applyFont="1" applyFill="1" applyAlignment="1" applyProtection="1">
      <alignment horizontal="center" vertical="top" wrapText="1"/>
    </xf>
    <xf numFmtId="171" fontId="0" fillId="0" borderId="0" xfId="0" applyNumberFormat="1" applyFill="1" applyAlignment="1" applyProtection="1">
      <alignment horizontal="center" vertical="top" wrapText="1"/>
    </xf>
    <xf numFmtId="171" fontId="0" fillId="0" borderId="0" xfId="0" applyNumberFormat="1" applyFill="1" applyAlignment="1" applyProtection="1">
      <alignment horizontal="center" vertical="top" wrapText="1"/>
      <protection locked="0"/>
    </xf>
    <xf numFmtId="171" fontId="23" fillId="3" borderId="0" xfId="0" applyNumberFormat="1" applyFont="1" applyFill="1" applyAlignment="1" applyProtection="1">
      <alignment horizontal="center"/>
    </xf>
    <xf numFmtId="171" fontId="0" fillId="3" borderId="0" xfId="0" applyNumberFormat="1" applyFill="1" applyAlignment="1" applyProtection="1">
      <alignment horizontal="center"/>
    </xf>
    <xf numFmtId="0" fontId="0" fillId="0" borderId="0" xfId="0" applyAlignment="1">
      <alignment horizontal="center" vertical="center"/>
    </xf>
    <xf numFmtId="44" fontId="0" fillId="0" borderId="0" xfId="3" applyFont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30" fillId="0" borderId="0" xfId="0" applyFont="1" applyFill="1" applyAlignment="1" applyProtection="1">
      <alignment vertical="top" wrapText="1"/>
    </xf>
    <xf numFmtId="0" fontId="6" fillId="0" borderId="0" xfId="0" applyFont="1" applyAlignment="1">
      <alignment horizontal="center" vertical="center"/>
    </xf>
    <xf numFmtId="0" fontId="9" fillId="5" borderId="0" xfId="0" applyFont="1" applyFill="1" applyAlignment="1">
      <alignment horizontal="center" wrapText="1"/>
    </xf>
    <xf numFmtId="0" fontId="9" fillId="5" borderId="0" xfId="0" applyFont="1" applyFill="1" applyAlignment="1">
      <alignment horizontal="center" vertical="center" wrapText="1"/>
    </xf>
    <xf numFmtId="0" fontId="0" fillId="0" borderId="0" xfId="0" applyFill="1" applyAlignment="1" applyProtection="1">
      <alignment horizontal="center"/>
      <protection locked="0"/>
    </xf>
  </cellXfs>
  <cellStyles count="4">
    <cellStyle name="Lien hypertexte" xfId="1" builtinId="8"/>
    <cellStyle name="Milliers" xfId="2" builtinId="3"/>
    <cellStyle name="Monétaire" xfId="3" builtinId="4"/>
    <cellStyle name="Normal" xfId="0" builtinId="0"/>
  </cellStyles>
  <dxfs count="58">
    <dxf>
      <alignment horizontal="center" readingOrder="0"/>
    </dxf>
    <dxf>
      <numFmt numFmtId="166" formatCode="_-* #,##0.00\ [$€-40C]_-;\-* #,##0.00\ [$€-40C]_-;_-* &quot;-&quot;??\ [$€-40C]_-;_-@_-"/>
    </dxf>
    <dxf>
      <alignment horizontal="center" readingOrder="0"/>
    </dxf>
    <dxf>
      <numFmt numFmtId="166" formatCode="_-* #,##0.00\ [$€-40C]_-;\-* #,##0.00\ [$€-40C]_-;_-* &quot;-&quot;??\ [$€-40C]_-;_-@_-"/>
    </dxf>
    <dxf>
      <numFmt numFmtId="166" formatCode="_-* #,##0.00\ [$€-40C]_-;\-* #,##0.00\ [$€-40C]_-;_-* &quot;-&quot;??\ [$€-40C]_-;_-@_-"/>
    </dxf>
    <dxf>
      <numFmt numFmtId="166" formatCode="_-* #,##0.00\ [$€-40C]_-;\-* #,##0.00\ [$€-40C]_-;_-* &quot;-&quot;??\ [$€-40C]_-;_-@_-"/>
    </dxf>
    <dxf>
      <numFmt numFmtId="166" formatCode="_-* #,##0.00\ [$€-40C]_-;\-* #,##0.00\ [$€-40C]_-;_-* &quot;-&quot;??\ [$€-40C]_-;_-@_-"/>
    </dxf>
    <dxf>
      <numFmt numFmtId="172" formatCode="#,##0.00_);\(#,##0.00\)"/>
    </dxf>
    <dxf>
      <alignment vertical="center" readingOrder="0"/>
    </dxf>
    <dxf>
      <alignment horizontal="center" readingOrder="0"/>
    </dxf>
    <dxf>
      <numFmt numFmtId="166" formatCode="_-* #,##0.00\ [$€-40C]_-;\-* #,##0.00\ [$€-40C]_-;_-* &quot;-&quot;??\ [$€-40C]_-;_-@_-"/>
    </dxf>
    <dxf>
      <numFmt numFmtId="166" formatCode="_-* #,##0.00\ [$€-40C]_-;\-* #,##0.00\ [$€-40C]_-;_-* &quot;-&quot;??\ [$€-40C]_-;_-@_-"/>
    </dxf>
    <dxf>
      <numFmt numFmtId="166" formatCode="_-* #,##0.00\ [$€-40C]_-;\-* #,##0.00\ [$€-40C]_-;_-* &quot;-&quot;??\ [$€-40C]_-;_-@_-"/>
    </dxf>
    <dxf>
      <numFmt numFmtId="172" formatCode="#,##0.00_);\(#,##0.00\)"/>
    </dxf>
    <dxf>
      <alignment vertical="center" readingOrder="0"/>
    </dxf>
    <dxf>
      <alignment horizontal="center" readingOrder="0"/>
    </dxf>
    <dxf>
      <numFmt numFmtId="166" formatCode="_-* #,##0.00\ [$€-40C]_-;\-* #,##0.00\ [$€-40C]_-;_-* &quot;-&quot;??\ [$€-40C]_-;_-@_-"/>
    </dxf>
    <dxf>
      <numFmt numFmtId="166" formatCode="_-* #,##0.00\ [$€-40C]_-;\-* #,##0.00\ [$€-40C]_-;_-* &quot;-&quot;??\ [$€-40C]_-;_-@_-"/>
    </dxf>
    <dxf>
      <numFmt numFmtId="166" formatCode="_-* #,##0.00\ [$€-40C]_-;\-* #,##0.00\ [$€-40C]_-;_-* &quot;-&quot;??\ [$€-40C]_-;_-@_-"/>
    </dxf>
    <dxf>
      <numFmt numFmtId="172" formatCode="#,##0.00_);\(#,##0.00\)"/>
    </dxf>
    <dxf>
      <alignment vertical="center" readingOrder="0"/>
    </dxf>
    <dxf>
      <alignment horizontal="center" readingOrder="0"/>
    </dxf>
    <dxf>
      <numFmt numFmtId="166" formatCode="_-* #,##0.00\ [$€-40C]_-;\-* #,##0.00\ [$€-40C]_-;_-* &quot;-&quot;??\ [$€-40C]_-;_-@_-"/>
    </dxf>
    <dxf>
      <numFmt numFmtId="166" formatCode="_-* #,##0.00\ [$€-40C]_-;\-* #,##0.00\ [$€-40C]_-;_-* &quot;-&quot;??\ [$€-40C]_-;_-@_-"/>
    </dxf>
    <dxf>
      <numFmt numFmtId="166" formatCode="_-* #,##0.00\ [$€-40C]_-;\-* #,##0.00\ [$€-40C]_-;_-* &quot;-&quot;??\ [$€-40C]_-;_-@_-"/>
    </dxf>
    <dxf>
      <numFmt numFmtId="172" formatCode="#,##0.00_);\(#,##0.00\)"/>
    </dxf>
    <dxf>
      <alignment vertical="center" readingOrder="0"/>
    </dxf>
    <dxf>
      <alignment horizontal="center" readingOrder="0"/>
    </dxf>
    <dxf>
      <numFmt numFmtId="166" formatCode="_-* #,##0.00\ [$€-40C]_-;\-* #,##0.00\ [$€-40C]_-;_-* &quot;-&quot;??\ [$€-40C]_-;_-@_-"/>
    </dxf>
    <dxf>
      <numFmt numFmtId="166" formatCode="_-* #,##0.00\ [$€-40C]_-;\-* #,##0.00\ [$€-40C]_-;_-* &quot;-&quot;??\ [$€-40C]_-;_-@_-"/>
    </dxf>
    <dxf>
      <numFmt numFmtId="166" formatCode="_-* #,##0.00\ [$€-40C]_-;\-* #,##0.00\ [$€-40C]_-;_-* &quot;-&quot;??\ [$€-40C]_-;_-@_-"/>
    </dxf>
    <dxf>
      <numFmt numFmtId="172" formatCode="#,##0.00_);\(#,##0.00\)"/>
    </dxf>
    <dxf>
      <alignment vertical="center" readingOrder="0"/>
    </dxf>
    <dxf>
      <alignment horizontal="center" readingOrder="0"/>
    </dxf>
    <dxf>
      <numFmt numFmtId="166" formatCode="_-* #,##0.00\ [$€-40C]_-;\-* #,##0.00\ [$€-40C]_-;_-* &quot;-&quot;??\ [$€-40C]_-;_-@_-"/>
    </dxf>
    <dxf>
      <numFmt numFmtId="166" formatCode="_-* #,##0.00\ [$€-40C]_-;\-* #,##0.00\ [$€-40C]_-;_-* &quot;-&quot;??\ [$€-40C]_-;_-@_-"/>
    </dxf>
    <dxf>
      <numFmt numFmtId="166" formatCode="_-* #,##0.00\ [$€-40C]_-;\-* #,##0.00\ [$€-40C]_-;_-* &quot;-&quot;??\ [$€-40C]_-;_-@_-"/>
    </dxf>
    <dxf>
      <numFmt numFmtId="172" formatCode="#,##0.00_);\(#,##0.00\)"/>
    </dxf>
    <dxf>
      <alignment vertical="center" readingOrder="0"/>
    </dxf>
    <dxf>
      <alignment horizontal="center" readingOrder="0"/>
    </dxf>
    <dxf>
      <numFmt numFmtId="166" formatCode="_-* #,##0.00\ [$€-40C]_-;\-* #,##0.00\ [$€-40C]_-;_-* &quot;-&quot;??\ [$€-40C]_-;_-@_-"/>
    </dxf>
    <dxf>
      <numFmt numFmtId="166" formatCode="_-* #,##0.00\ [$€-40C]_-;\-* #,##0.00\ [$€-40C]_-;_-* &quot;-&quot;??\ [$€-40C]_-;_-@_-"/>
    </dxf>
    <dxf>
      <numFmt numFmtId="166" formatCode="_-* #,##0.00\ [$€-40C]_-;\-* #,##0.00\ [$€-40C]_-;_-* &quot;-&quot;??\ [$€-40C]_-;_-@_-"/>
    </dxf>
    <dxf>
      <numFmt numFmtId="172" formatCode="#,##0.00_);\(#,##0.00\)"/>
    </dxf>
    <dxf>
      <alignment vertical="center" readingOrder="0"/>
    </dxf>
    <dxf>
      <alignment horizontal="center" readingOrder="0"/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  <fill>
        <patternFill>
          <bgColor theme="5" tint="0.59996337778862885"/>
        </patternFill>
      </fill>
    </dxf>
  </dxfs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2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[Compte_Epargne.xlsm]Synthèses prévisionnel!Tableau croisé dynamique1</c:name>
    <c:fmtId val="0"/>
  </c:pivotSource>
  <c:chart>
    <c:title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view3D>
      <c:rAngAx val="1"/>
    </c:view3D>
    <c:plotArea>
      <c:layout/>
      <c:bar3DChart>
        <c:barDir val="col"/>
        <c:grouping val="stacked"/>
        <c:ser>
          <c:idx val="0"/>
          <c:order val="0"/>
          <c:tx>
            <c:strRef>
              <c:f>'Synthèses prévisionnel'!$B$5:$B$6</c:f>
              <c:strCache>
                <c:ptCount val="1"/>
                <c:pt idx="0">
                  <c:v>Recettes</c:v>
                </c:pt>
              </c:strCache>
            </c:strRef>
          </c:tx>
          <c:cat>
            <c:strRef>
              <c:f>'Synthèses prévisionnel'!$A$7:$A$8</c:f>
              <c:strCache>
                <c:ptCount val="1"/>
                <c:pt idx="0">
                  <c:v>Activités autres que concerts théâtre</c:v>
                </c:pt>
              </c:strCache>
            </c:strRef>
          </c:cat>
          <c:val>
            <c:numRef>
              <c:f>'Synthèses prévisionnel'!$B$7:$B$8</c:f>
              <c:numCache>
                <c:formatCode>_-* #,##0.00\ [$€-40C]_-;\-* #,##0.00\ [$€-40C]_-;_-* "-"??\ [$€-40C]_-;_-@_-</c:formatCode>
                <c:ptCount val="1"/>
                <c:pt idx="0">
                  <c:v>0</c:v>
                </c:pt>
              </c:numCache>
            </c:numRef>
          </c:val>
        </c:ser>
        <c:gapWidth val="34"/>
        <c:shape val="cylinder"/>
        <c:axId val="70113920"/>
        <c:axId val="70164864"/>
        <c:axId val="0"/>
      </c:bar3DChart>
      <c:catAx>
        <c:axId val="70113920"/>
        <c:scaling>
          <c:orientation val="minMax"/>
        </c:scaling>
        <c:axPos val="b"/>
        <c:tickLblPos val="nextTo"/>
        <c:crossAx val="70164864"/>
        <c:crosses val="autoZero"/>
        <c:auto val="1"/>
        <c:lblAlgn val="ctr"/>
        <c:lblOffset val="100"/>
      </c:catAx>
      <c:valAx>
        <c:axId val="70164864"/>
        <c:scaling>
          <c:orientation val="minMax"/>
        </c:scaling>
        <c:axPos val="l"/>
        <c:majorGridlines/>
        <c:numFmt formatCode="_-* #,##0.00\ [$€-40C]_-;\-* #,##0.00\ [$€-40C]_-;_-* &quot;-&quot;??\ [$€-40C]_-;_-@_-" sourceLinked="1"/>
        <c:tickLblPos val="nextTo"/>
        <c:crossAx val="70113920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image" Target="../media/image2.png"/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hyperlink" Target="#Accueil!A1"/><Relationship Id="rId4" Type="http://schemas.openxmlformats.org/officeDocument/2006/relationships/chart" Target="../charts/chart1.xml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Accueil!A1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1010817</xdr:colOff>
      <xdr:row>1</xdr:row>
      <xdr:rowOff>948119</xdr:rowOff>
    </xdr:from>
    <xdr:to>
      <xdr:col>0</xdr:col>
      <xdr:colOff>2944975</xdr:colOff>
      <xdr:row>1</xdr:row>
      <xdr:rowOff>3539517</xdr:rowOff>
    </xdr:to>
    <xdr:pic macro="[0]!Ident_User">
      <xdr:nvPicPr>
        <xdr:cNvPr id="10" name="Image 9" descr="papillonbleu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10817" y="1871461"/>
          <a:ext cx="1934158" cy="2591398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6350" stA="50000" endA="300" endPos="90000" dist="50800" dir="5400000" sy="-100000" algn="bl" rotWithShape="0"/>
          <a:softEdge rad="635000"/>
        </a:effectLst>
        <a:scene3d>
          <a:camera prst="isometricRightUp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twoCellAnchor>
    <xdr:from>
      <xdr:col>1</xdr:col>
      <xdr:colOff>104775</xdr:colOff>
      <xdr:row>1</xdr:row>
      <xdr:rowOff>666750</xdr:rowOff>
    </xdr:from>
    <xdr:to>
      <xdr:col>1</xdr:col>
      <xdr:colOff>1962150</xdr:colOff>
      <xdr:row>1</xdr:row>
      <xdr:rowOff>1190625</xdr:rowOff>
    </xdr:to>
    <xdr:sp macro="[0]!Atteindre_Opérations" textlink="">
      <xdr:nvSpPr>
        <xdr:cNvPr id="15" name="Rectangle à coins arrondis 14"/>
        <xdr:cNvSpPr/>
      </xdr:nvSpPr>
      <xdr:spPr>
        <a:xfrm>
          <a:off x="4293831" y="1687286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Opérations </a:t>
          </a:r>
          <a:br>
            <a:rPr lang="fr-FR" sz="1200" b="1">
              <a:solidFill>
                <a:schemeClr val="accent1">
                  <a:lumMod val="75000"/>
                </a:schemeClr>
              </a:solidFill>
            </a:rPr>
          </a:br>
          <a:r>
            <a:rPr lang="fr-FR" sz="1200" b="1">
              <a:solidFill>
                <a:schemeClr val="accent1">
                  <a:lumMod val="75000"/>
                </a:schemeClr>
              </a:solidFill>
            </a:rPr>
            <a:t>comptables</a:t>
          </a:r>
        </a:p>
      </xdr:txBody>
    </xdr:sp>
    <xdr:clientData/>
  </xdr:twoCellAnchor>
  <xdr:twoCellAnchor>
    <xdr:from>
      <xdr:col>2</xdr:col>
      <xdr:colOff>219075</xdr:colOff>
      <xdr:row>1</xdr:row>
      <xdr:rowOff>2038350</xdr:rowOff>
    </xdr:from>
    <xdr:to>
      <xdr:col>2</xdr:col>
      <xdr:colOff>2076450</xdr:colOff>
      <xdr:row>1</xdr:row>
      <xdr:rowOff>2562225</xdr:rowOff>
    </xdr:to>
    <xdr:sp macro="[0]!Atteindre_Comptes" textlink="">
      <xdr:nvSpPr>
        <xdr:cNvPr id="17" name="Rectangle à coins arrondis 16"/>
        <xdr:cNvSpPr/>
      </xdr:nvSpPr>
      <xdr:spPr>
        <a:xfrm>
          <a:off x="7715250" y="3057525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Comptes</a:t>
          </a:r>
        </a:p>
      </xdr:txBody>
    </xdr:sp>
    <xdr:clientData/>
  </xdr:twoCellAnchor>
  <xdr:twoCellAnchor>
    <xdr:from>
      <xdr:col>1</xdr:col>
      <xdr:colOff>104775</xdr:colOff>
      <xdr:row>1</xdr:row>
      <xdr:rowOff>1390650</xdr:rowOff>
    </xdr:from>
    <xdr:to>
      <xdr:col>1</xdr:col>
      <xdr:colOff>1962150</xdr:colOff>
      <xdr:row>1</xdr:row>
      <xdr:rowOff>1914525</xdr:rowOff>
    </xdr:to>
    <xdr:sp macro="[0]!Atteindre_Synthèses_Opérations" textlink="">
      <xdr:nvSpPr>
        <xdr:cNvPr id="18" name="Rectangle à coins arrondis 17"/>
        <xdr:cNvSpPr/>
      </xdr:nvSpPr>
      <xdr:spPr>
        <a:xfrm>
          <a:off x="4293831" y="2411186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Synthèses des </a:t>
          </a:r>
          <a:br>
            <a:rPr lang="fr-FR" sz="1200" b="1">
              <a:solidFill>
                <a:schemeClr val="accent1">
                  <a:lumMod val="75000"/>
                </a:schemeClr>
              </a:solidFill>
            </a:rPr>
          </a:br>
          <a:r>
            <a:rPr lang="fr-FR" sz="1200" b="1">
              <a:solidFill>
                <a:schemeClr val="accent1">
                  <a:lumMod val="75000"/>
                </a:schemeClr>
              </a:solidFill>
            </a:rPr>
            <a:t>opérations</a:t>
          </a:r>
        </a:p>
      </xdr:txBody>
    </xdr:sp>
    <xdr:clientData/>
  </xdr:twoCellAnchor>
  <xdr:twoCellAnchor>
    <xdr:from>
      <xdr:col>2</xdr:col>
      <xdr:colOff>238125</xdr:colOff>
      <xdr:row>1</xdr:row>
      <xdr:rowOff>3400425</xdr:rowOff>
    </xdr:from>
    <xdr:to>
      <xdr:col>2</xdr:col>
      <xdr:colOff>2095500</xdr:colOff>
      <xdr:row>1</xdr:row>
      <xdr:rowOff>3924300</xdr:rowOff>
    </xdr:to>
    <xdr:sp macro="[0]!Atteindre_Paramètres" textlink="">
      <xdr:nvSpPr>
        <xdr:cNvPr id="19" name="Rectangle à coins arrondis 18"/>
        <xdr:cNvSpPr/>
      </xdr:nvSpPr>
      <xdr:spPr>
        <a:xfrm>
          <a:off x="7734300" y="4419600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Paramètres</a:t>
          </a:r>
        </a:p>
      </xdr:txBody>
    </xdr:sp>
    <xdr:clientData/>
  </xdr:twoCellAnchor>
  <xdr:twoCellAnchor>
    <xdr:from>
      <xdr:col>2</xdr:col>
      <xdr:colOff>219075</xdr:colOff>
      <xdr:row>1</xdr:row>
      <xdr:rowOff>1371600</xdr:rowOff>
    </xdr:from>
    <xdr:to>
      <xdr:col>2</xdr:col>
      <xdr:colOff>2076450</xdr:colOff>
      <xdr:row>1</xdr:row>
      <xdr:rowOff>1895475</xdr:rowOff>
    </xdr:to>
    <xdr:sp macro="[0]!Atteindre_Catégories" textlink="">
      <xdr:nvSpPr>
        <xdr:cNvPr id="20" name="Rectangle à coins arrondis 19"/>
        <xdr:cNvSpPr/>
      </xdr:nvSpPr>
      <xdr:spPr>
        <a:xfrm>
          <a:off x="7715250" y="2390775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Catégories de regroupements</a:t>
          </a:r>
        </a:p>
      </xdr:txBody>
    </xdr:sp>
    <xdr:clientData/>
  </xdr:twoCellAnchor>
  <xdr:twoCellAnchor>
    <xdr:from>
      <xdr:col>2</xdr:col>
      <xdr:colOff>219075</xdr:colOff>
      <xdr:row>1</xdr:row>
      <xdr:rowOff>2714625</xdr:rowOff>
    </xdr:from>
    <xdr:to>
      <xdr:col>2</xdr:col>
      <xdr:colOff>2076450</xdr:colOff>
      <xdr:row>1</xdr:row>
      <xdr:rowOff>3238500</xdr:rowOff>
    </xdr:to>
    <xdr:sp macro="[0]!Atteindre_Classes" textlink="">
      <xdr:nvSpPr>
        <xdr:cNvPr id="21" name="Rectangle à coins arrondis 20"/>
        <xdr:cNvSpPr/>
      </xdr:nvSpPr>
      <xdr:spPr>
        <a:xfrm>
          <a:off x="7715250" y="3733800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Classes de </a:t>
          </a:r>
          <a:br>
            <a:rPr lang="fr-FR" sz="1200" b="1">
              <a:solidFill>
                <a:schemeClr val="accent1">
                  <a:lumMod val="75000"/>
                </a:schemeClr>
              </a:solidFill>
            </a:rPr>
          </a:br>
          <a:r>
            <a:rPr lang="fr-FR" sz="1200" b="1">
              <a:solidFill>
                <a:schemeClr val="accent1">
                  <a:lumMod val="75000"/>
                </a:schemeClr>
              </a:solidFill>
            </a:rPr>
            <a:t>comptes</a:t>
          </a:r>
        </a:p>
      </xdr:txBody>
    </xdr:sp>
    <xdr:clientData/>
  </xdr:twoCellAnchor>
  <xdr:twoCellAnchor>
    <xdr:from>
      <xdr:col>1</xdr:col>
      <xdr:colOff>114300</xdr:colOff>
      <xdr:row>1</xdr:row>
      <xdr:rowOff>2047875</xdr:rowOff>
    </xdr:from>
    <xdr:to>
      <xdr:col>1</xdr:col>
      <xdr:colOff>1971675</xdr:colOff>
      <xdr:row>1</xdr:row>
      <xdr:rowOff>2571750</xdr:rowOff>
    </xdr:to>
    <xdr:sp macro="[0]!Atteindre_Prévisionnel" textlink="">
      <xdr:nvSpPr>
        <xdr:cNvPr id="22" name="Rectangle à coins arrondis 21"/>
        <xdr:cNvSpPr/>
      </xdr:nvSpPr>
      <xdr:spPr>
        <a:xfrm>
          <a:off x="4303356" y="3068411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Prévisionnel</a:t>
          </a:r>
        </a:p>
      </xdr:txBody>
    </xdr:sp>
    <xdr:clientData/>
  </xdr:twoCellAnchor>
  <xdr:twoCellAnchor>
    <xdr:from>
      <xdr:col>1</xdr:col>
      <xdr:colOff>123825</xdr:colOff>
      <xdr:row>1</xdr:row>
      <xdr:rowOff>2724150</xdr:rowOff>
    </xdr:from>
    <xdr:to>
      <xdr:col>1</xdr:col>
      <xdr:colOff>1981200</xdr:colOff>
      <xdr:row>1</xdr:row>
      <xdr:rowOff>3248025</xdr:rowOff>
    </xdr:to>
    <xdr:sp macro="[0]!Atteindre_Synthèses_Prévisionnel" textlink="">
      <xdr:nvSpPr>
        <xdr:cNvPr id="23" name="Rectangle à coins arrondis 22"/>
        <xdr:cNvSpPr/>
      </xdr:nvSpPr>
      <xdr:spPr>
        <a:xfrm>
          <a:off x="4312881" y="3744686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Synthèses du prévisionnel</a:t>
          </a:r>
        </a:p>
      </xdr:txBody>
    </xdr:sp>
    <xdr:clientData/>
  </xdr:twoCellAnchor>
  <xdr:twoCellAnchor>
    <xdr:from>
      <xdr:col>2</xdr:col>
      <xdr:colOff>219075</xdr:colOff>
      <xdr:row>1</xdr:row>
      <xdr:rowOff>676275</xdr:rowOff>
    </xdr:from>
    <xdr:to>
      <xdr:col>2</xdr:col>
      <xdr:colOff>2076450</xdr:colOff>
      <xdr:row>1</xdr:row>
      <xdr:rowOff>1200150</xdr:rowOff>
    </xdr:to>
    <xdr:sp macro="[0]!Atteindre_Regroupements" textlink="">
      <xdr:nvSpPr>
        <xdr:cNvPr id="24" name="Rectangle à coins arrondis 23"/>
        <xdr:cNvSpPr/>
      </xdr:nvSpPr>
      <xdr:spPr>
        <a:xfrm>
          <a:off x="7715250" y="1695450"/>
          <a:ext cx="1857375" cy="5238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Regroupements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326255</xdr:colOff>
      <xdr:row>0</xdr:row>
      <xdr:rowOff>92998</xdr:rowOff>
    </xdr:from>
    <xdr:to>
      <xdr:col>8</xdr:col>
      <xdr:colOff>123826</xdr:colOff>
      <xdr:row>1</xdr:row>
      <xdr:rowOff>28054</xdr:rowOff>
    </xdr:to>
    <xdr:sp macro="[0]!Feuil1.Trier_Opérations" textlink="">
      <xdr:nvSpPr>
        <xdr:cNvPr id="3" name="Bouton_Trier_Opération"/>
        <xdr:cNvSpPr/>
      </xdr:nvSpPr>
      <xdr:spPr>
        <a:xfrm>
          <a:off x="10089380" y="92998"/>
          <a:ext cx="911996" cy="411306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8</xdr:col>
      <xdr:colOff>259370</xdr:colOff>
      <xdr:row>0</xdr:row>
      <xdr:rowOff>90161</xdr:rowOff>
    </xdr:from>
    <xdr:to>
      <xdr:col>9</xdr:col>
      <xdr:colOff>472965</xdr:colOff>
      <xdr:row>1</xdr:row>
      <xdr:rowOff>21890</xdr:rowOff>
    </xdr:to>
    <xdr:sp macro="[0]!Feuil1.Supprimer_Opération" textlink="">
      <xdr:nvSpPr>
        <xdr:cNvPr id="4" name="Bouton_Supprimer_Opération"/>
        <xdr:cNvSpPr/>
      </xdr:nvSpPr>
      <xdr:spPr>
        <a:xfrm>
          <a:off x="11144146" y="90161"/>
          <a:ext cx="969026" cy="411263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4</xdr:col>
      <xdr:colOff>371475</xdr:colOff>
      <xdr:row>0</xdr:row>
      <xdr:rowOff>90056</xdr:rowOff>
    </xdr:from>
    <xdr:to>
      <xdr:col>6</xdr:col>
      <xdr:colOff>58881</xdr:colOff>
      <xdr:row>1</xdr:row>
      <xdr:rowOff>25112</xdr:rowOff>
    </xdr:to>
    <xdr:sp macro="[0]!Feuil1.Afficher_Form_Ajout_Opération" textlink="">
      <xdr:nvSpPr>
        <xdr:cNvPr id="5" name="Bouton_Ajouter_Opération"/>
        <xdr:cNvSpPr/>
      </xdr:nvSpPr>
      <xdr:spPr>
        <a:xfrm>
          <a:off x="7191375" y="90056"/>
          <a:ext cx="1020906" cy="411306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 editAs="oneCell">
    <xdr:from>
      <xdr:col>10</xdr:col>
      <xdr:colOff>48073</xdr:colOff>
      <xdr:row>0</xdr:row>
      <xdr:rowOff>88173</xdr:rowOff>
    </xdr:from>
    <xdr:to>
      <xdr:col>10</xdr:col>
      <xdr:colOff>457648</xdr:colOff>
      <xdr:row>1</xdr:row>
      <xdr:rowOff>21498</xdr:rowOff>
    </xdr:to>
    <xdr:pic>
      <xdr:nvPicPr>
        <xdr:cNvPr id="1037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6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12404297" y="88173"/>
          <a:ext cx="409575" cy="412859"/>
        </a:xfrm>
        <a:prstGeom prst="rect">
          <a:avLst/>
        </a:prstGeom>
        <a:noFill/>
      </xdr:spPr>
    </xdr:pic>
    <xdr:clientData/>
  </xdr:twoCellAnchor>
  <xdr:twoCellAnchor>
    <xdr:from>
      <xdr:col>6</xdr:col>
      <xdr:colOff>225136</xdr:colOff>
      <xdr:row>0</xdr:row>
      <xdr:rowOff>99581</xdr:rowOff>
    </xdr:from>
    <xdr:to>
      <xdr:col>7</xdr:col>
      <xdr:colOff>194829</xdr:colOff>
      <xdr:row>1</xdr:row>
      <xdr:rowOff>34637</xdr:rowOff>
    </xdr:to>
    <xdr:sp macro="[0]!Feuil1.Afficher_Form_Modif_Opération" textlink="">
      <xdr:nvSpPr>
        <xdr:cNvPr id="6" name="Bouton_Ajouter_Opération"/>
        <xdr:cNvSpPr/>
      </xdr:nvSpPr>
      <xdr:spPr>
        <a:xfrm>
          <a:off x="10044545" y="99581"/>
          <a:ext cx="826943" cy="411306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626909</xdr:colOff>
      <xdr:row>0</xdr:row>
      <xdr:rowOff>77377</xdr:rowOff>
    </xdr:from>
    <xdr:to>
      <xdr:col>5</xdr:col>
      <xdr:colOff>1409951</xdr:colOff>
      <xdr:row>0</xdr:row>
      <xdr:rowOff>432043</xdr:rowOff>
    </xdr:to>
    <xdr:sp macro="[0]!Feuil2.Trier_Regroupements" textlink="">
      <xdr:nvSpPr>
        <xdr:cNvPr id="3" name="Bouton_Trier_Rubrique"/>
        <xdr:cNvSpPr/>
      </xdr:nvSpPr>
      <xdr:spPr>
        <a:xfrm>
          <a:off x="8246909" y="77377"/>
          <a:ext cx="783042" cy="354666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5</xdr:col>
      <xdr:colOff>1516577</xdr:colOff>
      <xdr:row>0</xdr:row>
      <xdr:rowOff>86558</xdr:rowOff>
    </xdr:from>
    <xdr:to>
      <xdr:col>5</xdr:col>
      <xdr:colOff>2411545</xdr:colOff>
      <xdr:row>0</xdr:row>
      <xdr:rowOff>439776</xdr:rowOff>
    </xdr:to>
    <xdr:sp macro="[0]!Feuil2.Supprimer_Regroupement" textlink="">
      <xdr:nvSpPr>
        <xdr:cNvPr id="4" name="Bouton_Supprimer_Rubrique"/>
        <xdr:cNvSpPr/>
      </xdr:nvSpPr>
      <xdr:spPr>
        <a:xfrm>
          <a:off x="9136577" y="86558"/>
          <a:ext cx="894968" cy="353218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4</xdr:col>
      <xdr:colOff>465165</xdr:colOff>
      <xdr:row>0</xdr:row>
      <xdr:rowOff>74298</xdr:rowOff>
    </xdr:from>
    <xdr:to>
      <xdr:col>4</xdr:col>
      <xdr:colOff>1293840</xdr:colOff>
      <xdr:row>0</xdr:row>
      <xdr:rowOff>428964</xdr:rowOff>
    </xdr:to>
    <xdr:sp macro="[0]!Feuil2.Afficher_Form_Ajout_Regroupement" textlink="">
      <xdr:nvSpPr>
        <xdr:cNvPr id="5" name="Bouton_Ajouter_Rubrique"/>
        <xdr:cNvSpPr/>
      </xdr:nvSpPr>
      <xdr:spPr>
        <a:xfrm>
          <a:off x="6408890" y="74298"/>
          <a:ext cx="828675" cy="354666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 editAs="oneCell">
    <xdr:from>
      <xdr:col>5</xdr:col>
      <xdr:colOff>2475498</xdr:colOff>
      <xdr:row>0</xdr:row>
      <xdr:rowOff>78582</xdr:rowOff>
    </xdr:from>
    <xdr:to>
      <xdr:col>6</xdr:col>
      <xdr:colOff>18173</xdr:colOff>
      <xdr:row>1</xdr:row>
      <xdr:rowOff>3248</xdr:rowOff>
    </xdr:to>
    <xdr:pic>
      <xdr:nvPicPr>
        <xdr:cNvPr id="6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4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10095498" y="78582"/>
          <a:ext cx="409575" cy="409575"/>
        </a:xfrm>
        <a:prstGeom prst="rect">
          <a:avLst/>
        </a:prstGeom>
        <a:noFill/>
      </xdr:spPr>
    </xdr:pic>
    <xdr:clientData/>
  </xdr:twoCellAnchor>
  <xdr:twoCellAnchor>
    <xdr:from>
      <xdr:col>4</xdr:col>
      <xdr:colOff>1382697</xdr:colOff>
      <xdr:row>0</xdr:row>
      <xdr:rowOff>74172</xdr:rowOff>
    </xdr:from>
    <xdr:to>
      <xdr:col>5</xdr:col>
      <xdr:colOff>531508</xdr:colOff>
      <xdr:row>0</xdr:row>
      <xdr:rowOff>428838</xdr:rowOff>
    </xdr:to>
    <xdr:sp macro="[0]!Feuil2.Afficher_Form_Modif_Regroupement" textlink="">
      <xdr:nvSpPr>
        <xdr:cNvPr id="7" name="Bouton_Ajouter_Rubrique"/>
        <xdr:cNvSpPr/>
      </xdr:nvSpPr>
      <xdr:spPr>
        <a:xfrm>
          <a:off x="7326422" y="74172"/>
          <a:ext cx="825086" cy="354666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1406082</xdr:colOff>
      <xdr:row>0</xdr:row>
      <xdr:rowOff>95465</xdr:rowOff>
    </xdr:from>
    <xdr:to>
      <xdr:col>5</xdr:col>
      <xdr:colOff>360625</xdr:colOff>
      <xdr:row>1</xdr:row>
      <xdr:rowOff>60472</xdr:rowOff>
    </xdr:to>
    <xdr:sp macro="[0]!Feuil3.Trier_Comptes" textlink="">
      <xdr:nvSpPr>
        <xdr:cNvPr id="3" name="Bouton_Trier_Pupitres"/>
        <xdr:cNvSpPr/>
      </xdr:nvSpPr>
      <xdr:spPr>
        <a:xfrm>
          <a:off x="7701241" y="95465"/>
          <a:ext cx="746975" cy="354666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5</xdr:col>
      <xdr:colOff>447192</xdr:colOff>
      <xdr:row>0</xdr:row>
      <xdr:rowOff>95182</xdr:rowOff>
    </xdr:from>
    <xdr:to>
      <xdr:col>5</xdr:col>
      <xdr:colOff>1398443</xdr:colOff>
      <xdr:row>1</xdr:row>
      <xdr:rowOff>59952</xdr:rowOff>
    </xdr:to>
    <xdr:sp macro="[0]!Feuil3.Supprimer_Compte" textlink="">
      <xdr:nvSpPr>
        <xdr:cNvPr id="4" name="Bouton_Supprimer_Pupitre"/>
        <xdr:cNvSpPr/>
      </xdr:nvSpPr>
      <xdr:spPr>
        <a:xfrm>
          <a:off x="8534783" y="95182"/>
          <a:ext cx="951251" cy="354429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3</xdr:col>
      <xdr:colOff>601808</xdr:colOff>
      <xdr:row>0</xdr:row>
      <xdr:rowOff>89189</xdr:rowOff>
    </xdr:from>
    <xdr:to>
      <xdr:col>4</xdr:col>
      <xdr:colOff>322984</xdr:colOff>
      <xdr:row>1</xdr:row>
      <xdr:rowOff>54196</xdr:rowOff>
    </xdr:to>
    <xdr:sp macro="[0]!Feuil3.Afficher_Form_Ajout_Compte" textlink="">
      <xdr:nvSpPr>
        <xdr:cNvPr id="5" name="Bouton_Ajouter_Pupitre"/>
        <xdr:cNvSpPr/>
      </xdr:nvSpPr>
      <xdr:spPr>
        <a:xfrm>
          <a:off x="5779944" y="89189"/>
          <a:ext cx="838199" cy="354666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 editAs="oneCell">
    <xdr:from>
      <xdr:col>5</xdr:col>
      <xdr:colOff>1483302</xdr:colOff>
      <xdr:row>0</xdr:row>
      <xdr:rowOff>53686</xdr:rowOff>
    </xdr:from>
    <xdr:to>
      <xdr:col>5</xdr:col>
      <xdr:colOff>1890279</xdr:colOff>
      <xdr:row>1</xdr:row>
      <xdr:rowOff>73602</xdr:rowOff>
    </xdr:to>
    <xdr:pic>
      <xdr:nvPicPr>
        <xdr:cNvPr id="6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3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570893" y="53686"/>
          <a:ext cx="406977" cy="4095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2419350</xdr:colOff>
      <xdr:row>1</xdr:row>
      <xdr:rowOff>19050</xdr:rowOff>
    </xdr:from>
    <xdr:to>
      <xdr:col>6</xdr:col>
      <xdr:colOff>0</xdr:colOff>
      <xdr:row>2</xdr:row>
      <xdr:rowOff>246784</xdr:rowOff>
    </xdr:to>
    <xdr:pic>
      <xdr:nvPicPr>
        <xdr:cNvPr id="7" name="Picture 13">
          <a:hlinkClick xmlns:r="http://schemas.openxmlformats.org/officeDocument/2006/relationships" r:id="rId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3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944100" y="504825"/>
          <a:ext cx="409575" cy="409575"/>
        </a:xfrm>
        <a:prstGeom prst="rect">
          <a:avLst/>
        </a:prstGeom>
        <a:noFill/>
      </xdr:spPr>
    </xdr:pic>
    <xdr:clientData/>
  </xdr:twoCellAnchor>
  <xdr:twoCellAnchor>
    <xdr:from>
      <xdr:col>4</xdr:col>
      <xdr:colOff>408710</xdr:colOff>
      <xdr:row>0</xdr:row>
      <xdr:rowOff>98714</xdr:rowOff>
    </xdr:from>
    <xdr:to>
      <xdr:col>4</xdr:col>
      <xdr:colOff>1285009</xdr:colOff>
      <xdr:row>1</xdr:row>
      <xdr:rowOff>63721</xdr:rowOff>
    </xdr:to>
    <xdr:sp macro="[0]!Feuil3.Afficher_Form_Modif_Compte" textlink="">
      <xdr:nvSpPr>
        <xdr:cNvPr id="8" name="Bouton_Ajouter_Pupitre"/>
        <xdr:cNvSpPr/>
      </xdr:nvSpPr>
      <xdr:spPr>
        <a:xfrm>
          <a:off x="6703869" y="98714"/>
          <a:ext cx="876299" cy="354666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167044</xdr:colOff>
      <xdr:row>0</xdr:row>
      <xdr:rowOff>101526</xdr:rowOff>
    </xdr:from>
    <xdr:to>
      <xdr:col>5</xdr:col>
      <xdr:colOff>1009366</xdr:colOff>
      <xdr:row>0</xdr:row>
      <xdr:rowOff>456192</xdr:rowOff>
    </xdr:to>
    <xdr:sp macro="[0]!Feuil6.Trier_Prévisionnel" textlink="">
      <xdr:nvSpPr>
        <xdr:cNvPr id="3" name="Bouton_Trier_Pupitres"/>
        <xdr:cNvSpPr/>
      </xdr:nvSpPr>
      <xdr:spPr>
        <a:xfrm>
          <a:off x="8807072" y="101526"/>
          <a:ext cx="842322" cy="354666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5</xdr:col>
      <xdr:colOff>1080448</xdr:colOff>
      <xdr:row>0</xdr:row>
      <xdr:rowOff>101243</xdr:rowOff>
    </xdr:from>
    <xdr:to>
      <xdr:col>5</xdr:col>
      <xdr:colOff>1971675</xdr:colOff>
      <xdr:row>0</xdr:row>
      <xdr:rowOff>455672</xdr:rowOff>
    </xdr:to>
    <xdr:sp macro="[0]!Feuil6.Supprimer_Prévisionnel" textlink="">
      <xdr:nvSpPr>
        <xdr:cNvPr id="4" name="Bouton_Supprimer_Prévisionnel"/>
        <xdr:cNvSpPr/>
      </xdr:nvSpPr>
      <xdr:spPr>
        <a:xfrm>
          <a:off x="9720476" y="101243"/>
          <a:ext cx="891227" cy="354429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2</xdr:col>
      <xdr:colOff>1290204</xdr:colOff>
      <xdr:row>0</xdr:row>
      <xdr:rowOff>95250</xdr:rowOff>
    </xdr:from>
    <xdr:to>
      <xdr:col>2</xdr:col>
      <xdr:colOff>2239086</xdr:colOff>
      <xdr:row>0</xdr:row>
      <xdr:rowOff>449916</xdr:rowOff>
    </xdr:to>
    <xdr:sp macro="[0]!Feuil6.Afficher_Form_Ajout_Prévisionnel" textlink="">
      <xdr:nvSpPr>
        <xdr:cNvPr id="5" name="Bouton_Ajouter_Opération"/>
        <xdr:cNvSpPr/>
      </xdr:nvSpPr>
      <xdr:spPr>
        <a:xfrm>
          <a:off x="6806045" y="95250"/>
          <a:ext cx="948882" cy="354666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 editAs="oneCell">
    <xdr:from>
      <xdr:col>5</xdr:col>
      <xdr:colOff>2133600</xdr:colOff>
      <xdr:row>0</xdr:row>
      <xdr:rowOff>76200</xdr:rowOff>
    </xdr:from>
    <xdr:to>
      <xdr:col>5</xdr:col>
      <xdr:colOff>2543175</xdr:colOff>
      <xdr:row>1</xdr:row>
      <xdr:rowOff>28575</xdr:rowOff>
    </xdr:to>
    <xdr:pic>
      <xdr:nvPicPr>
        <xdr:cNvPr id="6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6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820275" y="76200"/>
          <a:ext cx="409575" cy="409575"/>
        </a:xfrm>
        <a:prstGeom prst="rect">
          <a:avLst/>
        </a:prstGeom>
        <a:noFill/>
      </xdr:spPr>
    </xdr:pic>
    <xdr:clientData/>
  </xdr:twoCellAnchor>
  <xdr:twoCellAnchor>
    <xdr:from>
      <xdr:col>4</xdr:col>
      <xdr:colOff>56866</xdr:colOff>
      <xdr:row>0</xdr:row>
      <xdr:rowOff>95250</xdr:rowOff>
    </xdr:from>
    <xdr:to>
      <xdr:col>5</xdr:col>
      <xdr:colOff>106197</xdr:colOff>
      <xdr:row>0</xdr:row>
      <xdr:rowOff>449916</xdr:rowOff>
    </xdr:to>
    <xdr:sp macro="[0]!Feuil6.Afficher_Form_Modif_Prévisionnel" textlink="">
      <xdr:nvSpPr>
        <xdr:cNvPr id="7" name="Bouton_Ajouter_Opération"/>
        <xdr:cNvSpPr/>
      </xdr:nvSpPr>
      <xdr:spPr>
        <a:xfrm>
          <a:off x="7840355" y="95250"/>
          <a:ext cx="905870" cy="354666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21166</xdr:colOff>
      <xdr:row>4</xdr:row>
      <xdr:rowOff>74084</xdr:rowOff>
    </xdr:from>
    <xdr:to>
      <xdr:col>10</xdr:col>
      <xdr:colOff>17991</xdr:colOff>
      <xdr:row>6</xdr:row>
      <xdr:rowOff>60325</xdr:rowOff>
    </xdr:to>
    <xdr:pic>
      <xdr:nvPicPr>
        <xdr:cNvPr id="2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7672916" y="709084"/>
          <a:ext cx="409575" cy="4095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10583</xdr:colOff>
      <xdr:row>2</xdr:row>
      <xdr:rowOff>1</xdr:rowOff>
    </xdr:from>
    <xdr:to>
      <xdr:col>10</xdr:col>
      <xdr:colOff>31750</xdr:colOff>
      <xdr:row>4</xdr:row>
      <xdr:rowOff>11383</xdr:rowOff>
    </xdr:to>
    <xdr:pic macro="[0]!Actualiser_TCD"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7662333" y="211668"/>
          <a:ext cx="433917" cy="434715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408900</xdr:colOff>
      <xdr:row>1</xdr:row>
      <xdr:rowOff>61576</xdr:rowOff>
    </xdr:from>
    <xdr:to>
      <xdr:col>4</xdr:col>
      <xdr:colOff>818475</xdr:colOff>
      <xdr:row>3</xdr:row>
      <xdr:rowOff>153650</xdr:rowOff>
    </xdr:to>
    <xdr:pic>
      <xdr:nvPicPr>
        <xdr:cNvPr id="3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6556855" y="477212"/>
          <a:ext cx="409575" cy="421120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398317</xdr:colOff>
      <xdr:row>0</xdr:row>
      <xdr:rowOff>32712</xdr:rowOff>
    </xdr:from>
    <xdr:to>
      <xdr:col>4</xdr:col>
      <xdr:colOff>832234</xdr:colOff>
      <xdr:row>1</xdr:row>
      <xdr:rowOff>44094</xdr:rowOff>
    </xdr:to>
    <xdr:pic macro="[0]!Actualiser_TCD"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6546272" y="32712"/>
          <a:ext cx="433917" cy="427018"/>
        </a:xfrm>
        <a:prstGeom prst="rect">
          <a:avLst/>
        </a:prstGeom>
        <a:noFill/>
      </xdr:spPr>
    </xdr:pic>
    <xdr:clientData/>
  </xdr:twoCellAnchor>
  <xdr:twoCellAnchor>
    <xdr:from>
      <xdr:col>0</xdr:col>
      <xdr:colOff>424295</xdr:colOff>
      <xdr:row>12</xdr:row>
      <xdr:rowOff>77932</xdr:rowOff>
    </xdr:from>
    <xdr:to>
      <xdr:col>6</xdr:col>
      <xdr:colOff>337705</xdr:colOff>
      <xdr:row>48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635423</xdr:colOff>
      <xdr:row>0</xdr:row>
      <xdr:rowOff>92002</xdr:rowOff>
    </xdr:from>
    <xdr:to>
      <xdr:col>2</xdr:col>
      <xdr:colOff>1382398</xdr:colOff>
      <xdr:row>1</xdr:row>
      <xdr:rowOff>20979</xdr:rowOff>
    </xdr:to>
    <xdr:sp macro="[0]!Feuil10.Trier_Classes" textlink="">
      <xdr:nvSpPr>
        <xdr:cNvPr id="2" name="Bouton_Trier_Pupitres"/>
        <xdr:cNvSpPr/>
      </xdr:nvSpPr>
      <xdr:spPr>
        <a:xfrm>
          <a:off x="6309010" y="92002"/>
          <a:ext cx="746975" cy="41558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2</xdr:col>
      <xdr:colOff>1468965</xdr:colOff>
      <xdr:row>0</xdr:row>
      <xdr:rowOff>91718</xdr:rowOff>
    </xdr:from>
    <xdr:to>
      <xdr:col>2</xdr:col>
      <xdr:colOff>2419350</xdr:colOff>
      <xdr:row>1</xdr:row>
      <xdr:rowOff>20524</xdr:rowOff>
    </xdr:to>
    <xdr:sp macro="[0]!Feuil10.Supprimer_Classe" textlink="">
      <xdr:nvSpPr>
        <xdr:cNvPr id="3" name="Bouton_Supprimer_Pupitre"/>
        <xdr:cNvSpPr/>
      </xdr:nvSpPr>
      <xdr:spPr>
        <a:xfrm>
          <a:off x="7142552" y="91718"/>
          <a:ext cx="950385" cy="415409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0</xdr:col>
      <xdr:colOff>4297433</xdr:colOff>
      <xdr:row>0</xdr:row>
      <xdr:rowOff>96908</xdr:rowOff>
    </xdr:from>
    <xdr:to>
      <xdr:col>1</xdr:col>
      <xdr:colOff>797201</xdr:colOff>
      <xdr:row>1</xdr:row>
      <xdr:rowOff>25885</xdr:rowOff>
    </xdr:to>
    <xdr:sp macro="[0]!Feuil10.Afficher_Form_Ajout_Classe" textlink="">
      <xdr:nvSpPr>
        <xdr:cNvPr id="4" name="Bouton_Ajouter_Pupitre"/>
        <xdr:cNvSpPr/>
      </xdr:nvSpPr>
      <xdr:spPr>
        <a:xfrm>
          <a:off x="4297433" y="96908"/>
          <a:ext cx="946494" cy="41558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 editAs="oneCell">
    <xdr:from>
      <xdr:col>2</xdr:col>
      <xdr:colOff>2486025</xdr:colOff>
      <xdr:row>0</xdr:row>
      <xdr:rowOff>76200</xdr:rowOff>
    </xdr:from>
    <xdr:to>
      <xdr:col>4</xdr:col>
      <xdr:colOff>9525</xdr:colOff>
      <xdr:row>1</xdr:row>
      <xdr:rowOff>0</xdr:rowOff>
    </xdr:to>
    <xdr:pic>
      <xdr:nvPicPr>
        <xdr:cNvPr id="5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3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7981950" y="76200"/>
          <a:ext cx="409575" cy="409575"/>
        </a:xfrm>
        <a:prstGeom prst="rect">
          <a:avLst/>
        </a:prstGeom>
        <a:noFill/>
      </xdr:spPr>
    </xdr:pic>
    <xdr:clientData/>
  </xdr:twoCellAnchor>
  <xdr:twoCellAnchor>
    <xdr:from>
      <xdr:col>1</xdr:col>
      <xdr:colOff>885202</xdr:colOff>
      <xdr:row>0</xdr:row>
      <xdr:rowOff>95251</xdr:rowOff>
    </xdr:from>
    <xdr:to>
      <xdr:col>2</xdr:col>
      <xdr:colOff>542924</xdr:colOff>
      <xdr:row>1</xdr:row>
      <xdr:rowOff>24228</xdr:rowOff>
    </xdr:to>
    <xdr:sp macro="[0]!Feuil10.Afficher_Form_Modif_Classe" textlink="">
      <xdr:nvSpPr>
        <xdr:cNvPr id="6" name="Bouton_Ajouter_Pupitre"/>
        <xdr:cNvSpPr/>
      </xdr:nvSpPr>
      <xdr:spPr>
        <a:xfrm>
          <a:off x="5331928" y="95251"/>
          <a:ext cx="884583" cy="41558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2185135</xdr:colOff>
      <xdr:row>0</xdr:row>
      <xdr:rowOff>107854</xdr:rowOff>
    </xdr:from>
    <xdr:to>
      <xdr:col>1</xdr:col>
      <xdr:colOff>2932110</xdr:colOff>
      <xdr:row>1</xdr:row>
      <xdr:rowOff>5320</xdr:rowOff>
    </xdr:to>
    <xdr:sp macro="[0]!Feuil9.Trier_Catégories" textlink="">
      <xdr:nvSpPr>
        <xdr:cNvPr id="2" name="Bouton_Trier_Rubrique"/>
        <xdr:cNvSpPr/>
      </xdr:nvSpPr>
      <xdr:spPr>
        <a:xfrm>
          <a:off x="7157185" y="107854"/>
          <a:ext cx="746975" cy="354666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1</xdr:col>
      <xdr:colOff>3021539</xdr:colOff>
      <xdr:row>0</xdr:row>
      <xdr:rowOff>110769</xdr:rowOff>
    </xdr:from>
    <xdr:to>
      <xdr:col>1</xdr:col>
      <xdr:colOff>3914775</xdr:colOff>
      <xdr:row>1</xdr:row>
      <xdr:rowOff>6787</xdr:rowOff>
    </xdr:to>
    <xdr:sp macro="[0]!Feuil9.Supprimer_Catégorie" textlink="">
      <xdr:nvSpPr>
        <xdr:cNvPr id="3" name="Bouton_Supprimer_Rubrique"/>
        <xdr:cNvSpPr/>
      </xdr:nvSpPr>
      <xdr:spPr>
        <a:xfrm>
          <a:off x="7993589" y="110769"/>
          <a:ext cx="893236" cy="353218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1</xdr:col>
      <xdr:colOff>295275</xdr:colOff>
      <xdr:row>0</xdr:row>
      <xdr:rowOff>104775</xdr:rowOff>
    </xdr:from>
    <xdr:to>
      <xdr:col>1</xdr:col>
      <xdr:colOff>1123950</xdr:colOff>
      <xdr:row>1</xdr:row>
      <xdr:rowOff>2241</xdr:rowOff>
    </xdr:to>
    <xdr:sp macro="[0]!Feuil9.Afficher_Form_Ajout_Catégorie" textlink="">
      <xdr:nvSpPr>
        <xdr:cNvPr id="4" name="Bouton_Ajouter_Rubrique"/>
        <xdr:cNvSpPr/>
      </xdr:nvSpPr>
      <xdr:spPr>
        <a:xfrm>
          <a:off x="5267325" y="104775"/>
          <a:ext cx="828675" cy="354666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 editAs="oneCell">
    <xdr:from>
      <xdr:col>1</xdr:col>
      <xdr:colOff>3981450</xdr:colOff>
      <xdr:row>0</xdr:row>
      <xdr:rowOff>85725</xdr:rowOff>
    </xdr:from>
    <xdr:to>
      <xdr:col>1</xdr:col>
      <xdr:colOff>4391025</xdr:colOff>
      <xdr:row>1</xdr:row>
      <xdr:rowOff>38100</xdr:rowOff>
    </xdr:to>
    <xdr:pic>
      <xdr:nvPicPr>
        <xdr:cNvPr id="5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4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8953500" y="85725"/>
          <a:ext cx="409575" cy="409575"/>
        </a:xfrm>
        <a:prstGeom prst="rect">
          <a:avLst/>
        </a:prstGeom>
        <a:noFill/>
      </xdr:spPr>
    </xdr:pic>
    <xdr:clientData/>
  </xdr:twoCellAnchor>
  <xdr:twoCellAnchor>
    <xdr:from>
      <xdr:col>1</xdr:col>
      <xdr:colOff>1238250</xdr:colOff>
      <xdr:row>0</xdr:row>
      <xdr:rowOff>95250</xdr:rowOff>
    </xdr:from>
    <xdr:to>
      <xdr:col>1</xdr:col>
      <xdr:colOff>2066925</xdr:colOff>
      <xdr:row>0</xdr:row>
      <xdr:rowOff>449916</xdr:rowOff>
    </xdr:to>
    <xdr:sp macro="[0]!Feuil9.Afficher_Form_Modif_Catégorie" textlink="">
      <xdr:nvSpPr>
        <xdr:cNvPr id="6" name="Bouton_Ajouter_Rubrique"/>
        <xdr:cNvSpPr/>
      </xdr:nvSpPr>
      <xdr:spPr>
        <a:xfrm>
          <a:off x="6210300" y="95250"/>
          <a:ext cx="828675" cy="354666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646085</xdr:colOff>
      <xdr:row>8</xdr:row>
      <xdr:rowOff>147205</xdr:rowOff>
    </xdr:from>
    <xdr:to>
      <xdr:col>8</xdr:col>
      <xdr:colOff>458066</xdr:colOff>
      <xdr:row>18</xdr:row>
      <xdr:rowOff>17319</xdr:rowOff>
    </xdr:to>
    <xdr:sp macro="" textlink="">
      <xdr:nvSpPr>
        <xdr:cNvPr id="2" name="ZoneTexte 1"/>
        <xdr:cNvSpPr txBox="1"/>
      </xdr:nvSpPr>
      <xdr:spPr>
        <a:xfrm>
          <a:off x="5677017" y="1489364"/>
          <a:ext cx="3699913" cy="1515341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FR" sz="1200" b="1"/>
            <a:t>Mode d'emploi du classeur :</a:t>
          </a:r>
        </a:p>
        <a:p>
          <a:endParaRPr lang="fr-FR" sz="1200"/>
        </a:p>
        <a:p>
          <a:r>
            <a:rPr lang="fr-FR" sz="1200"/>
            <a:t>1 - Définir les Catégories et les Classes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2 - Définir les Regroupements et les Comptes</a:t>
          </a:r>
          <a:endParaRPr lang="fr-FR" sz="1200"/>
        </a:p>
        <a:p>
          <a:r>
            <a:rPr lang="fr-FR" sz="1200"/>
            <a:t>3</a:t>
          </a:r>
          <a:r>
            <a:rPr lang="fr-FR" sz="1200" baseline="0"/>
            <a:t> - Renseigner le Budget Prévisionnel (optionnel)</a:t>
          </a:r>
        </a:p>
        <a:p>
          <a:r>
            <a:rPr lang="fr-FR" sz="1200" baseline="0"/>
            <a:t>4 - Saisir les Opérations</a:t>
          </a:r>
        </a:p>
        <a:p>
          <a:r>
            <a:rPr lang="fr-FR" sz="1200" baseline="0"/>
            <a:t>5 - Actualiser les synthèses</a:t>
          </a:r>
        </a:p>
        <a:p>
          <a:endParaRPr lang="fr-FR" sz="1200" baseline="0"/>
        </a:p>
      </xdr:txBody>
    </xdr:sp>
    <xdr:clientData fPrintsWithSheet="0"/>
  </xdr:twoCellAnchor>
  <xdr:twoCellAnchor editAs="oneCell">
    <xdr:from>
      <xdr:col>3</xdr:col>
      <xdr:colOff>238125</xdr:colOff>
      <xdr:row>5</xdr:row>
      <xdr:rowOff>133350</xdr:rowOff>
    </xdr:from>
    <xdr:to>
      <xdr:col>3</xdr:col>
      <xdr:colOff>647700</xdr:colOff>
      <xdr:row>8</xdr:row>
      <xdr:rowOff>57150</xdr:rowOff>
    </xdr:to>
    <xdr:pic>
      <xdr:nvPicPr>
        <xdr:cNvPr id="3" name="Picture 13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4657725" y="457200"/>
          <a:ext cx="409575" cy="40957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dev/Downloads/Comptabilit&#233;_PB_2014_Cpte_Epargn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Opérations"/>
      <sheetName val="Regroupements"/>
      <sheetName val="Comptes"/>
      <sheetName val="Prévisionnel"/>
      <sheetName val="Synthèses opérations"/>
      <sheetName val="Synthèses prévisionnel"/>
      <sheetName val="Classes"/>
      <sheetName val="Catégories"/>
      <sheetName val="Paramètres"/>
      <sheetName val="Feuil1"/>
    </sheetNames>
    <sheetDataSet>
      <sheetData sheetId="0" refreshError="1"/>
      <sheetData sheetId="1">
        <row r="3">
          <cell r="C3" t="str">
            <v>Compte</v>
          </cell>
        </row>
      </sheetData>
      <sheetData sheetId="2" refreshError="1"/>
      <sheetData sheetId="3" refreshError="1"/>
      <sheetData sheetId="4">
        <row r="3">
          <cell r="B3" t="str">
            <v>Regroupement</v>
          </cell>
        </row>
      </sheetData>
      <sheetData sheetId="5" refreshError="1"/>
      <sheetData sheetId="6" refreshError="1"/>
      <sheetData sheetId="7">
        <row r="3">
          <cell r="A3" t="str">
            <v>Libellé</v>
          </cell>
        </row>
        <row r="4">
          <cell r="A4" t="str">
            <v>1 - Comptes de capitaux</v>
          </cell>
        </row>
        <row r="5">
          <cell r="A5" t="str">
            <v>2 - Comptes d'immobilisation</v>
          </cell>
        </row>
        <row r="6">
          <cell r="A6" t="str">
            <v>3 - Comptes de stocks et en-cours</v>
          </cell>
        </row>
        <row r="7">
          <cell r="A7" t="str">
            <v>4 - Compte de tiers</v>
          </cell>
        </row>
        <row r="8">
          <cell r="A8" t="str">
            <v>5 - Comptes financiers</v>
          </cell>
        </row>
        <row r="9">
          <cell r="A9" t="str">
            <v>6 - Comptes de charges</v>
          </cell>
        </row>
        <row r="10">
          <cell r="A10" t="str">
            <v>7 - Comptes de produits</v>
          </cell>
        </row>
        <row r="11">
          <cell r="A11" t="str">
            <v>8 - Traitement des contributions volontaires en nature</v>
          </cell>
        </row>
      </sheetData>
      <sheetData sheetId="8" refreshError="1"/>
      <sheetData sheetId="9" refreshError="1"/>
      <sheetData sheetId="1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d" refreshedDate="42139.336344675925" createdVersion="3" refreshedVersion="3" minRefreshableVersion="3" recordCount="1">
  <cacheSource type="worksheet">
    <worksheetSource name="Prévisionnel"/>
  </cacheSource>
  <cacheFields count="7">
    <cacheField name="Désignation" numFmtId="0">
      <sharedItems/>
    </cacheField>
    <cacheField name="Regroupement" numFmtId="166">
      <sharedItems count="20">
        <s v="Activités autres que concerts théâtre"/>
        <s v="Concert Nuit du Blues" u="1"/>
        <s v="Concert Kevin Seddiki/Shezar" u="1"/>
        <s v="Brocante musicale" u="1"/>
        <s v="Concert Angelo Debarre" u="1"/>
        <s v="Dépenses de fonctionnement" u="1"/>
        <s v="Concert Ibrahim Maalouf" u="1"/>
        <s v="Subventions" u="1"/>
        <s v="Concert Amsterdam Klezmer Band" u="1"/>
        <s v="Concerts" u="1"/>
        <s v="Concert Ethics" u="1"/>
        <s v="Concert Otis Taylor" u="1"/>
        <s v="Concert Eliott Murphy" u="1"/>
        <s v="Concert Bonga" u="1"/>
        <s v="Concert Bibb/Koïté" u="1"/>
        <s v="Concert Warsaw Village Band" u="1"/>
        <s v="Concert Electrik GEM" u="1"/>
        <s v="Adhésions" u="1"/>
        <s v="Concert Arifa" u="1"/>
        <s v="Concert Leyla McCalla &amp; Piers Faccini" u="1"/>
      </sharedItems>
    </cacheField>
    <cacheField name="Compte" numFmtId="166">
      <sharedItems count="17">
        <s v="720 - Recettes billetterie, inscriptions"/>
        <s v="62 - Dépenses de fonctionnement" u="1"/>
        <s v="74 - Subventions" u="1"/>
        <s v="740 - Subvention de  fonctionnement, reversement % charges" u="1"/>
        <s v="670 - Cachets" u="1"/>
        <s v="680 - Missions, réceptions" u="1"/>
        <s v="73 - Adhésions" u="1"/>
        <s v="61 - Prestations éclairage et son" u="1"/>
        <s v="606 - Frais de communication" u="1"/>
        <s v="620 - Dépenses de fonctionnement (Affranchissement,internet)" u="1"/>
        <s v="64 - Sacem" u="1"/>
        <s v="67 - Cachets" u="1"/>
        <s v="600 - Frais d'administration" u="1"/>
        <s v="605 - Frais d'assurances" u="1"/>
        <s v="65 - Hébergement" u="1"/>
        <s v="72 - Billetterie" u="1"/>
        <s v="66 - Restauration" u="1"/>
      </sharedItems>
    </cacheField>
    <cacheField name="Montant saisi" numFmtId="166">
      <sharedItems containsSemiMixedTypes="0" containsString="0" containsNumber="1" containsInteger="1" minValue="1500" maxValue="1500"/>
    </cacheField>
    <cacheField name="Montant" numFmtId="167">
      <sharedItems containsSemiMixedTypes="0" containsString="0" containsNumber="1" containsInteger="1" minValue="0" maxValue="0"/>
    </cacheField>
    <cacheField name="Observations" numFmtId="0">
      <sharedItems containsNonDate="0" containsString="0" containsBlank="1"/>
    </cacheField>
    <cacheField name="Sens" numFmtId="168">
      <sharedItems containsSemiMixedTypes="0" containsString="0" containsNumber="1" containsInteger="1" minValue="-1" maxValue="1" count="3">
        <n v="1"/>
        <n v="0" u="1"/>
        <n v="-1" u="1"/>
      </sharedItems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andev" refreshedDate="42159.400283101852" createdVersion="3" refreshedVersion="3" minRefreshableVersion="3" recordCount="6">
  <cacheSource type="worksheet">
    <worksheetSource name="Opérations"/>
  </cacheSource>
  <cacheFields count="15">
    <cacheField name="Date" numFmtId="14">
      <sharedItems containsSemiMixedTypes="0" containsNonDate="0" containsDate="1" containsString="0" minDate="2014-01-01T00:00:00" maxDate="2015-01-01T00:00:00"/>
    </cacheField>
    <cacheField name="Objet" numFmtId="0">
      <sharedItems/>
    </cacheField>
    <cacheField name="Compte" numFmtId="0">
      <sharedItems count="30">
        <s v="792 - Report année précédente"/>
        <s v="690 - Mouvements d'ordre Dépenses"/>
        <s v="793 - Intérêts de l'année"/>
        <s v="607 - Frais de location" u="1"/>
        <s v="62 - Dépenses de fonctionnement" u="1"/>
        <s v="74 - Subventions" u="1"/>
        <s v="610 - Prestations de service" u="1"/>
        <s v="691 - Sortie fonds de caisse" u="1"/>
        <s v="740 - Subvention de  fonctionnement, reversement % charges" u="1"/>
        <s v="630 - GUSO caisse intermittents" u="1"/>
        <s v="670 - Cachets" u="1"/>
        <s v="680 - Missions, réceptions" u="1"/>
        <s v="73 - Adhésions" u="1"/>
        <s v="606 - Frais de communication" u="1"/>
        <s v="720 - Recettes billetterie, inscriptions" u="1"/>
        <s v="660 - Restauration, catering" u="1"/>
        <s v="620 - Dépenses de fonctionnement (Affranchissement,internet)" u="1"/>
        <s v="791 - Entrée fonds de caisse" u="1"/>
        <s v="64 - Sacem" u="1"/>
        <s v="730 - Adhésions" u="1"/>
        <s v="640 - Impôts et taxes Sacem et CNV" u="1"/>
        <s v="67 - Cachets" u="1"/>
        <s v="600 - Frais d'administration" u="1"/>
        <s v="63 - GUSO caisse intermittents" u="1"/>
        <s v="650 - Hébergement" u="1"/>
        <s v="605 - Frais d'assurances" u="1"/>
        <s v="790 - Mouvements d'ordres Recettes" u="1"/>
        <s v="65 - Hébergement" u="1"/>
        <s v="72 - Billetterie" u="1"/>
        <s v="66 - Restauration" u="1"/>
      </sharedItems>
    </cacheField>
    <cacheField name="Regroupement" numFmtId="0">
      <sharedItems count="23">
        <s v="Report année précédente compte Epargne"/>
        <s v="Mouvements d'ordre (entre comptes)"/>
        <s v="Intérêts de l'année"/>
        <s v="Concert Kevin Seddiki/Shezar" u="1"/>
        <s v="13/12/2014 - Harold Martinez" u="1"/>
        <s v="Report année précédente compte courant" u="1"/>
        <s v="Brocante musicale" u="1"/>
        <s v="23/11/2013  - Warsaw village band" u="1"/>
        <s v="22/02/2014- Electrik GEM" u="1"/>
        <s v="Dépenses de fonctionnement" u="1"/>
        <s v="Concert Ibrahim Maalouf" u="1"/>
        <s v="Subventions" u="1"/>
        <s v="Concerts" u="1"/>
        <s v="Concert Otis Taylor" u="1"/>
        <s v="Concert Eliott Murphy" u="1"/>
        <s v="Dépenses Concert Bonga" u="1"/>
        <s v="Concert Bonga" u="1"/>
        <s v="Concert 4" u="1"/>
        <s v="Concert Bibb/Koïté" u="1"/>
        <s v="22/03/2014 - Ibrahim Maalouf" u="1"/>
        <s v="18/10/2014 - Otis Taylor" u="1"/>
        <s v="18/01/2014 - Angelo Debarre" u="1"/>
        <s v="Adhésions" u="1"/>
      </sharedItems>
    </cacheField>
    <cacheField name="Tiers" numFmtId="0">
      <sharedItems count="58">
        <s v="Asso Tartempion"/>
        <s v="Banque"/>
        <s v="Pollens" u="1"/>
        <s v="agence x" u="1"/>
        <s v="Famusique" u="1"/>
        <s v="Hotel Ibis" u="1"/>
        <s v="Backline&amp;Piano" u="1"/>
        <s v="Leclerc" u="1"/>
        <s v="trésoreie roanne municipale" u="1"/>
        <s v="MIDANE SPECTACLE" u="1"/>
        <s v="SACEM" u="1"/>
        <s v="I.Maalouf" u="1"/>
        <s v="AXA" u="1"/>
        <s v="Le Grand Hôtel" u="1"/>
        <s v="Bonga" u="1"/>
        <s v="loueur" u="1"/>
        <s v="Bureau vallée" u="1"/>
        <s v="ARTHEA production" u="1"/>
        <s v="divers" u="1"/>
        <s v="AT audio technique" u="1"/>
        <s v="ALIZE Propreté" u="1"/>
        <s v="GL Event" u="1"/>
        <s v="BROC'n'ROLL" u="1"/>
        <s v="Grand hotel" u="1"/>
        <s v="LHYBRIDE" u="1"/>
        <s v="Simply market" u="1"/>
        <s v="Ville de Roanne" u="1"/>
        <s v="Promo cash" u="1"/>
        <s v="ENTREPOTE" u="1"/>
        <s v="CNV" u="1"/>
        <s v="H.MARTINEZ" u="1"/>
        <s v="Les Arts Graphiques" u="1"/>
        <s v="Tiers multiples (adhérents)" u="1"/>
        <s v="trésorerie roanne municipale" u="1"/>
        <s v="L'atmosphére" u="1"/>
        <s v="ACORA" u="1"/>
        <s v="Au sud ouest" u="1"/>
        <s v="Just looking" u="1"/>
        <s v="Backline &amp; Pianos" u="1"/>
        <s v="SARL L'Atmosphere" u="1"/>
        <s v="La poste" u="1"/>
        <s v="lidl" u="1"/>
        <s v="A.I.S" u="1"/>
        <s v="Arts graphiques" u="1"/>
        <s v="P.Solignat" u="1"/>
        <s v="Papillon Bleu" u="1"/>
        <s v="Les Gazelles" u="1"/>
        <s v="Roanne Agglomeration" u="1"/>
        <s v="E.Gem" u="1"/>
        <s v="Roannais Agglomération" u="1"/>
        <s v="ACTIVE RADIO" u="1"/>
        <s v="1&amp;1" u="1"/>
        <s v="GUSO" u="1"/>
        <s v="RVR radio" u="1"/>
        <s v="." u="1"/>
        <s v="La cuisine des mélanges" u="1"/>
        <s v="SoundSurveyor" u="1"/>
        <s v="PTT" u="1"/>
      </sharedItems>
    </cacheField>
    <cacheField name="Montant saisi" numFmtId="164">
      <sharedItems containsSemiMixedTypes="0" containsString="0" containsNumber="1" minValue="24.73" maxValue="20490.93"/>
    </cacheField>
    <cacheField name="Montant" numFmtId="167">
      <sharedItems containsSemiMixedTypes="0" containsString="0" containsNumber="1" minValue="-2000" maxValue="20490.93"/>
    </cacheField>
    <cacheField name="Mode" numFmtId="0">
      <sharedItems/>
    </cacheField>
    <cacheField name="Année Bilan Financier" numFmtId="171">
      <sharedItems containsSemiMixedTypes="0" containsString="0" containsNumber="1" containsInteger="1" minValue="2014" maxValue="2014" count="1">
        <n v="2014"/>
      </sharedItems>
    </cacheField>
    <cacheField name="Année Bilan Activité" numFmtId="171">
      <sharedItems containsSemiMixedTypes="0" containsString="0" containsNumber="1" containsInteger="1" minValue="2013" maxValue="2014" count="2">
        <n v="2014"/>
        <n v="2013" u="1"/>
      </sharedItems>
    </cacheField>
    <cacheField name="Année Compte Exploitation" numFmtId="171">
      <sharedItems containsSemiMixedTypes="0" containsString="0" containsNumber="1" containsInteger="1" minValue="0" maxValue="2014" count="2">
        <n v="2014"/>
        <n v="0" u="1"/>
      </sharedItems>
    </cacheField>
    <cacheField name="Observations" numFmtId="0">
      <sharedItems/>
    </cacheField>
    <cacheField name="Classe de compte" numFmtId="0">
      <sharedItems count="2">
        <s v="7 - Comptes de produits"/>
        <s v="6 - Comptes de charges"/>
      </sharedItems>
    </cacheField>
    <cacheField name="Catégorie de regroupement" numFmtId="0">
      <sharedItems count="4">
        <s v="Autres opérations"/>
        <s v="" u="1"/>
        <s v="Subventions" u="1"/>
        <s v="Concerts" u="1"/>
      </sharedItems>
    </cacheField>
    <cacheField name="Sens" numFmtId="168">
      <sharedItems containsSemiMixedTypes="0" containsString="0" containsNumber="1" containsInteger="1" minValue="-1" maxValue="1" count="2">
        <n v="1"/>
        <n v="-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s v="Première ligne de saisie (ne pas supprimer si seule)"/>
    <x v="0"/>
    <x v="0"/>
    <n v="1500"/>
    <n v="0"/>
    <m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">
  <r>
    <d v="2014-01-01T00:00:00"/>
    <s v="Report solde au 31/12/2013"/>
    <x v="0"/>
    <x v="0"/>
    <x v="0"/>
    <n v="20490.93"/>
    <n v="20490.93"/>
    <s v="Autres (préciser)"/>
    <x v="0"/>
    <x v="0"/>
    <x v="0"/>
    <s v="Report"/>
    <x v="0"/>
    <x v="0"/>
    <x v="0"/>
  </r>
  <r>
    <d v="2014-01-10T00:00:00"/>
    <s v="Virement AG interne"/>
    <x v="1"/>
    <x v="1"/>
    <x v="0"/>
    <n v="2000"/>
    <n v="-2000"/>
    <s v="Virement"/>
    <x v="0"/>
    <x v="0"/>
    <x v="0"/>
    <s v="Sur compte chèque"/>
    <x v="1"/>
    <x v="0"/>
    <x v="1"/>
  </r>
  <r>
    <d v="2014-02-25T00:00:00"/>
    <s v="Virement AG interne"/>
    <x v="1"/>
    <x v="1"/>
    <x v="0"/>
    <n v="2000"/>
    <n v="-2000"/>
    <s v="Virement"/>
    <x v="0"/>
    <x v="0"/>
    <x v="0"/>
    <s v="Sur compte chèque"/>
    <x v="1"/>
    <x v="0"/>
    <x v="1"/>
  </r>
  <r>
    <d v="2014-12-31T00:00:00"/>
    <s v="Intérêts de l'année (taux 0.60 %)"/>
    <x v="2"/>
    <x v="2"/>
    <x v="1"/>
    <n v="24.73"/>
    <n v="24.73"/>
    <s v="Virement"/>
    <x v="0"/>
    <x v="0"/>
    <x v="0"/>
    <s v="intérêts"/>
    <x v="0"/>
    <x v="0"/>
    <x v="0"/>
  </r>
  <r>
    <d v="2014-12-31T00:00:00"/>
    <s v="Intérêts de l'année (taux 0.70 %)"/>
    <x v="2"/>
    <x v="2"/>
    <x v="1"/>
    <n v="28.85"/>
    <n v="28.85"/>
    <s v="Virement"/>
    <x v="0"/>
    <x v="0"/>
    <x v="0"/>
    <s v="intérêts"/>
    <x v="0"/>
    <x v="0"/>
    <x v="0"/>
  </r>
  <r>
    <d v="2014-12-31T00:00:00"/>
    <s v="Intérêts de l'année (taux 0.85 %)"/>
    <x v="2"/>
    <x v="2"/>
    <x v="1"/>
    <n v="72.209999999999994"/>
    <n v="72.209999999999994"/>
    <s v="Virement"/>
    <x v="0"/>
    <x v="0"/>
    <x v="0"/>
    <s v="intérêts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78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41:E46" firstHeaderRow="1" firstDataRow="2" firstDataCol="2" rowPageCount="1" colPageCount="1"/>
  <pivotFields count="15">
    <pivotField compact="0" outline="0" showAll="0"/>
    <pivotField compact="0" outline="0" showAll="0"/>
    <pivotField axis="axisRow" compact="0" outline="0" showAll="0" defaultSubtotal="0">
      <items count="30">
        <item m="1" x="22"/>
        <item m="1" x="25"/>
        <item m="1" x="13"/>
        <item m="1" x="3"/>
        <item m="1" x="6"/>
        <item m="1" x="4"/>
        <item m="1" x="16"/>
        <item m="1" x="23"/>
        <item m="1" x="9"/>
        <item m="1" x="18"/>
        <item m="1" x="20"/>
        <item m="1" x="27"/>
        <item m="1" x="24"/>
        <item m="1" x="29"/>
        <item m="1" x="15"/>
        <item m="1" x="21"/>
        <item m="1" x="10"/>
        <item m="1" x="11"/>
        <item m="1" x="7"/>
        <item m="1" x="28"/>
        <item m="1" x="14"/>
        <item m="1" x="12"/>
        <item m="1" x="19"/>
        <item m="1" x="5"/>
        <item m="1" x="8"/>
        <item m="1" x="26"/>
        <item m="1" x="17"/>
        <item x="0"/>
        <item x="2"/>
        <item x="1"/>
      </items>
    </pivotField>
    <pivotField compact="0" outline="0" showAll="0" defaultSubtotal="0"/>
    <pivotField compact="0" outline="0" showAll="0"/>
    <pivotField compact="0" numFmtId="164" outline="0" showAll="0" defaultSubtotal="0"/>
    <pivotField dataField="1" compact="0" outline="0" showAll="0"/>
    <pivotField compact="0" outline="0" showAll="0" defaultSubtotal="0"/>
    <pivotField compact="0" outline="0" showAll="0" defaultSubtotal="0"/>
    <pivotField compact="0" outline="0" showAll="0" defaultSubtotal="0"/>
    <pivotField axis="axisPage" compact="0" outline="0" showAll="0" defaultSubtotal="0">
      <items count="2">
        <item x="0"/>
        <item m="1" x="1"/>
      </items>
    </pivotField>
    <pivotField compact="0" outline="0" showAll="0"/>
    <pivotField axis="axisRow" compact="0" outline="0" showAll="0" defaultSubtotal="0">
      <items count="2">
        <item x="1"/>
        <item x="0"/>
      </items>
    </pivotField>
    <pivotField compact="0" outline="0" showAll="0" defaultSubtotal="0"/>
    <pivotField axis="axisCol" compact="0" numFmtId="168" outline="0" showAll="0" defaultSubtotal="0">
      <items count="2">
        <item x="1"/>
        <item x="0"/>
      </items>
    </pivotField>
  </pivotFields>
  <rowFields count="2">
    <field x="12"/>
    <field x="2"/>
  </rowFields>
  <rowItems count="4">
    <i>
      <x/>
      <x v="29"/>
    </i>
    <i>
      <x v="1"/>
      <x v="27"/>
    </i>
    <i r="1">
      <x v="28"/>
    </i>
    <i t="grand">
      <x/>
    </i>
  </rowItems>
  <colFields count="1">
    <field x="14"/>
  </colFields>
  <colItems count="3">
    <i>
      <x/>
    </i>
    <i>
      <x v="1"/>
    </i>
    <i t="grand">
      <x/>
    </i>
  </colItems>
  <pageFields count="1">
    <pageField fld="10" item="0" hier="-1"/>
  </pageFields>
  <dataFields count="1">
    <dataField name="Montants" fld="6" baseField="0" baseItem="0"/>
  </dataFields>
  <formats count="6">
    <format dxfId="9">
      <pivotArea dataOnly="0" labelOnly="1" grandCol="1" outline="0" fieldPosition="0"/>
    </format>
    <format dxfId="8">
      <pivotArea type="all" dataOnly="0" outline="0" fieldPosition="0"/>
    </format>
    <format dxfId="7">
      <pivotArea grandCol="1" outline="0" collapsedLevelsAreSubtotals="1" fieldPosition="0"/>
    </format>
    <format dxfId="6">
      <pivotArea outline="0" collapsedLevelsAreSubtotals="1" fieldPosition="0"/>
    </format>
    <format dxfId="5">
      <pivotArea type="topRight" dataOnly="0" labelOnly="1" outline="0" fieldPosition="0"/>
    </format>
    <format dxfId="4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78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5:E10" firstHeaderRow="1" firstDataRow="2" firstDataCol="2" rowPageCount="1" colPageCount="1"/>
  <pivotFields count="15">
    <pivotField compact="0" outline="0" showAll="0"/>
    <pivotField compact="0" outline="0" showAll="0"/>
    <pivotField compact="0" outline="0" showAll="0" defaultSubtotal="0"/>
    <pivotField axis="axisRow" compact="0" outline="0" showAll="0" defaultSubtotal="0">
      <items count="23">
        <item m="1" x="15"/>
        <item m="1" x="11"/>
        <item m="1" x="16"/>
        <item m="1" x="14"/>
        <item m="1" x="18"/>
        <item m="1" x="3"/>
        <item m="1" x="22"/>
        <item m="1" x="13"/>
        <item m="1" x="9"/>
        <item m="1" x="10"/>
        <item m="1" x="17"/>
        <item m="1" x="12"/>
        <item m="1" x="7"/>
        <item x="1"/>
        <item m="1" x="5"/>
        <item m="1" x="6"/>
        <item m="1" x="21"/>
        <item m="1" x="8"/>
        <item m="1" x="4"/>
        <item m="1" x="19"/>
        <item m="1" x="20"/>
        <item x="2"/>
        <item x="0"/>
      </items>
    </pivotField>
    <pivotField compact="0" outline="0" showAll="0"/>
    <pivotField compact="0" numFmtId="164" outline="0" showAll="0" defaultSubtotal="0"/>
    <pivotField dataField="1" compact="0" outline="0" showAll="0"/>
    <pivotField compact="0" outline="0" showAll="0" defaultSubtotal="0"/>
    <pivotField compact="0" outline="0" showAll="0" defaultSubtotal="0"/>
    <pivotField compact="0" outline="0" showAll="0" defaultSubtotal="0"/>
    <pivotField axis="axisPage" compact="0" outline="0" showAll="0" defaultSubtotal="0">
      <items count="2">
        <item x="0"/>
        <item m="1" x="1"/>
      </items>
    </pivotField>
    <pivotField compact="0" outline="0" showAll="0"/>
    <pivotField compact="0" outline="0" showAll="0" defaultSubtotal="0"/>
    <pivotField axis="axisRow" compact="0" outline="0" showAll="0" defaultSubtotal="0">
      <items count="4">
        <item m="1" x="3"/>
        <item x="0"/>
        <item m="1" x="2"/>
        <item m="1" x="1"/>
      </items>
    </pivotField>
    <pivotField axis="axisCol" compact="0" numFmtId="168" outline="0" showAll="0" defaultSubtotal="0">
      <items count="2">
        <item x="1"/>
        <item x="0"/>
      </items>
    </pivotField>
  </pivotFields>
  <rowFields count="2">
    <field x="13"/>
    <field x="3"/>
  </rowFields>
  <rowItems count="4">
    <i>
      <x v="1"/>
      <x v="13"/>
    </i>
    <i r="1">
      <x v="21"/>
    </i>
    <i r="1">
      <x v="22"/>
    </i>
    <i t="grand">
      <x/>
    </i>
  </rowItems>
  <colFields count="1">
    <field x="14"/>
  </colFields>
  <colItems count="3">
    <i>
      <x/>
    </i>
    <i>
      <x v="1"/>
    </i>
    <i t="grand">
      <x/>
    </i>
  </colItems>
  <pageFields count="1">
    <pageField fld="10" item="0" hier="-1"/>
  </pageFields>
  <dataFields count="1">
    <dataField name="Montants" fld="6" baseField="0" baseItem="0"/>
  </dataFields>
  <formats count="6">
    <format dxfId="15">
      <pivotArea dataOnly="0" labelOnly="1" grandCol="1" outline="0" fieldPosition="0"/>
    </format>
    <format dxfId="14">
      <pivotArea type="all" dataOnly="0" outline="0" fieldPosition="0"/>
    </format>
    <format dxfId="13">
      <pivotArea grandCol="1" outline="0" collapsedLevelsAreSubtotals="1" fieldPosition="0"/>
    </format>
    <format dxfId="12">
      <pivotArea outline="0" collapsedLevelsAreSubtotals="1" fieldPosition="0"/>
    </format>
    <format dxfId="11">
      <pivotArea type="topRight" dataOnly="0" labelOnly="1" outline="0" fieldPosition="0"/>
    </format>
    <format dxfId="10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5" cacheId="78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94:E99" firstHeaderRow="1" firstDataRow="2" firstDataCol="2" rowPageCount="1" colPageCount="1"/>
  <pivotFields count="15">
    <pivotField compact="0" outline="0" showAll="0"/>
    <pivotField compact="0" outline="0" showAll="0"/>
    <pivotField compact="0" outline="0" showAll="0" defaultSubtotal="0"/>
    <pivotField axis="axisRow" compact="0" outline="0" showAll="0" defaultSubtotal="0">
      <items count="23">
        <item m="1" x="4"/>
        <item m="1" x="21"/>
        <item m="1" x="20"/>
        <item m="1" x="8"/>
        <item m="1" x="19"/>
        <item m="1" x="7"/>
        <item m="1" x="22"/>
        <item m="1" x="6"/>
        <item m="1" x="17"/>
        <item m="1" x="18"/>
        <item m="1" x="16"/>
        <item m="1" x="14"/>
        <item m="1" x="10"/>
        <item m="1" x="3"/>
        <item m="1" x="13"/>
        <item m="1" x="12"/>
        <item m="1" x="15"/>
        <item m="1" x="9"/>
        <item x="1"/>
        <item m="1" x="5"/>
        <item m="1" x="11"/>
        <item x="2"/>
        <item x="0"/>
      </items>
    </pivotField>
    <pivotField compact="0" outline="0" showAll="0"/>
    <pivotField compact="0" numFmtId="164" outline="0" showAll="0" defaultSubtotal="0"/>
    <pivotField dataField="1" compact="0" outline="0" showAll="0"/>
    <pivotField compact="0" outline="0" showAll="0" defaultSubtotal="0"/>
    <pivotField axis="axisPage" compact="0" outline="0" showAll="0" defaultSubtotal="0">
      <items count="1">
        <item x="0"/>
      </items>
    </pivotField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axis="axisRow" compact="0" outline="0" showAll="0" defaultSubtotal="0">
      <items count="4">
        <item x="0"/>
        <item m="1" x="3"/>
        <item m="1" x="2"/>
        <item m="1" x="1"/>
      </items>
    </pivotField>
    <pivotField axis="axisCol" compact="0" numFmtId="168" outline="0" showAll="0" defaultSubtotal="0">
      <items count="2">
        <item x="1"/>
        <item x="0"/>
      </items>
    </pivotField>
  </pivotFields>
  <rowFields count="2">
    <field x="13"/>
    <field x="3"/>
  </rowFields>
  <rowItems count="4">
    <i>
      <x/>
      <x v="18"/>
    </i>
    <i r="1">
      <x v="21"/>
    </i>
    <i r="1">
      <x v="22"/>
    </i>
    <i t="grand">
      <x/>
    </i>
  </rowItems>
  <colFields count="1">
    <field x="14"/>
  </colFields>
  <colItems count="3">
    <i>
      <x/>
    </i>
    <i>
      <x v="1"/>
    </i>
    <i t="grand">
      <x/>
    </i>
  </colItems>
  <pageFields count="1">
    <pageField fld="8" item="0" hier="-1"/>
  </pageFields>
  <dataFields count="1">
    <dataField name="Montants" fld="6" baseField="0" baseItem="0"/>
  </dataFields>
  <formats count="6">
    <format dxfId="21">
      <pivotArea dataOnly="0" labelOnly="1" grandCol="1" outline="0" fieldPosition="0"/>
    </format>
    <format dxfId="20">
      <pivotArea type="all" dataOnly="0" outline="0" fieldPosition="0"/>
    </format>
    <format dxfId="19">
      <pivotArea grandCol="1" outline="0" collapsedLevelsAreSubtotals="1" fieldPosition="0"/>
    </format>
    <format dxfId="18">
      <pivotArea outline="0" collapsedLevelsAreSubtotals="1" fieldPosition="0"/>
    </format>
    <format dxfId="17">
      <pivotArea type="topRight" dataOnly="0" labelOnly="1" outline="0" fieldPosition="0"/>
    </format>
    <format dxfId="16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7" cacheId="78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188:E193" firstHeaderRow="1" firstDataRow="2" firstDataCol="2" rowPageCount="1" colPageCount="1"/>
  <pivotFields count="15">
    <pivotField compact="0" outline="0" showAll="0"/>
    <pivotField compact="0" outline="0" showAll="0"/>
    <pivotField compact="0" outline="0" showAll="0" defaultSubtotal="0"/>
    <pivotField axis="axisRow" compact="0" outline="0" showAll="0" defaultSubtotal="0">
      <items count="23">
        <item m="1" x="4"/>
        <item m="1" x="21"/>
        <item m="1" x="20"/>
        <item m="1" x="8"/>
        <item m="1" x="19"/>
        <item m="1" x="7"/>
        <item m="1" x="22"/>
        <item m="1" x="6"/>
        <item m="1" x="17"/>
        <item m="1" x="18"/>
        <item m="1" x="16"/>
        <item m="1" x="14"/>
        <item m="1" x="10"/>
        <item m="1" x="3"/>
        <item m="1" x="13"/>
        <item m="1" x="12"/>
        <item m="1" x="15"/>
        <item m="1" x="9"/>
        <item x="1"/>
        <item m="1" x="5"/>
        <item m="1" x="11"/>
        <item x="2"/>
        <item x="0"/>
      </items>
    </pivotField>
    <pivotField compact="0" outline="0" showAll="0"/>
    <pivotField compact="0" numFmtId="164" outline="0" showAll="0" defaultSubtotal="0"/>
    <pivotField dataField="1" compact="0" outline="0" showAll="0"/>
    <pivotField compact="0" outline="0" showAll="0" defaultSubtotal="0"/>
    <pivotField compact="0" outline="0" showAll="0" defaultSubtotal="0"/>
    <pivotField axis="axisPage" compact="0" outline="0" showAll="0" defaultSubtotal="0">
      <items count="2">
        <item m="1" x="1"/>
        <item x="0"/>
      </items>
    </pivotField>
    <pivotField compact="0" outline="0" showAll="0" defaultSubtotal="0"/>
    <pivotField compact="0" outline="0" showAll="0"/>
    <pivotField compact="0" outline="0" showAll="0" defaultSubtotal="0"/>
    <pivotField axis="axisRow" compact="0" outline="0" showAll="0" defaultSubtotal="0">
      <items count="4">
        <item x="0"/>
        <item m="1" x="3"/>
        <item m="1" x="2"/>
        <item m="1" x="1"/>
      </items>
    </pivotField>
    <pivotField axis="axisCol" compact="0" numFmtId="168" outline="0" showAll="0" defaultSubtotal="0">
      <items count="2">
        <item x="1"/>
        <item x="0"/>
      </items>
    </pivotField>
  </pivotFields>
  <rowFields count="2">
    <field x="13"/>
    <field x="3"/>
  </rowFields>
  <rowItems count="4">
    <i>
      <x/>
      <x v="18"/>
    </i>
    <i r="1">
      <x v="21"/>
    </i>
    <i r="1">
      <x v="22"/>
    </i>
    <i t="grand">
      <x/>
    </i>
  </rowItems>
  <colFields count="1">
    <field x="14"/>
  </colFields>
  <colItems count="3">
    <i>
      <x/>
    </i>
    <i>
      <x v="1"/>
    </i>
    <i t="grand">
      <x/>
    </i>
  </colItems>
  <pageFields count="1">
    <pageField fld="9" item="1" hier="-1"/>
  </pageFields>
  <dataFields count="1">
    <dataField name="Montants" fld="6" baseField="0" baseItem="0"/>
  </dataFields>
  <formats count="6">
    <format dxfId="27">
      <pivotArea dataOnly="0" labelOnly="1" grandCol="1" outline="0" fieldPosition="0"/>
    </format>
    <format dxfId="26">
      <pivotArea type="all" dataOnly="0" outline="0" fieldPosition="0"/>
    </format>
    <format dxfId="25">
      <pivotArea grandCol="1" outline="0" collapsedLevelsAreSubtotals="1" fieldPosition="0"/>
    </format>
    <format dxfId="24">
      <pivotArea outline="0" collapsedLevelsAreSubtotals="1" fieldPosition="0"/>
    </format>
    <format dxfId="23">
      <pivotArea type="topRight" dataOnly="0" labelOnly="1" outline="0" fieldPosition="0"/>
    </format>
    <format dxfId="22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6" cacheId="78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249:E254" firstHeaderRow="1" firstDataRow="2" firstDataCol="2" rowPageCount="1" colPageCount="1"/>
  <pivotFields count="15">
    <pivotField compact="0" outline="0" showAll="0"/>
    <pivotField compact="0" outline="0" showAll="0"/>
    <pivotField axis="axisRow" compact="0" outline="0" showAll="0" defaultSubtotal="0">
      <items count="30">
        <item m="1" x="27"/>
        <item m="1" x="29"/>
        <item m="1" x="21"/>
        <item m="1" x="5"/>
        <item m="1" x="18"/>
        <item m="1" x="28"/>
        <item m="1" x="12"/>
        <item m="1" x="4"/>
        <item m="1" x="23"/>
        <item m="1" x="19"/>
        <item m="1" x="11"/>
        <item m="1" x="20"/>
        <item m="1" x="26"/>
        <item m="1" x="8"/>
        <item x="0"/>
        <item m="1" x="16"/>
        <item m="1" x="3"/>
        <item m="1" x="15"/>
        <item m="1" x="9"/>
        <item m="1" x="10"/>
        <item m="1" x="24"/>
        <item m="1" x="14"/>
        <item m="1" x="25"/>
        <item m="1" x="13"/>
        <item m="1" x="22"/>
        <item m="1" x="17"/>
        <item m="1" x="7"/>
        <item m="1" x="6"/>
        <item x="2"/>
        <item x="1"/>
      </items>
    </pivotField>
    <pivotField compact="0" outline="0" showAll="0" defaultSubtotal="0"/>
    <pivotField compact="0" outline="0" showAll="0"/>
    <pivotField compact="0" numFmtId="164" outline="0" showAll="0" defaultSubtotal="0"/>
    <pivotField dataField="1" compact="0" outline="0" showAll="0"/>
    <pivotField compact="0" outline="0" showAll="0" defaultSubtotal="0"/>
    <pivotField compact="0" outline="0" showAll="0" defaultSubtotal="0"/>
    <pivotField axis="axisPage" compact="0" outline="0" showAll="0" defaultSubtotal="0">
      <items count="2">
        <item m="1" x="1"/>
        <item x="0"/>
      </items>
    </pivotField>
    <pivotField compact="0" outline="0" showAll="0" defaultSubtotal="0"/>
    <pivotField compact="0" outline="0" showAll="0"/>
    <pivotField axis="axisRow" compact="0" outline="0" showAll="0" defaultSubtotal="0">
      <items count="2">
        <item x="1"/>
        <item x="0"/>
      </items>
    </pivotField>
    <pivotField compact="0" outline="0" showAll="0" defaultSubtotal="0"/>
    <pivotField axis="axisCol" compact="0" numFmtId="168" outline="0" showAll="0" defaultSubtotal="0">
      <items count="2">
        <item x="1"/>
        <item x="0"/>
      </items>
    </pivotField>
  </pivotFields>
  <rowFields count="2">
    <field x="12"/>
    <field x="2"/>
  </rowFields>
  <rowItems count="4">
    <i>
      <x/>
      <x v="29"/>
    </i>
    <i>
      <x v="1"/>
      <x v="14"/>
    </i>
    <i r="1">
      <x v="28"/>
    </i>
    <i t="grand">
      <x/>
    </i>
  </rowItems>
  <colFields count="1">
    <field x="14"/>
  </colFields>
  <colItems count="3">
    <i>
      <x/>
    </i>
    <i>
      <x v="1"/>
    </i>
    <i t="grand">
      <x/>
    </i>
  </colItems>
  <pageFields count="1">
    <pageField fld="9" item="1" hier="-1"/>
  </pageFields>
  <dataFields count="1">
    <dataField name="Montants" fld="6" baseField="0" baseItem="0"/>
  </dataFields>
  <formats count="6">
    <format dxfId="33">
      <pivotArea dataOnly="0" labelOnly="1" grandCol="1" outline="0" fieldPosition="0"/>
    </format>
    <format dxfId="32">
      <pivotArea type="all" dataOnly="0" outline="0" fieldPosition="0"/>
    </format>
    <format dxfId="31">
      <pivotArea grandCol="1" outline="0" collapsedLevelsAreSubtotals="1" fieldPosition="0"/>
    </format>
    <format dxfId="30">
      <pivotArea outline="0" collapsedLevelsAreSubtotals="1" fieldPosition="0"/>
    </format>
    <format dxfId="29">
      <pivotArea type="topRight" dataOnly="0" labelOnly="1" outline="0" fieldPosition="0"/>
    </format>
    <format dxfId="28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ableau croisé dynamique3" cacheId="78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142:E147" firstHeaderRow="1" firstDataRow="2" firstDataCol="2" rowPageCount="1" colPageCount="1"/>
  <pivotFields count="15">
    <pivotField compact="0" outline="0" showAll="0"/>
    <pivotField compact="0" outline="0" showAll="0"/>
    <pivotField axis="axisRow" compact="0" outline="0" showAll="0" defaultSubtotal="0">
      <items count="30">
        <item m="1" x="27"/>
        <item m="1" x="29"/>
        <item m="1" x="21"/>
        <item m="1" x="5"/>
        <item m="1" x="18"/>
        <item m="1" x="28"/>
        <item m="1" x="12"/>
        <item m="1" x="4"/>
        <item m="1" x="23"/>
        <item m="1" x="19"/>
        <item m="1" x="11"/>
        <item m="1" x="20"/>
        <item m="1" x="26"/>
        <item m="1" x="8"/>
        <item x="0"/>
        <item m="1" x="16"/>
        <item m="1" x="3"/>
        <item m="1" x="15"/>
        <item m="1" x="9"/>
        <item m="1" x="10"/>
        <item m="1" x="24"/>
        <item m="1" x="14"/>
        <item m="1" x="25"/>
        <item m="1" x="13"/>
        <item m="1" x="22"/>
        <item m="1" x="17"/>
        <item m="1" x="7"/>
        <item m="1" x="6"/>
        <item x="2"/>
        <item x="1"/>
      </items>
    </pivotField>
    <pivotField compact="0" outline="0" showAll="0" defaultSubtotal="0"/>
    <pivotField compact="0" outline="0" showAll="0"/>
    <pivotField compact="0" numFmtId="164" outline="0" showAll="0" defaultSubtotal="0"/>
    <pivotField dataField="1" compact="0" outline="0" showAll="0"/>
    <pivotField compact="0" outline="0" showAll="0" defaultSubtotal="0"/>
    <pivotField axis="axisPage" compact="0" outline="0" showAll="0" defaultSubtotal="0">
      <items count="1">
        <item x="0"/>
      </items>
    </pivotField>
    <pivotField compact="0" outline="0" showAll="0" defaultSubtotal="0"/>
    <pivotField compact="0" outline="0" showAll="0" defaultSubtotal="0"/>
    <pivotField compact="0" outline="0" showAll="0"/>
    <pivotField axis="axisRow" compact="0" outline="0" showAll="0" defaultSubtotal="0">
      <items count="2">
        <item x="1"/>
        <item x="0"/>
      </items>
    </pivotField>
    <pivotField compact="0" outline="0" showAll="0" defaultSubtotal="0"/>
    <pivotField axis="axisCol" compact="0" numFmtId="168" outline="0" showAll="0" defaultSubtotal="0">
      <items count="2">
        <item x="1"/>
        <item x="0"/>
      </items>
    </pivotField>
  </pivotFields>
  <rowFields count="2">
    <field x="12"/>
    <field x="2"/>
  </rowFields>
  <rowItems count="4">
    <i>
      <x/>
      <x v="29"/>
    </i>
    <i>
      <x v="1"/>
      <x v="14"/>
    </i>
    <i r="1">
      <x v="28"/>
    </i>
    <i t="grand">
      <x/>
    </i>
  </rowItems>
  <colFields count="1">
    <field x="14"/>
  </colFields>
  <colItems count="3">
    <i>
      <x/>
    </i>
    <i>
      <x v="1"/>
    </i>
    <i t="grand">
      <x/>
    </i>
  </colItems>
  <pageFields count="1">
    <pageField fld="8" item="0" hier="-1"/>
  </pageFields>
  <dataFields count="1">
    <dataField name="Montants" fld="6" baseField="0" baseItem="0"/>
  </dataFields>
  <formats count="6">
    <format dxfId="39">
      <pivotArea dataOnly="0" labelOnly="1" grandCol="1" outline="0" fieldPosition="0"/>
    </format>
    <format dxfId="38">
      <pivotArea type="all" dataOnly="0" outline="0" fieldPosition="0"/>
    </format>
    <format dxfId="37">
      <pivotArea grandCol="1" outline="0" collapsedLevelsAreSubtotals="1" fieldPosition="0"/>
    </format>
    <format dxfId="36">
      <pivotArea outline="0" collapsedLevelsAreSubtotals="1" fieldPosition="0"/>
    </format>
    <format dxfId="35">
      <pivotArea type="topRight" dataOnly="0" labelOnly="1" outline="0" fieldPosition="0"/>
    </format>
    <format dxfId="34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pivotTables/pivotTable7.xml><?xml version="1.0" encoding="utf-8"?>
<pivotTableDefinition xmlns="http://schemas.openxmlformats.org/spreadsheetml/2006/main" name="Tableau croisé dynamique2" cacheId="78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327:D331" firstHeaderRow="1" firstDataRow="2" firstDataCol="1" rowPageCount="3" colPageCount="1"/>
  <pivotFields count="15">
    <pivotField compact="0" outline="0" showAll="0"/>
    <pivotField compact="0" outline="0" showAll="0"/>
    <pivotField compact="0" outline="0" showAll="0" defaultSubtotal="0"/>
    <pivotField compact="0" outline="0" showAll="0" defaultSubtotal="0"/>
    <pivotField axis="axisRow" compact="0" outline="0" showAll="0" sortType="ascending">
      <items count="59">
        <item m="1" x="54"/>
        <item m="1" x="51"/>
        <item m="1" x="42"/>
        <item m="1" x="35"/>
        <item m="1" x="50"/>
        <item m="1" x="3"/>
        <item m="1" x="20"/>
        <item m="1" x="17"/>
        <item m="1" x="43"/>
        <item x="0"/>
        <item m="1" x="19"/>
        <item m="1" x="36"/>
        <item m="1" x="12"/>
        <item m="1" x="38"/>
        <item m="1" x="6"/>
        <item x="1"/>
        <item m="1" x="14"/>
        <item m="1" x="22"/>
        <item m="1" x="16"/>
        <item m="1" x="29"/>
        <item m="1" x="18"/>
        <item m="1" x="48"/>
        <item m="1" x="28"/>
        <item m="1" x="4"/>
        <item m="1" x="21"/>
        <item m="1" x="23"/>
        <item m="1" x="52"/>
        <item m="1" x="30"/>
        <item m="1" x="5"/>
        <item m="1" x="11"/>
        <item m="1" x="37"/>
        <item m="1" x="55"/>
        <item m="1" x="40"/>
        <item m="1" x="34"/>
        <item m="1" x="13"/>
        <item m="1" x="7"/>
        <item m="1" x="31"/>
        <item m="1" x="46"/>
        <item m="1" x="24"/>
        <item m="1" x="41"/>
        <item m="1" x="15"/>
        <item m="1" x="9"/>
        <item m="1" x="44"/>
        <item m="1" x="45"/>
        <item m="1" x="2"/>
        <item m="1" x="27"/>
        <item m="1" x="57"/>
        <item m="1" x="49"/>
        <item m="1" x="47"/>
        <item m="1" x="53"/>
        <item m="1" x="10"/>
        <item m="1" x="39"/>
        <item m="1" x="25"/>
        <item m="1" x="56"/>
        <item m="1" x="32"/>
        <item m="1" x="8"/>
        <item m="1" x="33"/>
        <item m="1" x="26"/>
        <item t="default"/>
      </items>
    </pivotField>
    <pivotField compact="0" numFmtId="164" outline="0" showAll="0" defaultSubtotal="0"/>
    <pivotField dataField="1" compact="0" outline="0" showAll="0"/>
    <pivotField compact="0" outline="0" showAll="0" defaultSubtotal="0"/>
    <pivotField axis="axisPage" compact="0" outline="0" showAll="0" defaultSubtotal="0">
      <items count="1">
        <item x="0"/>
      </items>
    </pivotField>
    <pivotField axis="axisPage" compact="0" outline="0" showAll="0" defaultSubtotal="0">
      <items count="2">
        <item m="1" x="1"/>
        <item x="0"/>
      </items>
    </pivotField>
    <pivotField axis="axisPage" compact="0" outline="0" showAll="0" defaultSubtotal="0">
      <items count="2">
        <item x="0"/>
        <item m="1" x="1"/>
      </items>
    </pivotField>
    <pivotField compact="0" outline="0" showAll="0"/>
    <pivotField compact="0" outline="0" showAll="0" defaultSubtotal="0"/>
    <pivotField compact="0" outline="0" showAll="0" defaultSubtotal="0"/>
    <pivotField axis="axisCol" compact="0" numFmtId="168" outline="0" showAll="0" defaultSubtotal="0">
      <items count="2">
        <item x="1"/>
        <item x="0"/>
      </items>
    </pivotField>
  </pivotFields>
  <rowFields count="1">
    <field x="4"/>
  </rowFields>
  <rowItems count="3">
    <i>
      <x v="9"/>
    </i>
    <i>
      <x v="15"/>
    </i>
    <i t="grand">
      <x/>
    </i>
  </rowItems>
  <colFields count="1">
    <field x="14"/>
  </colFields>
  <colItems count="3">
    <i>
      <x/>
    </i>
    <i>
      <x v="1"/>
    </i>
    <i t="grand">
      <x/>
    </i>
  </colItems>
  <pageFields count="3">
    <pageField fld="8" hier="-1"/>
    <pageField fld="9" hier="-1"/>
    <pageField fld="10" hier="-1"/>
  </pageFields>
  <dataFields count="1">
    <dataField name="Montants" fld="6" baseField="0" baseItem="0"/>
  </dataFields>
  <formats count="6">
    <format dxfId="45">
      <pivotArea dataOnly="0" labelOnly="1" grandCol="1" outline="0" fieldPosition="0"/>
    </format>
    <format dxfId="44">
      <pivotArea type="all" dataOnly="0" outline="0" fieldPosition="0"/>
    </format>
    <format dxfId="43">
      <pivotArea grandCol="1" outline="0" collapsedLevelsAreSubtotals="1" fieldPosition="0"/>
    </format>
    <format dxfId="42">
      <pivotArea outline="0" collapsedLevelsAreSubtotals="1" fieldPosition="0"/>
    </format>
    <format dxfId="41">
      <pivotArea type="topRight" dataOnly="0" labelOnly="1" outline="0" fieldPosition="0"/>
    </format>
    <format dxfId="40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pivotTables/pivotTable8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showHeaders="0" compact="0" compactData="0" gridDropZones="1" multipleFieldFilters="0" fieldListSortAscending="1">
  <location ref="A57:C60" firstHeaderRow="1" firstDataRow="2" firstDataCol="1"/>
  <pivotFields count="7">
    <pivotField compact="0" outline="0" showAll="0"/>
    <pivotField compact="0" outline="0" showAll="0" defaultSubtotal="0"/>
    <pivotField axis="axisRow" compact="0" outline="0" showAll="0" defaultSubtotal="0">
      <items count="17">
        <item m="1" x="10"/>
        <item m="1" x="14"/>
        <item m="1" x="16"/>
        <item m="1" x="11"/>
        <item m="1" x="2"/>
        <item m="1" x="15"/>
        <item m="1" x="6"/>
        <item m="1" x="7"/>
        <item m="1" x="1"/>
        <item m="1" x="9"/>
        <item x="0"/>
        <item m="1" x="3"/>
        <item m="1" x="13"/>
        <item m="1" x="8"/>
        <item m="1" x="12"/>
        <item m="1" x="5"/>
        <item m="1" x="4"/>
      </items>
    </pivotField>
    <pivotField compact="0" numFmtId="166" outline="0" showAll="0" defaultSubtotal="0"/>
    <pivotField dataField="1" compact="0" numFmtId="166" outline="0" showAll="0"/>
    <pivotField compact="0" outline="0" showAll="0"/>
    <pivotField axis="axisCol" compact="0" numFmtId="168" outline="0" showAll="0" defaultSubtotal="0">
      <items count="3">
        <item m="1" x="2"/>
        <item x="0"/>
        <item m="1" x="1"/>
      </items>
    </pivotField>
  </pivotFields>
  <rowFields count="1">
    <field x="2"/>
  </rowFields>
  <rowItems count="2">
    <i>
      <x v="10"/>
    </i>
    <i t="grand">
      <x/>
    </i>
  </rowItems>
  <colFields count="1">
    <field x="6"/>
  </colFields>
  <colItems count="2">
    <i>
      <x v="1"/>
    </i>
    <i t="grand">
      <x/>
    </i>
  </colItems>
  <dataFields count="1">
    <dataField name="Montants" fld="4" baseField="0" baseItem="0"/>
  </dataFields>
  <formats count="2">
    <format dxfId="1">
      <pivotArea outline="0" collapsedLevelsAreSubtotals="1" fieldPosition="0"/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pivotTables/pivotTable9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showHeaders="0" compact="0" compactData="0" gridDropZones="1" multipleFieldFilters="0" chartFormat="1" fieldListSortAscending="1">
  <location ref="A5:C8" firstHeaderRow="1" firstDataRow="2" firstDataCol="1"/>
  <pivotFields count="7">
    <pivotField compact="0" outline="0" showAll="0"/>
    <pivotField axis="axisRow" compact="0" outline="0" showAll="0" defaultSubtotal="0">
      <items count="20">
        <item m="1" x="14"/>
        <item m="1" x="13"/>
        <item m="1" x="10"/>
        <item m="1" x="2"/>
        <item m="1" x="7"/>
        <item m="1" x="17"/>
        <item m="1" x="12"/>
        <item m="1" x="5"/>
        <item m="1" x="4"/>
        <item m="1" x="16"/>
        <item m="1" x="1"/>
        <item m="1" x="15"/>
        <item m="1" x="6"/>
        <item m="1" x="8"/>
        <item m="1" x="11"/>
        <item m="1" x="18"/>
        <item m="1" x="19"/>
        <item m="1" x="3"/>
        <item m="1" x="9"/>
        <item x="0"/>
      </items>
    </pivotField>
    <pivotField compact="0" outline="0" showAll="0" defaultSubtotal="0"/>
    <pivotField compact="0" numFmtId="166" outline="0" showAll="0" defaultSubtotal="0"/>
    <pivotField dataField="1" compact="0" numFmtId="166" outline="0" showAll="0"/>
    <pivotField compact="0" outline="0" showAll="0"/>
    <pivotField axis="axisCol" compact="0" numFmtId="168" outline="0" showAll="0" defaultSubtotal="0">
      <items count="3">
        <item m="1" x="2"/>
        <item x="0"/>
        <item m="1" x="1"/>
      </items>
    </pivotField>
  </pivotFields>
  <rowFields count="1">
    <field x="1"/>
  </rowFields>
  <rowItems count="2">
    <i>
      <x v="19"/>
    </i>
    <i t="grand">
      <x/>
    </i>
  </rowItems>
  <colFields count="1">
    <field x="6"/>
  </colFields>
  <colItems count="2">
    <i>
      <x v="1"/>
    </i>
    <i t="grand">
      <x/>
    </i>
  </colItems>
  <dataFields count="1">
    <dataField name="Montants" fld="4" baseField="0" baseItem="0"/>
  </dataFields>
  <formats count="2">
    <format dxfId="3">
      <pivotArea outline="0" collapsedLevelsAreSubtotals="1" fieldPosition="0"/>
    </format>
    <format dxfId="2">
      <pivotArea dataOnly="0" labelOnly="1" grandCol="1" outline="0" fieldPosition="0"/>
    </format>
  </formats>
  <chartFormats count="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5.bin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Relationship Id="rId9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ivotTable" Target="../pivotTables/pivotTable9.xml"/><Relationship Id="rId1" Type="http://schemas.openxmlformats.org/officeDocument/2006/relationships/pivotTable" Target="../pivotTables/pivotTable8.xml"/><Relationship Id="rId4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outlinePr showOutlineSymbols="0"/>
  </sheetPr>
  <dimension ref="B1:C12"/>
  <sheetViews>
    <sheetView showGridLines="0" showRowColHeaders="0" showZeros="0" showOutlineSymbols="0" zoomScale="98" zoomScaleNormal="98" workbookViewId="0">
      <pane ySplit="3" topLeftCell="A4" activePane="bottomLeft" state="frozen"/>
      <selection pane="bottomLeft"/>
    </sheetView>
  </sheetViews>
  <sheetFormatPr baseColWidth="10" defaultRowHeight="12.75"/>
  <cols>
    <col min="1" max="1" width="56" style="21" customWidth="1"/>
    <col min="2" max="2" width="49.5703125" style="23" customWidth="1"/>
    <col min="3" max="3" width="189.5703125" style="21" customWidth="1"/>
    <col min="4" max="16384" width="11.42578125" style="21"/>
  </cols>
  <sheetData>
    <row r="1" spans="2:3" ht="72.75" customHeight="1">
      <c r="B1" s="28" t="str">
        <f>Titre&amp;" "&amp;AnnéeRéf</f>
        <v xml:space="preserve">Association Tartempion - Compte Epargne </v>
      </c>
      <c r="C1" s="20"/>
    </row>
    <row r="2" spans="2:3" ht="409.5" customHeight="1">
      <c r="B2" s="27" t="s">
        <v>27</v>
      </c>
    </row>
    <row r="3" spans="2:3" ht="150" customHeight="1">
      <c r="B3" s="21"/>
      <c r="C3" s="22"/>
    </row>
    <row r="4" spans="2:3" ht="21.75" customHeight="1"/>
    <row r="5" spans="2:3" s="25" customFormat="1" ht="21.75" customHeight="1">
      <c r="B5" s="24"/>
    </row>
    <row r="6" spans="2:3" s="25" customFormat="1" ht="21.75" customHeight="1">
      <c r="B6" s="24"/>
    </row>
    <row r="7" spans="2:3" s="25" customFormat="1" ht="21.75" customHeight="1">
      <c r="B7" s="24"/>
    </row>
    <row r="8" spans="2:3" s="25" customFormat="1" ht="21.75" customHeight="1">
      <c r="B8" s="24"/>
      <c r="C8" s="26"/>
    </row>
    <row r="9" spans="2:3" s="25" customFormat="1" ht="21.75" customHeight="1">
      <c r="B9" s="24"/>
      <c r="C9" s="26"/>
    </row>
    <row r="10" spans="2:3" ht="21.75" customHeight="1">
      <c r="B10" s="24"/>
    </row>
    <row r="11" spans="2:3" ht="21.75" customHeight="1">
      <c r="B11" s="24"/>
    </row>
    <row r="12" spans="2:3" ht="21.75" customHeight="1"/>
  </sheetData>
  <sheetProtection sheet="1" objects="1" scenarios="1" selectLockedCell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autoPageBreaks="0"/>
  </sheetPr>
  <dimension ref="A1:O10"/>
  <sheetViews>
    <sheetView zoomScaleNormal="100" workbookViewId="0">
      <pane ySplit="3" topLeftCell="A4" activePane="bottomLeft" state="frozen"/>
      <selection pane="bottomLeft" activeCell="A6" sqref="A6"/>
    </sheetView>
  </sheetViews>
  <sheetFormatPr baseColWidth="10" defaultRowHeight="12.75"/>
  <cols>
    <col min="1" max="1" width="11.42578125" style="57"/>
    <col min="2" max="2" width="28.5703125" style="58" customWidth="1"/>
    <col min="3" max="3" width="34.140625" style="58" customWidth="1"/>
    <col min="4" max="4" width="28.140625" style="58" customWidth="1"/>
    <col min="5" max="5" width="20" style="58" customWidth="1"/>
    <col min="6" max="6" width="18" style="124" hidden="1" customWidth="1"/>
    <col min="7" max="7" width="12.85546875" style="60" bestFit="1" customWidth="1"/>
    <col min="8" max="8" width="16.7109375" style="59" customWidth="1"/>
    <col min="9" max="9" width="11.28515625" style="131" customWidth="1"/>
    <col min="10" max="10" width="10.7109375" style="131" customWidth="1"/>
    <col min="11" max="11" width="12.85546875" style="131" customWidth="1"/>
    <col min="12" max="12" width="26.85546875" style="59" customWidth="1"/>
    <col min="13" max="15" width="1.140625" style="58" hidden="1" customWidth="1"/>
    <col min="16" max="16384" width="11.42578125" style="58"/>
  </cols>
  <sheetData>
    <row r="1" spans="1:15" s="47" customFormat="1" ht="37.5" customHeight="1">
      <c r="A1" s="64" t="str">
        <f>Titre&amp;" "&amp;AnnéeRéf&amp;" - Opérations comptables"</f>
        <v>Association Tartempion - Compte Epargne  - Opérations comptables</v>
      </c>
      <c r="F1" s="120"/>
      <c r="H1" s="48"/>
      <c r="I1" s="125"/>
      <c r="J1" s="125"/>
      <c r="K1" s="125"/>
      <c r="L1" s="48"/>
    </row>
    <row r="2" spans="1:15" s="50" customFormat="1" ht="14.25" customHeight="1">
      <c r="A2" s="49"/>
      <c r="F2" s="121"/>
      <c r="G2" s="51"/>
      <c r="H2" s="52"/>
      <c r="I2" s="126"/>
      <c r="J2" s="126"/>
      <c r="K2" s="126"/>
      <c r="L2" s="52"/>
    </row>
    <row r="3" spans="1:15" s="54" customFormat="1" ht="42.75" customHeight="1">
      <c r="A3" s="53" t="s">
        <v>0</v>
      </c>
      <c r="B3" s="54" t="s">
        <v>2</v>
      </c>
      <c r="C3" s="112" t="s">
        <v>29</v>
      </c>
      <c r="D3" s="112" t="s">
        <v>28</v>
      </c>
      <c r="E3" s="54" t="s">
        <v>3</v>
      </c>
      <c r="F3" s="122" t="s">
        <v>52</v>
      </c>
      <c r="G3" s="55" t="s">
        <v>4</v>
      </c>
      <c r="H3" s="55" t="s">
        <v>13</v>
      </c>
      <c r="I3" s="127" t="s">
        <v>59</v>
      </c>
      <c r="J3" s="127" t="s">
        <v>58</v>
      </c>
      <c r="K3" s="127" t="s">
        <v>60</v>
      </c>
      <c r="L3" s="54" t="s">
        <v>5</v>
      </c>
      <c r="M3" s="54" t="s">
        <v>46</v>
      </c>
      <c r="N3" s="54" t="s">
        <v>47</v>
      </c>
      <c r="O3" s="54" t="s">
        <v>1</v>
      </c>
    </row>
    <row r="4" spans="1:15" s="16" customFormat="1" ht="35.25" customHeight="1">
      <c r="A4" s="65">
        <v>41640</v>
      </c>
      <c r="B4" s="56" t="s">
        <v>76</v>
      </c>
      <c r="C4" s="56" t="s">
        <v>57</v>
      </c>
      <c r="D4" s="136" t="s">
        <v>77</v>
      </c>
      <c r="E4" s="56" t="s">
        <v>84</v>
      </c>
      <c r="F4" s="66">
        <v>20490.93</v>
      </c>
      <c r="G4" s="67">
        <f>IF(ISNUMBER(F4*O4),F4*O4,"Classe incorrecte")</f>
        <v>20490.93</v>
      </c>
      <c r="H4" s="56" t="s">
        <v>25</v>
      </c>
      <c r="I4" s="128">
        <v>2014</v>
      </c>
      <c r="J4" s="129">
        <v>2014</v>
      </c>
      <c r="K4" s="129">
        <v>2014</v>
      </c>
      <c r="L4" s="46" t="s">
        <v>73</v>
      </c>
      <c r="M4" s="16" t="str">
        <f>IF(ISTEXT(VLOOKUP(C4,Comptes,5,FALSE)),VLOOKUP(C4,Comptes,5,FALSE),"")</f>
        <v>7 - Comptes de produits</v>
      </c>
      <c r="N4" s="16" t="str">
        <f>IF(ISTEXT(VLOOKUP(D4,Regroupements,5,FALSE)),VLOOKUP(D4,Regroupements,5,FALSE),"")</f>
        <v>Autres opérations</v>
      </c>
      <c r="O4" s="17">
        <f>IF(ISNUMBER(VLOOKUP(M4,Classes,2,FALSE)),VLOOKUP(M4,Classes,2,FALSE),"")</f>
        <v>1</v>
      </c>
    </row>
    <row r="5" spans="1:15" s="16" customFormat="1" ht="35.25" customHeight="1">
      <c r="A5" s="65">
        <v>41649</v>
      </c>
      <c r="B5" s="56" t="s">
        <v>74</v>
      </c>
      <c r="C5" s="56" t="s">
        <v>55</v>
      </c>
      <c r="D5" s="136" t="s">
        <v>54</v>
      </c>
      <c r="E5" s="56" t="s">
        <v>84</v>
      </c>
      <c r="F5" s="66">
        <v>2000</v>
      </c>
      <c r="G5" s="67">
        <f>IF(ISNUMBER(F5*O5),F5*O5,"Classe incorrecte")</f>
        <v>-2000</v>
      </c>
      <c r="H5" s="56" t="s">
        <v>20</v>
      </c>
      <c r="I5" s="128">
        <v>2014</v>
      </c>
      <c r="J5" s="129">
        <v>2014</v>
      </c>
      <c r="K5" s="129">
        <v>2014</v>
      </c>
      <c r="L5" s="46" t="s">
        <v>79</v>
      </c>
      <c r="M5" s="16" t="str">
        <f>IF(ISTEXT(VLOOKUP(C5,Comptes,5,FALSE)),VLOOKUP(C5,Comptes,5,FALSE),"")</f>
        <v>6 - Comptes de charges</v>
      </c>
      <c r="N5" s="16" t="str">
        <f>IF(ISTEXT(VLOOKUP(D5,Regroupements,5,FALSE)),VLOOKUP(D5,Regroupements,5,FALSE),"")</f>
        <v>Autres opérations</v>
      </c>
      <c r="O5" s="17">
        <f>IF(ISNUMBER(VLOOKUP(M5,Classes,2,FALSE)),VLOOKUP(M5,Classes,2,FALSE),"")</f>
        <v>-1</v>
      </c>
    </row>
    <row r="6" spans="1:15" s="16" customFormat="1" ht="35.25" customHeight="1">
      <c r="A6" s="65">
        <v>41695</v>
      </c>
      <c r="B6" s="56" t="s">
        <v>74</v>
      </c>
      <c r="C6" s="56" t="s">
        <v>55</v>
      </c>
      <c r="D6" s="136" t="s">
        <v>54</v>
      </c>
      <c r="E6" s="56" t="s">
        <v>84</v>
      </c>
      <c r="F6" s="66">
        <v>2000</v>
      </c>
      <c r="G6" s="67">
        <f>IF(ISNUMBER(F6*O6),F6*O6,"Classe incorrecte")</f>
        <v>-2000</v>
      </c>
      <c r="H6" s="56" t="s">
        <v>20</v>
      </c>
      <c r="I6" s="128">
        <v>2014</v>
      </c>
      <c r="J6" s="129">
        <v>2014</v>
      </c>
      <c r="K6" s="129">
        <v>2014</v>
      </c>
      <c r="L6" s="46" t="s">
        <v>79</v>
      </c>
      <c r="M6" s="16" t="str">
        <f>IF(ISTEXT(VLOOKUP(C6,Comptes,5,FALSE)),VLOOKUP(C6,Comptes,5,FALSE),"")</f>
        <v>6 - Comptes de charges</v>
      </c>
      <c r="N6" s="16" t="str">
        <f>IF(ISTEXT(VLOOKUP(D6,Regroupements,5,FALSE)),VLOOKUP(D6,Regroupements,5,FALSE),"")</f>
        <v>Autres opérations</v>
      </c>
      <c r="O6" s="17">
        <f>IF(ISNUMBER(VLOOKUP(M6,Classes,2,FALSE)),VLOOKUP(M6,Classes,2,FALSE),"")</f>
        <v>-1</v>
      </c>
    </row>
    <row r="7" spans="1:15" s="16" customFormat="1" ht="35.25" customHeight="1">
      <c r="A7" s="65">
        <v>42004</v>
      </c>
      <c r="B7" s="56" t="s">
        <v>80</v>
      </c>
      <c r="C7" s="56" t="s">
        <v>69</v>
      </c>
      <c r="D7" s="136" t="s">
        <v>70</v>
      </c>
      <c r="E7" s="56" t="s">
        <v>78</v>
      </c>
      <c r="F7" s="66">
        <v>24.73</v>
      </c>
      <c r="G7" s="67">
        <f>IF(ISNUMBER(F7*O7),F7*O7,"Classe incorrecte")</f>
        <v>24.73</v>
      </c>
      <c r="H7" s="56" t="s">
        <v>20</v>
      </c>
      <c r="I7" s="128">
        <v>2014</v>
      </c>
      <c r="J7" s="129">
        <v>2014</v>
      </c>
      <c r="K7" s="129">
        <v>2014</v>
      </c>
      <c r="L7" s="46" t="s">
        <v>71</v>
      </c>
      <c r="M7" s="16" t="str">
        <f>IF(ISTEXT(VLOOKUP(C7,Comptes,5,FALSE)),VLOOKUP(C7,Comptes,5,FALSE),"")</f>
        <v>7 - Comptes de produits</v>
      </c>
      <c r="N7" s="16" t="str">
        <f>IF(ISTEXT(VLOOKUP(D7,Regroupements,5,FALSE)),VLOOKUP(D7,Regroupements,5,FALSE),"")</f>
        <v>Autres opérations</v>
      </c>
      <c r="O7" s="17">
        <f>IF(ISNUMBER(VLOOKUP(M7,Classes,2,FALSE)),VLOOKUP(M7,Classes,2,FALSE),"")</f>
        <v>1</v>
      </c>
    </row>
    <row r="8" spans="1:15" s="16" customFormat="1" ht="35.25" customHeight="1">
      <c r="A8" s="65">
        <v>42004</v>
      </c>
      <c r="B8" s="56" t="s">
        <v>81</v>
      </c>
      <c r="C8" s="56" t="s">
        <v>69</v>
      </c>
      <c r="D8" s="136" t="s">
        <v>70</v>
      </c>
      <c r="E8" s="56" t="s">
        <v>78</v>
      </c>
      <c r="F8" s="66">
        <v>28.85</v>
      </c>
      <c r="G8" s="67">
        <f>IF(ISNUMBER(F8*O8),F8*O8,"Classe incorrecte")</f>
        <v>28.85</v>
      </c>
      <c r="H8" s="56" t="s">
        <v>20</v>
      </c>
      <c r="I8" s="128">
        <v>2014</v>
      </c>
      <c r="J8" s="129">
        <v>2014</v>
      </c>
      <c r="K8" s="129">
        <v>2014</v>
      </c>
      <c r="L8" s="46" t="s">
        <v>72</v>
      </c>
      <c r="M8" s="16" t="str">
        <f>IF(ISTEXT(VLOOKUP(C8,Comptes,5,FALSE)),VLOOKUP(C8,Comptes,5,FALSE),"")</f>
        <v>7 - Comptes de produits</v>
      </c>
      <c r="N8" s="16" t="str">
        <f>IF(ISTEXT(VLOOKUP(D8,Regroupements,5,FALSE)),VLOOKUP(D8,Regroupements,5,FALSE),"")</f>
        <v>Autres opérations</v>
      </c>
      <c r="O8" s="17">
        <f>IF(ISNUMBER(VLOOKUP(M8,Classes,2,FALSE)),VLOOKUP(M8,Classes,2,FALSE),"")</f>
        <v>1</v>
      </c>
    </row>
    <row r="9" spans="1:15" s="16" customFormat="1" ht="35.25" customHeight="1">
      <c r="A9" s="65">
        <v>42004</v>
      </c>
      <c r="B9" s="56" t="s">
        <v>82</v>
      </c>
      <c r="C9" s="56" t="s">
        <v>69</v>
      </c>
      <c r="D9" s="136" t="s">
        <v>70</v>
      </c>
      <c r="E9" s="56" t="s">
        <v>78</v>
      </c>
      <c r="F9" s="66">
        <v>72.209999999999994</v>
      </c>
      <c r="G9" s="67">
        <f>IF(ISNUMBER(F9*O9),F9*O9,"Classe incorrecte")</f>
        <v>72.209999999999994</v>
      </c>
      <c r="H9" s="56" t="s">
        <v>20</v>
      </c>
      <c r="I9" s="128">
        <v>2014</v>
      </c>
      <c r="J9" s="129">
        <v>2014</v>
      </c>
      <c r="K9" s="129">
        <v>2014</v>
      </c>
      <c r="L9" s="46" t="s">
        <v>71</v>
      </c>
      <c r="M9" s="16" t="str">
        <f>IF(ISTEXT(VLOOKUP(C9,Comptes,5,FALSE)),VLOOKUP(C9,Comptes,5,FALSE),"")</f>
        <v>7 - Comptes de produits</v>
      </c>
      <c r="N9" s="16" t="str">
        <f>IF(ISTEXT(VLOOKUP(D9,Regroupements,5,FALSE)),VLOOKUP(D9,Regroupements,5,FALSE),"")</f>
        <v>Autres opérations</v>
      </c>
      <c r="O9" s="17">
        <f>IF(ISNUMBER(VLOOKUP(M9,Classes,2,FALSE)),VLOOKUP(M9,Classes,2,FALSE),"")</f>
        <v>1</v>
      </c>
    </row>
    <row r="10" spans="1:15" s="63" customFormat="1" ht="26.25" customHeight="1">
      <c r="A10" s="68" t="s">
        <v>53</v>
      </c>
      <c r="B10" s="68"/>
      <c r="C10" s="69" t="str">
        <f>SUBTOTAL(3,B3:B9)&amp;" opérations"</f>
        <v>7 opérations</v>
      </c>
      <c r="D10" s="68"/>
      <c r="E10" s="68"/>
      <c r="F10" s="123"/>
      <c r="G10" s="61">
        <f>SUBTOTAL(9,G3:G9)</f>
        <v>16616.719999999998</v>
      </c>
      <c r="H10" s="62"/>
      <c r="I10" s="130"/>
      <c r="J10" s="130"/>
      <c r="K10" s="130"/>
      <c r="L10" s="62"/>
    </row>
  </sheetData>
  <sheetProtection sheet="1" objects="1" scenarios="1" sort="0" autoFilter="0" pivotTables="0"/>
  <autoFilter ref="A3:O9">
    <filterColumn colId="3"/>
    <filterColumn colId="6"/>
    <filterColumn colId="8"/>
    <filterColumn colId="9"/>
    <filterColumn colId="10"/>
  </autoFilter>
  <sortState ref="A4:O9">
    <sortCondition ref="A6"/>
  </sortState>
  <conditionalFormatting sqref="G4:G9">
    <cfRule type="cellIs" dxfId="57" priority="351" operator="equal">
      <formula>"Classe incorrecte"</formula>
    </cfRule>
  </conditionalFormatting>
  <conditionalFormatting sqref="D4:D9">
    <cfRule type="expression" dxfId="56" priority="1">
      <formula>ISERROR(VLOOKUP(D4,Liste_Regroupements,1,FALSE))</formula>
    </cfRule>
  </conditionalFormatting>
  <conditionalFormatting sqref="C4:C9">
    <cfRule type="expression" dxfId="55" priority="16">
      <formula>ISERROR(VLOOKUP(C4,Liste_Comptes,1,FALSE))</formula>
    </cfRule>
  </conditionalFormatting>
  <dataValidations count="5">
    <dataValidation type="list" allowBlank="1" showInputMessage="1" showErrorMessage="1" errorTitle="Choisissez une Rubrique !" error=" " promptTitle="Choisissez une Rubrique" sqref="C4:C9">
      <formula1>Liste_Comptes</formula1>
    </dataValidation>
    <dataValidation type="list" allowBlank="1" showInputMessage="1" showErrorMessage="1" errorTitle="Choisissez un Pupitre !" error=" " promptTitle="Choisissez un Pupitre" sqref="D4:D9">
      <formula1>Liste_Regroupements</formula1>
    </dataValidation>
    <dataValidation type="decimal" allowBlank="1" showInputMessage="1" showErrorMessage="1" errorTitle="Entrez un nombre !" error=" " promptTitle="Entrez un nombre" sqref="F4:F9">
      <formula1>0</formula1>
      <formula2>99999</formula2>
    </dataValidation>
    <dataValidation type="list" allowBlank="1" showInputMessage="1" showErrorMessage="1" errorTitle="Entrez un mode opératoire !" error=" " promptTitle="Entrez un mode opératoire" sqref="H4:H9">
      <formula1>"Chèque,Espèces,Virement,Autres (préciser)"</formula1>
    </dataValidation>
    <dataValidation type="date" allowBlank="1" showInputMessage="1" showErrorMessage="1" errorTitle="Entrez une date !" error=" " promptTitle="Entrez une date" sqref="A4:A9">
      <formula1>1</formula1>
      <formula2>73415</formula2>
    </dataValidation>
  </dataValidations>
  <hyperlinks>
    <hyperlink ref="C3" location="Comptes!A1" display="Compte"/>
    <hyperlink ref="D3" location="Regroupements!A1" display="Regroupement"/>
  </hyperlink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pageSetUpPr autoPageBreaks="0"/>
  </sheetPr>
  <dimension ref="A1:F8"/>
  <sheetViews>
    <sheetView zoomScale="110" zoomScaleNormal="110" workbookViewId="0">
      <pane ySplit="3" topLeftCell="A4" activePane="bottomLeft" state="frozen"/>
      <selection pane="bottomLeft" activeCell="E6" sqref="E6"/>
    </sheetView>
  </sheetViews>
  <sheetFormatPr baseColWidth="10" defaultRowHeight="12.75"/>
  <cols>
    <col min="1" max="1" width="44" style="44" customWidth="1"/>
    <col min="2" max="3" width="22.5703125" style="35" customWidth="1"/>
    <col min="4" max="4" width="14.28515625" style="35" customWidth="1"/>
    <col min="5" max="5" width="26.42578125" style="44" customWidth="1"/>
    <col min="6" max="6" width="43" style="44" customWidth="1"/>
    <col min="7" max="16384" width="11.42578125" style="44"/>
  </cols>
  <sheetData>
    <row r="1" spans="1:6" s="39" customFormat="1" ht="38.25" customHeight="1">
      <c r="A1" s="38" t="str">
        <f>Titre&amp;" "&amp;AnnéeRéf&amp;" - Regroupements"</f>
        <v>Association Tartempion - Compte Epargne  - Regroupements</v>
      </c>
      <c r="E1" s="40"/>
    </row>
    <row r="2" spans="1:6" s="31" customFormat="1" ht="15" customHeight="1">
      <c r="B2" s="41"/>
      <c r="C2" s="41"/>
      <c r="D2" s="41"/>
    </row>
    <row r="3" spans="1:6" s="42" customFormat="1" ht="28.5" customHeight="1">
      <c r="A3" s="42" t="s">
        <v>9</v>
      </c>
      <c r="B3" s="116" t="s">
        <v>45</v>
      </c>
      <c r="C3" s="116" t="s">
        <v>10</v>
      </c>
      <c r="D3" s="43" t="s">
        <v>11</v>
      </c>
      <c r="E3" s="115" t="s">
        <v>43</v>
      </c>
      <c r="F3" s="42" t="s">
        <v>5</v>
      </c>
    </row>
    <row r="4" spans="1:6">
      <c r="A4" s="32" t="s">
        <v>70</v>
      </c>
      <c r="B4" s="37">
        <f>SUMIF(Prévisionnel!B:B,A:A,Prévisionnel!E:E)</f>
        <v>0</v>
      </c>
      <c r="C4" s="37">
        <f>SUMIF(Opérations!D:D,A:A,Opérations!G:G)</f>
        <v>125.78999999999999</v>
      </c>
      <c r="D4" s="37">
        <f t="shared" ref="D4:D7" si="0">C4-B4</f>
        <v>125.78999999999999</v>
      </c>
      <c r="E4" s="32" t="s">
        <v>48</v>
      </c>
      <c r="F4" s="36"/>
    </row>
    <row r="5" spans="1:6">
      <c r="A5" s="32" t="s">
        <v>54</v>
      </c>
      <c r="B5" s="37">
        <f>SUMIF(Prévisionnel!B:B,A:A,Prévisionnel!E:E)</f>
        <v>0</v>
      </c>
      <c r="C5" s="37">
        <f>SUMIF(Opérations!D:D,A:A,Opérations!G:G)</f>
        <v>-4000</v>
      </c>
      <c r="D5" s="37">
        <f t="shared" si="0"/>
        <v>-4000</v>
      </c>
      <c r="E5" s="32" t="s">
        <v>48</v>
      </c>
      <c r="F5" s="36"/>
    </row>
    <row r="6" spans="1:6">
      <c r="A6" s="32" t="s">
        <v>54</v>
      </c>
      <c r="B6" s="37">
        <f>SUMIF(Prévisionnel!B:B,A:A,Prévisionnel!E:E)</f>
        <v>0</v>
      </c>
      <c r="C6" s="37">
        <f>SUMIF(Opérations!D:D,A:A,Opérations!G:G)</f>
        <v>-4000</v>
      </c>
      <c r="D6" s="37">
        <f t="shared" si="0"/>
        <v>-4000</v>
      </c>
      <c r="E6" s="32" t="s">
        <v>48</v>
      </c>
      <c r="F6" s="36"/>
    </row>
    <row r="7" spans="1:6">
      <c r="A7" s="32" t="s">
        <v>77</v>
      </c>
      <c r="B7" s="37">
        <f>SUMIF(Prévisionnel!B:B,A:A,Prévisionnel!E:E)</f>
        <v>0</v>
      </c>
      <c r="C7" s="37">
        <f>SUMIF(Opérations!D:D,A:A,Opérations!G:G)</f>
        <v>20490.93</v>
      </c>
      <c r="D7" s="37">
        <f t="shared" si="0"/>
        <v>20490.93</v>
      </c>
      <c r="E7" s="32" t="s">
        <v>48</v>
      </c>
      <c r="F7" s="36"/>
    </row>
    <row r="8" spans="1:6" s="39" customFormat="1" ht="25.5" customHeight="1">
      <c r="A8" s="39" t="s">
        <v>53</v>
      </c>
      <c r="B8" s="45">
        <f>SUBTOTAL(9,B3:B7)</f>
        <v>0</v>
      </c>
      <c r="C8" s="45">
        <f>SUBTOTAL(9,C3:C7)</f>
        <v>12616.720000000001</v>
      </c>
      <c r="D8" s="45">
        <f>SUBTOTAL(9,D3:D7)</f>
        <v>12616.720000000001</v>
      </c>
    </row>
  </sheetData>
  <sheetProtection sheet="1" objects="1" scenarios="1" sort="0" autoFilter="0" pivotTables="0"/>
  <autoFilter ref="A3:F7">
    <filterColumn colId="4"/>
  </autoFilter>
  <sortState ref="A4:F17">
    <sortCondition ref="A4"/>
  </sortState>
  <conditionalFormatting sqref="E4:E7">
    <cfRule type="expression" dxfId="54" priority="18">
      <formula>ISERROR(VLOOKUP(E4,Liste_Catégories,1,FALSE))</formula>
    </cfRule>
  </conditionalFormatting>
  <conditionalFormatting sqref="E4:E5">
    <cfRule type="expression" dxfId="53" priority="1">
      <formula>ISERROR(VLOOKUP(E4,Liste_Catégories,1,FALSE))</formula>
    </cfRule>
  </conditionalFormatting>
  <dataValidations count="1">
    <dataValidation type="list" allowBlank="1" showInputMessage="1" showErrorMessage="1" errorTitle="Choisissez une catégorie !" error=" " promptTitle="Choisissez une catégorie" sqref="E4:E7">
      <formula1>Liste_Catégories</formula1>
    </dataValidation>
  </dataValidations>
  <hyperlinks>
    <hyperlink ref="E3" location="Catégories!A1" display="Catégorie"/>
    <hyperlink ref="B3" location="Prévisionnel!A1" display="Budget prévisionnel"/>
    <hyperlink ref="C3" location="Opérations!A1" display="Budget réalisé"/>
  </hyperlink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pageSetUpPr autoPageBreaks="0"/>
  </sheetPr>
  <dimension ref="A1:G7"/>
  <sheetViews>
    <sheetView zoomScale="110" zoomScaleNormal="110" workbookViewId="0">
      <pane ySplit="3" topLeftCell="A4" activePane="bottomLeft" state="frozen"/>
      <selection pane="bottomLeft" activeCell="A6" sqref="A6"/>
    </sheetView>
  </sheetViews>
  <sheetFormatPr baseColWidth="10" defaultRowHeight="12.75"/>
  <cols>
    <col min="1" max="1" width="55" style="78" customWidth="1"/>
    <col min="2" max="3" width="21.28515625" style="8" customWidth="1"/>
    <col min="4" max="4" width="16.7109375" style="8" customWidth="1"/>
    <col min="5" max="5" width="26.85546875" style="8" customWidth="1"/>
    <col min="6" max="6" width="29" style="78" customWidth="1"/>
    <col min="7" max="7" width="10" style="77" hidden="1" customWidth="1"/>
    <col min="8" max="16384" width="11.42578125" style="78"/>
  </cols>
  <sheetData>
    <row r="1" spans="1:7" s="72" customFormat="1" ht="30.75" customHeight="1">
      <c r="A1" s="109" t="str">
        <f>Titre&amp;" "&amp;AnnéeRéf&amp;" - Comptes"</f>
        <v>Association Tartempion - Compte Epargne  - Comptes</v>
      </c>
      <c r="E1" s="71"/>
      <c r="G1" s="73"/>
    </row>
    <row r="2" spans="1:7" s="79" customFormat="1" ht="14.25" customHeight="1">
      <c r="B2" s="80"/>
      <c r="C2" s="80"/>
      <c r="D2" s="80"/>
      <c r="E2" s="80"/>
      <c r="G2" s="81"/>
    </row>
    <row r="3" spans="1:7" s="74" customFormat="1" ht="28.5" customHeight="1">
      <c r="A3" s="74" t="s">
        <v>9</v>
      </c>
      <c r="B3" s="113" t="s">
        <v>45</v>
      </c>
      <c r="C3" s="113" t="s">
        <v>10</v>
      </c>
      <c r="D3" s="75" t="s">
        <v>11</v>
      </c>
      <c r="E3" s="113" t="s">
        <v>42</v>
      </c>
      <c r="F3" s="74" t="s">
        <v>5</v>
      </c>
      <c r="G3" s="76" t="s">
        <v>1</v>
      </c>
    </row>
    <row r="4" spans="1:7">
      <c r="A4" s="32" t="s">
        <v>55</v>
      </c>
      <c r="B4" s="37">
        <f>IF(ISNUMBER(SUMIF(Prévisionnel!C:C,A:A,Prévisionnel!E:E)),SUMIF(Prévisionnel!C:C,A:A,Prévisionnel!E:E),"Classe incorrecte")</f>
        <v>0</v>
      </c>
      <c r="C4" s="37">
        <f>IF(ISNUMBER(SUMIF(Opérations!C:C,A:A,Opérations!G:G)),SUMIF(Opérations!C:C,A:A,Opérations!G:G),"Classe incorrecte")</f>
        <v>-4000</v>
      </c>
      <c r="D4" s="37">
        <f>IF(ISNUMBER(C4-B4),C4-B4,"Classe incorrecte")</f>
        <v>-4000</v>
      </c>
      <c r="E4" s="32" t="s">
        <v>39</v>
      </c>
      <c r="F4" s="36"/>
      <c r="G4" s="77">
        <f>VLOOKUP(E4,Classes,2,FALSE)</f>
        <v>-1</v>
      </c>
    </row>
    <row r="5" spans="1:7">
      <c r="A5" s="32" t="s">
        <v>57</v>
      </c>
      <c r="B5" s="37">
        <f>IF(ISNUMBER(SUMIF(Prévisionnel!C:C,A:A,Prévisionnel!E:E)),SUMIF(Prévisionnel!C:C,A:A,Prévisionnel!E:E),"Classe incorrecte")</f>
        <v>0</v>
      </c>
      <c r="C5" s="37">
        <f>IF(ISNUMBER(SUMIF(Opérations!C:C,A:A,Opérations!G:G)),SUMIF(Opérations!C:C,A:A,Opérations!G:G),"Classe incorrecte")</f>
        <v>20490.93</v>
      </c>
      <c r="D5" s="37">
        <f>IF(ISNUMBER(C5-B5),C5-B5,"Classe incorrecte")</f>
        <v>20490.93</v>
      </c>
      <c r="E5" s="32" t="s">
        <v>40</v>
      </c>
      <c r="F5" s="36"/>
      <c r="G5" s="77">
        <f>VLOOKUP(E5,Classes,2,FALSE)</f>
        <v>1</v>
      </c>
    </row>
    <row r="6" spans="1:7">
      <c r="A6" s="32" t="s">
        <v>69</v>
      </c>
      <c r="B6" s="37">
        <f>IF(ISNUMBER(SUMIF(Prévisionnel!C:C,A:A,Prévisionnel!E:E)),SUMIF(Prévisionnel!C:C,A:A,Prévisionnel!E:E),"Classe incorrecte")</f>
        <v>0</v>
      </c>
      <c r="C6" s="37">
        <f>IF(ISNUMBER(SUMIF(Opérations!C:C,A:A,Opérations!G:G)),SUMIF(Opérations!C:C,A:A,Opérations!G:G),"Classe incorrecte")</f>
        <v>125.78999999999999</v>
      </c>
      <c r="D6" s="37">
        <f>IF(ISNUMBER(C6-B6),C6-B6,"Classe incorrecte")</f>
        <v>125.78999999999999</v>
      </c>
      <c r="E6" s="32" t="s">
        <v>40</v>
      </c>
      <c r="F6" s="36"/>
      <c r="G6" s="77">
        <f>VLOOKUP(E6,Classes,2,FALSE)</f>
        <v>1</v>
      </c>
    </row>
    <row r="7" spans="1:7" s="72" customFormat="1" ht="24.75" customHeight="1">
      <c r="A7" s="72" t="s">
        <v>53</v>
      </c>
      <c r="B7" s="71">
        <f>SUBTOTAL(9,B3:B6)</f>
        <v>0</v>
      </c>
      <c r="C7" s="71">
        <f>SUBTOTAL(9,C3:C6)</f>
        <v>16616.72</v>
      </c>
      <c r="D7" s="71">
        <f>SUBTOTAL(9,D3:D6)</f>
        <v>16616.72</v>
      </c>
      <c r="E7" s="71"/>
      <c r="G7" s="73"/>
    </row>
  </sheetData>
  <sheetProtection sheet="1" objects="1" scenarios="1" sort="0" autoFilter="0" pivotTables="0"/>
  <autoFilter ref="A3:G6"/>
  <sortState ref="A4:G6">
    <sortCondition ref="A6"/>
  </sortState>
  <conditionalFormatting sqref="E4:E6">
    <cfRule type="expression" dxfId="52" priority="47">
      <formula>ISERROR(VLOOKUP(E4,Liste_Classes,1,FALSE))</formula>
    </cfRule>
  </conditionalFormatting>
  <conditionalFormatting sqref="B4:D6">
    <cfRule type="cellIs" dxfId="51" priority="46" operator="equal">
      <formula>"Classe incorrecte"</formula>
    </cfRule>
  </conditionalFormatting>
  <conditionalFormatting sqref="E5">
    <cfRule type="expression" dxfId="50" priority="2">
      <formula>ISERROR(VLOOKUP(E5,Liste_Classes,1,FALSE))</formula>
    </cfRule>
  </conditionalFormatting>
  <conditionalFormatting sqref="B5:D5">
    <cfRule type="cellIs" dxfId="49" priority="1" operator="equal">
      <formula>"Classe incorrecte"</formula>
    </cfRule>
  </conditionalFormatting>
  <dataValidations count="3">
    <dataValidation type="list" allowBlank="1" showInputMessage="1" showErrorMessage="1" errorTitle="Choisissez une classe !" error=" " promptTitle="Choisissez une classe" sqref="E6 E4">
      <formula1>Liste_Classes</formula1>
    </dataValidation>
    <dataValidation type="list" allowBlank="1" showInputMessage="1" showErrorMessage="1" errorTitle="Choisissez une classe !" error=" " promptTitle="Choisissez une classe" sqref="E5">
      <formula1>Liste_Classes2</formula1>
    </dataValidation>
    <dataValidation type="whole" allowBlank="1" showInputMessage="1" showErrorMessage="1" errorTitle="Choisir le sens" error="1 pour Recettes, ou -1 pour Dépenses" promptTitle="Choisir le sens" prompt="1 pour Recettes, ou -1 pour Dépenses" sqref="G1:G1048576">
      <formula1>-1</formula1>
      <formula2>1</formula2>
    </dataValidation>
  </dataValidations>
  <hyperlinks>
    <hyperlink ref="B3" location="Prévisionnel!A1" display="Budget prévisionnel"/>
    <hyperlink ref="C3" location="Opérations!A1" display="Budget réalisé"/>
    <hyperlink ref="E3" location="Classes!A1" display="Classe"/>
  </hyperlink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pageSetUpPr autoPageBreaks="0"/>
  </sheetPr>
  <dimension ref="A1:G5"/>
  <sheetViews>
    <sheetView zoomScale="110" zoomScaleNormal="110" workbookViewId="0">
      <pane ySplit="3" topLeftCell="A4" activePane="bottomLeft" state="frozen"/>
      <selection pane="bottomLeft" activeCell="C4" sqref="C4"/>
    </sheetView>
  </sheetViews>
  <sheetFormatPr baseColWidth="10" defaultRowHeight="12.75"/>
  <cols>
    <col min="1" max="1" width="44.85546875" style="10" customWidth="1"/>
    <col min="2" max="2" width="37.85546875" style="11" customWidth="1"/>
    <col min="3" max="3" width="34" style="11" customWidth="1"/>
    <col min="4" max="4" width="13.42578125" style="9" hidden="1" customWidth="1"/>
    <col min="5" max="5" width="12.85546875" style="19" bestFit="1" customWidth="1"/>
    <col min="6" max="6" width="43.42578125" style="10" customWidth="1"/>
    <col min="7" max="7" width="14.28515625" style="9" hidden="1" customWidth="1"/>
    <col min="8" max="16384" width="11.42578125" style="10"/>
  </cols>
  <sheetData>
    <row r="1" spans="1:7" s="94" customFormat="1" ht="36" customHeight="1">
      <c r="A1" s="93" t="str">
        <f>Titre&amp;" "&amp;AnnéeRéf&amp;" - Budget prévisionnel"</f>
        <v>Association Tartempion - Compte Epargne  - Budget prévisionnel</v>
      </c>
      <c r="G1" s="91"/>
    </row>
    <row r="2" spans="1:7" s="86" customFormat="1" ht="12" customHeight="1">
      <c r="B2" s="87"/>
      <c r="C2" s="87"/>
      <c r="D2" s="88"/>
      <c r="E2" s="89"/>
      <c r="G2" s="88"/>
    </row>
    <row r="3" spans="1:7" s="95" customFormat="1" ht="28.5" customHeight="1">
      <c r="A3" s="95" t="s">
        <v>21</v>
      </c>
      <c r="B3" s="114" t="s">
        <v>28</v>
      </c>
      <c r="C3" s="114" t="s">
        <v>29</v>
      </c>
      <c r="D3" s="96" t="s">
        <v>52</v>
      </c>
      <c r="E3" s="97" t="s">
        <v>4</v>
      </c>
      <c r="F3" s="95" t="s">
        <v>5</v>
      </c>
      <c r="G3" s="96" t="s">
        <v>1</v>
      </c>
    </row>
    <row r="4" spans="1:7">
      <c r="A4" s="56" t="s">
        <v>75</v>
      </c>
      <c r="B4" s="85" t="s">
        <v>54</v>
      </c>
      <c r="C4" s="85" t="s">
        <v>55</v>
      </c>
      <c r="D4" s="37">
        <v>1500</v>
      </c>
      <c r="E4" s="84">
        <v>0</v>
      </c>
      <c r="F4" s="36"/>
      <c r="G4" s="18">
        <f t="shared" ref="G4" si="0">IF(ISNUMBER(VLOOKUP(C4,Comptes,7,FALSE)),VLOOKUP(C4,Comptes,7,FALSE),"")</f>
        <v>-1</v>
      </c>
    </row>
    <row r="5" spans="1:7" s="94" customFormat="1" ht="23.25" customHeight="1">
      <c r="A5" s="94" t="s">
        <v>53</v>
      </c>
      <c r="B5" s="90">
        <f>SUBTOTAL(9,B3:B4)</f>
        <v>0</v>
      </c>
      <c r="C5" s="90">
        <f>SUBTOTAL(9,C3:C4)</f>
        <v>0</v>
      </c>
      <c r="D5" s="91">
        <f>SUBTOTAL(9,D3:D4)</f>
        <v>1500</v>
      </c>
      <c r="E5" s="92">
        <f>SUBTOTAL(9,E3:E4)</f>
        <v>0</v>
      </c>
      <c r="G5" s="91"/>
    </row>
  </sheetData>
  <sheetProtection sheet="1" objects="1" scenarios="1" sort="0" autoFilter="0" pivotTables="0"/>
  <autoFilter ref="A3:F4"/>
  <sortState ref="A4:G4">
    <sortCondition ref="C4"/>
  </sortState>
  <conditionalFormatting sqref="C4">
    <cfRule type="expression" dxfId="48" priority="78">
      <formula>ISERROR(VLOOKUP(C4,Liste_Comptes,1,FALSE))</formula>
    </cfRule>
  </conditionalFormatting>
  <conditionalFormatting sqref="B4">
    <cfRule type="expression" dxfId="47" priority="77">
      <formula>ISERROR(VLOOKUP(B4,Liste_Regroupements,1,FALSE))</formula>
    </cfRule>
  </conditionalFormatting>
  <conditionalFormatting sqref="E4">
    <cfRule type="cellIs" dxfId="46" priority="76" operator="equal">
      <formula>"Classe incorrecte"</formula>
    </cfRule>
  </conditionalFormatting>
  <dataValidations count="3">
    <dataValidation type="list" allowBlank="1" showInputMessage="1" showErrorMessage="1" errorTitle="Choisissez un Pupitre !" error=" " promptTitle="Choisissez un Pupitre" sqref="B4">
      <formula1>Liste_Regroupements</formula1>
    </dataValidation>
    <dataValidation type="list" allowBlank="1" showInputMessage="1" showErrorMessage="1" errorTitle="Choisissez une Rubrique !" error=" " promptTitle="Choisissez une Rubrique" sqref="C4">
      <formula1>Liste_Comptes</formula1>
    </dataValidation>
    <dataValidation type="whole" allowBlank="1" showInputMessage="1" showErrorMessage="1" errorTitle="Choisir le sens" error="1 pour Recettes, -1 pour Dépenses" promptTitle="Choisir le sens" prompt="1 pour Recettes, -1 pour Dépenses" sqref="G1:G1048576">
      <formula1>-1</formula1>
      <formula2>1</formula2>
    </dataValidation>
  </dataValidations>
  <hyperlinks>
    <hyperlink ref="B3" location="Regroupements!A1" display="Regroupement"/>
    <hyperlink ref="C3" location="Comptes!A1" display="Compte"/>
  </hyperlink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Q376"/>
  <sheetViews>
    <sheetView tabSelected="1" topLeftCell="B1" zoomScale="90" zoomScaleNormal="90" workbookViewId="0">
      <selection activeCell="M30" sqref="M30"/>
    </sheetView>
  </sheetViews>
  <sheetFormatPr baseColWidth="10" defaultRowHeight="16.5" customHeight="1"/>
  <cols>
    <col min="1" max="1" width="37" style="3" customWidth="1"/>
    <col min="2" max="2" width="57" style="4" bestFit="1" customWidth="1"/>
    <col min="3" max="4" width="15.5703125" style="4" customWidth="1"/>
    <col min="5" max="5" width="15.85546875" style="3" customWidth="1"/>
    <col min="6" max="12" width="2" style="3" customWidth="1"/>
    <col min="13" max="13" width="26" style="3" bestFit="1" customWidth="1"/>
    <col min="14" max="16" width="15.5703125" style="3" customWidth="1"/>
    <col min="17" max="16384" width="11.42578125" style="3"/>
  </cols>
  <sheetData>
    <row r="1" spans="1:17" s="6" customFormat="1" ht="16.5" customHeight="1">
      <c r="A1" s="137" t="s">
        <v>62</v>
      </c>
      <c r="B1" s="137"/>
      <c r="C1" s="137"/>
      <c r="D1" s="137"/>
    </row>
    <row r="2" spans="1:17" s="6" customFormat="1" ht="18">
      <c r="A2"/>
      <c r="B2"/>
      <c r="C2" s="118"/>
      <c r="D2" s="118"/>
    </row>
    <row r="3" spans="1:17" ht="16.5" customHeight="1">
      <c r="A3" s="2" t="s">
        <v>60</v>
      </c>
      <c r="B3" s="119">
        <v>2014</v>
      </c>
    </row>
    <row r="5" spans="1:17" ht="16.5" customHeight="1">
      <c r="A5" s="2" t="s">
        <v>8</v>
      </c>
      <c r="B5" s="3"/>
      <c r="C5" s="2" t="s">
        <v>1</v>
      </c>
      <c r="E5" s="4"/>
      <c r="F5"/>
      <c r="G5"/>
      <c r="H5"/>
      <c r="Q5"/>
    </row>
    <row r="6" spans="1:17" ht="16.5" customHeight="1">
      <c r="A6" s="2" t="s">
        <v>47</v>
      </c>
      <c r="B6" s="2" t="s">
        <v>28</v>
      </c>
      <c r="C6" s="15">
        <v>-1</v>
      </c>
      <c r="D6" s="15">
        <v>1</v>
      </c>
      <c r="E6" s="5" t="s">
        <v>7</v>
      </c>
      <c r="F6"/>
      <c r="G6"/>
      <c r="H6"/>
      <c r="Q6"/>
    </row>
    <row r="7" spans="1:17" ht="16.5" customHeight="1">
      <c r="A7" s="3" t="s">
        <v>48</v>
      </c>
      <c r="B7" s="3" t="s">
        <v>54</v>
      </c>
      <c r="C7" s="4">
        <v>-4000</v>
      </c>
      <c r="E7" s="4">
        <v>-4000</v>
      </c>
      <c r="F7"/>
      <c r="G7"/>
      <c r="H7"/>
      <c r="Q7"/>
    </row>
    <row r="8" spans="1:17" ht="16.5" customHeight="1">
      <c r="B8" s="3" t="s">
        <v>70</v>
      </c>
      <c r="D8" s="4">
        <v>125.78999999999999</v>
      </c>
      <c r="E8" s="4">
        <v>125.78999999999999</v>
      </c>
      <c r="F8"/>
      <c r="G8"/>
      <c r="H8"/>
      <c r="Q8"/>
    </row>
    <row r="9" spans="1:17" ht="16.5" customHeight="1">
      <c r="B9" s="3" t="s">
        <v>77</v>
      </c>
      <c r="D9" s="4">
        <v>20490.93</v>
      </c>
      <c r="E9" s="4">
        <v>20490.93</v>
      </c>
      <c r="F9"/>
      <c r="G9"/>
      <c r="H9"/>
      <c r="Q9"/>
    </row>
    <row r="10" spans="1:17" ht="16.5" customHeight="1">
      <c r="A10" s="3" t="s">
        <v>7</v>
      </c>
      <c r="B10" s="3"/>
      <c r="C10" s="4">
        <v>-4000</v>
      </c>
      <c r="D10" s="4">
        <v>20616.72</v>
      </c>
      <c r="E10" s="4">
        <v>16616.72</v>
      </c>
      <c r="F10"/>
      <c r="G10"/>
      <c r="H10"/>
      <c r="Q10"/>
    </row>
    <row r="11" spans="1:17" ht="16.5" customHeight="1">
      <c r="A11"/>
      <c r="B11"/>
      <c r="C11"/>
      <c r="D11"/>
      <c r="E11"/>
      <c r="F11"/>
      <c r="G11"/>
      <c r="H11"/>
      <c r="Q11"/>
    </row>
    <row r="12" spans="1:17" ht="16.5" customHeight="1">
      <c r="A12"/>
      <c r="B12"/>
      <c r="C12"/>
      <c r="D12"/>
      <c r="E12"/>
      <c r="F12"/>
      <c r="G12"/>
      <c r="H12"/>
      <c r="M12" s="134"/>
      <c r="N12" s="135"/>
      <c r="O12" s="135"/>
      <c r="Q12"/>
    </row>
    <row r="13" spans="1:17" ht="16.5" customHeight="1">
      <c r="A13"/>
      <c r="B13"/>
      <c r="C13"/>
      <c r="D13"/>
      <c r="E13"/>
      <c r="F13"/>
      <c r="G13"/>
      <c r="H13"/>
      <c r="N13" s="133"/>
      <c r="O13" s="133"/>
      <c r="Q13"/>
    </row>
    <row r="14" spans="1:17" ht="5.25" customHeight="1">
      <c r="A14"/>
      <c r="B14"/>
      <c r="C14"/>
      <c r="D14"/>
      <c r="E14"/>
      <c r="F14"/>
      <c r="G14"/>
      <c r="H14"/>
      <c r="N14" s="133"/>
      <c r="O14" s="133"/>
      <c r="Q14"/>
    </row>
    <row r="15" spans="1:17" ht="5.25" customHeight="1">
      <c r="A15"/>
      <c r="B15"/>
      <c r="C15"/>
      <c r="D15"/>
      <c r="E15"/>
      <c r="N15" s="133"/>
      <c r="O15" s="133"/>
      <c r="Q15"/>
    </row>
    <row r="16" spans="1:17" ht="5.25" customHeight="1">
      <c r="A16"/>
      <c r="B16"/>
      <c r="C16"/>
      <c r="D16"/>
      <c r="E16"/>
      <c r="Q16"/>
    </row>
    <row r="17" spans="1:17" ht="5.25" customHeight="1">
      <c r="A17"/>
      <c r="B17"/>
      <c r="C17"/>
      <c r="D17"/>
      <c r="E17"/>
      <c r="Q17"/>
    </row>
    <row r="18" spans="1:17" ht="5.25" customHeight="1">
      <c r="A18"/>
      <c r="B18"/>
      <c r="C18"/>
      <c r="D18"/>
      <c r="E18"/>
      <c r="Q18"/>
    </row>
    <row r="19" spans="1:17" ht="5.25" customHeight="1">
      <c r="A19"/>
      <c r="B19"/>
      <c r="C19"/>
      <c r="D19"/>
      <c r="E19"/>
      <c r="Q19"/>
    </row>
    <row r="20" spans="1:17" ht="5.25" customHeight="1">
      <c r="A20"/>
      <c r="B20"/>
      <c r="C20"/>
      <c r="D20"/>
      <c r="E20"/>
      <c r="Q20"/>
    </row>
    <row r="21" spans="1:17" ht="4.5" customHeight="1">
      <c r="A21"/>
      <c r="B21"/>
      <c r="C21"/>
      <c r="D21"/>
      <c r="E21"/>
      <c r="Q21"/>
    </row>
    <row r="22" spans="1:17" ht="4.5" customHeight="1">
      <c r="A22"/>
      <c r="B22"/>
      <c r="C22"/>
      <c r="D22"/>
      <c r="E22"/>
      <c r="Q22"/>
    </row>
    <row r="23" spans="1:17" ht="4.5" customHeight="1">
      <c r="A23"/>
      <c r="B23"/>
      <c r="C23"/>
      <c r="D23"/>
      <c r="E23"/>
      <c r="Q23"/>
    </row>
    <row r="24" spans="1:17" ht="4.5" customHeight="1">
      <c r="A24"/>
      <c r="B24"/>
      <c r="C24"/>
      <c r="D24"/>
      <c r="E24"/>
      <c r="G24" s="6"/>
      <c r="H24" s="6"/>
      <c r="I24" s="6"/>
      <c r="J24" s="6"/>
      <c r="K24" s="6"/>
      <c r="L24" s="6"/>
      <c r="Q24"/>
    </row>
    <row r="25" spans="1:17" ht="4.5" customHeight="1">
      <c r="A25"/>
      <c r="B25"/>
      <c r="C25"/>
      <c r="D25"/>
      <c r="E25"/>
    </row>
    <row r="26" spans="1:17" ht="4.5" customHeight="1">
      <c r="A26"/>
      <c r="B26"/>
      <c r="C26"/>
      <c r="D26"/>
      <c r="E26"/>
    </row>
    <row r="27" spans="1:17" ht="4.5" customHeight="1">
      <c r="A27"/>
      <c r="B27"/>
      <c r="C27"/>
      <c r="D27"/>
      <c r="E27"/>
    </row>
    <row r="28" spans="1:17" ht="4.5" customHeight="1">
      <c r="A28"/>
      <c r="B28"/>
      <c r="C28"/>
      <c r="D28"/>
      <c r="E28"/>
      <c r="G28"/>
      <c r="J28"/>
    </row>
    <row r="29" spans="1:17" ht="4.5" customHeight="1">
      <c r="A29"/>
      <c r="B29"/>
      <c r="C29"/>
      <c r="D29"/>
      <c r="E29"/>
      <c r="G29"/>
      <c r="J29"/>
    </row>
    <row r="30" spans="1:17" ht="4.5" customHeight="1">
      <c r="A30"/>
      <c r="B30"/>
      <c r="C30"/>
      <c r="D30"/>
      <c r="E30"/>
      <c r="G30"/>
      <c r="J30"/>
    </row>
    <row r="31" spans="1:17" ht="4.5" customHeight="1">
      <c r="A31"/>
      <c r="B31"/>
      <c r="C31"/>
      <c r="D31"/>
      <c r="E31"/>
      <c r="F31" s="6"/>
      <c r="G31"/>
      <c r="J31"/>
    </row>
    <row r="32" spans="1:17" ht="4.5" customHeight="1">
      <c r="A32"/>
      <c r="B32"/>
      <c r="C32"/>
      <c r="D32"/>
      <c r="E32"/>
      <c r="G32"/>
      <c r="J32"/>
    </row>
    <row r="33" spans="1:10" ht="4.5" customHeight="1">
      <c r="A33"/>
      <c r="B33"/>
      <c r="C33"/>
      <c r="D33"/>
      <c r="E33"/>
      <c r="G33"/>
      <c r="J33"/>
    </row>
    <row r="34" spans="1:10" ht="4.5" customHeight="1">
      <c r="A34"/>
      <c r="B34"/>
      <c r="C34"/>
      <c r="D34"/>
      <c r="E34"/>
    </row>
    <row r="35" spans="1:10" ht="4.5" customHeight="1">
      <c r="A35"/>
      <c r="B35"/>
      <c r="C35"/>
      <c r="D35"/>
      <c r="E35"/>
      <c r="F35"/>
    </row>
    <row r="36" spans="1:10" ht="4.5" customHeight="1">
      <c r="A36"/>
      <c r="B36"/>
      <c r="C36"/>
      <c r="D36"/>
      <c r="E36"/>
      <c r="F36"/>
    </row>
    <row r="37" spans="1:10" ht="18.75" customHeight="1">
      <c r="A37" s="137" t="s">
        <v>63</v>
      </c>
      <c r="B37" s="137"/>
      <c r="C37" s="137"/>
      <c r="D37" s="137"/>
      <c r="E37" s="6"/>
      <c r="F37"/>
    </row>
    <row r="38" spans="1:10" ht="15.75" customHeight="1">
      <c r="A38"/>
      <c r="B38"/>
      <c r="C38" s="118"/>
      <c r="D38" s="118"/>
      <c r="E38" s="6"/>
      <c r="F38"/>
    </row>
    <row r="39" spans="1:10" ht="15.75" customHeight="1">
      <c r="A39" s="2" t="s">
        <v>60</v>
      </c>
      <c r="B39" s="119">
        <v>2014</v>
      </c>
      <c r="F39"/>
    </row>
    <row r="40" spans="1:10" ht="15.75" customHeight="1"/>
    <row r="41" spans="1:10" ht="15.75" customHeight="1">
      <c r="A41" s="2" t="s">
        <v>8</v>
      </c>
      <c r="B41" s="3"/>
      <c r="C41" s="2" t="s">
        <v>1</v>
      </c>
      <c r="E41" s="4"/>
    </row>
    <row r="42" spans="1:10" ht="15.75" customHeight="1">
      <c r="A42" s="2" t="s">
        <v>46</v>
      </c>
      <c r="B42" s="2" t="s">
        <v>29</v>
      </c>
      <c r="C42" s="15">
        <v>-1</v>
      </c>
      <c r="D42" s="15">
        <v>1</v>
      </c>
      <c r="E42" s="5" t="s">
        <v>7</v>
      </c>
    </row>
    <row r="43" spans="1:10" ht="17.25" customHeight="1">
      <c r="A43" s="3" t="s">
        <v>39</v>
      </c>
      <c r="B43" s="3" t="s">
        <v>55</v>
      </c>
      <c r="C43" s="4">
        <v>-4000</v>
      </c>
      <c r="E43" s="4">
        <v>-4000</v>
      </c>
    </row>
    <row r="44" spans="1:10" ht="17.25" customHeight="1">
      <c r="A44" s="3" t="s">
        <v>40</v>
      </c>
      <c r="B44" s="3" t="s">
        <v>57</v>
      </c>
      <c r="D44" s="4">
        <v>20490.93</v>
      </c>
      <c r="E44" s="4">
        <v>20490.93</v>
      </c>
    </row>
    <row r="45" spans="1:10" ht="17.25" customHeight="1">
      <c r="B45" s="3" t="s">
        <v>69</v>
      </c>
      <c r="D45" s="4">
        <v>125.78999999999999</v>
      </c>
      <c r="E45" s="4">
        <v>125.78999999999999</v>
      </c>
    </row>
    <row r="46" spans="1:10" ht="17.25" customHeight="1">
      <c r="A46" s="3" t="s">
        <v>7</v>
      </c>
      <c r="B46" s="3"/>
      <c r="C46" s="4">
        <v>-4000</v>
      </c>
      <c r="D46" s="4">
        <v>20616.72</v>
      </c>
      <c r="E46" s="4">
        <v>16616.72</v>
      </c>
    </row>
    <row r="47" spans="1:10" ht="17.25" customHeight="1">
      <c r="A47"/>
      <c r="B47"/>
      <c r="C47"/>
      <c r="D47"/>
      <c r="E47"/>
    </row>
    <row r="48" spans="1:10" ht="17.25" customHeight="1">
      <c r="A48"/>
      <c r="B48"/>
      <c r="C48"/>
      <c r="D48"/>
      <c r="E48"/>
    </row>
    <row r="49" spans="1:5" ht="17.25" customHeight="1">
      <c r="A49"/>
      <c r="B49"/>
      <c r="C49"/>
      <c r="D49"/>
      <c r="E49"/>
    </row>
    <row r="50" spans="1:5" ht="4.5" customHeight="1">
      <c r="A50"/>
      <c r="B50"/>
      <c r="C50"/>
      <c r="D50"/>
      <c r="E50"/>
    </row>
    <row r="51" spans="1:5" ht="4.5" customHeight="1">
      <c r="A51"/>
      <c r="B51"/>
      <c r="C51"/>
      <c r="D51"/>
      <c r="E51"/>
    </row>
    <row r="52" spans="1:5" ht="4.5" customHeight="1">
      <c r="A52"/>
      <c r="B52"/>
      <c r="C52"/>
      <c r="D52"/>
      <c r="E52"/>
    </row>
    <row r="53" spans="1:5" ht="4.5" customHeight="1">
      <c r="A53"/>
      <c r="B53"/>
      <c r="C53"/>
      <c r="D53"/>
      <c r="E53"/>
    </row>
    <row r="54" spans="1:5" ht="4.5" customHeight="1">
      <c r="A54"/>
      <c r="B54"/>
      <c r="C54"/>
      <c r="D54"/>
      <c r="E54"/>
    </row>
    <row r="55" spans="1:5" ht="4.5" customHeight="1">
      <c r="A55"/>
      <c r="B55"/>
      <c r="C55"/>
      <c r="D55"/>
      <c r="E55"/>
    </row>
    <row r="56" spans="1:5" ht="4.5" customHeight="1">
      <c r="A56"/>
      <c r="B56"/>
      <c r="C56"/>
      <c r="D56"/>
      <c r="E56"/>
    </row>
    <row r="57" spans="1:5" ht="4.5" customHeight="1">
      <c r="A57"/>
      <c r="B57"/>
      <c r="C57"/>
      <c r="D57"/>
      <c r="E57"/>
    </row>
    <row r="58" spans="1:5" ht="4.5" customHeight="1">
      <c r="A58"/>
      <c r="B58"/>
      <c r="C58"/>
      <c r="D58"/>
      <c r="E58"/>
    </row>
    <row r="59" spans="1:5" ht="4.5" customHeight="1">
      <c r="A59"/>
      <c r="B59"/>
      <c r="C59"/>
      <c r="D59"/>
      <c r="E59"/>
    </row>
    <row r="60" spans="1:5" ht="4.5" customHeight="1">
      <c r="A60"/>
      <c r="B60"/>
      <c r="C60"/>
      <c r="D60"/>
      <c r="E60"/>
    </row>
    <row r="61" spans="1:5" ht="4.5" customHeight="1">
      <c r="A61"/>
      <c r="B61"/>
      <c r="C61"/>
      <c r="D61"/>
      <c r="E61"/>
    </row>
    <row r="62" spans="1:5" ht="4.5" customHeight="1">
      <c r="A62"/>
      <c r="B62"/>
      <c r="C62"/>
      <c r="D62"/>
      <c r="E62"/>
    </row>
    <row r="63" spans="1:5" ht="4.5" customHeight="1">
      <c r="B63" s="3"/>
      <c r="E63" s="4"/>
    </row>
    <row r="64" spans="1:5" ht="4.5" customHeight="1">
      <c r="B64" s="3"/>
      <c r="E64" s="4"/>
    </row>
    <row r="65" spans="2:5" ht="4.5" customHeight="1">
      <c r="B65" s="3"/>
      <c r="E65" s="4"/>
    </row>
    <row r="66" spans="2:5" ht="4.5" customHeight="1">
      <c r="B66" s="3"/>
      <c r="E66" s="4"/>
    </row>
    <row r="67" spans="2:5" ht="4.5" customHeight="1">
      <c r="B67" s="3"/>
      <c r="E67" s="4"/>
    </row>
    <row r="68" spans="2:5" ht="4.5" customHeight="1">
      <c r="B68" s="3"/>
      <c r="E68" s="4"/>
    </row>
    <row r="69" spans="2:5" ht="4.5" customHeight="1">
      <c r="B69" s="3"/>
      <c r="E69" s="4"/>
    </row>
    <row r="70" spans="2:5" ht="4.5" customHeight="1">
      <c r="B70" s="3"/>
      <c r="E70" s="4"/>
    </row>
    <row r="71" spans="2:5" ht="4.5" customHeight="1">
      <c r="B71" s="3"/>
      <c r="E71" s="4"/>
    </row>
    <row r="72" spans="2:5" ht="4.5" customHeight="1">
      <c r="B72" s="3"/>
      <c r="E72" s="4"/>
    </row>
    <row r="73" spans="2:5" ht="4.5" customHeight="1">
      <c r="B73" s="3"/>
      <c r="E73" s="4"/>
    </row>
    <row r="74" spans="2:5" ht="4.5" customHeight="1">
      <c r="B74" s="3"/>
      <c r="E74" s="4"/>
    </row>
    <row r="75" spans="2:5" ht="4.5" customHeight="1">
      <c r="B75" s="3"/>
      <c r="E75" s="4"/>
    </row>
    <row r="76" spans="2:5" ht="4.5" customHeight="1">
      <c r="B76" s="3"/>
      <c r="E76" s="4"/>
    </row>
    <row r="77" spans="2:5" ht="4.5" customHeight="1">
      <c r="B77" s="3"/>
      <c r="E77" s="4"/>
    </row>
    <row r="78" spans="2:5" ht="4.5" customHeight="1">
      <c r="B78" s="3"/>
      <c r="E78" s="4"/>
    </row>
    <row r="79" spans="2:5" ht="4.5" customHeight="1">
      <c r="B79" s="3"/>
      <c r="E79" s="4"/>
    </row>
    <row r="80" spans="2:5" ht="4.5" customHeight="1">
      <c r="B80" s="3"/>
      <c r="E80" s="4"/>
    </row>
    <row r="81" spans="1:5" ht="4.5" customHeight="1">
      <c r="B81" s="3"/>
      <c r="E81" s="4"/>
    </row>
    <row r="82" spans="1:5" ht="4.5" customHeight="1">
      <c r="A82"/>
      <c r="B82"/>
      <c r="C82"/>
      <c r="D82"/>
      <c r="E82"/>
    </row>
    <row r="83" spans="1:5" ht="4.5" customHeight="1">
      <c r="A83"/>
      <c r="B83"/>
      <c r="C83"/>
      <c r="D83"/>
      <c r="E83"/>
    </row>
    <row r="84" spans="1:5" ht="4.5" customHeight="1">
      <c r="A84"/>
      <c r="B84"/>
      <c r="C84"/>
      <c r="D84"/>
      <c r="E84"/>
    </row>
    <row r="85" spans="1:5" ht="4.5" customHeight="1">
      <c r="A85"/>
      <c r="B85"/>
      <c r="C85"/>
      <c r="D85"/>
      <c r="E85"/>
    </row>
    <row r="86" spans="1:5" ht="4.5" customHeight="1">
      <c r="A86"/>
      <c r="B86"/>
      <c r="C86"/>
      <c r="D86"/>
      <c r="E86"/>
    </row>
    <row r="87" spans="1:5" ht="4.5" customHeight="1">
      <c r="A87"/>
      <c r="B87"/>
      <c r="C87"/>
      <c r="D87"/>
      <c r="E87"/>
    </row>
    <row r="88" spans="1:5" ht="4.5" customHeight="1">
      <c r="A88"/>
      <c r="B88"/>
      <c r="C88"/>
      <c r="D88"/>
      <c r="E88"/>
    </row>
    <row r="89" spans="1:5" ht="4.5" customHeight="1">
      <c r="B89" s="3"/>
      <c r="C89" s="3"/>
      <c r="D89" s="3"/>
      <c r="E89"/>
    </row>
    <row r="90" spans="1:5" ht="18">
      <c r="A90" s="137" t="s">
        <v>65</v>
      </c>
      <c r="B90" s="137"/>
      <c r="C90" s="137"/>
      <c r="D90" s="137"/>
      <c r="E90"/>
    </row>
    <row r="91" spans="1:5" ht="16.5" customHeight="1">
      <c r="A91"/>
      <c r="B91"/>
      <c r="C91" s="3"/>
      <c r="D91" s="3"/>
    </row>
    <row r="92" spans="1:5" ht="16.5" customHeight="1">
      <c r="A92" s="2" t="s">
        <v>59</v>
      </c>
      <c r="B92" s="119">
        <v>2014</v>
      </c>
    </row>
    <row r="93" spans="1:5" ht="16.5" customHeight="1">
      <c r="E93" s="6"/>
    </row>
    <row r="94" spans="1:5" ht="16.5" customHeight="1">
      <c r="A94" s="2" t="s">
        <v>8</v>
      </c>
      <c r="B94" s="3"/>
      <c r="C94" s="2" t="s">
        <v>1</v>
      </c>
      <c r="E94" s="4"/>
    </row>
    <row r="95" spans="1:5" ht="16.5" customHeight="1">
      <c r="A95" s="2" t="s">
        <v>47</v>
      </c>
      <c r="B95" s="2" t="s">
        <v>28</v>
      </c>
      <c r="C95" s="15">
        <v>-1</v>
      </c>
      <c r="D95" s="15">
        <v>1</v>
      </c>
      <c r="E95" s="5" t="s">
        <v>7</v>
      </c>
    </row>
    <row r="96" spans="1:5" ht="16.5" customHeight="1">
      <c r="A96" s="3" t="s">
        <v>48</v>
      </c>
      <c r="B96" s="3" t="s">
        <v>54</v>
      </c>
      <c r="C96" s="4">
        <v>-4000</v>
      </c>
      <c r="E96" s="4">
        <v>-4000</v>
      </c>
    </row>
    <row r="97" spans="1:15" ht="16.5" customHeight="1">
      <c r="B97" s="3" t="s">
        <v>70</v>
      </c>
      <c r="D97" s="4">
        <v>125.78999999999999</v>
      </c>
      <c r="E97" s="4">
        <v>125.78999999999999</v>
      </c>
    </row>
    <row r="98" spans="1:15" ht="16.5" customHeight="1">
      <c r="B98" s="3" t="s">
        <v>77</v>
      </c>
      <c r="D98" s="4">
        <v>20490.93</v>
      </c>
      <c r="E98" s="4">
        <v>20490.93</v>
      </c>
    </row>
    <row r="99" spans="1:15" ht="16.5" customHeight="1">
      <c r="A99" s="3" t="s">
        <v>7</v>
      </c>
      <c r="B99" s="3"/>
      <c r="C99" s="4">
        <v>-4000</v>
      </c>
      <c r="D99" s="4">
        <v>20616.72</v>
      </c>
      <c r="E99" s="4">
        <v>16616.72</v>
      </c>
    </row>
    <row r="100" spans="1:15" ht="16.5" customHeight="1">
      <c r="A100"/>
      <c r="B100"/>
      <c r="C100"/>
      <c r="D100"/>
      <c r="E100"/>
    </row>
    <row r="101" spans="1:15" ht="16.5" customHeight="1">
      <c r="A101"/>
      <c r="B101"/>
      <c r="C101"/>
      <c r="D101"/>
      <c r="E101"/>
    </row>
    <row r="102" spans="1:15" ht="7.5" customHeight="1">
      <c r="A102"/>
      <c r="B102"/>
      <c r="C102"/>
      <c r="D102"/>
      <c r="E102"/>
    </row>
    <row r="103" spans="1:15" ht="7.5" customHeight="1">
      <c r="A103"/>
      <c r="B103"/>
      <c r="C103"/>
      <c r="D103"/>
      <c r="E103"/>
    </row>
    <row r="104" spans="1:15" ht="7.5" customHeight="1">
      <c r="A104"/>
      <c r="B104"/>
      <c r="C104"/>
      <c r="D104"/>
      <c r="E104"/>
    </row>
    <row r="105" spans="1:15" ht="7.5" customHeight="1">
      <c r="A105"/>
      <c r="B105"/>
      <c r="C105"/>
      <c r="D105"/>
      <c r="E105"/>
    </row>
    <row r="106" spans="1:15" ht="7.5" customHeight="1">
      <c r="A106"/>
      <c r="B106"/>
      <c r="C106"/>
      <c r="D106"/>
      <c r="E106"/>
      <c r="M106" s="134"/>
      <c r="N106" s="135"/>
      <c r="O106" s="135"/>
    </row>
    <row r="107" spans="1:15" ht="7.5" customHeight="1">
      <c r="A107"/>
      <c r="B107"/>
      <c r="C107"/>
      <c r="D107"/>
      <c r="E107"/>
      <c r="N107" s="133"/>
      <c r="O107" s="133"/>
    </row>
    <row r="108" spans="1:15" ht="7.5" customHeight="1">
      <c r="A108"/>
      <c r="B108"/>
      <c r="C108"/>
      <c r="D108"/>
      <c r="E108"/>
      <c r="N108" s="133"/>
      <c r="O108" s="133"/>
    </row>
    <row r="109" spans="1:15" ht="7.5" customHeight="1">
      <c r="A109"/>
      <c r="B109"/>
      <c r="C109"/>
      <c r="D109"/>
      <c r="E109"/>
      <c r="N109" s="133"/>
      <c r="O109" s="133"/>
    </row>
    <row r="110" spans="1:15" ht="7.5" customHeight="1">
      <c r="A110"/>
      <c r="B110"/>
      <c r="C110"/>
      <c r="D110"/>
      <c r="E110"/>
    </row>
    <row r="111" spans="1:15" ht="7.5" customHeight="1">
      <c r="A111"/>
      <c r="B111"/>
      <c r="C111"/>
      <c r="D111"/>
      <c r="E111"/>
    </row>
    <row r="112" spans="1:15" ht="6" customHeight="1">
      <c r="A112"/>
      <c r="B112"/>
      <c r="C112"/>
      <c r="D112"/>
      <c r="E112"/>
    </row>
    <row r="113" spans="1:5" ht="6" customHeight="1">
      <c r="A113"/>
      <c r="B113"/>
      <c r="C113"/>
      <c r="D113"/>
      <c r="E113"/>
    </row>
    <row r="114" spans="1:5" ht="6" customHeight="1">
      <c r="A114"/>
      <c r="B114"/>
      <c r="C114"/>
      <c r="D114"/>
      <c r="E114"/>
    </row>
    <row r="115" spans="1:5" ht="6" customHeight="1">
      <c r="A115"/>
      <c r="B115"/>
      <c r="C115"/>
      <c r="D115"/>
      <c r="E115"/>
    </row>
    <row r="116" spans="1:5" ht="6" customHeight="1">
      <c r="B116" s="3"/>
      <c r="E116" s="4"/>
    </row>
    <row r="117" spans="1:5" ht="6" customHeight="1">
      <c r="B117" s="3"/>
      <c r="E117" s="4"/>
    </row>
    <row r="118" spans="1:5" ht="6" customHeight="1">
      <c r="B118" s="3"/>
      <c r="E118" s="4"/>
    </row>
    <row r="119" spans="1:5" ht="6" customHeight="1">
      <c r="B119" s="3"/>
      <c r="E119" s="4"/>
    </row>
    <row r="120" spans="1:5" ht="6" customHeight="1">
      <c r="B120" s="3"/>
      <c r="E120" s="4"/>
    </row>
    <row r="121" spans="1:5" ht="6" customHeight="1">
      <c r="B121" s="3"/>
      <c r="E121" s="4"/>
    </row>
    <row r="122" spans="1:5" ht="6" customHeight="1">
      <c r="B122" s="3"/>
      <c r="E122" s="4"/>
    </row>
    <row r="123" spans="1:5" ht="6" customHeight="1">
      <c r="B123" s="3"/>
      <c r="E123" s="4"/>
    </row>
    <row r="124" spans="1:5" ht="6" customHeight="1">
      <c r="B124" s="3"/>
      <c r="E124" s="4"/>
    </row>
    <row r="125" spans="1:5" ht="6" customHeight="1">
      <c r="B125" s="3"/>
      <c r="E125" s="4"/>
    </row>
    <row r="126" spans="1:5" ht="6" customHeight="1">
      <c r="B126" s="3"/>
      <c r="E126" s="4"/>
    </row>
    <row r="127" spans="1:5" ht="6" customHeight="1">
      <c r="B127" s="3"/>
      <c r="E127" s="4"/>
    </row>
    <row r="128" spans="1:5" ht="6" customHeight="1">
      <c r="B128" s="3"/>
      <c r="E128" s="4"/>
    </row>
    <row r="129" spans="1:15" ht="6" customHeight="1">
      <c r="B129" s="3"/>
      <c r="E129" s="4"/>
    </row>
    <row r="130" spans="1:15" ht="6" customHeight="1">
      <c r="B130" s="3"/>
      <c r="E130" s="4"/>
    </row>
    <row r="131" spans="1:15" ht="6" customHeight="1">
      <c r="B131" s="3"/>
      <c r="E131" s="4"/>
    </row>
    <row r="132" spans="1:15" ht="6" customHeight="1">
      <c r="B132" s="3"/>
      <c r="E132" s="4"/>
    </row>
    <row r="133" spans="1:15" ht="6" customHeight="1">
      <c r="B133" s="3"/>
      <c r="E133" s="4"/>
    </row>
    <row r="134" spans="1:15" ht="6" customHeight="1">
      <c r="B134" s="3"/>
      <c r="E134" s="4"/>
      <c r="N134" s="132"/>
      <c r="O134" s="132"/>
    </row>
    <row r="135" spans="1:15" ht="6" customHeight="1">
      <c r="B135" s="3"/>
      <c r="E135" s="4"/>
      <c r="N135" s="133"/>
      <c r="O135" s="133"/>
    </row>
    <row r="136" spans="1:15" ht="6" customHeight="1">
      <c r="N136" s="133"/>
      <c r="O136" s="133"/>
    </row>
    <row r="137" spans="1:15" ht="6" customHeight="1">
      <c r="N137" s="133"/>
      <c r="O137" s="133"/>
    </row>
    <row r="138" spans="1:15" ht="18">
      <c r="A138" s="137" t="s">
        <v>64</v>
      </c>
      <c r="B138" s="137"/>
      <c r="C138" s="137"/>
      <c r="D138" s="137"/>
      <c r="E138"/>
    </row>
    <row r="139" spans="1:15" ht="16.5" customHeight="1">
      <c r="A139"/>
      <c r="B139"/>
      <c r="C139" s="3"/>
      <c r="D139" s="3"/>
    </row>
    <row r="140" spans="1:15" ht="16.5" customHeight="1">
      <c r="A140" s="2" t="s">
        <v>59</v>
      </c>
      <c r="B140" s="119">
        <v>2014</v>
      </c>
    </row>
    <row r="141" spans="1:15" ht="16.5" customHeight="1">
      <c r="E141" s="6"/>
    </row>
    <row r="142" spans="1:15" ht="16.5" customHeight="1">
      <c r="A142" s="2" t="s">
        <v>8</v>
      </c>
      <c r="B142" s="3"/>
      <c r="C142" s="2" t="s">
        <v>1</v>
      </c>
      <c r="E142" s="4"/>
    </row>
    <row r="143" spans="1:15" ht="16.5" customHeight="1">
      <c r="A143" s="2" t="s">
        <v>46</v>
      </c>
      <c r="B143" s="2" t="s">
        <v>29</v>
      </c>
      <c r="C143" s="15">
        <v>-1</v>
      </c>
      <c r="D143" s="15">
        <v>1</v>
      </c>
      <c r="E143" s="5" t="s">
        <v>7</v>
      </c>
    </row>
    <row r="144" spans="1:15" ht="16.5" customHeight="1">
      <c r="A144" s="3" t="s">
        <v>39</v>
      </c>
      <c r="B144" s="3" t="s">
        <v>55</v>
      </c>
      <c r="C144" s="4">
        <v>-4000</v>
      </c>
      <c r="E144" s="4">
        <v>-4000</v>
      </c>
    </row>
    <row r="145" spans="1:5" ht="16.5" customHeight="1">
      <c r="A145" s="3" t="s">
        <v>40</v>
      </c>
      <c r="B145" s="3" t="s">
        <v>57</v>
      </c>
      <c r="D145" s="4">
        <v>20490.93</v>
      </c>
      <c r="E145" s="4">
        <v>20490.93</v>
      </c>
    </row>
    <row r="146" spans="1:5" ht="16.5" customHeight="1">
      <c r="B146" s="3" t="s">
        <v>69</v>
      </c>
      <c r="D146" s="4">
        <v>125.78999999999999</v>
      </c>
      <c r="E146" s="4">
        <v>125.78999999999999</v>
      </c>
    </row>
    <row r="147" spans="1:5" ht="16.5" customHeight="1">
      <c r="A147" s="3" t="s">
        <v>7</v>
      </c>
      <c r="B147" s="3"/>
      <c r="C147" s="4">
        <v>-4000</v>
      </c>
      <c r="D147" s="4">
        <v>20616.72</v>
      </c>
      <c r="E147" s="4">
        <v>16616.72</v>
      </c>
    </row>
    <row r="148" spans="1:5" ht="2.25" customHeight="1">
      <c r="A148"/>
      <c r="B148"/>
      <c r="C148"/>
      <c r="D148"/>
      <c r="E148"/>
    </row>
    <row r="149" spans="1:5" ht="2.25" customHeight="1">
      <c r="A149"/>
      <c r="B149"/>
      <c r="C149"/>
      <c r="D149"/>
      <c r="E149"/>
    </row>
    <row r="150" spans="1:5" ht="2.25" customHeight="1">
      <c r="A150"/>
      <c r="B150"/>
      <c r="C150"/>
      <c r="D150"/>
      <c r="E150"/>
    </row>
    <row r="151" spans="1:5" ht="2.25" customHeight="1">
      <c r="A151"/>
      <c r="B151"/>
      <c r="C151"/>
      <c r="D151"/>
      <c r="E151"/>
    </row>
    <row r="152" spans="1:5" ht="2.25" customHeight="1">
      <c r="A152"/>
      <c r="B152"/>
      <c r="C152"/>
      <c r="D152"/>
      <c r="E152"/>
    </row>
    <row r="153" spans="1:5" ht="2.25" customHeight="1">
      <c r="A153"/>
      <c r="B153"/>
      <c r="C153"/>
      <c r="D153"/>
      <c r="E153"/>
    </row>
    <row r="154" spans="1:5" ht="2.25" customHeight="1">
      <c r="A154"/>
      <c r="B154"/>
      <c r="C154"/>
      <c r="D154"/>
      <c r="E154"/>
    </row>
    <row r="155" spans="1:5" ht="2.25" customHeight="1">
      <c r="A155"/>
      <c r="B155"/>
      <c r="C155"/>
      <c r="D155"/>
      <c r="E155"/>
    </row>
    <row r="156" spans="1:5" ht="2.25" customHeight="1">
      <c r="A156"/>
      <c r="B156"/>
      <c r="C156"/>
      <c r="D156"/>
      <c r="E156"/>
    </row>
    <row r="157" spans="1:5" ht="2.25" customHeight="1">
      <c r="A157"/>
      <c r="B157"/>
      <c r="C157"/>
      <c r="D157"/>
      <c r="E157"/>
    </row>
    <row r="158" spans="1:5" ht="2.25" customHeight="1">
      <c r="A158"/>
      <c r="B158"/>
      <c r="C158"/>
      <c r="D158"/>
      <c r="E158"/>
    </row>
    <row r="159" spans="1:5" ht="2.25" customHeight="1">
      <c r="A159"/>
      <c r="B159"/>
      <c r="C159"/>
      <c r="D159"/>
      <c r="E159"/>
    </row>
    <row r="160" spans="1:5" ht="2.25" customHeight="1">
      <c r="A160"/>
      <c r="B160"/>
      <c r="C160"/>
      <c r="D160"/>
      <c r="E160"/>
    </row>
    <row r="161" spans="1:5" ht="2.25" customHeight="1">
      <c r="A161"/>
      <c r="B161"/>
      <c r="C161"/>
      <c r="D161"/>
      <c r="E161"/>
    </row>
    <row r="162" spans="1:5" ht="2.25" customHeight="1">
      <c r="A162"/>
      <c r="B162"/>
      <c r="C162"/>
      <c r="D162"/>
      <c r="E162"/>
    </row>
    <row r="163" spans="1:5" ht="2.25" customHeight="1">
      <c r="A163"/>
      <c r="B163"/>
      <c r="C163"/>
      <c r="D163"/>
      <c r="E163"/>
    </row>
    <row r="164" spans="1:5" ht="2.25" customHeight="1"/>
    <row r="165" spans="1:5" ht="2.25" customHeight="1"/>
    <row r="166" spans="1:5" ht="7.5" customHeight="1"/>
    <row r="167" spans="1:5" ht="7.5" customHeight="1"/>
    <row r="168" spans="1:5" ht="7.5" customHeight="1"/>
    <row r="169" spans="1:5" ht="7.5" customHeight="1"/>
    <row r="170" spans="1:5" ht="7.5" customHeight="1"/>
    <row r="171" spans="1:5" ht="7.5" customHeight="1"/>
    <row r="172" spans="1:5" ht="7.5" customHeight="1"/>
    <row r="173" spans="1:5" ht="7.5" customHeight="1"/>
    <row r="174" spans="1:5" ht="7.5" customHeight="1"/>
    <row r="175" spans="1:5" ht="7.5" customHeight="1"/>
    <row r="176" spans="1:5" ht="7.5" customHeight="1"/>
    <row r="177" spans="1:5" ht="7.5" customHeight="1"/>
    <row r="178" spans="1:5" ht="7.5" customHeight="1"/>
    <row r="179" spans="1:5" ht="7.5" customHeight="1"/>
    <row r="180" spans="1:5" ht="7.5" customHeight="1"/>
    <row r="181" spans="1:5" ht="7.5" customHeight="1"/>
    <row r="182" spans="1:5" ht="7.5" customHeight="1"/>
    <row r="183" spans="1:5" ht="7.5" customHeight="1"/>
    <row r="184" spans="1:5" ht="18">
      <c r="A184" s="137" t="s">
        <v>67</v>
      </c>
      <c r="B184" s="137"/>
      <c r="C184" s="137"/>
      <c r="D184" s="137"/>
      <c r="E184"/>
    </row>
    <row r="185" spans="1:5" ht="16.5" customHeight="1">
      <c r="A185"/>
      <c r="B185"/>
      <c r="C185" s="3"/>
      <c r="D185" s="3"/>
    </row>
    <row r="186" spans="1:5" ht="16.5" customHeight="1">
      <c r="A186" s="2" t="s">
        <v>58</v>
      </c>
      <c r="B186" s="119">
        <v>2014</v>
      </c>
    </row>
    <row r="187" spans="1:5" ht="16.5" customHeight="1">
      <c r="E187" s="6"/>
    </row>
    <row r="188" spans="1:5" ht="16.5" customHeight="1">
      <c r="A188" s="2" t="s">
        <v>8</v>
      </c>
      <c r="B188" s="3"/>
      <c r="C188" s="2" t="s">
        <v>1</v>
      </c>
      <c r="E188" s="4"/>
    </row>
    <row r="189" spans="1:5" ht="16.5" customHeight="1">
      <c r="A189" s="2" t="s">
        <v>47</v>
      </c>
      <c r="B189" s="2" t="s">
        <v>28</v>
      </c>
      <c r="C189" s="15">
        <v>-1</v>
      </c>
      <c r="D189" s="15">
        <v>1</v>
      </c>
      <c r="E189" s="5" t="s">
        <v>7</v>
      </c>
    </row>
    <row r="190" spans="1:5" ht="16.5" customHeight="1">
      <c r="A190" s="3" t="s">
        <v>48</v>
      </c>
      <c r="B190" s="3" t="s">
        <v>54</v>
      </c>
      <c r="C190" s="4">
        <v>-4000</v>
      </c>
      <c r="E190" s="4">
        <v>-4000</v>
      </c>
    </row>
    <row r="191" spans="1:5" ht="16.5" customHeight="1">
      <c r="B191" s="3" t="s">
        <v>70</v>
      </c>
      <c r="D191" s="4">
        <v>125.78999999999999</v>
      </c>
      <c r="E191" s="4">
        <v>125.78999999999999</v>
      </c>
    </row>
    <row r="192" spans="1:5" ht="16.5" customHeight="1">
      <c r="B192" s="3" t="s">
        <v>77</v>
      </c>
      <c r="D192" s="4">
        <v>20490.93</v>
      </c>
      <c r="E192" s="4">
        <v>20490.93</v>
      </c>
    </row>
    <row r="193" spans="1:15" ht="16.5" customHeight="1">
      <c r="A193" s="3" t="s">
        <v>7</v>
      </c>
      <c r="B193" s="3"/>
      <c r="C193" s="4">
        <v>-4000</v>
      </c>
      <c r="D193" s="4">
        <v>20616.72</v>
      </c>
      <c r="E193" s="4">
        <v>16616.72</v>
      </c>
    </row>
    <row r="194" spans="1:15" ht="16.5" customHeight="1">
      <c r="A194"/>
      <c r="B194"/>
      <c r="C194"/>
      <c r="D194"/>
      <c r="E194"/>
      <c r="M194" s="134"/>
      <c r="N194" s="135"/>
      <c r="O194" s="135"/>
    </row>
    <row r="195" spans="1:15" ht="16.5" customHeight="1">
      <c r="A195"/>
      <c r="B195"/>
      <c r="C195"/>
      <c r="D195"/>
      <c r="E195"/>
      <c r="N195" s="133"/>
      <c r="O195" s="133"/>
    </row>
    <row r="196" spans="1:15" ht="16.5" customHeight="1">
      <c r="A196"/>
      <c r="B196"/>
      <c r="C196"/>
      <c r="D196"/>
      <c r="E196"/>
      <c r="N196" s="133"/>
      <c r="O196" s="133"/>
    </row>
    <row r="197" spans="1:15" ht="16.5" customHeight="1">
      <c r="A197"/>
      <c r="B197"/>
      <c r="C197"/>
      <c r="D197"/>
      <c r="E197"/>
      <c r="N197" s="133"/>
      <c r="O197" s="133"/>
    </row>
    <row r="198" spans="1:15" ht="16.5" customHeight="1">
      <c r="A198"/>
      <c r="B198"/>
      <c r="C198"/>
      <c r="D198"/>
      <c r="E198"/>
    </row>
    <row r="199" spans="1:15" ht="16.5" customHeight="1">
      <c r="A199"/>
      <c r="B199"/>
      <c r="C199"/>
      <c r="D199"/>
      <c r="E199"/>
    </row>
    <row r="200" spans="1:15" ht="16.5" customHeight="1">
      <c r="A200"/>
      <c r="B200"/>
      <c r="C200"/>
      <c r="D200"/>
      <c r="E200"/>
    </row>
    <row r="201" spans="1:15" ht="16.5" customHeight="1">
      <c r="A201"/>
      <c r="B201"/>
      <c r="C201"/>
      <c r="D201"/>
      <c r="E201"/>
    </row>
    <row r="202" spans="1:15" ht="16.5" customHeight="1">
      <c r="A202"/>
      <c r="B202"/>
      <c r="C202"/>
      <c r="D202"/>
      <c r="E202"/>
    </row>
    <row r="203" spans="1:15" ht="16.5" customHeight="1">
      <c r="A203"/>
      <c r="B203"/>
      <c r="C203"/>
      <c r="D203"/>
      <c r="E203"/>
    </row>
    <row r="204" spans="1:15" ht="16.5" customHeight="1">
      <c r="A204"/>
      <c r="B204"/>
      <c r="C204"/>
      <c r="D204"/>
      <c r="E204"/>
    </row>
    <row r="205" spans="1:15" ht="16.5" customHeight="1">
      <c r="A205"/>
      <c r="B205"/>
      <c r="C205"/>
      <c r="D205"/>
      <c r="E205"/>
    </row>
    <row r="206" spans="1:15" ht="6" customHeight="1">
      <c r="A206"/>
      <c r="B206"/>
      <c r="C206"/>
      <c r="D206"/>
      <c r="E206"/>
    </row>
    <row r="207" spans="1:15" ht="6" customHeight="1">
      <c r="A207"/>
      <c r="B207"/>
      <c r="C207"/>
      <c r="D207"/>
      <c r="E207"/>
    </row>
    <row r="208" spans="1:15" ht="6" customHeight="1">
      <c r="A208"/>
      <c r="B208"/>
      <c r="C208"/>
      <c r="D208"/>
      <c r="E208"/>
    </row>
    <row r="209" spans="1:5" ht="6" customHeight="1">
      <c r="A209"/>
      <c r="B209"/>
      <c r="C209"/>
      <c r="D209"/>
      <c r="E209"/>
    </row>
    <row r="210" spans="1:5" ht="6" customHeight="1">
      <c r="B210" s="3"/>
      <c r="E210" s="4"/>
    </row>
    <row r="211" spans="1:5" ht="6" customHeight="1">
      <c r="B211" s="3"/>
      <c r="E211" s="4"/>
    </row>
    <row r="212" spans="1:5" ht="6" customHeight="1">
      <c r="B212" s="3"/>
      <c r="E212" s="4"/>
    </row>
    <row r="213" spans="1:5" ht="6" customHeight="1">
      <c r="B213" s="3"/>
      <c r="E213" s="4"/>
    </row>
    <row r="214" spans="1:5" ht="6" customHeight="1">
      <c r="B214" s="3"/>
      <c r="E214" s="4"/>
    </row>
    <row r="215" spans="1:5" ht="6" customHeight="1">
      <c r="B215" s="3"/>
      <c r="E215" s="4"/>
    </row>
    <row r="216" spans="1:5" ht="6" customHeight="1">
      <c r="B216" s="3"/>
      <c r="E216" s="4"/>
    </row>
    <row r="217" spans="1:5" ht="6" customHeight="1">
      <c r="B217" s="3"/>
      <c r="E217" s="4"/>
    </row>
    <row r="218" spans="1:5" ht="6" customHeight="1">
      <c r="B218" s="3"/>
      <c r="E218" s="4"/>
    </row>
    <row r="219" spans="1:5" ht="6" customHeight="1">
      <c r="B219" s="3"/>
      <c r="E219" s="4"/>
    </row>
    <row r="220" spans="1:5" ht="6" customHeight="1">
      <c r="B220" s="3"/>
      <c r="E220" s="4"/>
    </row>
    <row r="221" spans="1:5" ht="6" customHeight="1">
      <c r="B221" s="3"/>
      <c r="E221" s="4"/>
    </row>
    <row r="222" spans="1:5" ht="6" customHeight="1">
      <c r="B222" s="3"/>
      <c r="E222" s="4"/>
    </row>
    <row r="224" spans="1:5" ht="6" customHeight="1">
      <c r="B224" s="3"/>
      <c r="E224" s="4"/>
    </row>
    <row r="225" spans="2:5" ht="6" customHeight="1">
      <c r="B225" s="3"/>
      <c r="E225" s="4"/>
    </row>
    <row r="226" spans="2:5" ht="6" customHeight="1">
      <c r="B226" s="3"/>
      <c r="E226" s="4"/>
    </row>
    <row r="227" spans="2:5" ht="6" customHeight="1">
      <c r="B227" s="3"/>
      <c r="E227" s="4"/>
    </row>
    <row r="228" spans="2:5" ht="6" customHeight="1">
      <c r="B228" s="3"/>
      <c r="E228" s="4"/>
    </row>
    <row r="229" spans="2:5" ht="6" customHeight="1">
      <c r="B229" s="3"/>
      <c r="E229" s="4"/>
    </row>
    <row r="230" spans="2:5" ht="6" customHeight="1">
      <c r="B230" s="3"/>
      <c r="E230" s="4"/>
    </row>
    <row r="231" spans="2:5" ht="6" customHeight="1">
      <c r="B231" s="3"/>
      <c r="E231" s="4"/>
    </row>
    <row r="232" spans="2:5" ht="6" customHeight="1">
      <c r="B232" s="3"/>
      <c r="E232" s="4"/>
    </row>
    <row r="233" spans="2:5" ht="6" customHeight="1">
      <c r="B233" s="3"/>
      <c r="E233" s="4"/>
    </row>
    <row r="234" spans="2:5" ht="6" customHeight="1">
      <c r="B234" s="3"/>
      <c r="E234" s="4"/>
    </row>
    <row r="235" spans="2:5" ht="6" customHeight="1">
      <c r="B235" s="3"/>
      <c r="E235" s="4"/>
    </row>
    <row r="236" spans="2:5" ht="6" customHeight="1">
      <c r="B236" s="3"/>
      <c r="E236" s="4"/>
    </row>
    <row r="237" spans="2:5" ht="6" customHeight="1">
      <c r="B237" s="3"/>
      <c r="E237" s="4"/>
    </row>
    <row r="238" spans="2:5" ht="6" customHeight="1">
      <c r="B238" s="3"/>
      <c r="E238" s="4"/>
    </row>
    <row r="239" spans="2:5" ht="6" customHeight="1">
      <c r="B239" s="3"/>
      <c r="E239" s="4"/>
    </row>
    <row r="240" spans="2:5" ht="6" customHeight="1">
      <c r="B240" s="3"/>
      <c r="E240" s="4"/>
    </row>
    <row r="241" spans="1:15" ht="6" customHeight="1">
      <c r="B241" s="3"/>
      <c r="E241" s="4"/>
      <c r="N241" s="132"/>
      <c r="O241" s="132"/>
    </row>
    <row r="242" spans="1:15" ht="6" customHeight="1">
      <c r="B242" s="3"/>
      <c r="E242" s="4"/>
      <c r="N242" s="133"/>
      <c r="O242" s="133"/>
    </row>
    <row r="243" spans="1:15" ht="6" customHeight="1">
      <c r="N243" s="133"/>
      <c r="O243" s="133"/>
    </row>
    <row r="244" spans="1:15" ht="6" customHeight="1">
      <c r="N244" s="133"/>
      <c r="O244" s="133"/>
    </row>
    <row r="245" spans="1:15" ht="18">
      <c r="A245" s="137" t="s">
        <v>66</v>
      </c>
      <c r="B245" s="137"/>
      <c r="C245" s="137"/>
      <c r="D245" s="137"/>
      <c r="E245"/>
    </row>
    <row r="246" spans="1:15" ht="16.5" customHeight="1">
      <c r="A246"/>
      <c r="B246"/>
      <c r="C246" s="3"/>
      <c r="D246" s="3"/>
    </row>
    <row r="247" spans="1:15" ht="16.5" customHeight="1">
      <c r="A247" s="2" t="s">
        <v>58</v>
      </c>
      <c r="B247" s="119">
        <v>2014</v>
      </c>
    </row>
    <row r="248" spans="1:15" ht="16.5" customHeight="1">
      <c r="E248" s="6"/>
    </row>
    <row r="249" spans="1:15" ht="16.5" customHeight="1">
      <c r="A249" s="2" t="s">
        <v>8</v>
      </c>
      <c r="B249" s="3"/>
      <c r="C249" s="2" t="s">
        <v>1</v>
      </c>
      <c r="E249" s="4"/>
    </row>
    <row r="250" spans="1:15" ht="16.5" customHeight="1">
      <c r="A250" s="2" t="s">
        <v>46</v>
      </c>
      <c r="B250" s="2" t="s">
        <v>29</v>
      </c>
      <c r="C250" s="15">
        <v>-1</v>
      </c>
      <c r="D250" s="15">
        <v>1</v>
      </c>
      <c r="E250" s="5" t="s">
        <v>7</v>
      </c>
    </row>
    <row r="251" spans="1:15" ht="16.5" customHeight="1">
      <c r="A251" s="3" t="s">
        <v>39</v>
      </c>
      <c r="B251" s="3" t="s">
        <v>55</v>
      </c>
      <c r="C251" s="4">
        <v>-4000</v>
      </c>
      <c r="E251" s="4">
        <v>-4000</v>
      </c>
    </row>
    <row r="252" spans="1:15" ht="16.5" customHeight="1">
      <c r="A252" s="3" t="s">
        <v>40</v>
      </c>
      <c r="B252" s="3" t="s">
        <v>57</v>
      </c>
      <c r="D252" s="4">
        <v>20490.93</v>
      </c>
      <c r="E252" s="4">
        <v>20490.93</v>
      </c>
    </row>
    <row r="253" spans="1:15" ht="16.5" customHeight="1">
      <c r="B253" s="3" t="s">
        <v>69</v>
      </c>
      <c r="D253" s="4">
        <v>125.78999999999999</v>
      </c>
      <c r="E253" s="4">
        <v>125.78999999999999</v>
      </c>
    </row>
    <row r="254" spans="1:15" ht="16.5" customHeight="1">
      <c r="A254" s="3" t="s">
        <v>7</v>
      </c>
      <c r="B254" s="3"/>
      <c r="C254" s="4">
        <v>-4000</v>
      </c>
      <c r="D254" s="4">
        <v>20616.72</v>
      </c>
      <c r="E254" s="4">
        <v>16616.72</v>
      </c>
    </row>
    <row r="255" spans="1:15" ht="16.5" customHeight="1">
      <c r="A255"/>
      <c r="B255"/>
      <c r="C255"/>
      <c r="D255"/>
      <c r="E255"/>
    </row>
    <row r="256" spans="1:15" ht="16.5" customHeight="1">
      <c r="A256"/>
      <c r="B256"/>
      <c r="C256"/>
      <c r="D256"/>
      <c r="E256"/>
    </row>
    <row r="257" spans="1:5" ht="16.5" customHeight="1">
      <c r="A257"/>
      <c r="B257"/>
      <c r="C257"/>
      <c r="D257"/>
      <c r="E257"/>
    </row>
    <row r="258" spans="1:5" ht="16.5" customHeight="1">
      <c r="A258"/>
      <c r="B258"/>
      <c r="C258"/>
      <c r="D258"/>
      <c r="E258"/>
    </row>
    <row r="259" spans="1:5" ht="16.5" customHeight="1">
      <c r="A259"/>
      <c r="B259"/>
      <c r="C259"/>
      <c r="D259"/>
      <c r="E259"/>
    </row>
    <row r="260" spans="1:5" ht="16.5" customHeight="1">
      <c r="A260"/>
      <c r="B260"/>
      <c r="C260"/>
      <c r="D260"/>
      <c r="E260"/>
    </row>
    <row r="261" spans="1:5" ht="16.5" customHeight="1">
      <c r="A261"/>
      <c r="B261"/>
      <c r="C261"/>
      <c r="D261"/>
      <c r="E261"/>
    </row>
    <row r="262" spans="1:5" ht="16.5" customHeight="1">
      <c r="A262"/>
      <c r="B262"/>
      <c r="C262"/>
      <c r="D262"/>
      <c r="E262"/>
    </row>
    <row r="263" spans="1:5" ht="16.5" customHeight="1">
      <c r="A263"/>
      <c r="B263"/>
      <c r="C263"/>
      <c r="D263"/>
      <c r="E263"/>
    </row>
    <row r="264" spans="1:5" ht="16.5" customHeight="1">
      <c r="A264"/>
      <c r="B264"/>
      <c r="C264"/>
      <c r="D264"/>
      <c r="E264"/>
    </row>
    <row r="265" spans="1:5" ht="16.5" customHeight="1">
      <c r="A265"/>
      <c r="B265"/>
      <c r="C265"/>
      <c r="D265"/>
      <c r="E265"/>
    </row>
    <row r="266" spans="1:5" ht="16.5" customHeight="1">
      <c r="A266"/>
      <c r="B266"/>
      <c r="C266"/>
      <c r="D266"/>
      <c r="E266"/>
    </row>
    <row r="267" spans="1:5" ht="16.5" customHeight="1">
      <c r="A267"/>
      <c r="B267"/>
      <c r="C267"/>
      <c r="D267"/>
      <c r="E267"/>
    </row>
    <row r="268" spans="1:5" ht="6.75" customHeight="1">
      <c r="A268"/>
      <c r="B268"/>
      <c r="C268"/>
      <c r="D268"/>
      <c r="E268"/>
    </row>
    <row r="269" spans="1:5" ht="6.75" customHeight="1">
      <c r="A269"/>
      <c r="B269"/>
      <c r="C269"/>
      <c r="D269"/>
      <c r="E269"/>
    </row>
    <row r="270" spans="1:5" ht="6.75" customHeight="1">
      <c r="A270"/>
      <c r="B270"/>
      <c r="C270"/>
      <c r="D270"/>
      <c r="E270"/>
    </row>
    <row r="271" spans="1:5" ht="6.75" customHeight="1"/>
    <row r="272" spans="1:5" ht="6.75" customHeight="1"/>
    <row r="273" ht="6.75" customHeight="1"/>
    <row r="274" ht="6.75" customHeight="1"/>
    <row r="275" ht="6.75" customHeight="1"/>
    <row r="276" ht="6.75" customHeight="1"/>
    <row r="277" ht="6.75" customHeight="1"/>
    <row r="278" ht="6.75" customHeight="1"/>
    <row r="279" ht="6.75" customHeight="1"/>
    <row r="280" ht="6.75" customHeight="1"/>
    <row r="281" ht="6.75" customHeight="1"/>
    <row r="282" ht="6.75" customHeight="1"/>
    <row r="283" ht="6.75" customHeight="1"/>
    <row r="284" ht="6.75" customHeight="1"/>
    <row r="285" ht="6.75" customHeight="1"/>
    <row r="286" ht="6.75" customHeight="1"/>
    <row r="287" ht="6.75" customHeight="1"/>
    <row r="288" ht="6.75" customHeight="1"/>
    <row r="289" ht="6.75" customHeight="1"/>
    <row r="290" ht="6.75" customHeight="1"/>
    <row r="291" ht="6.75" customHeight="1"/>
    <row r="292" ht="6.75" customHeight="1"/>
    <row r="293" ht="6.75" customHeight="1"/>
    <row r="294" ht="6.75" customHeight="1"/>
    <row r="295" ht="6.75" customHeight="1"/>
    <row r="296" ht="6.75" customHeight="1"/>
    <row r="297" ht="6.75" customHeight="1"/>
    <row r="298" ht="6.75" customHeight="1"/>
    <row r="299" ht="6.75" customHeight="1"/>
    <row r="300" ht="6.75" customHeight="1"/>
    <row r="301" ht="6.75" customHeight="1"/>
    <row r="302" ht="6.75" customHeight="1"/>
    <row r="303" ht="6.75" customHeight="1"/>
    <row r="304" ht="6.75" customHeight="1"/>
    <row r="305" ht="6.75" customHeight="1"/>
    <row r="306" ht="6.75" customHeight="1"/>
    <row r="307" ht="6.75" customHeight="1"/>
    <row r="308" ht="6.75" customHeight="1"/>
    <row r="309" ht="6.75" customHeight="1"/>
    <row r="310" ht="6.75" customHeight="1"/>
    <row r="311" ht="6.75" customHeight="1"/>
    <row r="312" ht="6.75" customHeight="1"/>
    <row r="313" ht="6.75" customHeight="1"/>
    <row r="314" ht="6.75" customHeight="1"/>
    <row r="315" ht="6.75" customHeight="1"/>
    <row r="316" ht="6.75" customHeight="1"/>
    <row r="317" ht="6.75" customHeight="1"/>
    <row r="318" ht="6.75" customHeight="1"/>
    <row r="319" ht="6.75" customHeight="1"/>
    <row r="320" ht="6.75" customHeight="1"/>
    <row r="321" spans="1:4" ht="6.75" customHeight="1"/>
    <row r="322" spans="1:4" ht="16.5" customHeight="1">
      <c r="A322" s="137" t="s">
        <v>15</v>
      </c>
      <c r="B322" s="137"/>
      <c r="C322" s="137"/>
      <c r="D322" s="137"/>
    </row>
    <row r="323" spans="1:4" ht="16.5" customHeight="1">
      <c r="A323" s="2" t="s">
        <v>59</v>
      </c>
      <c r="B323" s="3" t="s">
        <v>61</v>
      </c>
      <c r="C323" s="118"/>
      <c r="D323" s="118"/>
    </row>
    <row r="324" spans="1:4" ht="16.5" customHeight="1">
      <c r="A324" s="2" t="s">
        <v>58</v>
      </c>
      <c r="B324" s="3" t="s">
        <v>61</v>
      </c>
      <c r="C324" s="118"/>
      <c r="D324" s="118"/>
    </row>
    <row r="325" spans="1:4" ht="16.5" customHeight="1">
      <c r="A325" s="2" t="s">
        <v>60</v>
      </c>
      <c r="B325" s="3" t="s">
        <v>61</v>
      </c>
    </row>
    <row r="327" spans="1:4" ht="16.5" customHeight="1">
      <c r="A327" s="2" t="s">
        <v>8</v>
      </c>
      <c r="B327" s="2" t="s">
        <v>1</v>
      </c>
    </row>
    <row r="328" spans="1:4" ht="16.5" customHeight="1">
      <c r="A328" s="2" t="s">
        <v>3</v>
      </c>
      <c r="B328" s="15">
        <v>-1</v>
      </c>
      <c r="C328" s="15">
        <v>1</v>
      </c>
      <c r="D328" s="5" t="s">
        <v>7</v>
      </c>
    </row>
    <row r="329" spans="1:4" ht="16.5" customHeight="1">
      <c r="A329" s="3" t="s">
        <v>84</v>
      </c>
      <c r="B329" s="4">
        <v>-4000</v>
      </c>
      <c r="C329" s="4">
        <v>20490.93</v>
      </c>
      <c r="D329" s="4">
        <v>16490.93</v>
      </c>
    </row>
    <row r="330" spans="1:4" ht="16.5" customHeight="1">
      <c r="A330" s="3" t="s">
        <v>78</v>
      </c>
      <c r="C330" s="4">
        <v>125.78999999999999</v>
      </c>
      <c r="D330" s="4">
        <v>125.78999999999999</v>
      </c>
    </row>
    <row r="331" spans="1:4" ht="16.5" customHeight="1">
      <c r="A331" s="3" t="s">
        <v>7</v>
      </c>
      <c r="B331" s="4">
        <v>-4000</v>
      </c>
      <c r="C331" s="4">
        <v>20616.72</v>
      </c>
      <c r="D331" s="4">
        <v>16616.72</v>
      </c>
    </row>
    <row r="332" spans="1:4" ht="16.5" customHeight="1">
      <c r="A332"/>
      <c r="B332"/>
      <c r="C332"/>
      <c r="D332"/>
    </row>
    <row r="333" spans="1:4" ht="16.5" customHeight="1">
      <c r="A333"/>
      <c r="B333"/>
      <c r="C333"/>
      <c r="D333"/>
    </row>
    <row r="334" spans="1:4" ht="16.5" customHeight="1">
      <c r="A334"/>
      <c r="B334"/>
      <c r="C334"/>
      <c r="D334"/>
    </row>
    <row r="335" spans="1:4" ht="16.5" customHeight="1">
      <c r="A335"/>
      <c r="B335"/>
      <c r="C335"/>
      <c r="D335"/>
    </row>
    <row r="336" spans="1:4" ht="16.5" customHeight="1">
      <c r="A336"/>
      <c r="B336"/>
      <c r="C336"/>
      <c r="D336"/>
    </row>
    <row r="337" spans="1:4" ht="16.5" customHeight="1">
      <c r="A337"/>
      <c r="B337"/>
      <c r="C337"/>
      <c r="D337"/>
    </row>
    <row r="338" spans="1:4" ht="16.5" customHeight="1">
      <c r="A338"/>
      <c r="B338"/>
      <c r="C338"/>
      <c r="D338"/>
    </row>
    <row r="339" spans="1:4" ht="16.5" customHeight="1">
      <c r="A339"/>
      <c r="B339"/>
      <c r="C339"/>
      <c r="D339"/>
    </row>
    <row r="340" spans="1:4" ht="16.5" customHeight="1">
      <c r="A340"/>
      <c r="B340"/>
      <c r="C340"/>
      <c r="D340"/>
    </row>
    <row r="341" spans="1:4" ht="16.5" customHeight="1">
      <c r="A341"/>
      <c r="B341"/>
      <c r="C341"/>
      <c r="D341"/>
    </row>
    <row r="342" spans="1:4" ht="16.5" customHeight="1">
      <c r="A342"/>
      <c r="B342"/>
      <c r="C342"/>
      <c r="D342"/>
    </row>
    <row r="343" spans="1:4" ht="16.5" customHeight="1">
      <c r="A343"/>
      <c r="B343"/>
      <c r="C343"/>
      <c r="D343"/>
    </row>
    <row r="344" spans="1:4" ht="16.5" customHeight="1">
      <c r="A344"/>
      <c r="B344"/>
      <c r="C344"/>
      <c r="D344"/>
    </row>
    <row r="345" spans="1:4" ht="16.5" customHeight="1">
      <c r="A345"/>
      <c r="B345"/>
      <c r="C345"/>
      <c r="D345"/>
    </row>
    <row r="346" spans="1:4" ht="16.5" customHeight="1">
      <c r="A346"/>
      <c r="B346"/>
      <c r="C346"/>
      <c r="D346"/>
    </row>
    <row r="347" spans="1:4" ht="16.5" customHeight="1">
      <c r="A347"/>
      <c r="B347"/>
      <c r="C347"/>
      <c r="D347"/>
    </row>
    <row r="348" spans="1:4" ht="16.5" customHeight="1">
      <c r="A348"/>
      <c r="B348"/>
      <c r="C348"/>
      <c r="D348"/>
    </row>
    <row r="349" spans="1:4" ht="16.5" customHeight="1">
      <c r="A349"/>
      <c r="B349"/>
      <c r="C349"/>
      <c r="D349"/>
    </row>
    <row r="350" spans="1:4" ht="16.5" customHeight="1">
      <c r="A350"/>
      <c r="B350"/>
      <c r="C350"/>
      <c r="D350"/>
    </row>
    <row r="351" spans="1:4" ht="16.5" customHeight="1">
      <c r="A351"/>
      <c r="B351"/>
      <c r="C351"/>
      <c r="D351"/>
    </row>
    <row r="352" spans="1:4" ht="16.5" customHeight="1">
      <c r="A352"/>
      <c r="B352"/>
      <c r="C352"/>
      <c r="D352"/>
    </row>
    <row r="353" spans="1:4" ht="16.5" customHeight="1">
      <c r="A353"/>
      <c r="B353"/>
      <c r="C353"/>
      <c r="D353"/>
    </row>
    <row r="354" spans="1:4" ht="16.5" customHeight="1">
      <c r="A354"/>
      <c r="B354"/>
      <c r="C354"/>
      <c r="D354"/>
    </row>
    <row r="355" spans="1:4" ht="16.5" customHeight="1">
      <c r="A355"/>
      <c r="B355"/>
      <c r="C355"/>
      <c r="D355"/>
    </row>
    <row r="356" spans="1:4" ht="16.5" customHeight="1">
      <c r="A356"/>
      <c r="B356"/>
      <c r="C356"/>
      <c r="D356"/>
    </row>
    <row r="357" spans="1:4" ht="16.5" customHeight="1">
      <c r="A357"/>
      <c r="B357"/>
      <c r="C357"/>
      <c r="D357"/>
    </row>
    <row r="358" spans="1:4" ht="16.5" customHeight="1">
      <c r="A358"/>
      <c r="B358"/>
      <c r="C358"/>
      <c r="D358"/>
    </row>
    <row r="359" spans="1:4" ht="16.5" customHeight="1">
      <c r="A359"/>
      <c r="B359"/>
      <c r="C359"/>
      <c r="D359"/>
    </row>
    <row r="360" spans="1:4" ht="16.5" customHeight="1">
      <c r="A360"/>
      <c r="B360"/>
      <c r="C360"/>
      <c r="D360"/>
    </row>
    <row r="361" spans="1:4" ht="16.5" customHeight="1">
      <c r="A361"/>
      <c r="B361"/>
      <c r="C361"/>
      <c r="D361"/>
    </row>
    <row r="362" spans="1:4" ht="16.5" customHeight="1">
      <c r="A362"/>
      <c r="B362"/>
      <c r="C362"/>
      <c r="D362"/>
    </row>
    <row r="363" spans="1:4" ht="16.5" customHeight="1">
      <c r="A363"/>
      <c r="B363"/>
      <c r="C363"/>
      <c r="D363"/>
    </row>
    <row r="364" spans="1:4" ht="16.5" customHeight="1">
      <c r="A364"/>
      <c r="B364"/>
      <c r="C364"/>
      <c r="D364"/>
    </row>
    <row r="365" spans="1:4" ht="16.5" customHeight="1">
      <c r="A365"/>
      <c r="B365"/>
      <c r="C365"/>
      <c r="D365"/>
    </row>
    <row r="366" spans="1:4" ht="16.5" customHeight="1">
      <c r="A366"/>
      <c r="B366"/>
      <c r="C366"/>
      <c r="D366"/>
    </row>
    <row r="367" spans="1:4" ht="16.5" customHeight="1">
      <c r="A367"/>
      <c r="B367"/>
      <c r="C367"/>
      <c r="D367"/>
    </row>
    <row r="368" spans="1:4" ht="16.5" customHeight="1">
      <c r="A368"/>
      <c r="B368"/>
      <c r="C368"/>
      <c r="D368"/>
    </row>
    <row r="369" spans="1:4" ht="16.5" customHeight="1">
      <c r="A369"/>
      <c r="B369"/>
      <c r="C369"/>
      <c r="D369"/>
    </row>
    <row r="370" spans="1:4" ht="16.5" customHeight="1">
      <c r="A370"/>
      <c r="B370"/>
      <c r="C370"/>
      <c r="D370"/>
    </row>
    <row r="371" spans="1:4" ht="16.5" customHeight="1">
      <c r="A371"/>
      <c r="B371"/>
      <c r="C371"/>
      <c r="D371"/>
    </row>
    <row r="372" spans="1:4" ht="16.5" customHeight="1">
      <c r="A372"/>
      <c r="B372"/>
      <c r="C372"/>
      <c r="D372"/>
    </row>
    <row r="373" spans="1:4" ht="16.5" customHeight="1">
      <c r="A373"/>
      <c r="B373"/>
      <c r="C373"/>
      <c r="D373"/>
    </row>
    <row r="374" spans="1:4" ht="16.5" customHeight="1">
      <c r="A374"/>
      <c r="B374"/>
      <c r="C374"/>
      <c r="D374"/>
    </row>
    <row r="375" spans="1:4" ht="16.5" customHeight="1">
      <c r="A375"/>
      <c r="B375"/>
      <c r="C375"/>
      <c r="D375"/>
    </row>
    <row r="376" spans="1:4" ht="16.5" customHeight="1">
      <c r="A376"/>
      <c r="B376"/>
      <c r="C376"/>
      <c r="D376"/>
    </row>
  </sheetData>
  <mergeCells count="7">
    <mergeCell ref="A1:D1"/>
    <mergeCell ref="A322:D322"/>
    <mergeCell ref="A138:D138"/>
    <mergeCell ref="A37:D37"/>
    <mergeCell ref="A90:D90"/>
    <mergeCell ref="A245:D245"/>
    <mergeCell ref="A184:D184"/>
  </mergeCells>
  <printOptions horizontalCentered="1" verticalCentered="1"/>
  <pageMargins left="0.35433070866141736" right="0.31496062992125984" top="0.57999999999999996" bottom="0.49" header="0.31496062992125984" footer="0.31496062992125984"/>
  <pageSetup paperSize="9" scale="72" orientation="landscape" r:id="rId8"/>
  <headerFooter>
    <oddHeader>&amp;C&amp;"Arial,Gras"&amp;14&amp;K04-024Broc'n'Roll 2013 - Bilans comptables</oddHeader>
    <oddFooter>&amp;C&amp;D</oddFooter>
  </headerFooter>
  <drawing r:id="rId9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D60"/>
  <sheetViews>
    <sheetView zoomScale="110" zoomScaleNormal="110" workbookViewId="0">
      <selection activeCell="A3" sqref="A3:D11"/>
    </sheetView>
  </sheetViews>
  <sheetFormatPr baseColWidth="10" defaultRowHeight="12.75"/>
  <cols>
    <col min="1" max="1" width="33.42578125" customWidth="1"/>
    <col min="2" max="4" width="19.5703125" customWidth="1"/>
    <col min="5" max="5" width="18.42578125" customWidth="1"/>
    <col min="6" max="11" width="33.85546875" customWidth="1"/>
    <col min="12" max="12" width="53.85546875" customWidth="1"/>
    <col min="13" max="15" width="18.42578125" customWidth="1"/>
  </cols>
  <sheetData>
    <row r="1" spans="1:4" ht="33" customHeight="1">
      <c r="A1" s="138" t="str">
        <f>Titre&amp;" - Budget prévisionnel par Regroupement"</f>
        <v>Association Tartempion - Compte Epargne - Budget prévisionnel par Regroupement</v>
      </c>
      <c r="B1" s="138"/>
      <c r="C1" s="138"/>
      <c r="D1" s="138"/>
    </row>
    <row r="5" spans="1:4">
      <c r="A5" s="7" t="s">
        <v>8</v>
      </c>
    </row>
    <row r="6" spans="1:4">
      <c r="B6" s="13">
        <v>1</v>
      </c>
      <c r="C6" s="14" t="s">
        <v>7</v>
      </c>
    </row>
    <row r="7" spans="1:4">
      <c r="A7" t="s">
        <v>68</v>
      </c>
      <c r="B7" s="1">
        <v>0</v>
      </c>
      <c r="C7" s="1">
        <v>0</v>
      </c>
    </row>
    <row r="8" spans="1:4">
      <c r="A8" t="s">
        <v>7</v>
      </c>
      <c r="B8" s="1">
        <v>0</v>
      </c>
      <c r="C8" s="1">
        <v>0</v>
      </c>
    </row>
    <row r="28" ht="4.5" customHeight="1"/>
    <row r="29" ht="4.5" customHeight="1"/>
    <row r="30" ht="4.5" customHeight="1"/>
    <row r="31" ht="4.5" customHeight="1"/>
    <row r="32" ht="4.5" customHeight="1"/>
    <row r="33" ht="4.5" customHeight="1"/>
    <row r="34" ht="4.5" customHeight="1"/>
    <row r="35" ht="4.5" customHeight="1"/>
    <row r="36" ht="4.5" customHeight="1"/>
    <row r="37" ht="4.5" customHeight="1"/>
    <row r="38" ht="4.5" customHeight="1"/>
    <row r="39" ht="4.5" customHeight="1"/>
    <row r="40" ht="4.5" customHeight="1"/>
    <row r="41" ht="4.5" customHeight="1"/>
    <row r="42" ht="4.5" customHeight="1"/>
    <row r="43" ht="4.5" customHeight="1"/>
    <row r="44" ht="4.5" customHeight="1"/>
    <row r="45" ht="4.5" customHeight="1"/>
    <row r="46" ht="4.5" customHeight="1"/>
    <row r="47" ht="4.5" customHeight="1"/>
    <row r="48" ht="4.5" customHeight="1"/>
    <row r="49" spans="1:4" ht="4.5" customHeight="1"/>
    <row r="50" spans="1:4" ht="4.5" customHeight="1"/>
    <row r="51" spans="1:4" ht="4.5" customHeight="1"/>
    <row r="52" spans="1:4" ht="4.5" customHeight="1"/>
    <row r="53" spans="1:4" ht="27.75" customHeight="1">
      <c r="A53" s="139" t="str">
        <f>Titre&amp;" - Budget prévisionnel par Compte"</f>
        <v>Association Tartempion - Compte Epargne - Budget prévisionnel par Compte</v>
      </c>
      <c r="B53" s="139"/>
      <c r="C53" s="139"/>
      <c r="D53" s="139"/>
    </row>
    <row r="57" spans="1:4">
      <c r="A57" s="7" t="s">
        <v>8</v>
      </c>
    </row>
    <row r="58" spans="1:4">
      <c r="B58" s="13">
        <v>1</v>
      </c>
      <c r="C58" s="14" t="s">
        <v>7</v>
      </c>
    </row>
    <row r="59" spans="1:4">
      <c r="A59" t="s">
        <v>56</v>
      </c>
      <c r="B59" s="1">
        <v>0</v>
      </c>
      <c r="C59" s="1">
        <v>0</v>
      </c>
    </row>
    <row r="60" spans="1:4">
      <c r="A60" t="s">
        <v>7</v>
      </c>
      <c r="B60" s="1">
        <v>0</v>
      </c>
      <c r="C60" s="1">
        <v>0</v>
      </c>
    </row>
  </sheetData>
  <mergeCells count="2">
    <mergeCell ref="A1:D1"/>
    <mergeCell ref="A53:D53"/>
  </mergeCells>
  <pageMargins left="0.36" right="0.33" top="0.74803149606299213" bottom="0.74803149606299213" header="0.31496062992125984" footer="0.31496062992125984"/>
  <pageSetup paperSize="9" scale="89" orientation="portrait" r:id="rId3"/>
  <drawing r:id="rId4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0">
    <pageSetUpPr autoPageBreaks="0"/>
  </sheetPr>
  <dimension ref="A1:D12"/>
  <sheetViews>
    <sheetView zoomScale="110" zoomScaleNormal="110" workbookViewId="0">
      <pane ySplit="3" topLeftCell="A4" activePane="bottomLeft" state="frozen"/>
      <selection pane="bottomLeft"/>
    </sheetView>
  </sheetViews>
  <sheetFormatPr baseColWidth="10" defaultRowHeight="12.75"/>
  <cols>
    <col min="1" max="1" width="66.7109375" style="78" customWidth="1"/>
    <col min="2" max="2" width="18.42578125" style="30" customWidth="1"/>
    <col min="3" max="3" width="43.28515625" style="78" customWidth="1"/>
    <col min="4" max="4" width="42.28515625" style="78" hidden="1" customWidth="1"/>
    <col min="5" max="5" width="42.28515625" style="78" customWidth="1"/>
    <col min="6" max="16384" width="11.42578125" style="78"/>
  </cols>
  <sheetData>
    <row r="1" spans="1:4" s="72" customFormat="1" ht="38.25" customHeight="1">
      <c r="A1" s="70" t="str">
        <f>Titre&amp;" "&amp;AnnéeRéf&amp;" 
Classes de Comptes"</f>
        <v>Association Tartempion - Compte Epargne  
Classes de Comptes</v>
      </c>
      <c r="B1" s="98"/>
    </row>
    <row r="2" spans="1:4" s="79" customFormat="1" ht="14.25" customHeight="1">
      <c r="B2" s="99"/>
    </row>
    <row r="3" spans="1:4" s="74" customFormat="1" ht="28.5" customHeight="1">
      <c r="A3" s="74" t="s">
        <v>9</v>
      </c>
      <c r="B3" s="100" t="s">
        <v>1</v>
      </c>
      <c r="C3" s="74" t="s">
        <v>5</v>
      </c>
      <c r="D3" s="74" t="s">
        <v>50</v>
      </c>
    </row>
    <row r="4" spans="1:4">
      <c r="A4" s="32" t="s">
        <v>34</v>
      </c>
      <c r="B4" s="101">
        <v>0</v>
      </c>
      <c r="C4" s="36"/>
      <c r="D4" s="30">
        <f>COUNTIF(Comptes!E:E,Classes!A:A)</f>
        <v>0</v>
      </c>
    </row>
    <row r="5" spans="1:4">
      <c r="A5" s="32" t="s">
        <v>35</v>
      </c>
      <c r="B5" s="101">
        <v>0</v>
      </c>
      <c r="C5" s="36"/>
      <c r="D5" s="30">
        <f>COUNTIF(Comptes!E:E,Classes!A:A)</f>
        <v>0</v>
      </c>
    </row>
    <row r="6" spans="1:4">
      <c r="A6" s="32" t="s">
        <v>36</v>
      </c>
      <c r="B6" s="101">
        <v>0</v>
      </c>
      <c r="C6" s="36"/>
      <c r="D6" s="30">
        <f>COUNTIF(Comptes!E:E,Classes!A:A)</f>
        <v>0</v>
      </c>
    </row>
    <row r="7" spans="1:4">
      <c r="A7" s="32" t="s">
        <v>37</v>
      </c>
      <c r="B7" s="101">
        <v>0</v>
      </c>
      <c r="C7" s="36"/>
      <c r="D7" s="30">
        <f>COUNTIF(Comptes!E:E,Classes!A:A)</f>
        <v>0</v>
      </c>
    </row>
    <row r="8" spans="1:4">
      <c r="A8" s="32" t="s">
        <v>38</v>
      </c>
      <c r="B8" s="101">
        <v>0</v>
      </c>
      <c r="C8" s="36"/>
      <c r="D8" s="30">
        <f>COUNTIF(Comptes!E:E,Classes!A:A)</f>
        <v>0</v>
      </c>
    </row>
    <row r="9" spans="1:4">
      <c r="A9" s="32" t="s">
        <v>39</v>
      </c>
      <c r="B9" s="101">
        <v>-1</v>
      </c>
      <c r="C9" s="36"/>
      <c r="D9" s="30">
        <f>COUNTIF(Comptes!E:E,Classes!A:A)</f>
        <v>1</v>
      </c>
    </row>
    <row r="10" spans="1:4">
      <c r="A10" s="32" t="s">
        <v>40</v>
      </c>
      <c r="B10" s="102">
        <v>1</v>
      </c>
      <c r="C10" s="36"/>
      <c r="D10" s="30">
        <f>COUNTIF(Comptes!E:E,Classes!A:A)</f>
        <v>2</v>
      </c>
    </row>
    <row r="11" spans="1:4">
      <c r="A11" s="32" t="s">
        <v>41</v>
      </c>
      <c r="B11" s="102">
        <v>0</v>
      </c>
      <c r="C11" s="36"/>
      <c r="D11" s="30">
        <f>COUNTIF(Comptes!E:E,Classes!A:A)</f>
        <v>0</v>
      </c>
    </row>
    <row r="12" spans="1:4" ht="15" customHeight="1"/>
  </sheetData>
  <sheetProtection sheet="1" objects="1" scenarios="1" sort="0" autoFilter="0" pivotTables="0"/>
  <autoFilter ref="A3:D11"/>
  <sortState ref="A4:D11">
    <sortCondition ref="A7"/>
  </sortState>
  <dataValidations count="2">
    <dataValidation type="whole" allowBlank="1" showInputMessage="1" showErrorMessage="1" errorTitle="Choisir le sens" error="1 pour Recettes, ou -1 pour Dépenses" promptTitle="Choisir le sens" prompt="1 pour Recettes, ou -1 pour Dépenses" sqref="B12:B1048576 B1:B3">
      <formula1>-1</formula1>
      <formula2>1</formula2>
    </dataValidation>
    <dataValidation type="whole" showInputMessage="1" showErrorMessage="1" errorTitle="Choisir le sens" error="1 pour Recettes, ou -1 pour Dépenses" promptTitle="Choisir le sens" prompt="1 pour Recettes, ou -1 pour Dépenses" sqref="B4:B11">
      <formula1>-1</formula1>
      <formula2>1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pageSetUpPr autoPageBreaks="0"/>
  </sheetPr>
  <dimension ref="A1:C7"/>
  <sheetViews>
    <sheetView zoomScale="110" zoomScaleNormal="110" workbookViewId="0">
      <pane ySplit="3" topLeftCell="A4" activePane="bottomLeft" state="frozen"/>
      <selection pane="bottomLeft" activeCell="A6" sqref="A6"/>
    </sheetView>
  </sheetViews>
  <sheetFormatPr baseColWidth="10" defaultRowHeight="12.75"/>
  <cols>
    <col min="1" max="1" width="74.5703125" style="83" customWidth="1"/>
    <col min="2" max="2" width="67.7109375" style="83" customWidth="1"/>
    <col min="3" max="3" width="19.140625" style="29" hidden="1" customWidth="1"/>
    <col min="4" max="16384" width="11.42578125" style="83"/>
  </cols>
  <sheetData>
    <row r="1" spans="1:3" s="104" customFormat="1" ht="36" customHeight="1">
      <c r="A1" s="103" t="str">
        <f>Titre&amp;" "&amp;AnnéeRéf&amp;
" Catégories de Regroupements"</f>
        <v>Association Tartempion - Compte Epargne  Catégories de Regroupements</v>
      </c>
      <c r="C1" s="105"/>
    </row>
    <row r="2" spans="1:3" s="82" customFormat="1" ht="15" customHeight="1">
      <c r="C2" s="106"/>
    </row>
    <row r="3" spans="1:3" s="107" customFormat="1" ht="28.5" customHeight="1">
      <c r="A3" s="107" t="s">
        <v>9</v>
      </c>
      <c r="B3" s="107" t="s">
        <v>5</v>
      </c>
      <c r="C3" s="108" t="s">
        <v>51</v>
      </c>
    </row>
    <row r="4" spans="1:3">
      <c r="A4" s="32" t="s">
        <v>6</v>
      </c>
      <c r="B4" s="36"/>
      <c r="C4" s="29">
        <f>COUNTIF(Regroupements!E:E,Catégories!A:A)</f>
        <v>0</v>
      </c>
    </row>
    <row r="5" spans="1:3">
      <c r="A5" s="32" t="s">
        <v>48</v>
      </c>
      <c r="B5" s="36"/>
      <c r="C5" s="29">
        <f>COUNTIF(Regroupements!E:E,Catégories!A:A)</f>
        <v>4</v>
      </c>
    </row>
    <row r="6" spans="1:3">
      <c r="A6" s="32" t="s">
        <v>44</v>
      </c>
      <c r="B6" s="36"/>
      <c r="C6" s="29">
        <f>COUNTIF(Regroupements!E:E,Catégories!A:A)</f>
        <v>0</v>
      </c>
    </row>
    <row r="7" spans="1:3" ht="15" customHeight="1"/>
  </sheetData>
  <sheetProtection sheet="1" objects="1" sort="0" autoFilter="0" pivotTables="0"/>
  <autoFilter ref="A3:C6"/>
  <sortState ref="A4:C6">
    <sortCondition ref="A5"/>
  </sortState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5">
    <pageSetUpPr autoPageBreaks="0"/>
  </sheetPr>
  <dimension ref="A1:D21"/>
  <sheetViews>
    <sheetView zoomScale="110" zoomScaleNormal="110" workbookViewId="0">
      <selection activeCell="B4" sqref="B4:C4"/>
    </sheetView>
  </sheetViews>
  <sheetFormatPr baseColWidth="10" defaultRowHeight="12.75"/>
  <cols>
    <col min="1" max="1" width="28" style="31" customWidth="1"/>
    <col min="2" max="2" width="28.28515625" style="12" customWidth="1"/>
    <col min="3" max="3" width="19.140625" style="44" customWidth="1"/>
    <col min="4" max="4" width="12.5703125" style="44" customWidth="1"/>
    <col min="5" max="16384" width="11.42578125" style="44"/>
  </cols>
  <sheetData>
    <row r="1" spans="1:4" ht="15">
      <c r="A1" s="110" t="str">
        <f>Titre&amp;" "&amp;AnnéeRéf&amp;" - Paramètres"</f>
        <v>Association Tartempion - Compte Epargne  - Paramètres</v>
      </c>
    </row>
    <row r="3" spans="1:4">
      <c r="A3" s="31" t="s">
        <v>12</v>
      </c>
      <c r="B3" s="140" t="s">
        <v>83</v>
      </c>
      <c r="C3" s="140"/>
    </row>
    <row r="4" spans="1:4">
      <c r="A4" s="31" t="s">
        <v>49</v>
      </c>
      <c r="B4" s="140"/>
      <c r="C4" s="140"/>
    </row>
    <row r="6" spans="1:4" ht="12.75" customHeight="1">
      <c r="A6" s="31" t="s">
        <v>19</v>
      </c>
      <c r="B6" s="33" t="s">
        <v>16</v>
      </c>
      <c r="C6" s="33" t="s">
        <v>17</v>
      </c>
      <c r="D6" s="111"/>
    </row>
    <row r="7" spans="1:4">
      <c r="A7" s="117" t="s">
        <v>18</v>
      </c>
      <c r="B7" s="12">
        <v>4</v>
      </c>
      <c r="C7" s="12">
        <f>COUNTA(Opérations!A:A)-COUNTA(Opérations!$A$1:$A$3)</f>
        <v>7</v>
      </c>
      <c r="D7" s="111"/>
    </row>
    <row r="8" spans="1:4">
      <c r="A8" s="117" t="s">
        <v>30</v>
      </c>
      <c r="B8" s="12">
        <v>4</v>
      </c>
      <c r="C8" s="12">
        <f>COUNTA(Regroupements!A:A)-COUNTA(Regroupements!$A$1:$A$3)</f>
        <v>5</v>
      </c>
      <c r="D8" s="111"/>
    </row>
    <row r="9" spans="1:4">
      <c r="A9" s="117" t="s">
        <v>31</v>
      </c>
      <c r="B9" s="12">
        <v>4</v>
      </c>
      <c r="C9" s="12">
        <f>COUNTA(Comptes!A:A)-COUNTA(Comptes!$A$1:$A$3)</f>
        <v>4</v>
      </c>
      <c r="D9" s="111"/>
    </row>
    <row r="10" spans="1:4">
      <c r="A10" s="117" t="s">
        <v>32</v>
      </c>
      <c r="B10" s="12">
        <v>4</v>
      </c>
      <c r="C10" s="12">
        <f>COUNTA(Catégories!A:A)-COUNTA(Catégories!$A$1:$A$3)</f>
        <v>3</v>
      </c>
      <c r="D10" s="111"/>
    </row>
    <row r="11" spans="1:4">
      <c r="A11" s="117" t="s">
        <v>33</v>
      </c>
      <c r="B11" s="12">
        <v>4</v>
      </c>
      <c r="C11" s="12">
        <f>COUNTA(Classes!A:A)-COUNTA(Classes!$A$1:$A$3)</f>
        <v>8</v>
      </c>
      <c r="D11" s="111"/>
    </row>
    <row r="12" spans="1:4">
      <c r="A12" s="117" t="s">
        <v>22</v>
      </c>
      <c r="B12" s="12">
        <v>4</v>
      </c>
      <c r="C12" s="12">
        <f>COUNTA(Prévisionnel!A:A)-COUNTA(Prévisionnel!$A$1:$A$3)</f>
        <v>2</v>
      </c>
      <c r="D12" s="111"/>
    </row>
    <row r="14" spans="1:4">
      <c r="A14" s="31" t="s">
        <v>26</v>
      </c>
      <c r="B14" s="34">
        <v>-1</v>
      </c>
    </row>
    <row r="15" spans="1:4">
      <c r="B15" s="34">
        <v>1</v>
      </c>
    </row>
    <row r="16" spans="1:4">
      <c r="B16" s="34">
        <v>0</v>
      </c>
    </row>
    <row r="17" spans="1:2">
      <c r="A17" s="44"/>
      <c r="B17" s="44"/>
    </row>
    <row r="18" spans="1:2">
      <c r="A18" s="31" t="s">
        <v>23</v>
      </c>
      <c r="B18" s="12" t="s">
        <v>14</v>
      </c>
    </row>
    <row r="19" spans="1:2">
      <c r="B19" s="12" t="s">
        <v>24</v>
      </c>
    </row>
    <row r="20" spans="1:2">
      <c r="B20" s="12" t="s">
        <v>20</v>
      </c>
    </row>
    <row r="21" spans="1:2">
      <c r="B21" s="12" t="s">
        <v>25</v>
      </c>
    </row>
  </sheetData>
  <sheetProtection sheet="1" objects="1" sort="0" autoFilter="0" pivotTables="0"/>
  <mergeCells count="2">
    <mergeCell ref="B3:C3"/>
    <mergeCell ref="B4:C4"/>
  </mergeCells>
  <hyperlinks>
    <hyperlink ref="A7" location="Opérations!A1" display="Opérations"/>
    <hyperlink ref="A8" location="Regroupements!A1" display="Regroupements"/>
    <hyperlink ref="A9" location="Comptes!A1" display="Comptes"/>
    <hyperlink ref="A10" location="Catégories!A1" display="Catégories"/>
    <hyperlink ref="A11" location="Classes!A1" display="Classes"/>
    <hyperlink ref="A12" location="Prévisionnel!A1" display="Prévisionnel"/>
  </hyperlink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26</vt:i4>
      </vt:variant>
    </vt:vector>
  </HeadingPairs>
  <TitlesOfParts>
    <vt:vector size="36" baseType="lpstr">
      <vt:lpstr>Accueil</vt:lpstr>
      <vt:lpstr>Opérations</vt:lpstr>
      <vt:lpstr>Regroupements</vt:lpstr>
      <vt:lpstr>Comptes</vt:lpstr>
      <vt:lpstr>Prévisionnel</vt:lpstr>
      <vt:lpstr>Synthèses opérations</vt:lpstr>
      <vt:lpstr>Synthèses prévisionnel</vt:lpstr>
      <vt:lpstr>Classes</vt:lpstr>
      <vt:lpstr>Catégories</vt:lpstr>
      <vt:lpstr>Paramètres</vt:lpstr>
      <vt:lpstr>AnnéeRéf</vt:lpstr>
      <vt:lpstr>Catégories!Catégories</vt:lpstr>
      <vt:lpstr>Classes</vt:lpstr>
      <vt:lpstr>Comptes</vt:lpstr>
      <vt:lpstr>Liste_Catégories</vt:lpstr>
      <vt:lpstr>Liste_Classes</vt:lpstr>
      <vt:lpstr>Liste_Comptes</vt:lpstr>
      <vt:lpstr>Liste_Regroupements</vt:lpstr>
      <vt:lpstr>Modes_Règlement</vt:lpstr>
      <vt:lpstr>Nb_Catégories</vt:lpstr>
      <vt:lpstr>Nb_Classes</vt:lpstr>
      <vt:lpstr>Nb_Comptes</vt:lpstr>
      <vt:lpstr>Nb_Opérations</vt:lpstr>
      <vt:lpstr>Nb_Prévisionnel</vt:lpstr>
      <vt:lpstr>Nb_Regroupements</vt:lpstr>
      <vt:lpstr>Opérations</vt:lpstr>
      <vt:lpstr>Première_ligne_Catégories</vt:lpstr>
      <vt:lpstr>Première_ligne_Classes</vt:lpstr>
      <vt:lpstr>Première_ligne_Comptes</vt:lpstr>
      <vt:lpstr>Première_ligne_Opérations</vt:lpstr>
      <vt:lpstr>Première_Ligne_Prévisionnel</vt:lpstr>
      <vt:lpstr>Première_ligne_Regroupements</vt:lpstr>
      <vt:lpstr>Prévisionnel</vt:lpstr>
      <vt:lpstr>Regroupements</vt:lpstr>
      <vt:lpstr>Sens_Opérations</vt:lpstr>
      <vt:lpstr>Titre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dandev</dc:creator>
  <cp:lastModifiedBy>dandev</cp:lastModifiedBy>
  <cp:lastPrinted>2013-03-15T20:39:42Z</cp:lastPrinted>
  <dcterms:created xsi:type="dcterms:W3CDTF">2013-03-05T07:36:58Z</dcterms:created>
  <dcterms:modified xsi:type="dcterms:W3CDTF">2015-06-04T07:36:31Z</dcterms:modified>
</cp:coreProperties>
</file>