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omments12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210" windowWidth="12915" windowHeight="7560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Fériés" sheetId="13" r:id="rId13"/>
  </sheets>
  <definedNames>
    <definedName name="Fériés">Fériés!$A$2:$A$14</definedName>
  </definedNames>
  <calcPr calcId="125725" concurrentCalc="0"/>
</workbook>
</file>

<file path=xl/calcChain.xml><?xml version="1.0" encoding="utf-8"?>
<calcChain xmlns="http://schemas.openxmlformats.org/spreadsheetml/2006/main">
  <c r="N9" i="1"/>
  <c r="A14" i="13"/>
  <c r="A13"/>
  <c r="A12"/>
  <c r="A11"/>
  <c r="A10"/>
  <c r="A8"/>
  <c r="A7"/>
  <c r="A6"/>
  <c r="A5"/>
  <c r="A3"/>
  <c r="A2"/>
  <c r="A4"/>
  <c r="A9"/>
  <c r="E39" i="12"/>
  <c r="E38"/>
  <c r="E38" i="11"/>
  <c r="E37"/>
  <c r="E39" i="10"/>
  <c r="E38"/>
  <c r="E39" i="9"/>
  <c r="E38"/>
  <c r="E39" i="8"/>
  <c r="E38"/>
  <c r="E39" i="7"/>
  <c r="E38"/>
  <c r="E39" i="6"/>
  <c r="E38"/>
  <c r="E39" i="5"/>
  <c r="E38"/>
  <c r="E39" i="4"/>
  <c r="E38"/>
  <c r="E39" i="3"/>
  <c r="E38"/>
  <c r="E35" i="2"/>
  <c r="E36"/>
  <c r="K33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7"/>
  <c r="K6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7"/>
  <c r="J6"/>
  <c r="C36"/>
  <c r="C35"/>
  <c r="B35"/>
  <c r="A37"/>
  <c r="A36"/>
  <c r="A35"/>
  <c r="B37"/>
  <c r="B36"/>
  <c r="A36" i="6"/>
  <c r="H36"/>
  <c r="J36"/>
  <c r="K36"/>
  <c r="L36"/>
  <c r="A36" i="4"/>
  <c r="H36"/>
  <c r="J36"/>
  <c r="K36"/>
  <c r="L36"/>
  <c r="I37" i="12"/>
  <c r="L36"/>
  <c r="K36"/>
  <c r="J36"/>
  <c r="H36"/>
  <c r="A36"/>
  <c r="L35"/>
  <c r="K35"/>
  <c r="J35"/>
  <c r="H35"/>
  <c r="A35"/>
  <c r="L34"/>
  <c r="K34"/>
  <c r="J34"/>
  <c r="H34"/>
  <c r="A34"/>
  <c r="L33"/>
  <c r="K33"/>
  <c r="J33"/>
  <c r="H33"/>
  <c r="A33"/>
  <c r="L32"/>
  <c r="K32"/>
  <c r="J32"/>
  <c r="H32"/>
  <c r="A32"/>
  <c r="L31"/>
  <c r="K31"/>
  <c r="J31"/>
  <c r="H31"/>
  <c r="A31"/>
  <c r="L30"/>
  <c r="K30"/>
  <c r="J30"/>
  <c r="H30"/>
  <c r="A30"/>
  <c r="L29"/>
  <c r="K29"/>
  <c r="J29"/>
  <c r="H29"/>
  <c r="A29"/>
  <c r="L28"/>
  <c r="K28"/>
  <c r="J28"/>
  <c r="H28"/>
  <c r="A28"/>
  <c r="L27"/>
  <c r="K27"/>
  <c r="J27"/>
  <c r="H27"/>
  <c r="A27"/>
  <c r="L26"/>
  <c r="K26"/>
  <c r="J26"/>
  <c r="H26"/>
  <c r="A26"/>
  <c r="L25"/>
  <c r="K25"/>
  <c r="J25"/>
  <c r="H25"/>
  <c r="A25"/>
  <c r="L24"/>
  <c r="K24"/>
  <c r="J24"/>
  <c r="H24"/>
  <c r="A24"/>
  <c r="L23"/>
  <c r="K23"/>
  <c r="J23"/>
  <c r="H23"/>
  <c r="A23"/>
  <c r="L22"/>
  <c r="K22"/>
  <c r="J22"/>
  <c r="H22"/>
  <c r="A22"/>
  <c r="L21"/>
  <c r="K21"/>
  <c r="J21"/>
  <c r="H21"/>
  <c r="A21"/>
  <c r="L20"/>
  <c r="K20"/>
  <c r="J20"/>
  <c r="H20"/>
  <c r="A20"/>
  <c r="L19"/>
  <c r="K19"/>
  <c r="J19"/>
  <c r="H19"/>
  <c r="A19"/>
  <c r="L18"/>
  <c r="K18"/>
  <c r="J18"/>
  <c r="H18"/>
  <c r="A18"/>
  <c r="L17"/>
  <c r="K17"/>
  <c r="J17"/>
  <c r="H17"/>
  <c r="A17"/>
  <c r="L16"/>
  <c r="K16"/>
  <c r="J16"/>
  <c r="H16"/>
  <c r="A16"/>
  <c r="L15"/>
  <c r="K15"/>
  <c r="J15"/>
  <c r="H15"/>
  <c r="A15"/>
  <c r="L14"/>
  <c r="K14"/>
  <c r="J14"/>
  <c r="H14"/>
  <c r="A14"/>
  <c r="L13"/>
  <c r="K13"/>
  <c r="J13"/>
  <c r="H13"/>
  <c r="A13"/>
  <c r="L12"/>
  <c r="K12"/>
  <c r="J12"/>
  <c r="H12"/>
  <c r="A12"/>
  <c r="L11"/>
  <c r="K11"/>
  <c r="J11"/>
  <c r="H11"/>
  <c r="A11"/>
  <c r="L10"/>
  <c r="K10"/>
  <c r="J10"/>
  <c r="H10"/>
  <c r="A10"/>
  <c r="L9"/>
  <c r="K9"/>
  <c r="J9"/>
  <c r="H9"/>
  <c r="A9"/>
  <c r="L8"/>
  <c r="K8"/>
  <c r="J8"/>
  <c r="H8"/>
  <c r="A8"/>
  <c r="L7"/>
  <c r="K7"/>
  <c r="J7"/>
  <c r="H7"/>
  <c r="A7"/>
  <c r="L6"/>
  <c r="K6"/>
  <c r="K37"/>
  <c r="J6"/>
  <c r="H6"/>
  <c r="A6"/>
  <c r="I36" i="11"/>
  <c r="L35"/>
  <c r="K35"/>
  <c r="J35"/>
  <c r="H35"/>
  <c r="A35"/>
  <c r="L34"/>
  <c r="K34"/>
  <c r="J34"/>
  <c r="H34"/>
  <c r="A34"/>
  <c r="L33"/>
  <c r="K33"/>
  <c r="J33"/>
  <c r="H33"/>
  <c r="A33"/>
  <c r="L32"/>
  <c r="K32"/>
  <c r="J32"/>
  <c r="H32"/>
  <c r="A32"/>
  <c r="L31"/>
  <c r="K31"/>
  <c r="J31"/>
  <c r="H31"/>
  <c r="A31"/>
  <c r="L30"/>
  <c r="K30"/>
  <c r="J30"/>
  <c r="H30"/>
  <c r="A30"/>
  <c r="L29"/>
  <c r="K29"/>
  <c r="J29"/>
  <c r="H29"/>
  <c r="A29"/>
  <c r="L28"/>
  <c r="K28"/>
  <c r="J28"/>
  <c r="H28"/>
  <c r="A28"/>
  <c r="L27"/>
  <c r="K27"/>
  <c r="J27"/>
  <c r="H27"/>
  <c r="A27"/>
  <c r="L26"/>
  <c r="K26"/>
  <c r="J26"/>
  <c r="H26"/>
  <c r="A26"/>
  <c r="L25"/>
  <c r="K25"/>
  <c r="J25"/>
  <c r="H25"/>
  <c r="A25"/>
  <c r="L24"/>
  <c r="K24"/>
  <c r="J24"/>
  <c r="H24"/>
  <c r="A24"/>
  <c r="L23"/>
  <c r="K23"/>
  <c r="J23"/>
  <c r="H23"/>
  <c r="A23"/>
  <c r="L22"/>
  <c r="K22"/>
  <c r="J22"/>
  <c r="H22"/>
  <c r="A22"/>
  <c r="L21"/>
  <c r="K21"/>
  <c r="J21"/>
  <c r="H21"/>
  <c r="A21"/>
  <c r="L20"/>
  <c r="K20"/>
  <c r="J20"/>
  <c r="H20"/>
  <c r="A20"/>
  <c r="L19"/>
  <c r="K19"/>
  <c r="J19"/>
  <c r="H19"/>
  <c r="A19"/>
  <c r="L18"/>
  <c r="K18"/>
  <c r="J18"/>
  <c r="H18"/>
  <c r="A18"/>
  <c r="L17"/>
  <c r="K17"/>
  <c r="J17"/>
  <c r="H17"/>
  <c r="A17"/>
  <c r="L16"/>
  <c r="K16"/>
  <c r="J16"/>
  <c r="H16"/>
  <c r="A16"/>
  <c r="L15"/>
  <c r="K15"/>
  <c r="J15"/>
  <c r="H15"/>
  <c r="A15"/>
  <c r="L14"/>
  <c r="K14"/>
  <c r="J14"/>
  <c r="H14"/>
  <c r="A14"/>
  <c r="L13"/>
  <c r="K13"/>
  <c r="J13"/>
  <c r="H13"/>
  <c r="A13"/>
  <c r="L12"/>
  <c r="K12"/>
  <c r="J12"/>
  <c r="H12"/>
  <c r="A12"/>
  <c r="L11"/>
  <c r="K11"/>
  <c r="J11"/>
  <c r="H11"/>
  <c r="A11"/>
  <c r="L10"/>
  <c r="K10"/>
  <c r="J10"/>
  <c r="H10"/>
  <c r="A10"/>
  <c r="L9"/>
  <c r="K9"/>
  <c r="J9"/>
  <c r="H9"/>
  <c r="A9"/>
  <c r="L8"/>
  <c r="K8"/>
  <c r="J8"/>
  <c r="H8"/>
  <c r="A8"/>
  <c r="L7"/>
  <c r="K7"/>
  <c r="J7"/>
  <c r="H7"/>
  <c r="A7"/>
  <c r="L6"/>
  <c r="K6"/>
  <c r="J6"/>
  <c r="J36"/>
  <c r="H6"/>
  <c r="A6"/>
  <c r="I37" i="10"/>
  <c r="L36"/>
  <c r="K36"/>
  <c r="J36"/>
  <c r="H36"/>
  <c r="A36"/>
  <c r="L35"/>
  <c r="K35"/>
  <c r="J35"/>
  <c r="H35"/>
  <c r="A35"/>
  <c r="L34"/>
  <c r="K34"/>
  <c r="J34"/>
  <c r="H34"/>
  <c r="A34"/>
  <c r="L33"/>
  <c r="K33"/>
  <c r="J33"/>
  <c r="H33"/>
  <c r="A33"/>
  <c r="L32"/>
  <c r="K32"/>
  <c r="J32"/>
  <c r="H32"/>
  <c r="A32"/>
  <c r="L31"/>
  <c r="K31"/>
  <c r="J31"/>
  <c r="H31"/>
  <c r="A31"/>
  <c r="L30"/>
  <c r="K30"/>
  <c r="J30"/>
  <c r="H30"/>
  <c r="A30"/>
  <c r="L29"/>
  <c r="K29"/>
  <c r="J29"/>
  <c r="H29"/>
  <c r="A29"/>
  <c r="L28"/>
  <c r="K28"/>
  <c r="J28"/>
  <c r="H28"/>
  <c r="A28"/>
  <c r="L27"/>
  <c r="K27"/>
  <c r="J27"/>
  <c r="H27"/>
  <c r="A27"/>
  <c r="L26"/>
  <c r="K26"/>
  <c r="J26"/>
  <c r="H26"/>
  <c r="A26"/>
  <c r="L25"/>
  <c r="K25"/>
  <c r="J25"/>
  <c r="H25"/>
  <c r="A25"/>
  <c r="L24"/>
  <c r="K24"/>
  <c r="J24"/>
  <c r="H24"/>
  <c r="A24"/>
  <c r="L23"/>
  <c r="K23"/>
  <c r="J23"/>
  <c r="H23"/>
  <c r="A23"/>
  <c r="L22"/>
  <c r="K22"/>
  <c r="J22"/>
  <c r="H22"/>
  <c r="A22"/>
  <c r="L21"/>
  <c r="K21"/>
  <c r="J21"/>
  <c r="H21"/>
  <c r="A21"/>
  <c r="L20"/>
  <c r="K20"/>
  <c r="J20"/>
  <c r="H20"/>
  <c r="A20"/>
  <c r="L19"/>
  <c r="K19"/>
  <c r="J19"/>
  <c r="H19"/>
  <c r="A19"/>
  <c r="L18"/>
  <c r="K18"/>
  <c r="J18"/>
  <c r="H18"/>
  <c r="A18"/>
  <c r="L17"/>
  <c r="K17"/>
  <c r="J17"/>
  <c r="H17"/>
  <c r="A17"/>
  <c r="L16"/>
  <c r="K16"/>
  <c r="J16"/>
  <c r="H16"/>
  <c r="A16"/>
  <c r="L15"/>
  <c r="K15"/>
  <c r="J15"/>
  <c r="H15"/>
  <c r="A15"/>
  <c r="L14"/>
  <c r="K14"/>
  <c r="J14"/>
  <c r="H14"/>
  <c r="A14"/>
  <c r="L13"/>
  <c r="K13"/>
  <c r="J13"/>
  <c r="H13"/>
  <c r="A13"/>
  <c r="L12"/>
  <c r="K12"/>
  <c r="J12"/>
  <c r="H12"/>
  <c r="A12"/>
  <c r="L11"/>
  <c r="K11"/>
  <c r="J11"/>
  <c r="H11"/>
  <c r="A11"/>
  <c r="L10"/>
  <c r="K10"/>
  <c r="J10"/>
  <c r="H10"/>
  <c r="A10"/>
  <c r="L9"/>
  <c r="K9"/>
  <c r="J9"/>
  <c r="H9"/>
  <c r="A9"/>
  <c r="L8"/>
  <c r="K8"/>
  <c r="J8"/>
  <c r="H8"/>
  <c r="A8"/>
  <c r="L7"/>
  <c r="K7"/>
  <c r="J7"/>
  <c r="H7"/>
  <c r="A7"/>
  <c r="L6"/>
  <c r="K6"/>
  <c r="J6"/>
  <c r="J37"/>
  <c r="H6"/>
  <c r="A6"/>
  <c r="I37" i="9"/>
  <c r="L36"/>
  <c r="K36"/>
  <c r="J36"/>
  <c r="H36"/>
  <c r="A36"/>
  <c r="L35"/>
  <c r="K35"/>
  <c r="J35"/>
  <c r="H35"/>
  <c r="A35"/>
  <c r="L34"/>
  <c r="K34"/>
  <c r="J34"/>
  <c r="H34"/>
  <c r="A34"/>
  <c r="L33"/>
  <c r="K33"/>
  <c r="J33"/>
  <c r="H33"/>
  <c r="A33"/>
  <c r="L32"/>
  <c r="K32"/>
  <c r="J32"/>
  <c r="H32"/>
  <c r="A32"/>
  <c r="L31"/>
  <c r="K31"/>
  <c r="J31"/>
  <c r="H31"/>
  <c r="A31"/>
  <c r="L30"/>
  <c r="K30"/>
  <c r="J30"/>
  <c r="H30"/>
  <c r="A30"/>
  <c r="L29"/>
  <c r="K29"/>
  <c r="J29"/>
  <c r="H29"/>
  <c r="A29"/>
  <c r="L28"/>
  <c r="K28"/>
  <c r="J28"/>
  <c r="H28"/>
  <c r="A28"/>
  <c r="L27"/>
  <c r="K27"/>
  <c r="J27"/>
  <c r="H27"/>
  <c r="A27"/>
  <c r="L26"/>
  <c r="K26"/>
  <c r="J26"/>
  <c r="H26"/>
  <c r="A26"/>
  <c r="L25"/>
  <c r="K25"/>
  <c r="J25"/>
  <c r="H25"/>
  <c r="A25"/>
  <c r="L24"/>
  <c r="K24"/>
  <c r="J24"/>
  <c r="H24"/>
  <c r="A24"/>
  <c r="L23"/>
  <c r="K23"/>
  <c r="J23"/>
  <c r="H23"/>
  <c r="A23"/>
  <c r="L22"/>
  <c r="K22"/>
  <c r="J22"/>
  <c r="H22"/>
  <c r="A22"/>
  <c r="L21"/>
  <c r="K21"/>
  <c r="J21"/>
  <c r="H21"/>
  <c r="A21"/>
  <c r="L20"/>
  <c r="K20"/>
  <c r="J20"/>
  <c r="H20"/>
  <c r="A20"/>
  <c r="L19"/>
  <c r="K19"/>
  <c r="J19"/>
  <c r="H19"/>
  <c r="A19"/>
  <c r="L18"/>
  <c r="K18"/>
  <c r="J18"/>
  <c r="H18"/>
  <c r="A18"/>
  <c r="L17"/>
  <c r="K17"/>
  <c r="J17"/>
  <c r="H17"/>
  <c r="A17"/>
  <c r="L16"/>
  <c r="K16"/>
  <c r="J16"/>
  <c r="H16"/>
  <c r="A16"/>
  <c r="L15"/>
  <c r="K15"/>
  <c r="J15"/>
  <c r="H15"/>
  <c r="A15"/>
  <c r="L14"/>
  <c r="K14"/>
  <c r="J14"/>
  <c r="H14"/>
  <c r="A14"/>
  <c r="L13"/>
  <c r="K13"/>
  <c r="J13"/>
  <c r="H13"/>
  <c r="A13"/>
  <c r="L12"/>
  <c r="K12"/>
  <c r="J12"/>
  <c r="H12"/>
  <c r="A12"/>
  <c r="L11"/>
  <c r="K11"/>
  <c r="J11"/>
  <c r="H11"/>
  <c r="A11"/>
  <c r="L10"/>
  <c r="K10"/>
  <c r="J10"/>
  <c r="H10"/>
  <c r="A10"/>
  <c r="L9"/>
  <c r="K9"/>
  <c r="J9"/>
  <c r="H9"/>
  <c r="A9"/>
  <c r="L8"/>
  <c r="K8"/>
  <c r="J8"/>
  <c r="H8"/>
  <c r="A8"/>
  <c r="L7"/>
  <c r="K7"/>
  <c r="J7"/>
  <c r="H7"/>
  <c r="A7"/>
  <c r="L6"/>
  <c r="K6"/>
  <c r="J6"/>
  <c r="J37"/>
  <c r="H6"/>
  <c r="A6"/>
  <c r="I37" i="8"/>
  <c r="L36"/>
  <c r="K36"/>
  <c r="J36"/>
  <c r="H36"/>
  <c r="A36"/>
  <c r="L35"/>
  <c r="K35"/>
  <c r="J35"/>
  <c r="H35"/>
  <c r="A35"/>
  <c r="L34"/>
  <c r="K34"/>
  <c r="J34"/>
  <c r="H34"/>
  <c r="A34"/>
  <c r="L33"/>
  <c r="K33"/>
  <c r="J33"/>
  <c r="H33"/>
  <c r="A33"/>
  <c r="L32"/>
  <c r="K32"/>
  <c r="J32"/>
  <c r="H32"/>
  <c r="A32"/>
  <c r="L31"/>
  <c r="K31"/>
  <c r="J31"/>
  <c r="H31"/>
  <c r="A31"/>
  <c r="L30"/>
  <c r="K30"/>
  <c r="J30"/>
  <c r="H30"/>
  <c r="A30"/>
  <c r="L29"/>
  <c r="K29"/>
  <c r="J29"/>
  <c r="H29"/>
  <c r="A29"/>
  <c r="L28"/>
  <c r="K28"/>
  <c r="J28"/>
  <c r="H28"/>
  <c r="A28"/>
  <c r="L27"/>
  <c r="K27"/>
  <c r="J27"/>
  <c r="H27"/>
  <c r="A27"/>
  <c r="L26"/>
  <c r="K26"/>
  <c r="J26"/>
  <c r="H26"/>
  <c r="A26"/>
  <c r="L25"/>
  <c r="K25"/>
  <c r="J25"/>
  <c r="H25"/>
  <c r="A25"/>
  <c r="L24"/>
  <c r="K24"/>
  <c r="J24"/>
  <c r="H24"/>
  <c r="A24"/>
  <c r="L23"/>
  <c r="K23"/>
  <c r="J23"/>
  <c r="H23"/>
  <c r="A23"/>
  <c r="L22"/>
  <c r="K22"/>
  <c r="J22"/>
  <c r="H22"/>
  <c r="A22"/>
  <c r="L21"/>
  <c r="K21"/>
  <c r="J21"/>
  <c r="H21"/>
  <c r="A21"/>
  <c r="L20"/>
  <c r="K20"/>
  <c r="J20"/>
  <c r="H20"/>
  <c r="A20"/>
  <c r="L19"/>
  <c r="K19"/>
  <c r="J19"/>
  <c r="H19"/>
  <c r="A19"/>
  <c r="L18"/>
  <c r="K18"/>
  <c r="J18"/>
  <c r="H18"/>
  <c r="A18"/>
  <c r="L17"/>
  <c r="K17"/>
  <c r="J17"/>
  <c r="H17"/>
  <c r="A17"/>
  <c r="L16"/>
  <c r="K16"/>
  <c r="J16"/>
  <c r="H16"/>
  <c r="A16"/>
  <c r="L15"/>
  <c r="K15"/>
  <c r="J15"/>
  <c r="H15"/>
  <c r="A15"/>
  <c r="L14"/>
  <c r="K14"/>
  <c r="J14"/>
  <c r="H14"/>
  <c r="A14"/>
  <c r="L13"/>
  <c r="K13"/>
  <c r="J13"/>
  <c r="H13"/>
  <c r="A13"/>
  <c r="L12"/>
  <c r="K12"/>
  <c r="J12"/>
  <c r="H12"/>
  <c r="A12"/>
  <c r="L11"/>
  <c r="K11"/>
  <c r="J11"/>
  <c r="H11"/>
  <c r="A11"/>
  <c r="L10"/>
  <c r="K10"/>
  <c r="J10"/>
  <c r="H10"/>
  <c r="A10"/>
  <c r="L9"/>
  <c r="K9"/>
  <c r="J9"/>
  <c r="H9"/>
  <c r="A9"/>
  <c r="L8"/>
  <c r="K8"/>
  <c r="J8"/>
  <c r="H8"/>
  <c r="A8"/>
  <c r="L7"/>
  <c r="K7"/>
  <c r="J7"/>
  <c r="H7"/>
  <c r="A7"/>
  <c r="L6"/>
  <c r="K6"/>
  <c r="J6"/>
  <c r="J37"/>
  <c r="H6"/>
  <c r="A6"/>
  <c r="I37" i="7"/>
  <c r="L36"/>
  <c r="K36"/>
  <c r="J36"/>
  <c r="H36"/>
  <c r="A36"/>
  <c r="L35"/>
  <c r="K35"/>
  <c r="J35"/>
  <c r="H35"/>
  <c r="A35"/>
  <c r="L34"/>
  <c r="K34"/>
  <c r="J34"/>
  <c r="H34"/>
  <c r="A34"/>
  <c r="L33"/>
  <c r="K33"/>
  <c r="J33"/>
  <c r="H33"/>
  <c r="A33"/>
  <c r="L32"/>
  <c r="K32"/>
  <c r="J32"/>
  <c r="H32"/>
  <c r="A32"/>
  <c r="L31"/>
  <c r="K31"/>
  <c r="J31"/>
  <c r="H31"/>
  <c r="A31"/>
  <c r="L30"/>
  <c r="K30"/>
  <c r="J30"/>
  <c r="H30"/>
  <c r="A30"/>
  <c r="L29"/>
  <c r="K29"/>
  <c r="J29"/>
  <c r="H29"/>
  <c r="A29"/>
  <c r="L28"/>
  <c r="K28"/>
  <c r="J28"/>
  <c r="H28"/>
  <c r="A28"/>
  <c r="L27"/>
  <c r="K27"/>
  <c r="J27"/>
  <c r="H27"/>
  <c r="A27"/>
  <c r="L26"/>
  <c r="K26"/>
  <c r="J26"/>
  <c r="H26"/>
  <c r="A26"/>
  <c r="L25"/>
  <c r="K25"/>
  <c r="J25"/>
  <c r="H25"/>
  <c r="A25"/>
  <c r="L24"/>
  <c r="K24"/>
  <c r="J24"/>
  <c r="H24"/>
  <c r="A24"/>
  <c r="L23"/>
  <c r="K23"/>
  <c r="J23"/>
  <c r="H23"/>
  <c r="A23"/>
  <c r="L22"/>
  <c r="K22"/>
  <c r="J22"/>
  <c r="H22"/>
  <c r="A22"/>
  <c r="L21"/>
  <c r="K21"/>
  <c r="J21"/>
  <c r="H21"/>
  <c r="A21"/>
  <c r="L20"/>
  <c r="K20"/>
  <c r="J20"/>
  <c r="H20"/>
  <c r="A20"/>
  <c r="L19"/>
  <c r="K19"/>
  <c r="J19"/>
  <c r="H19"/>
  <c r="A19"/>
  <c r="L18"/>
  <c r="K18"/>
  <c r="J18"/>
  <c r="H18"/>
  <c r="A18"/>
  <c r="L17"/>
  <c r="K17"/>
  <c r="J17"/>
  <c r="H17"/>
  <c r="A17"/>
  <c r="L16"/>
  <c r="K16"/>
  <c r="J16"/>
  <c r="H16"/>
  <c r="A16"/>
  <c r="L15"/>
  <c r="K15"/>
  <c r="J15"/>
  <c r="H15"/>
  <c r="A15"/>
  <c r="L14"/>
  <c r="K14"/>
  <c r="J14"/>
  <c r="H14"/>
  <c r="A14"/>
  <c r="L13"/>
  <c r="K13"/>
  <c r="J13"/>
  <c r="H13"/>
  <c r="A13"/>
  <c r="L12"/>
  <c r="K12"/>
  <c r="J12"/>
  <c r="H12"/>
  <c r="A12"/>
  <c r="L11"/>
  <c r="K11"/>
  <c r="J11"/>
  <c r="H11"/>
  <c r="A11"/>
  <c r="L10"/>
  <c r="K10"/>
  <c r="J10"/>
  <c r="H10"/>
  <c r="A10"/>
  <c r="L9"/>
  <c r="K9"/>
  <c r="J9"/>
  <c r="H9"/>
  <c r="A9"/>
  <c r="L8"/>
  <c r="K8"/>
  <c r="J8"/>
  <c r="H8"/>
  <c r="A8"/>
  <c r="L7"/>
  <c r="K7"/>
  <c r="J7"/>
  <c r="H7"/>
  <c r="A7"/>
  <c r="L6"/>
  <c r="K6"/>
  <c r="J6"/>
  <c r="J37"/>
  <c r="H6"/>
  <c r="A6"/>
  <c r="I37" i="6"/>
  <c r="L35"/>
  <c r="K35"/>
  <c r="J35"/>
  <c r="H35"/>
  <c r="A35"/>
  <c r="L34"/>
  <c r="K34"/>
  <c r="J34"/>
  <c r="H34"/>
  <c r="A34"/>
  <c r="L33"/>
  <c r="K33"/>
  <c r="J33"/>
  <c r="H33"/>
  <c r="A33"/>
  <c r="L32"/>
  <c r="K32"/>
  <c r="J32"/>
  <c r="H32"/>
  <c r="A32"/>
  <c r="L31"/>
  <c r="K31"/>
  <c r="J31"/>
  <c r="H31"/>
  <c r="A31"/>
  <c r="L30"/>
  <c r="K30"/>
  <c r="J30"/>
  <c r="H30"/>
  <c r="A30"/>
  <c r="L29"/>
  <c r="K29"/>
  <c r="J29"/>
  <c r="H29"/>
  <c r="A29"/>
  <c r="L28"/>
  <c r="K28"/>
  <c r="J28"/>
  <c r="H28"/>
  <c r="A28"/>
  <c r="L27"/>
  <c r="K27"/>
  <c r="J27"/>
  <c r="H27"/>
  <c r="A27"/>
  <c r="L26"/>
  <c r="K26"/>
  <c r="J26"/>
  <c r="H26"/>
  <c r="A26"/>
  <c r="L25"/>
  <c r="K25"/>
  <c r="J25"/>
  <c r="H25"/>
  <c r="A25"/>
  <c r="L24"/>
  <c r="K24"/>
  <c r="J24"/>
  <c r="H24"/>
  <c r="A24"/>
  <c r="L23"/>
  <c r="K23"/>
  <c r="J23"/>
  <c r="H23"/>
  <c r="A23"/>
  <c r="L22"/>
  <c r="K22"/>
  <c r="J22"/>
  <c r="H22"/>
  <c r="A22"/>
  <c r="L21"/>
  <c r="K21"/>
  <c r="J21"/>
  <c r="H21"/>
  <c r="A21"/>
  <c r="L20"/>
  <c r="K20"/>
  <c r="J20"/>
  <c r="H20"/>
  <c r="A20"/>
  <c r="L19"/>
  <c r="K19"/>
  <c r="J19"/>
  <c r="H19"/>
  <c r="A19"/>
  <c r="L18"/>
  <c r="K18"/>
  <c r="J18"/>
  <c r="H18"/>
  <c r="A18"/>
  <c r="L17"/>
  <c r="K17"/>
  <c r="J17"/>
  <c r="H17"/>
  <c r="A17"/>
  <c r="L16"/>
  <c r="K16"/>
  <c r="J16"/>
  <c r="H16"/>
  <c r="A16"/>
  <c r="L15"/>
  <c r="K15"/>
  <c r="J15"/>
  <c r="H15"/>
  <c r="A15"/>
  <c r="L14"/>
  <c r="K14"/>
  <c r="J14"/>
  <c r="H14"/>
  <c r="A14"/>
  <c r="L13"/>
  <c r="K13"/>
  <c r="J13"/>
  <c r="H13"/>
  <c r="A13"/>
  <c r="L12"/>
  <c r="K12"/>
  <c r="J12"/>
  <c r="H12"/>
  <c r="A12"/>
  <c r="L11"/>
  <c r="K11"/>
  <c r="J11"/>
  <c r="H11"/>
  <c r="A11"/>
  <c r="L10"/>
  <c r="K10"/>
  <c r="J10"/>
  <c r="H10"/>
  <c r="A10"/>
  <c r="L9"/>
  <c r="K9"/>
  <c r="J9"/>
  <c r="H9"/>
  <c r="A9"/>
  <c r="L8"/>
  <c r="K8"/>
  <c r="J8"/>
  <c r="H8"/>
  <c r="A8"/>
  <c r="L7"/>
  <c r="K7"/>
  <c r="J7"/>
  <c r="H7"/>
  <c r="A7"/>
  <c r="L6"/>
  <c r="K6"/>
  <c r="J6"/>
  <c r="H6"/>
  <c r="A6"/>
  <c r="I37" i="5"/>
  <c r="L36"/>
  <c r="K36"/>
  <c r="J36"/>
  <c r="H36"/>
  <c r="A36"/>
  <c r="L35"/>
  <c r="K35"/>
  <c r="J35"/>
  <c r="H35"/>
  <c r="A35"/>
  <c r="L34"/>
  <c r="K34"/>
  <c r="J34"/>
  <c r="H34"/>
  <c r="A34"/>
  <c r="L33"/>
  <c r="K33"/>
  <c r="J33"/>
  <c r="H33"/>
  <c r="A33"/>
  <c r="L32"/>
  <c r="K32"/>
  <c r="J32"/>
  <c r="H32"/>
  <c r="A32"/>
  <c r="L31"/>
  <c r="K31"/>
  <c r="J31"/>
  <c r="H31"/>
  <c r="A31"/>
  <c r="L30"/>
  <c r="K30"/>
  <c r="J30"/>
  <c r="H30"/>
  <c r="A30"/>
  <c r="L29"/>
  <c r="K29"/>
  <c r="J29"/>
  <c r="H29"/>
  <c r="A29"/>
  <c r="L28"/>
  <c r="K28"/>
  <c r="J28"/>
  <c r="H28"/>
  <c r="A28"/>
  <c r="L27"/>
  <c r="K27"/>
  <c r="J27"/>
  <c r="H27"/>
  <c r="A27"/>
  <c r="L26"/>
  <c r="K26"/>
  <c r="J26"/>
  <c r="H26"/>
  <c r="A26"/>
  <c r="L25"/>
  <c r="K25"/>
  <c r="J25"/>
  <c r="H25"/>
  <c r="A25"/>
  <c r="L24"/>
  <c r="K24"/>
  <c r="J24"/>
  <c r="H24"/>
  <c r="A24"/>
  <c r="L23"/>
  <c r="K23"/>
  <c r="J23"/>
  <c r="H23"/>
  <c r="A23"/>
  <c r="L22"/>
  <c r="K22"/>
  <c r="J22"/>
  <c r="H22"/>
  <c r="A22"/>
  <c r="L21"/>
  <c r="K21"/>
  <c r="J21"/>
  <c r="H21"/>
  <c r="A21"/>
  <c r="L20"/>
  <c r="K20"/>
  <c r="J20"/>
  <c r="H20"/>
  <c r="A20"/>
  <c r="L19"/>
  <c r="K19"/>
  <c r="J19"/>
  <c r="H19"/>
  <c r="A19"/>
  <c r="L18"/>
  <c r="K18"/>
  <c r="J18"/>
  <c r="H18"/>
  <c r="A18"/>
  <c r="L17"/>
  <c r="K17"/>
  <c r="J17"/>
  <c r="H17"/>
  <c r="A17"/>
  <c r="L16"/>
  <c r="K16"/>
  <c r="J16"/>
  <c r="H16"/>
  <c r="A16"/>
  <c r="L15"/>
  <c r="K15"/>
  <c r="J15"/>
  <c r="H15"/>
  <c r="A15"/>
  <c r="L14"/>
  <c r="K14"/>
  <c r="J14"/>
  <c r="H14"/>
  <c r="A14"/>
  <c r="L13"/>
  <c r="K13"/>
  <c r="J13"/>
  <c r="H13"/>
  <c r="A13"/>
  <c r="L12"/>
  <c r="K12"/>
  <c r="J12"/>
  <c r="H12"/>
  <c r="A12"/>
  <c r="L11"/>
  <c r="K11"/>
  <c r="J11"/>
  <c r="H11"/>
  <c r="A11"/>
  <c r="L10"/>
  <c r="K10"/>
  <c r="J10"/>
  <c r="H10"/>
  <c r="A10"/>
  <c r="L9"/>
  <c r="K9"/>
  <c r="J9"/>
  <c r="H9"/>
  <c r="A9"/>
  <c r="L8"/>
  <c r="K8"/>
  <c r="J8"/>
  <c r="H8"/>
  <c r="A8"/>
  <c r="L7"/>
  <c r="K7"/>
  <c r="J7"/>
  <c r="H7"/>
  <c r="A7"/>
  <c r="L6"/>
  <c r="K6"/>
  <c r="J6"/>
  <c r="H6"/>
  <c r="H37"/>
  <c r="A6"/>
  <c r="A6" i="4"/>
  <c r="H6"/>
  <c r="J6"/>
  <c r="K6"/>
  <c r="L6"/>
  <c r="A7"/>
  <c r="H7"/>
  <c r="J7"/>
  <c r="K7"/>
  <c r="L7"/>
  <c r="A8"/>
  <c r="H8"/>
  <c r="J8"/>
  <c r="K8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7"/>
  <c r="A9"/>
  <c r="H9"/>
  <c r="J9"/>
  <c r="K9"/>
  <c r="A10"/>
  <c r="H10"/>
  <c r="J10"/>
  <c r="K10"/>
  <c r="A11"/>
  <c r="H11"/>
  <c r="J11"/>
  <c r="K11"/>
  <c r="A12"/>
  <c r="H12"/>
  <c r="J12"/>
  <c r="K12"/>
  <c r="A13"/>
  <c r="H13"/>
  <c r="J13"/>
  <c r="K13"/>
  <c r="A14"/>
  <c r="H14"/>
  <c r="J14"/>
  <c r="K14"/>
  <c r="A15"/>
  <c r="H15"/>
  <c r="J15"/>
  <c r="K15"/>
  <c r="A16"/>
  <c r="H16"/>
  <c r="J16"/>
  <c r="K16"/>
  <c r="A17"/>
  <c r="H17"/>
  <c r="J17"/>
  <c r="K17"/>
  <c r="A18"/>
  <c r="H18"/>
  <c r="J18"/>
  <c r="K18"/>
  <c r="A19"/>
  <c r="H19"/>
  <c r="J19"/>
  <c r="K19"/>
  <c r="A20"/>
  <c r="H20"/>
  <c r="J20"/>
  <c r="K20"/>
  <c r="A21"/>
  <c r="H21"/>
  <c r="J21"/>
  <c r="K21"/>
  <c r="A22"/>
  <c r="H22"/>
  <c r="J22"/>
  <c r="K22"/>
  <c r="A23"/>
  <c r="H23"/>
  <c r="J23"/>
  <c r="K23"/>
  <c r="A24"/>
  <c r="H24"/>
  <c r="J24"/>
  <c r="K24"/>
  <c r="A25"/>
  <c r="H25"/>
  <c r="J25"/>
  <c r="K25"/>
  <c r="A26"/>
  <c r="H26"/>
  <c r="J26"/>
  <c r="K26"/>
  <c r="A27"/>
  <c r="H27"/>
  <c r="J27"/>
  <c r="K27"/>
  <c r="A28"/>
  <c r="H28"/>
  <c r="J28"/>
  <c r="K28"/>
  <c r="A29"/>
  <c r="H29"/>
  <c r="J29"/>
  <c r="K29"/>
  <c r="A30"/>
  <c r="H30"/>
  <c r="J30"/>
  <c r="K30"/>
  <c r="A31"/>
  <c r="H31"/>
  <c r="J31"/>
  <c r="K31"/>
  <c r="A32"/>
  <c r="H32"/>
  <c r="J32"/>
  <c r="K32"/>
  <c r="A33"/>
  <c r="H33"/>
  <c r="J33"/>
  <c r="K33"/>
  <c r="A34"/>
  <c r="H34"/>
  <c r="J34"/>
  <c r="K34"/>
  <c r="A35"/>
  <c r="H35"/>
  <c r="J35"/>
  <c r="K35"/>
  <c r="I37"/>
  <c r="I37" i="3"/>
  <c r="L36"/>
  <c r="K36"/>
  <c r="J36"/>
  <c r="H36"/>
  <c r="A36"/>
  <c r="L35"/>
  <c r="K35"/>
  <c r="J35"/>
  <c r="H35"/>
  <c r="A35"/>
  <c r="L34"/>
  <c r="K34"/>
  <c r="J34"/>
  <c r="H34"/>
  <c r="A34"/>
  <c r="L33"/>
  <c r="K33"/>
  <c r="J33"/>
  <c r="H33"/>
  <c r="A33"/>
  <c r="L32"/>
  <c r="K32"/>
  <c r="J32"/>
  <c r="H32"/>
  <c r="A32"/>
  <c r="L31"/>
  <c r="K31"/>
  <c r="J31"/>
  <c r="H31"/>
  <c r="A31"/>
  <c r="L30"/>
  <c r="K30"/>
  <c r="J30"/>
  <c r="H30"/>
  <c r="A30"/>
  <c r="L29"/>
  <c r="K29"/>
  <c r="J29"/>
  <c r="H29"/>
  <c r="A29"/>
  <c r="L28"/>
  <c r="K28"/>
  <c r="J28"/>
  <c r="H28"/>
  <c r="A28"/>
  <c r="L27"/>
  <c r="K27"/>
  <c r="J27"/>
  <c r="H27"/>
  <c r="A27"/>
  <c r="L26"/>
  <c r="K26"/>
  <c r="J26"/>
  <c r="H26"/>
  <c r="A26"/>
  <c r="L25"/>
  <c r="K25"/>
  <c r="J25"/>
  <c r="H25"/>
  <c r="A25"/>
  <c r="L24"/>
  <c r="K24"/>
  <c r="J24"/>
  <c r="H24"/>
  <c r="A24"/>
  <c r="L23"/>
  <c r="K23"/>
  <c r="J23"/>
  <c r="H23"/>
  <c r="A23"/>
  <c r="L22"/>
  <c r="K22"/>
  <c r="J22"/>
  <c r="H22"/>
  <c r="A22"/>
  <c r="L21"/>
  <c r="K21"/>
  <c r="J21"/>
  <c r="H21"/>
  <c r="A21"/>
  <c r="L20"/>
  <c r="K20"/>
  <c r="J20"/>
  <c r="H20"/>
  <c r="A20"/>
  <c r="L19"/>
  <c r="K19"/>
  <c r="J19"/>
  <c r="H19"/>
  <c r="A19"/>
  <c r="L18"/>
  <c r="K18"/>
  <c r="J18"/>
  <c r="H18"/>
  <c r="A18"/>
  <c r="L17"/>
  <c r="K17"/>
  <c r="J17"/>
  <c r="H17"/>
  <c r="A17"/>
  <c r="L16"/>
  <c r="K16"/>
  <c r="J16"/>
  <c r="H16"/>
  <c r="A16"/>
  <c r="L15"/>
  <c r="K15"/>
  <c r="J15"/>
  <c r="H15"/>
  <c r="A15"/>
  <c r="L14"/>
  <c r="K14"/>
  <c r="J14"/>
  <c r="H14"/>
  <c r="A14"/>
  <c r="L13"/>
  <c r="K13"/>
  <c r="J13"/>
  <c r="H13"/>
  <c r="A13"/>
  <c r="L12"/>
  <c r="K12"/>
  <c r="J12"/>
  <c r="H12"/>
  <c r="A12"/>
  <c r="L11"/>
  <c r="K11"/>
  <c r="J11"/>
  <c r="H11"/>
  <c r="A11"/>
  <c r="L10"/>
  <c r="K10"/>
  <c r="J10"/>
  <c r="H10"/>
  <c r="A10"/>
  <c r="L9"/>
  <c r="K9"/>
  <c r="J9"/>
  <c r="H9"/>
  <c r="A9"/>
  <c r="L8"/>
  <c r="K8"/>
  <c r="J8"/>
  <c r="H8"/>
  <c r="A8"/>
  <c r="L7"/>
  <c r="K7"/>
  <c r="J7"/>
  <c r="H7"/>
  <c r="A7"/>
  <c r="L6"/>
  <c r="K6"/>
  <c r="J6"/>
  <c r="H6"/>
  <c r="H37"/>
  <c r="A6"/>
  <c r="I34" i="2"/>
  <c r="L33"/>
  <c r="H33"/>
  <c r="A33"/>
  <c r="L32"/>
  <c r="H32"/>
  <c r="A32"/>
  <c r="L31"/>
  <c r="H31"/>
  <c r="A31"/>
  <c r="L30"/>
  <c r="H30"/>
  <c r="A30"/>
  <c r="L29"/>
  <c r="H29"/>
  <c r="A29"/>
  <c r="L28"/>
  <c r="H28"/>
  <c r="A28"/>
  <c r="L27"/>
  <c r="H27"/>
  <c r="A27"/>
  <c r="L26"/>
  <c r="H26"/>
  <c r="A26"/>
  <c r="L25"/>
  <c r="H25"/>
  <c r="A25"/>
  <c r="L24"/>
  <c r="H24"/>
  <c r="A24"/>
  <c r="L23"/>
  <c r="H23"/>
  <c r="A23"/>
  <c r="L22"/>
  <c r="H22"/>
  <c r="A22"/>
  <c r="L21"/>
  <c r="H21"/>
  <c r="A21"/>
  <c r="L20"/>
  <c r="H20"/>
  <c r="A20"/>
  <c r="L19"/>
  <c r="H19"/>
  <c r="A19"/>
  <c r="L18"/>
  <c r="H18"/>
  <c r="A18"/>
  <c r="L17"/>
  <c r="H17"/>
  <c r="A17"/>
  <c r="L16"/>
  <c r="H16"/>
  <c r="A16"/>
  <c r="L15"/>
  <c r="H15"/>
  <c r="A15"/>
  <c r="L14"/>
  <c r="H14"/>
  <c r="A14"/>
  <c r="L13"/>
  <c r="H13"/>
  <c r="A13"/>
  <c r="L12"/>
  <c r="H12"/>
  <c r="A12"/>
  <c r="L11"/>
  <c r="H11"/>
  <c r="A11"/>
  <c r="L10"/>
  <c r="H10"/>
  <c r="A10"/>
  <c r="L9"/>
  <c r="H9"/>
  <c r="A9"/>
  <c r="L8"/>
  <c r="H8"/>
  <c r="A8"/>
  <c r="L7"/>
  <c r="H7"/>
  <c r="A7"/>
  <c r="L6"/>
  <c r="H6"/>
  <c r="A6"/>
  <c r="K36" i="1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7"/>
  <c r="K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6"/>
  <c r="L6"/>
  <c r="H6"/>
  <c r="L37" i="3"/>
  <c r="H37" i="4"/>
  <c r="J37"/>
  <c r="K37"/>
  <c r="J39"/>
  <c r="L37" i="5"/>
  <c r="H37" i="8"/>
  <c r="H37" i="9"/>
  <c r="H37" i="10"/>
  <c r="J37" i="12"/>
  <c r="J37" i="3"/>
  <c r="K37"/>
  <c r="J39"/>
  <c r="K37" i="9"/>
  <c r="L37" i="12"/>
  <c r="K37" i="5"/>
  <c r="L37" i="7"/>
  <c r="L37" i="8"/>
  <c r="L37" i="9"/>
  <c r="L37" i="10"/>
  <c r="K37"/>
  <c r="L36" i="11"/>
  <c r="H37" i="12"/>
  <c r="K37" i="7"/>
  <c r="K37" i="6"/>
  <c r="J37"/>
  <c r="L37"/>
  <c r="H37"/>
  <c r="H37" i="7"/>
  <c r="K37" i="8"/>
  <c r="J39"/>
  <c r="J39" i="10"/>
  <c r="H36" i="11"/>
  <c r="K36"/>
  <c r="J37" i="5"/>
  <c r="J39"/>
  <c r="J34" i="2"/>
  <c r="H34"/>
  <c r="K34"/>
  <c r="L34"/>
  <c r="J36"/>
  <c r="K37" i="1"/>
  <c r="J37"/>
  <c r="J39" i="9"/>
  <c r="J38" i="11"/>
  <c r="J39" i="12"/>
  <c r="J39" i="7"/>
  <c r="J39" i="6"/>
  <c r="H7" i="1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I3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6"/>
  <c r="A7"/>
  <c r="H37"/>
  <c r="L37"/>
  <c r="J39"/>
</calcChain>
</file>

<file path=xl/comments1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<sst xmlns="http://schemas.openxmlformats.org/spreadsheetml/2006/main" count="320" uniqueCount="33">
  <si>
    <t>DATE</t>
  </si>
  <si>
    <t>MATIN</t>
  </si>
  <si>
    <t>MIDI</t>
  </si>
  <si>
    <t>SOIR</t>
  </si>
  <si>
    <t>INDEMNITE D'ENTRETIEN</t>
  </si>
  <si>
    <t>TOTAUX</t>
  </si>
  <si>
    <t>GOUTER</t>
  </si>
  <si>
    <t>FICHE DE PRESENCE</t>
  </si>
  <si>
    <t>Arrivée</t>
  </si>
  <si>
    <t>Départ</t>
  </si>
  <si>
    <t>TOTAL HEURE/JOUR</t>
  </si>
  <si>
    <t xml:space="preserve">HEURES COMPL.             </t>
  </si>
  <si>
    <t>Repas</t>
  </si>
  <si>
    <t>Entetien</t>
  </si>
  <si>
    <t>Gouter</t>
  </si>
  <si>
    <t>REPAS</t>
  </si>
  <si>
    <t>NOM PRENOM :</t>
  </si>
  <si>
    <t>Salaires de base</t>
  </si>
  <si>
    <t>Salaires net à payer</t>
  </si>
  <si>
    <t>Taux horaire</t>
  </si>
  <si>
    <t>Entretien</t>
  </si>
  <si>
    <t>Jour de l'an</t>
  </si>
  <si>
    <t>Pâques</t>
  </si>
  <si>
    <t>Lun de P</t>
  </si>
  <si>
    <t>Fête du travail</t>
  </si>
  <si>
    <t>Victoire1945</t>
  </si>
  <si>
    <t>Ascension</t>
  </si>
  <si>
    <t>Pentecôte</t>
  </si>
  <si>
    <t>Fêt. Nat.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</si>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</sst>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>
  <numFmts count="10">
    <numFmt numFmtId="8" formatCode="#,##0.00\ &quot;€&quot;;[Red]\-#,##0.00\ &quot;€&quot;"/>
    <numFmt numFmtId="43" formatCode="_-* #,##0.00\ _€_-;\-* #,##0.00\ _€_-;_-* &quot;-&quot;??\ _€_-;_-@_-"/>
    <numFmt numFmtId="164" formatCode="ddd\-dd"/>
    <numFmt numFmtId="165" formatCode="#,##0.00\ &quot;€&quot;"/>
    <numFmt numFmtId="166" formatCode="h:mm;@"/>
    <numFmt numFmtId="167" formatCode="mmmm\-yyyy"/>
    <numFmt numFmtId="168" formatCode="0.00&quot; hrs&quot;"/>
    <numFmt numFmtId="169" formatCode="0.00_ ;[Red]\-0.00\ "/>
    <numFmt numFmtId="170" formatCode="#,##0.00_ ;\-#,##0.00\ "/>
    <numFmt numFmtId="171" formatCode="ddd\-dd\-mmm"/>
  </numFmts>
  <fonts count="16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8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theme="1"/>
      <name val="FrankRuehl"/>
      <family val="2"/>
      <charset val="177"/>
    </font>
    <font>
      <b/>
      <sz val="10"/>
      <color theme="1"/>
      <name val="Calibri"/>
      <family val="2"/>
      <scheme val="minor"/>
    </font>
    <font>
      <b/>
      <sz val="11"/>
      <color theme="1"/>
      <name val="Batang"/>
      <family val="1"/>
    </font>
    <font>
      <b/>
      <sz val="12"/>
      <color theme="1"/>
      <name val="Batang"/>
      <family val="1"/>
    </font>
    <font>
      <sz val="11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5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149">
    <xf numFmtId="0" fontId="0" fillId="0" borderId="0" xfId="0"/>
    <xf numFmtId="8" fontId="0" fillId="3" borderId="13" xfId="0" applyNumberFormat="1" applyFill="1" applyBorder="1" applyAlignment="1">
      <alignment horizontal="center" vertical="center"/>
    </xf>
    <xf numFmtId="0" fontId="0" fillId="0" borderId="0" xfId="0" applyAlignment="1"/>
    <xf numFmtId="0" fontId="0" fillId="3" borderId="7" xfId="0" applyFill="1" applyBorder="1" applyAlignment="1">
      <alignment horizontal="left"/>
    </xf>
    <xf numFmtId="165" fontId="9" fillId="2" borderId="23" xfId="0" applyNumberFormat="1" applyFont="1" applyFill="1" applyBorder="1" applyAlignment="1">
      <alignment horizontal="center" vertical="center"/>
    </xf>
    <xf numFmtId="0" fontId="0" fillId="3" borderId="8" xfId="0" applyFill="1" applyBorder="1" applyAlignment="1">
      <alignment horizontal="left"/>
    </xf>
    <xf numFmtId="0" fontId="0" fillId="4" borderId="17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8" fontId="9" fillId="2" borderId="11" xfId="0" applyNumberFormat="1" applyFont="1" applyFill="1" applyBorder="1" applyAlignment="1">
      <alignment horizontal="center" vertical="center"/>
    </xf>
    <xf numFmtId="20" fontId="0" fillId="4" borderId="28" xfId="0" applyNumberFormat="1" applyFill="1" applyBorder="1" applyAlignment="1">
      <alignment horizontal="center" vertical="center"/>
    </xf>
    <xf numFmtId="0" fontId="0" fillId="0" borderId="0" xfId="0"/>
    <xf numFmtId="0" fontId="0" fillId="0" borderId="29" xfId="0" applyFont="1" applyBorder="1" applyAlignment="1" applyProtection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0" fontId="2" fillId="0" borderId="29" xfId="0" applyFont="1" applyBorder="1" applyAlignment="1" applyProtection="1">
      <alignment horizontal="center" vertical="center"/>
    </xf>
    <xf numFmtId="165" fontId="2" fillId="7" borderId="29" xfId="0" applyNumberFormat="1" applyFont="1" applyFill="1" applyBorder="1" applyAlignment="1" applyProtection="1">
      <alignment horizontal="center" vertical="center"/>
      <protection locked="0"/>
    </xf>
    <xf numFmtId="20" fontId="0" fillId="7" borderId="29" xfId="0" applyNumberFormat="1" applyFont="1" applyFill="1" applyBorder="1" applyAlignment="1" applyProtection="1">
      <alignment horizontal="center" vertical="center"/>
      <protection locked="0"/>
    </xf>
    <xf numFmtId="0" fontId="11" fillId="0" borderId="30" xfId="0" applyFont="1" applyBorder="1"/>
    <xf numFmtId="8" fontId="0" fillId="3" borderId="1" xfId="0" applyNumberFormat="1" applyFill="1" applyBorder="1" applyAlignment="1">
      <alignment horizontal="center" vertical="center"/>
    </xf>
    <xf numFmtId="8" fontId="0" fillId="3" borderId="14" xfId="0" applyNumberFormat="1" applyFill="1" applyBorder="1" applyAlignment="1">
      <alignment horizontal="center" vertical="center"/>
    </xf>
    <xf numFmtId="8" fontId="0" fillId="3" borderId="26" xfId="0" applyNumberFormat="1" applyFill="1" applyBorder="1" applyAlignment="1">
      <alignment horizontal="center" vertical="center"/>
    </xf>
    <xf numFmtId="8" fontId="9" fillId="2" borderId="25" xfId="0" applyNumberFormat="1" applyFont="1" applyFill="1" applyBorder="1" applyAlignment="1">
      <alignment horizontal="center" vertical="center"/>
    </xf>
    <xf numFmtId="8" fontId="0" fillId="0" borderId="0" xfId="0" applyNumberFormat="1"/>
    <xf numFmtId="169" fontId="0" fillId="0" borderId="0" xfId="0" applyNumberFormat="1"/>
    <xf numFmtId="2" fontId="0" fillId="0" borderId="0" xfId="0" applyNumberFormat="1"/>
    <xf numFmtId="170" fontId="0" fillId="0" borderId="0" xfId="0" applyNumberFormat="1"/>
    <xf numFmtId="165" fontId="0" fillId="0" borderId="26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20" fontId="0" fillId="4" borderId="3" xfId="0" applyNumberFormat="1" applyFill="1" applyBorder="1" applyAlignment="1">
      <alignment horizontal="center" vertical="center"/>
    </xf>
    <xf numFmtId="20" fontId="0" fillId="4" borderId="14" xfId="0" applyNumberFormat="1" applyFill="1" applyBorder="1" applyAlignment="1">
      <alignment horizontal="center" vertical="center"/>
    </xf>
    <xf numFmtId="20" fontId="0" fillId="4" borderId="27" xfId="0" applyNumberFormat="1" applyFill="1" applyBorder="1" applyAlignment="1">
      <alignment horizontal="center" vertical="center"/>
    </xf>
    <xf numFmtId="164" fontId="0" fillId="0" borderId="1" xfId="0" applyNumberFormat="1" applyBorder="1"/>
    <xf numFmtId="164" fontId="0" fillId="0" borderId="31" xfId="0" applyNumberFormat="1" applyBorder="1" applyAlignment="1"/>
    <xf numFmtId="164" fontId="0" fillId="0" borderId="14" xfId="0" applyNumberFormat="1" applyBorder="1" applyAlignment="1"/>
    <xf numFmtId="164" fontId="0" fillId="0" borderId="26" xfId="0" applyNumberFormat="1" applyBorder="1" applyAlignment="1"/>
    <xf numFmtId="0" fontId="2" fillId="0" borderId="0" xfId="0" applyFont="1"/>
    <xf numFmtId="0" fontId="14" fillId="0" borderId="0" xfId="0" applyFont="1"/>
    <xf numFmtId="0" fontId="2" fillId="0" borderId="0" xfId="0" applyFont="1" applyAlignment="1">
      <alignment horizontal="center" vertical="center"/>
    </xf>
    <xf numFmtId="8" fontId="2" fillId="0" borderId="0" xfId="0" applyNumberFormat="1" applyFont="1"/>
    <xf numFmtId="20" fontId="0" fillId="0" borderId="22" xfId="0" applyNumberFormat="1" applyBorder="1" applyAlignment="1">
      <alignment horizontal="center" vertical="center"/>
    </xf>
    <xf numFmtId="20" fontId="0" fillId="0" borderId="40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20" fontId="0" fillId="0" borderId="18" xfId="0" applyNumberFormat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166" fontId="0" fillId="0" borderId="41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5" fontId="2" fillId="0" borderId="0" xfId="0" applyNumberFormat="1" applyFont="1"/>
    <xf numFmtId="164" fontId="0" fillId="0" borderId="24" xfId="0" applyNumberFormat="1" applyBorder="1" applyAlignment="1"/>
    <xf numFmtId="20" fontId="0" fillId="0" borderId="43" xfId="0" applyNumberFormat="1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9" xfId="0" applyNumberFormat="1" applyBorder="1" applyAlignment="1">
      <alignment horizontal="center" vertical="center"/>
    </xf>
    <xf numFmtId="16" fontId="0" fillId="0" borderId="0" xfId="0" applyNumberFormat="1"/>
    <xf numFmtId="171" fontId="0" fillId="0" borderId="0" xfId="0" applyNumberFormat="1"/>
    <xf numFmtId="0" fontId="2" fillId="0" borderId="44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7" borderId="44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/>
    <xf numFmtId="0" fontId="0" fillId="0" borderId="0" xfId="0" applyNumberFormat="1"/>
    <xf numFmtId="0" fontId="0" fillId="5" borderId="0" xfId="0" applyFill="1"/>
    <xf numFmtId="164" fontId="0" fillId="0" borderId="1" xfId="0" applyNumberFormat="1" applyFill="1" applyBorder="1"/>
    <xf numFmtId="166" fontId="0" fillId="0" borderId="41" xfId="0" applyNumberFormat="1" applyFill="1" applyBorder="1" applyAlignment="1">
      <alignment horizontal="center" vertical="center"/>
    </xf>
    <xf numFmtId="166" fontId="0" fillId="0" borderId="16" xfId="0" applyNumberFormat="1" applyFill="1" applyBorder="1" applyAlignment="1">
      <alignment horizontal="center" vertical="center"/>
    </xf>
    <xf numFmtId="166" fontId="0" fillId="0" borderId="21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28" xfId="0" applyNumberFormat="1" applyFill="1" applyBorder="1" applyAlignment="1">
      <alignment horizontal="center" vertical="center"/>
    </xf>
    <xf numFmtId="8" fontId="0" fillId="0" borderId="1" xfId="0" applyNumberFormat="1" applyFill="1" applyBorder="1" applyAlignment="1">
      <alignment horizontal="center" vertical="center"/>
    </xf>
    <xf numFmtId="8" fontId="0" fillId="0" borderId="13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4" fontId="0" fillId="0" borderId="14" xfId="0" applyNumberFormat="1" applyFill="1" applyBorder="1" applyAlignment="1"/>
    <xf numFmtId="20" fontId="0" fillId="0" borderId="40" xfId="0" applyNumberFormat="1" applyFill="1" applyBorder="1" applyAlignment="1">
      <alignment horizontal="center" vertical="center"/>
    </xf>
    <xf numFmtId="20" fontId="0" fillId="0" borderId="18" xfId="0" applyNumberFormat="1" applyFill="1" applyBorder="1" applyAlignment="1">
      <alignment horizontal="center" vertical="center"/>
    </xf>
    <xf numFmtId="20" fontId="0" fillId="0" borderId="22" xfId="0" applyNumberFormat="1" applyFill="1" applyBorder="1" applyAlignment="1">
      <alignment horizontal="center" vertical="center"/>
    </xf>
    <xf numFmtId="20" fontId="0" fillId="0" borderId="14" xfId="0" applyNumberForma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8" fontId="0" fillId="0" borderId="14" xfId="0" applyNumberFormat="1" applyFill="1" applyBorder="1" applyAlignment="1">
      <alignment horizontal="center" vertical="center"/>
    </xf>
    <xf numFmtId="165" fontId="0" fillId="0" borderId="14" xfId="0" applyNumberFormat="1" applyFill="1" applyBorder="1" applyAlignment="1">
      <alignment horizontal="center" vertical="center"/>
    </xf>
    <xf numFmtId="164" fontId="0" fillId="0" borderId="26" xfId="0" applyNumberFormat="1" applyFill="1" applyBorder="1" applyAlignment="1"/>
    <xf numFmtId="20" fontId="0" fillId="0" borderId="27" xfId="0" applyNumberFormat="1" applyFill="1" applyBorder="1" applyAlignment="1">
      <alignment horizontal="center" vertical="center"/>
    </xf>
    <xf numFmtId="8" fontId="0" fillId="0" borderId="26" xfId="0" applyNumberFormat="1" applyFill="1" applyBorder="1" applyAlignment="1">
      <alignment horizontal="center" vertical="center"/>
    </xf>
    <xf numFmtId="165" fontId="0" fillId="0" borderId="26" xfId="0" applyNumberFormat="1" applyFill="1" applyBorder="1" applyAlignment="1">
      <alignment horizontal="center" vertical="center"/>
    </xf>
    <xf numFmtId="164" fontId="0" fillId="0" borderId="31" xfId="0" applyNumberFormat="1" applyFill="1" applyBorder="1" applyAlignment="1"/>
    <xf numFmtId="20" fontId="0" fillId="0" borderId="9" xfId="0" applyNumberFormat="1" applyFill="1" applyBorder="1" applyAlignment="1">
      <alignment horizontal="center" vertical="center"/>
    </xf>
    <xf numFmtId="20" fontId="0" fillId="0" borderId="20" xfId="0" applyNumberFormat="1" applyFill="1" applyBorder="1" applyAlignment="1">
      <alignment horizontal="center" vertical="center"/>
    </xf>
    <xf numFmtId="20" fontId="0" fillId="0" borderId="19" xfId="0" applyNumberFormat="1" applyFill="1" applyBorder="1" applyAlignment="1">
      <alignment horizontal="center" vertical="center"/>
    </xf>
    <xf numFmtId="43" fontId="0" fillId="0" borderId="0" xfId="1" applyFont="1"/>
    <xf numFmtId="0" fontId="1" fillId="3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7" fontId="3" fillId="5" borderId="3" xfId="0" applyNumberFormat="1" applyFont="1" applyFill="1" applyBorder="1" applyAlignment="1">
      <alignment horizontal="center" vertical="center"/>
    </xf>
    <xf numFmtId="167" fontId="0" fillId="5" borderId="4" xfId="0" applyNumberForma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10" fillId="2" borderId="11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8" fontId="2" fillId="7" borderId="34" xfId="0" applyNumberFormat="1" applyFont="1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2" fillId="6" borderId="36" xfId="0" applyFont="1" applyFill="1" applyBorder="1" applyAlignment="1"/>
    <xf numFmtId="0" fontId="0" fillId="6" borderId="37" xfId="0" applyFill="1" applyBorder="1" applyAlignment="1"/>
    <xf numFmtId="165" fontId="2" fillId="0" borderId="36" xfId="0" applyNumberFormat="1" applyFont="1" applyBorder="1" applyAlignment="1"/>
    <xf numFmtId="165" fontId="0" fillId="0" borderId="22" xfId="0" applyNumberFormat="1" applyBorder="1" applyAlignment="1"/>
    <xf numFmtId="165" fontId="0" fillId="0" borderId="37" xfId="0" applyNumberFormat="1" applyBorder="1" applyAlignment="1"/>
    <xf numFmtId="0" fontId="2" fillId="0" borderId="36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5" fontId="2" fillId="7" borderId="36" xfId="0" applyNumberFormat="1" applyFont="1" applyFill="1" applyBorder="1" applyAlignment="1">
      <alignment horizontal="center" vertical="center"/>
    </xf>
    <xf numFmtId="165" fontId="0" fillId="7" borderId="37" xfId="0" applyNumberForma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8" fontId="2" fillId="7" borderId="21" xfId="0" applyNumberFormat="1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67" fontId="3" fillId="5" borderId="4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6" borderId="37" xfId="0" applyFont="1" applyFill="1" applyBorder="1" applyAlignment="1"/>
    <xf numFmtId="165" fontId="2" fillId="0" borderId="22" xfId="0" applyNumberFormat="1" applyFont="1" applyBorder="1" applyAlignment="1"/>
    <xf numFmtId="165" fontId="2" fillId="0" borderId="37" xfId="0" applyNumberFormat="1" applyFont="1" applyBorder="1" applyAlignment="1"/>
    <xf numFmtId="0" fontId="2" fillId="0" borderId="35" xfId="0" applyFont="1" applyBorder="1" applyAlignment="1">
      <alignment horizontal="center" vertical="center"/>
    </xf>
    <xf numFmtId="8" fontId="2" fillId="7" borderId="35" xfId="0" applyNumberFormat="1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33"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0"/>
  <sheetViews>
    <sheetView tabSelected="1" topLeftCell="A11" zoomScale="110" zoomScaleNormal="110" workbookViewId="0">
      <selection activeCell="A6" sqref="A6"/>
    </sheetView>
  </sheetViews>
  <sheetFormatPr baseColWidth="10" defaultRowHeight="15"/>
  <cols>
    <col min="1" max="1" width="9.85546875" customWidth="1"/>
    <col min="2" max="12" width="11.7109375" customWidth="1"/>
    <col min="13" max="13" width="1.5703125" hidden="1" customWidth="1"/>
    <col min="14" max="14" width="14" customWidth="1"/>
  </cols>
  <sheetData>
    <row r="1" spans="1:15" s="11" customFormat="1" ht="15.75" hidden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7.25" customHeight="1" thickTop="1">
      <c r="A2" s="99">
        <v>42005</v>
      </c>
      <c r="B2" s="100"/>
      <c r="C2" s="92" t="s">
        <v>7</v>
      </c>
      <c r="D2" s="93"/>
      <c r="E2" s="93"/>
      <c r="F2" s="93"/>
      <c r="G2" s="93"/>
      <c r="H2" s="93"/>
      <c r="I2" s="93"/>
      <c r="J2" s="93"/>
      <c r="K2" s="93"/>
      <c r="L2" s="94"/>
      <c r="N2" s="61"/>
      <c r="O2" s="61"/>
    </row>
    <row r="3" spans="1:15" ht="14.25" customHeight="1" thickBot="1">
      <c r="A3" s="105" t="s">
        <v>16</v>
      </c>
      <c r="B3" s="106"/>
      <c r="C3" s="106"/>
      <c r="D3" s="106"/>
      <c r="E3" s="106"/>
      <c r="F3" s="3"/>
      <c r="G3" s="3"/>
      <c r="H3" s="3"/>
      <c r="I3" s="3"/>
      <c r="J3" s="3"/>
      <c r="K3" s="3"/>
      <c r="L3" s="5"/>
      <c r="N3" s="55"/>
    </row>
    <row r="4" spans="1:15" ht="12" customHeight="1" thickTop="1">
      <c r="A4" s="114" t="s">
        <v>0</v>
      </c>
      <c r="B4" s="101" t="s">
        <v>1</v>
      </c>
      <c r="C4" s="102"/>
      <c r="D4" s="103" t="s">
        <v>2</v>
      </c>
      <c r="E4" s="104"/>
      <c r="F4" s="103" t="s">
        <v>3</v>
      </c>
      <c r="G4" s="104"/>
      <c r="H4" s="110" t="s">
        <v>10</v>
      </c>
      <c r="I4" s="110" t="s">
        <v>11</v>
      </c>
      <c r="J4" s="95" t="s">
        <v>15</v>
      </c>
      <c r="K4" s="97" t="s">
        <v>6</v>
      </c>
      <c r="L4" s="95" t="s">
        <v>4</v>
      </c>
      <c r="N4" s="55"/>
    </row>
    <row r="5" spans="1:15" ht="12.75" customHeight="1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1"/>
      <c r="I5" s="112"/>
      <c r="J5" s="96"/>
      <c r="K5" s="98"/>
      <c r="L5" s="113"/>
      <c r="N5" s="55"/>
    </row>
    <row r="6" spans="1:15" ht="14.25" customHeight="1" thickTop="1">
      <c r="A6" s="66">
        <f>A2</f>
        <v>42005</v>
      </c>
      <c r="B6" s="67"/>
      <c r="C6" s="68"/>
      <c r="D6" s="67"/>
      <c r="E6" s="69"/>
      <c r="F6" s="67"/>
      <c r="G6" s="69"/>
      <c r="H6" s="70">
        <f>(G6-F6)+(E6-D6)+(C6-B6)</f>
        <v>0</v>
      </c>
      <c r="I6" s="71"/>
      <c r="J6" s="72" t="str">
        <f>IF(OR(AND(B6&lt;=$O$1,C6&gt;$O$1),AND(D6&lt;=$O$1,E6&gt;$O$1),AND(F6&lt;=$O$1,G6&gt;$O$1)),$B$39,"")</f>
        <v/>
      </c>
      <c r="K6" s="73" t="str">
        <f>IF(OR(AND(B6&lt;=$L$1,C6&gt;$L$1),AND(D6&lt;=$L$1,E6&gt;$L$1),AND(F6&lt;=$L$1,G6&gt;$L$1)),$B$40,"")</f>
        <v/>
      </c>
      <c r="L6" s="74">
        <f>IF(OR(IF(B6,3,0),IF(D6,3,0),IF(F6,3,0)),3,0)</f>
        <v>0</v>
      </c>
      <c r="N6" s="64"/>
    </row>
    <row r="7" spans="1:15" ht="14.25" customHeight="1">
      <c r="A7" s="75">
        <f>IF($A$2="","",$A$2+1)</f>
        <v>42006</v>
      </c>
      <c r="B7" s="76"/>
      <c r="C7" s="77"/>
      <c r="D7" s="76"/>
      <c r="E7" s="78"/>
      <c r="F7" s="76"/>
      <c r="G7" s="78"/>
      <c r="H7" s="79">
        <f t="shared" ref="H7:H36" si="0">(G7-F7)+(E7-D7)+(C7-B7)</f>
        <v>0</v>
      </c>
      <c r="I7" s="80"/>
      <c r="J7" s="81" t="str">
        <f t="shared" ref="J7:J36" si="1">IF(OR(AND(B7&lt;=$O$1,C7&gt;$O$1),AND(D7&lt;=$O$1,E7&gt;$O$1),AND(F7&lt;=$O$1,G7&gt;$O$1)),$B$39,"")</f>
        <v/>
      </c>
      <c r="K7" s="81" t="str">
        <f>IF(OR(AND(B7&lt;=$L$1,C7&gt;$L$1),AND(D7&lt;=$L$1,E7&gt;$L$1),AND(F7&lt;=$L$1,G7&gt;$L$1)),$B$40,"")</f>
        <v/>
      </c>
      <c r="L7" s="82">
        <f>IF(OR(IF( B7,3,0),IF(D7,3,0),IF(F7,3,0)),3,0)</f>
        <v>0</v>
      </c>
      <c r="N7" s="55"/>
    </row>
    <row r="8" spans="1:15" ht="14.25" customHeight="1">
      <c r="A8" s="83">
        <f>IF($A$2="","",$A$2+2)</f>
        <v>42007</v>
      </c>
      <c r="B8" s="76"/>
      <c r="C8" s="77"/>
      <c r="D8" s="76"/>
      <c r="E8" s="78"/>
      <c r="F8" s="76"/>
      <c r="G8" s="78"/>
      <c r="H8" s="84">
        <f t="shared" si="0"/>
        <v>0</v>
      </c>
      <c r="I8" s="80"/>
      <c r="J8" s="85" t="str">
        <f t="shared" si="1"/>
        <v/>
      </c>
      <c r="K8" s="81" t="str">
        <f t="shared" ref="K8:K35" si="2">IF(OR(AND(B8&lt;=$L$1,C8&gt;$L$1),AND(D8&lt;=$L$1,E8&gt;$L$1),AND(F8&lt;=$L$1,G8&gt;$L$1)),$B$40,"")</f>
        <v/>
      </c>
      <c r="L8" s="82">
        <f t="shared" ref="L8:L36" si="3">IF(OR(IF( B8,3,0),IF(D8,3,0),IF(F8,3,0)),3,0)</f>
        <v>0</v>
      </c>
      <c r="N8" s="55"/>
    </row>
    <row r="9" spans="1:15" ht="14.25" customHeight="1">
      <c r="A9" s="75">
        <f>IF($A$2="","",$A$2+3)</f>
        <v>42008</v>
      </c>
      <c r="B9" s="76"/>
      <c r="C9" s="77"/>
      <c r="D9" s="76"/>
      <c r="E9" s="78"/>
      <c r="F9" s="76"/>
      <c r="G9" s="78"/>
      <c r="H9" s="79">
        <f t="shared" si="0"/>
        <v>0</v>
      </c>
      <c r="I9" s="80"/>
      <c r="J9" s="81" t="str">
        <f t="shared" si="1"/>
        <v/>
      </c>
      <c r="K9" s="81" t="str">
        <f t="shared" si="2"/>
        <v/>
      </c>
      <c r="L9" s="86">
        <f t="shared" si="3"/>
        <v>0</v>
      </c>
      <c r="N9" s="91">
        <f>NETWORKDAYS(A6,A6,Fériés)</f>
        <v>0</v>
      </c>
    </row>
    <row r="10" spans="1:15" ht="14.25" customHeight="1">
      <c r="A10" s="83">
        <f>IF($A$2="","",$A$2+4)</f>
        <v>42009</v>
      </c>
      <c r="B10" s="76"/>
      <c r="C10" s="77"/>
      <c r="D10" s="76"/>
      <c r="E10" s="78"/>
      <c r="F10" s="76"/>
      <c r="G10" s="78"/>
      <c r="H10" s="84">
        <f t="shared" si="0"/>
        <v>0</v>
      </c>
      <c r="I10" s="80"/>
      <c r="J10" s="85" t="str">
        <f t="shared" si="1"/>
        <v/>
      </c>
      <c r="K10" s="81" t="str">
        <f t="shared" si="2"/>
        <v/>
      </c>
      <c r="L10" s="82">
        <f t="shared" si="3"/>
        <v>0</v>
      </c>
    </row>
    <row r="11" spans="1:15" ht="14.25" customHeight="1">
      <c r="A11" s="75">
        <f>IF($A$2="","",$A$2+5)</f>
        <v>42010</v>
      </c>
      <c r="B11" s="76"/>
      <c r="C11" s="77"/>
      <c r="D11" s="76"/>
      <c r="E11" s="78"/>
      <c r="F11" s="76"/>
      <c r="G11" s="78"/>
      <c r="H11" s="79">
        <f t="shared" si="0"/>
        <v>0</v>
      </c>
      <c r="I11" s="80"/>
      <c r="J11" s="81" t="str">
        <f t="shared" si="1"/>
        <v/>
      </c>
      <c r="K11" s="81" t="str">
        <f t="shared" si="2"/>
        <v/>
      </c>
      <c r="L11" s="86">
        <f t="shared" si="3"/>
        <v>0</v>
      </c>
      <c r="N11" s="61"/>
    </row>
    <row r="12" spans="1:15" ht="14.25" customHeight="1">
      <c r="A12" s="83">
        <f>IF($A$2="","",$A$2+6)</f>
        <v>42011</v>
      </c>
      <c r="B12" s="76"/>
      <c r="C12" s="77"/>
      <c r="D12" s="76"/>
      <c r="E12" s="78"/>
      <c r="F12" s="76"/>
      <c r="G12" s="78"/>
      <c r="H12" s="84">
        <f t="shared" si="0"/>
        <v>0</v>
      </c>
      <c r="I12" s="80"/>
      <c r="J12" s="85" t="str">
        <f t="shared" si="1"/>
        <v/>
      </c>
      <c r="K12" s="81" t="str">
        <f t="shared" si="2"/>
        <v/>
      </c>
      <c r="L12" s="82">
        <f t="shared" si="3"/>
        <v>0</v>
      </c>
      <c r="N12" s="56"/>
    </row>
    <row r="13" spans="1:15" ht="14.25" customHeight="1">
      <c r="A13" s="75">
        <f>IF($A$2="","",$A$2+7)</f>
        <v>42012</v>
      </c>
      <c r="B13" s="76"/>
      <c r="C13" s="77"/>
      <c r="D13" s="76"/>
      <c r="E13" s="78"/>
      <c r="F13" s="76"/>
      <c r="G13" s="78"/>
      <c r="H13" s="79">
        <f t="shared" si="0"/>
        <v>0</v>
      </c>
      <c r="I13" s="80"/>
      <c r="J13" s="81" t="str">
        <f t="shared" si="1"/>
        <v/>
      </c>
      <c r="K13" s="81" t="str">
        <f t="shared" si="2"/>
        <v/>
      </c>
      <c r="L13" s="86">
        <f t="shared" si="3"/>
        <v>0</v>
      </c>
      <c r="N13" s="56"/>
    </row>
    <row r="14" spans="1:15" ht="14.25" customHeight="1">
      <c r="A14" s="83">
        <f>IF($A$2="","",$A$2+8)</f>
        <v>42013</v>
      </c>
      <c r="B14" s="76"/>
      <c r="C14" s="77"/>
      <c r="D14" s="76"/>
      <c r="E14" s="78"/>
      <c r="F14" s="76"/>
      <c r="G14" s="78"/>
      <c r="H14" s="84">
        <f t="shared" si="0"/>
        <v>0</v>
      </c>
      <c r="I14" s="80"/>
      <c r="J14" s="85" t="str">
        <f t="shared" si="1"/>
        <v/>
      </c>
      <c r="K14" s="81" t="str">
        <f t="shared" si="2"/>
        <v/>
      </c>
      <c r="L14" s="82">
        <f t="shared" si="3"/>
        <v>0</v>
      </c>
      <c r="N14" s="56"/>
    </row>
    <row r="15" spans="1:15" ht="14.25" customHeight="1">
      <c r="A15" s="75">
        <f>IF($A$2="","",$A$2+9)</f>
        <v>42014</v>
      </c>
      <c r="B15" s="76"/>
      <c r="C15" s="77"/>
      <c r="D15" s="76"/>
      <c r="E15" s="78"/>
      <c r="F15" s="76"/>
      <c r="G15" s="78"/>
      <c r="H15" s="79">
        <f t="shared" si="0"/>
        <v>0</v>
      </c>
      <c r="I15" s="80"/>
      <c r="J15" s="81" t="str">
        <f t="shared" si="1"/>
        <v/>
      </c>
      <c r="K15" s="81" t="str">
        <f t="shared" si="2"/>
        <v/>
      </c>
      <c r="L15" s="86">
        <f t="shared" si="3"/>
        <v>0</v>
      </c>
    </row>
    <row r="16" spans="1:15" ht="14.25" customHeight="1">
      <c r="A16" s="83">
        <f>IF($A$2="","",$A$2+10)</f>
        <v>42015</v>
      </c>
      <c r="B16" s="76"/>
      <c r="C16" s="77"/>
      <c r="D16" s="76"/>
      <c r="E16" s="78"/>
      <c r="F16" s="76"/>
      <c r="G16" s="78"/>
      <c r="H16" s="84">
        <f t="shared" si="0"/>
        <v>0</v>
      </c>
      <c r="I16" s="80"/>
      <c r="J16" s="85" t="str">
        <f t="shared" si="1"/>
        <v/>
      </c>
      <c r="K16" s="81" t="str">
        <f t="shared" si="2"/>
        <v/>
      </c>
      <c r="L16" s="82">
        <f t="shared" si="3"/>
        <v>0</v>
      </c>
      <c r="O16" s="25"/>
    </row>
    <row r="17" spans="1:15" ht="14.25" customHeight="1">
      <c r="A17" s="75">
        <f>IF($A$2="","",$A$2+11)</f>
        <v>42016</v>
      </c>
      <c r="B17" s="76"/>
      <c r="C17" s="77"/>
      <c r="D17" s="76"/>
      <c r="E17" s="78"/>
      <c r="F17" s="76"/>
      <c r="G17" s="78"/>
      <c r="H17" s="79">
        <f t="shared" si="0"/>
        <v>0</v>
      </c>
      <c r="I17" s="80"/>
      <c r="J17" s="81" t="str">
        <f t="shared" si="1"/>
        <v/>
      </c>
      <c r="K17" s="81" t="str">
        <f t="shared" si="2"/>
        <v/>
      </c>
      <c r="L17" s="86">
        <f t="shared" si="3"/>
        <v>0</v>
      </c>
      <c r="O17" s="25"/>
    </row>
    <row r="18" spans="1:15" ht="14.25" customHeight="1">
      <c r="A18" s="83">
        <f>IF($A$2="","",$A$2+12)</f>
        <v>42017</v>
      </c>
      <c r="B18" s="76"/>
      <c r="C18" s="77"/>
      <c r="D18" s="76"/>
      <c r="E18" s="78"/>
      <c r="F18" s="76"/>
      <c r="G18" s="78"/>
      <c r="H18" s="84">
        <f t="shared" si="0"/>
        <v>0</v>
      </c>
      <c r="I18" s="80"/>
      <c r="J18" s="85" t="str">
        <f t="shared" si="1"/>
        <v/>
      </c>
      <c r="K18" s="81" t="str">
        <f t="shared" si="2"/>
        <v/>
      </c>
      <c r="L18" s="82">
        <f t="shared" si="3"/>
        <v>0</v>
      </c>
      <c r="O18" s="25"/>
    </row>
    <row r="19" spans="1:15" ht="14.25" customHeight="1">
      <c r="A19" s="75">
        <f>IF($A$2="","",$A$2+13)</f>
        <v>42018</v>
      </c>
      <c r="B19" s="76"/>
      <c r="C19" s="77"/>
      <c r="D19" s="76"/>
      <c r="E19" s="78"/>
      <c r="F19" s="76"/>
      <c r="G19" s="78"/>
      <c r="H19" s="79">
        <f t="shared" si="0"/>
        <v>0</v>
      </c>
      <c r="I19" s="80"/>
      <c r="J19" s="81" t="str">
        <f t="shared" si="1"/>
        <v/>
      </c>
      <c r="K19" s="81" t="str">
        <f t="shared" si="2"/>
        <v/>
      </c>
      <c r="L19" s="86">
        <f t="shared" si="3"/>
        <v>0</v>
      </c>
      <c r="O19" s="25"/>
    </row>
    <row r="20" spans="1:15" ht="14.25" customHeight="1">
      <c r="A20" s="83">
        <f>IF($A$2="","",$A$2+14)</f>
        <v>42019</v>
      </c>
      <c r="B20" s="76"/>
      <c r="C20" s="77"/>
      <c r="D20" s="76"/>
      <c r="E20" s="78"/>
      <c r="F20" s="76"/>
      <c r="G20" s="78"/>
      <c r="H20" s="84">
        <f t="shared" si="0"/>
        <v>0</v>
      </c>
      <c r="I20" s="80"/>
      <c r="J20" s="85" t="str">
        <f t="shared" si="1"/>
        <v/>
      </c>
      <c r="K20" s="81" t="str">
        <f t="shared" si="2"/>
        <v/>
      </c>
      <c r="L20" s="82">
        <f t="shared" si="3"/>
        <v>0</v>
      </c>
      <c r="O20" s="24"/>
    </row>
    <row r="21" spans="1:15" ht="14.25" customHeight="1">
      <c r="A21" s="75">
        <f>IF($A$2="","",$A$2+15)</f>
        <v>42020</v>
      </c>
      <c r="B21" s="76"/>
      <c r="C21" s="77"/>
      <c r="D21" s="76"/>
      <c r="E21" s="78"/>
      <c r="F21" s="76"/>
      <c r="G21" s="78"/>
      <c r="H21" s="79">
        <f t="shared" si="0"/>
        <v>0</v>
      </c>
      <c r="I21" s="80"/>
      <c r="J21" s="81" t="str">
        <f t="shared" si="1"/>
        <v/>
      </c>
      <c r="K21" s="81" t="str">
        <f t="shared" si="2"/>
        <v/>
      </c>
      <c r="L21" s="86">
        <f t="shared" si="3"/>
        <v>0</v>
      </c>
      <c r="O21" s="22"/>
    </row>
    <row r="22" spans="1:15" ht="14.25" customHeight="1">
      <c r="A22" s="83">
        <f>IF($A$2="","",$A$2+16)</f>
        <v>42021</v>
      </c>
      <c r="B22" s="76"/>
      <c r="C22" s="77"/>
      <c r="D22" s="76"/>
      <c r="E22" s="78"/>
      <c r="F22" s="76"/>
      <c r="G22" s="78"/>
      <c r="H22" s="84">
        <f t="shared" si="0"/>
        <v>0</v>
      </c>
      <c r="I22" s="80"/>
      <c r="J22" s="85" t="str">
        <f t="shared" si="1"/>
        <v/>
      </c>
      <c r="K22" s="81" t="str">
        <f t="shared" si="2"/>
        <v/>
      </c>
      <c r="L22" s="82">
        <f t="shared" si="3"/>
        <v>0</v>
      </c>
    </row>
    <row r="23" spans="1:15" ht="14.25" customHeight="1">
      <c r="A23" s="75">
        <f>IF($A$2="","",$A$2+17)</f>
        <v>42022</v>
      </c>
      <c r="B23" s="76"/>
      <c r="C23" s="77"/>
      <c r="D23" s="76"/>
      <c r="E23" s="78"/>
      <c r="F23" s="76"/>
      <c r="G23" s="78"/>
      <c r="H23" s="79">
        <f t="shared" si="0"/>
        <v>0</v>
      </c>
      <c r="I23" s="80"/>
      <c r="J23" s="81" t="str">
        <f t="shared" si="1"/>
        <v/>
      </c>
      <c r="K23" s="81" t="str">
        <f t="shared" si="2"/>
        <v/>
      </c>
      <c r="L23" s="86">
        <f t="shared" si="3"/>
        <v>0</v>
      </c>
      <c r="O23" s="23"/>
    </row>
    <row r="24" spans="1:15" ht="14.25" customHeight="1">
      <c r="A24" s="83">
        <f>IF($A$2="","",$A$2+18)</f>
        <v>42023</v>
      </c>
      <c r="B24" s="76"/>
      <c r="C24" s="77"/>
      <c r="D24" s="76"/>
      <c r="E24" s="78"/>
      <c r="F24" s="76"/>
      <c r="G24" s="78"/>
      <c r="H24" s="84">
        <f t="shared" si="0"/>
        <v>0</v>
      </c>
      <c r="I24" s="80"/>
      <c r="J24" s="85" t="str">
        <f t="shared" si="1"/>
        <v/>
      </c>
      <c r="K24" s="81" t="str">
        <f t="shared" si="2"/>
        <v/>
      </c>
      <c r="L24" s="82">
        <f t="shared" si="3"/>
        <v>0</v>
      </c>
    </row>
    <row r="25" spans="1:15" ht="14.25" customHeight="1">
      <c r="A25" s="75">
        <f>IF($A$2="","",$A$2+19)</f>
        <v>42024</v>
      </c>
      <c r="B25" s="76"/>
      <c r="C25" s="77"/>
      <c r="D25" s="76"/>
      <c r="E25" s="78"/>
      <c r="F25" s="76"/>
      <c r="G25" s="78"/>
      <c r="H25" s="79">
        <f t="shared" si="0"/>
        <v>0</v>
      </c>
      <c r="I25" s="80"/>
      <c r="J25" s="81" t="str">
        <f t="shared" si="1"/>
        <v/>
      </c>
      <c r="K25" s="81" t="str">
        <f t="shared" si="2"/>
        <v/>
      </c>
      <c r="L25" s="82">
        <f t="shared" si="3"/>
        <v>0</v>
      </c>
    </row>
    <row r="26" spans="1:15" ht="14.25" customHeight="1">
      <c r="A26" s="83">
        <f>IF($A$2="","",$A$2+20)</f>
        <v>42025</v>
      </c>
      <c r="B26" s="76"/>
      <c r="C26" s="77"/>
      <c r="D26" s="76"/>
      <c r="E26" s="78"/>
      <c r="F26" s="76"/>
      <c r="G26" s="78"/>
      <c r="H26" s="84">
        <f t="shared" si="0"/>
        <v>0</v>
      </c>
      <c r="I26" s="80"/>
      <c r="J26" s="81" t="str">
        <f t="shared" si="1"/>
        <v/>
      </c>
      <c r="K26" s="81" t="str">
        <f t="shared" si="2"/>
        <v/>
      </c>
      <c r="L26" s="86">
        <f t="shared" si="3"/>
        <v>0</v>
      </c>
    </row>
    <row r="27" spans="1:15" ht="14.25" customHeight="1">
      <c r="A27" s="75">
        <f>IF($A$2="","",$A$2+21)</f>
        <v>42026</v>
      </c>
      <c r="B27" s="76"/>
      <c r="C27" s="77"/>
      <c r="D27" s="76"/>
      <c r="E27" s="78"/>
      <c r="F27" s="76"/>
      <c r="G27" s="78"/>
      <c r="H27" s="79">
        <f t="shared" si="0"/>
        <v>0</v>
      </c>
      <c r="I27" s="80"/>
      <c r="J27" s="81" t="str">
        <f t="shared" si="1"/>
        <v/>
      </c>
      <c r="K27" s="81" t="str">
        <f t="shared" si="2"/>
        <v/>
      </c>
      <c r="L27" s="82">
        <f t="shared" si="3"/>
        <v>0</v>
      </c>
    </row>
    <row r="28" spans="1:15" ht="14.25" customHeight="1">
      <c r="A28" s="83">
        <f>IF($A$2="","",$A$2+22)</f>
        <v>42027</v>
      </c>
      <c r="B28" s="76"/>
      <c r="C28" s="77"/>
      <c r="D28" s="76"/>
      <c r="E28" s="78"/>
      <c r="F28" s="76"/>
      <c r="G28" s="78"/>
      <c r="H28" s="84">
        <f t="shared" si="0"/>
        <v>0</v>
      </c>
      <c r="I28" s="80"/>
      <c r="J28" s="85" t="str">
        <f t="shared" si="1"/>
        <v/>
      </c>
      <c r="K28" s="81" t="str">
        <f t="shared" si="2"/>
        <v/>
      </c>
      <c r="L28" s="86">
        <f t="shared" si="3"/>
        <v>0</v>
      </c>
    </row>
    <row r="29" spans="1:15" ht="14.25" customHeight="1">
      <c r="A29" s="75">
        <f>IF($A$2="","",$A$2+23)</f>
        <v>42028</v>
      </c>
      <c r="B29" s="76"/>
      <c r="C29" s="77"/>
      <c r="D29" s="76"/>
      <c r="E29" s="78"/>
      <c r="F29" s="76"/>
      <c r="G29" s="78"/>
      <c r="H29" s="79">
        <f t="shared" si="0"/>
        <v>0</v>
      </c>
      <c r="I29" s="80"/>
      <c r="J29" s="81" t="str">
        <f t="shared" si="1"/>
        <v/>
      </c>
      <c r="K29" s="81" t="str">
        <f t="shared" si="2"/>
        <v/>
      </c>
      <c r="L29" s="82">
        <f t="shared" si="3"/>
        <v>0</v>
      </c>
    </row>
    <row r="30" spans="1:15" ht="14.25" customHeight="1">
      <c r="A30" s="83">
        <f>IF($A$2="","",$A$2+24)</f>
        <v>42029</v>
      </c>
      <c r="B30" s="76"/>
      <c r="C30" s="77"/>
      <c r="D30" s="76"/>
      <c r="E30" s="78"/>
      <c r="F30" s="76"/>
      <c r="G30" s="78"/>
      <c r="H30" s="84">
        <f t="shared" si="0"/>
        <v>0</v>
      </c>
      <c r="I30" s="80"/>
      <c r="J30" s="81" t="str">
        <f t="shared" si="1"/>
        <v/>
      </c>
      <c r="K30" s="81" t="str">
        <f t="shared" si="2"/>
        <v/>
      </c>
      <c r="L30" s="82">
        <f t="shared" si="3"/>
        <v>0</v>
      </c>
    </row>
    <row r="31" spans="1:15" ht="14.25" customHeight="1">
      <c r="A31" s="75">
        <f>IF($A$2="","",$A$2+25)</f>
        <v>42030</v>
      </c>
      <c r="B31" s="76"/>
      <c r="C31" s="77"/>
      <c r="D31" s="76"/>
      <c r="E31" s="78"/>
      <c r="F31" s="76"/>
      <c r="G31" s="78"/>
      <c r="H31" s="79">
        <f t="shared" si="0"/>
        <v>0</v>
      </c>
      <c r="I31" s="80"/>
      <c r="J31" s="81" t="str">
        <f t="shared" si="1"/>
        <v/>
      </c>
      <c r="K31" s="81" t="str">
        <f t="shared" si="2"/>
        <v/>
      </c>
      <c r="L31" s="86">
        <f t="shared" si="3"/>
        <v>0</v>
      </c>
    </row>
    <row r="32" spans="1:15" ht="14.25" customHeight="1">
      <c r="A32" s="83">
        <f>IF($A$2="","",$A$2+26)</f>
        <v>42031</v>
      </c>
      <c r="B32" s="76"/>
      <c r="C32" s="77"/>
      <c r="D32" s="76"/>
      <c r="E32" s="78"/>
      <c r="F32" s="76"/>
      <c r="G32" s="78"/>
      <c r="H32" s="84">
        <f t="shared" si="0"/>
        <v>0</v>
      </c>
      <c r="I32" s="80"/>
      <c r="J32" s="81" t="str">
        <f t="shared" si="1"/>
        <v/>
      </c>
      <c r="K32" s="81" t="str">
        <f t="shared" si="2"/>
        <v/>
      </c>
      <c r="L32" s="82">
        <f t="shared" si="3"/>
        <v>0</v>
      </c>
    </row>
    <row r="33" spans="1:16" ht="14.25" customHeight="1">
      <c r="A33" s="75">
        <f>IF($A$2="","",$A$2+27)</f>
        <v>42032</v>
      </c>
      <c r="B33" s="76"/>
      <c r="C33" s="77"/>
      <c r="D33" s="76"/>
      <c r="E33" s="78"/>
      <c r="F33" s="76"/>
      <c r="G33" s="78"/>
      <c r="H33" s="79">
        <f t="shared" si="0"/>
        <v>0</v>
      </c>
      <c r="I33" s="80"/>
      <c r="J33" s="81" t="str">
        <f t="shared" si="1"/>
        <v/>
      </c>
      <c r="K33" s="81" t="str">
        <f t="shared" si="2"/>
        <v/>
      </c>
      <c r="L33" s="86">
        <f t="shared" si="3"/>
        <v>0</v>
      </c>
    </row>
    <row r="34" spans="1:16" ht="14.25" customHeight="1">
      <c r="A34" s="83">
        <f>IF($A$2="","",$A$2+28)</f>
        <v>42033</v>
      </c>
      <c r="B34" s="76"/>
      <c r="C34" s="77"/>
      <c r="D34" s="76"/>
      <c r="E34" s="78"/>
      <c r="F34" s="76"/>
      <c r="G34" s="78"/>
      <c r="H34" s="79">
        <f t="shared" si="0"/>
        <v>0</v>
      </c>
      <c r="I34" s="80"/>
      <c r="J34" s="81" t="str">
        <f t="shared" si="1"/>
        <v/>
      </c>
      <c r="K34" s="81" t="str">
        <f t="shared" si="2"/>
        <v/>
      </c>
      <c r="L34" s="82">
        <f t="shared" si="3"/>
        <v>0</v>
      </c>
    </row>
    <row r="35" spans="1:16" ht="14.25" customHeight="1">
      <c r="A35" s="75">
        <f>IF($A$2="","",$A$2+29)</f>
        <v>42034</v>
      </c>
      <c r="B35" s="76"/>
      <c r="C35" s="77"/>
      <c r="D35" s="76"/>
      <c r="E35" s="78"/>
      <c r="F35" s="76"/>
      <c r="G35" s="78"/>
      <c r="H35" s="79">
        <f t="shared" si="0"/>
        <v>0</v>
      </c>
      <c r="I35" s="80"/>
      <c r="J35" s="81" t="str">
        <f t="shared" si="1"/>
        <v/>
      </c>
      <c r="K35" s="81" t="str">
        <f t="shared" si="2"/>
        <v/>
      </c>
      <c r="L35" s="82">
        <f t="shared" si="3"/>
        <v>0</v>
      </c>
    </row>
    <row r="36" spans="1:16" ht="14.25" customHeight="1" thickBot="1">
      <c r="A36" s="87">
        <f>IF($A$2="","",$A$2+30)</f>
        <v>42035</v>
      </c>
      <c r="B36" s="88"/>
      <c r="C36" s="89"/>
      <c r="D36" s="90"/>
      <c r="E36" s="90"/>
      <c r="F36" s="88"/>
      <c r="G36" s="78"/>
      <c r="H36" s="71">
        <f t="shared" si="0"/>
        <v>0</v>
      </c>
      <c r="I36" s="80"/>
      <c r="J36" s="85" t="str">
        <f t="shared" si="1"/>
        <v/>
      </c>
      <c r="K36" s="81" t="str">
        <f>IF(OR(AND(B36&lt;=$L$1,C36&gt;$L$1),AND(D36&lt;=$L$1,E36&gt;$L$1),AND(F36&lt;=$L$1,G36&gt;$L$1)),$B$40,"")</f>
        <v/>
      </c>
      <c r="L36" s="86">
        <f t="shared" si="3"/>
        <v>0</v>
      </c>
    </row>
    <row r="37" spans="1:16" ht="16.5" thickTop="1" thickBot="1">
      <c r="A37" s="107" t="s">
        <v>5</v>
      </c>
      <c r="B37" s="108"/>
      <c r="C37" s="108"/>
      <c r="D37" s="108"/>
      <c r="E37" s="108"/>
      <c r="F37" s="108"/>
      <c r="G37" s="10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6.5" thickTop="1">
      <c r="A38" s="14" t="s">
        <v>20</v>
      </c>
      <c r="B38" s="15"/>
      <c r="C38" s="116" t="s">
        <v>17</v>
      </c>
      <c r="D38" s="117"/>
      <c r="E38" s="118"/>
      <c r="F38" s="11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5.75">
      <c r="A39" s="14" t="s">
        <v>12</v>
      </c>
      <c r="B39" s="15"/>
      <c r="C39" s="125" t="s">
        <v>19</v>
      </c>
      <c r="D39" s="126"/>
      <c r="E39" s="127"/>
      <c r="F39" s="128"/>
      <c r="G39" s="35"/>
      <c r="H39" s="120" t="s">
        <v>18</v>
      </c>
      <c r="I39" s="121"/>
      <c r="J39" s="122">
        <f>E38+(H37*E39)+SUM(J37:L37)</f>
        <v>0</v>
      </c>
      <c r="K39" s="123"/>
      <c r="L39" s="124"/>
      <c r="M39" s="36"/>
      <c r="N39" s="36"/>
      <c r="O39" s="36"/>
      <c r="P39" s="36"/>
    </row>
    <row r="40" spans="1:16" ht="15.75">
      <c r="A40" s="14" t="s">
        <v>14</v>
      </c>
      <c r="B40" s="15"/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C38:D38"/>
    <mergeCell ref="E38:F38"/>
    <mergeCell ref="H39:I39"/>
    <mergeCell ref="J39:L39"/>
    <mergeCell ref="C39:D39"/>
    <mergeCell ref="E39:F39"/>
    <mergeCell ref="A37:G37"/>
    <mergeCell ref="H4:H5"/>
    <mergeCell ref="I4:I5"/>
    <mergeCell ref="L4:L5"/>
    <mergeCell ref="A4:A5"/>
    <mergeCell ref="C2:L2"/>
    <mergeCell ref="J4:J5"/>
    <mergeCell ref="K4:K5"/>
    <mergeCell ref="A2:B2"/>
    <mergeCell ref="B4:C4"/>
    <mergeCell ref="D4:E4"/>
    <mergeCell ref="F4:G4"/>
    <mergeCell ref="A3:E3"/>
  </mergeCells>
  <conditionalFormatting sqref="A6:L36">
    <cfRule type="expression" dxfId="32" priority="1">
      <formula>NETWORKDAYS($A6,$A6,Fériés)=0</formula>
    </cfRule>
  </conditionalFormatting>
  <printOptions horizontalCentered="1"/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P37"/>
  <sheetViews>
    <sheetView topLeftCell="A9" workbookViewId="0">
      <selection activeCell="J36" sqref="J36:L36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42036</v>
      </c>
      <c r="B2" s="100"/>
      <c r="C2" s="92" t="s">
        <v>7</v>
      </c>
      <c r="D2" s="93"/>
      <c r="E2" s="93"/>
      <c r="F2" s="93"/>
      <c r="G2" s="93"/>
      <c r="H2" s="93"/>
      <c r="I2" s="93"/>
      <c r="J2" s="93"/>
      <c r="K2" s="93"/>
      <c r="L2" s="94"/>
    </row>
    <row r="3" spans="1:15" ht="15.75" thickBot="1">
      <c r="A3" s="105" t="s">
        <v>16</v>
      </c>
      <c r="B3" s="106"/>
      <c r="C3" s="106"/>
      <c r="D3" s="106"/>
      <c r="E3" s="106"/>
      <c r="F3" s="3"/>
      <c r="G3" s="3"/>
      <c r="H3" s="3"/>
      <c r="I3" s="3"/>
      <c r="J3" s="3"/>
      <c r="K3" s="3"/>
      <c r="L3" s="5"/>
    </row>
    <row r="4" spans="1:15" ht="15.75" thickTop="1">
      <c r="A4" s="114" t="s">
        <v>0</v>
      </c>
      <c r="B4" s="101" t="s">
        <v>1</v>
      </c>
      <c r="C4" s="102"/>
      <c r="D4" s="103" t="s">
        <v>2</v>
      </c>
      <c r="E4" s="104"/>
      <c r="F4" s="103" t="s">
        <v>3</v>
      </c>
      <c r="G4" s="104"/>
      <c r="H4" s="110" t="s">
        <v>10</v>
      </c>
      <c r="I4" s="110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1"/>
      <c r="I5" s="112"/>
      <c r="J5" s="96"/>
      <c r="K5" s="98"/>
      <c r="L5" s="113"/>
    </row>
    <row r="6" spans="1:15" ht="15.75" thickTop="1">
      <c r="A6" s="31">
        <f>A2</f>
        <v>42036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IF(OR(AND(B6&lt;=$O$1,C6&gt;$O$1),AND(D6&lt;=$O$1,E6&gt;$O$1),AND(F6&lt;=$O$1,G6&gt;$O$1)),janvier!$B$39,"")</f>
        <v/>
      </c>
      <c r="K6" s="1" t="str">
        <f>IF(OR(AND(B6&lt;=$L$1,C6&gt;$L$1),AND(D6&lt;=$L$1,E6&gt;$L$1),AND(F6&lt;=$L$1,G6&gt;$L$1)),janvier!$B$40,"")</f>
        <v/>
      </c>
      <c r="L6" s="7">
        <f>IF(OR(IF(B6,3,0),IF(D6,3,0),IF(F6,3,0)),3,0)</f>
        <v>0</v>
      </c>
    </row>
    <row r="7" spans="1:15">
      <c r="A7" s="33">
        <f>IF($A$2="","",$A$2+1)</f>
        <v>42037</v>
      </c>
      <c r="B7" s="40"/>
      <c r="C7" s="42"/>
      <c r="D7" s="40"/>
      <c r="E7" s="39"/>
      <c r="F7" s="40"/>
      <c r="G7" s="39"/>
      <c r="H7" s="29">
        <f t="shared" ref="H7:H33" si="0">(G7-F7)+(E7-D7)+(C7-B7)</f>
        <v>0</v>
      </c>
      <c r="I7" s="6"/>
      <c r="J7" s="19" t="str">
        <f>IF(OR(AND(B7&lt;=$O$1,C7&gt;$O$1),AND(D7&lt;=$O$1,E7&gt;$O$1),AND(F7&lt;=$O$1,G7&gt;$O$1)),janvier!$B$39,"")</f>
        <v/>
      </c>
      <c r="K7" s="19" t="str">
        <f>IF(OR(AND(B7&lt;=$L$1,C7&gt;$L$1),AND(D7&lt;=$L$1,E7&gt;$L$1),AND(F7&lt;=$L$1,G7&gt;$L$1)),janvier!$B$40,"")</f>
        <v/>
      </c>
      <c r="L7" s="27">
        <f>IF(OR(IF( B7,3,0),IF(D7,3,0),IF(F7,3,0)),3,0)</f>
        <v>0</v>
      </c>
    </row>
    <row r="8" spans="1:15">
      <c r="A8" s="34">
        <f>IF($A$2="","",$A$2+2)</f>
        <v>42038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19" t="str">
        <f>IF(OR(AND(B8&lt;=$O$1,C8&gt;$O$1),AND(D8&lt;=$O$1,E8&gt;$O$1),AND(F8&lt;=$O$1,G8&gt;$O$1)),janvier!$B$39,"")</f>
        <v/>
      </c>
      <c r="K8" s="19" t="str">
        <f>IF(OR(AND(B8&lt;=$L$1,C8&gt;$L$1),AND(D8&lt;=$L$1,E8&gt;$L$1),AND(F8&lt;=$L$1,G8&gt;$L$1)),janvier!$B$40,"")</f>
        <v/>
      </c>
      <c r="L8" s="27">
        <f t="shared" ref="L8:L33" si="1">IF(OR(IF( B8,3,0),IF(D8,3,0),IF(F8,3,0)),3,0)</f>
        <v>0</v>
      </c>
    </row>
    <row r="9" spans="1:15">
      <c r="A9" s="33">
        <f>IF($A$2="","",$A$2+3)</f>
        <v>42039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>IF(OR(AND(B9&lt;=$O$1,C9&gt;$O$1),AND(D9&lt;=$O$1,E9&gt;$O$1),AND(F9&lt;=$O$1,G9&gt;$O$1)),janvier!$B$39,"")</f>
        <v/>
      </c>
      <c r="K9" s="19" t="str">
        <f>IF(OR(AND(B9&lt;=$L$1,C9&gt;$L$1),AND(D9&lt;=$L$1,E9&gt;$L$1),AND(F9&lt;=$L$1,G9&gt;$L$1)),janvier!$B$40,"")</f>
        <v/>
      </c>
      <c r="L9" s="26">
        <f t="shared" si="1"/>
        <v>0</v>
      </c>
    </row>
    <row r="10" spans="1:15">
      <c r="A10" s="34">
        <f>IF($A$2="","",$A$2+4)</f>
        <v>42040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19" t="str">
        <f>IF(OR(AND(B10&lt;=$O$1,C10&gt;$O$1),AND(D10&lt;=$O$1,E10&gt;$O$1),AND(F10&lt;=$O$1,G10&gt;$O$1)),janvier!$B$39,"")</f>
        <v/>
      </c>
      <c r="K10" s="19" t="str">
        <f>IF(OR(AND(B10&lt;=$L$1,C10&gt;$L$1),AND(D10&lt;=$L$1,E10&gt;$L$1),AND(F10&lt;=$L$1,G10&gt;$L$1)),janvier!$B$40,"")</f>
        <v/>
      </c>
      <c r="L10" s="27">
        <f t="shared" si="1"/>
        <v>0</v>
      </c>
    </row>
    <row r="11" spans="1:15">
      <c r="A11" s="33">
        <f>IF($A$2="","",$A$2+5)</f>
        <v>42041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>IF(OR(AND(B11&lt;=$O$1,C11&gt;$O$1),AND(D11&lt;=$O$1,E11&gt;$O$1),AND(F11&lt;=$O$1,G11&gt;$O$1)),janvier!$B$39,"")</f>
        <v/>
      </c>
      <c r="K11" s="19" t="str">
        <f>IF(OR(AND(B11&lt;=$L$1,C11&gt;$L$1),AND(D11&lt;=$L$1,E11&gt;$L$1),AND(F11&lt;=$L$1,G11&gt;$L$1)),janvier!$B$40,"")</f>
        <v/>
      </c>
      <c r="L11" s="26">
        <f t="shared" si="1"/>
        <v>0</v>
      </c>
    </row>
    <row r="12" spans="1:15">
      <c r="A12" s="34">
        <f>IF($A$2="","",$A$2+6)</f>
        <v>42042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19" t="str">
        <f>IF(OR(AND(B12&lt;=$O$1,C12&gt;$O$1),AND(D12&lt;=$O$1,E12&gt;$O$1),AND(F12&lt;=$O$1,G12&gt;$O$1)),janvier!$B$39,"")</f>
        <v/>
      </c>
      <c r="K12" s="19" t="str">
        <f>IF(OR(AND(B12&lt;=$L$1,C12&gt;$L$1),AND(D12&lt;=$L$1,E12&gt;$L$1),AND(F12&lt;=$L$1,G12&gt;$L$1)),janvier!$B$40,"")</f>
        <v/>
      </c>
      <c r="L12" s="27">
        <f t="shared" si="1"/>
        <v>0</v>
      </c>
    </row>
    <row r="13" spans="1:15">
      <c r="A13" s="33">
        <f>IF($A$2="","",$A$2+7)</f>
        <v>42043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>IF(OR(AND(B13&lt;=$O$1,C13&gt;$O$1),AND(D13&lt;=$O$1,E13&gt;$O$1),AND(F13&lt;=$O$1,G13&gt;$O$1)),janvier!$B$39,"")</f>
        <v/>
      </c>
      <c r="K13" s="19" t="str">
        <f>IF(OR(AND(B13&lt;=$L$1,C13&gt;$L$1),AND(D13&lt;=$L$1,E13&gt;$L$1),AND(F13&lt;=$L$1,G13&gt;$L$1)),janvier!$B$40,"")</f>
        <v/>
      </c>
      <c r="L13" s="26">
        <f t="shared" si="1"/>
        <v>0</v>
      </c>
    </row>
    <row r="14" spans="1:15">
      <c r="A14" s="34">
        <f>IF($A$2="","",$A$2+8)</f>
        <v>42044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19" t="str">
        <f>IF(OR(AND(B14&lt;=$O$1,C14&gt;$O$1),AND(D14&lt;=$O$1,E14&gt;$O$1),AND(F14&lt;=$O$1,G14&gt;$O$1)),janvier!$B$39,"")</f>
        <v/>
      </c>
      <c r="K14" s="19" t="str">
        <f>IF(OR(AND(B14&lt;=$L$1,C14&gt;$L$1),AND(D14&lt;=$L$1,E14&gt;$L$1),AND(F14&lt;=$L$1,G14&gt;$L$1)),janvier!$B$40,"")</f>
        <v/>
      </c>
      <c r="L14" s="27">
        <f t="shared" si="1"/>
        <v>0</v>
      </c>
    </row>
    <row r="15" spans="1:15">
      <c r="A15" s="33">
        <f>IF($A$2="","",$A$2+9)</f>
        <v>42045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>IF(OR(AND(B15&lt;=$O$1,C15&gt;$O$1),AND(D15&lt;=$O$1,E15&gt;$O$1),AND(F15&lt;=$O$1,G15&gt;$O$1)),janvier!$B$39,"")</f>
        <v/>
      </c>
      <c r="K15" s="19" t="str">
        <f>IF(OR(AND(B15&lt;=$L$1,C15&gt;$L$1),AND(D15&lt;=$L$1,E15&gt;$L$1),AND(F15&lt;=$L$1,G15&gt;$L$1)),janvier!$B$40,"")</f>
        <v/>
      </c>
      <c r="L15" s="26">
        <f t="shared" si="1"/>
        <v>0</v>
      </c>
    </row>
    <row r="16" spans="1:15">
      <c r="A16" s="34">
        <f>IF($A$2="","",$A$2+10)</f>
        <v>42046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19" t="str">
        <f>IF(OR(AND(B16&lt;=$O$1,C16&gt;$O$1),AND(D16&lt;=$O$1,E16&gt;$O$1),AND(F16&lt;=$O$1,G16&gt;$O$1)),janvier!$B$39,"")</f>
        <v/>
      </c>
      <c r="K16" s="19" t="str">
        <f>IF(OR(AND(B16&lt;=$L$1,C16&gt;$L$1),AND(D16&lt;=$L$1,E16&gt;$L$1),AND(F16&lt;=$L$1,G16&gt;$L$1)),janvier!$B$40,"")</f>
        <v/>
      </c>
      <c r="L16" s="27">
        <f t="shared" si="1"/>
        <v>0</v>
      </c>
      <c r="O16" s="25"/>
    </row>
    <row r="17" spans="1:15">
      <c r="A17" s="33">
        <f>IF($A$2="","",$A$2+11)</f>
        <v>42047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>IF(OR(AND(B17&lt;=$O$1,C17&gt;$O$1),AND(D17&lt;=$O$1,E17&gt;$O$1),AND(F17&lt;=$O$1,G17&gt;$O$1)),janvier!$B$39,"")</f>
        <v/>
      </c>
      <c r="K17" s="19" t="str">
        <f>IF(OR(AND(B17&lt;=$L$1,C17&gt;$L$1),AND(D17&lt;=$L$1,E17&gt;$L$1),AND(F17&lt;=$L$1,G17&gt;$L$1)),janvier!$B$40,"")</f>
        <v/>
      </c>
      <c r="L17" s="26">
        <f t="shared" si="1"/>
        <v>0</v>
      </c>
      <c r="O17" s="25"/>
    </row>
    <row r="18" spans="1:15">
      <c r="A18" s="34">
        <f>IF($A$2="","",$A$2+12)</f>
        <v>42048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19" t="str">
        <f>IF(OR(AND(B18&lt;=$O$1,C18&gt;$O$1),AND(D18&lt;=$O$1,E18&gt;$O$1),AND(F18&lt;=$O$1,G18&gt;$O$1)),janvier!$B$39,"")</f>
        <v/>
      </c>
      <c r="K18" s="19" t="str">
        <f>IF(OR(AND(B18&lt;=$L$1,C18&gt;$L$1),AND(D18&lt;=$L$1,E18&gt;$L$1),AND(F18&lt;=$L$1,G18&gt;$L$1)),janvier!$B$40,"")</f>
        <v/>
      </c>
      <c r="L18" s="27">
        <f t="shared" si="1"/>
        <v>0</v>
      </c>
      <c r="O18" s="25"/>
    </row>
    <row r="19" spans="1:15">
      <c r="A19" s="33">
        <f>IF($A$2="","",$A$2+13)</f>
        <v>42049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>IF(OR(AND(B19&lt;=$O$1,C19&gt;$O$1),AND(D19&lt;=$O$1,E19&gt;$O$1),AND(F19&lt;=$O$1,G19&gt;$O$1)),janvier!$B$39,"")</f>
        <v/>
      </c>
      <c r="K19" s="19" t="str">
        <f>IF(OR(AND(B19&lt;=$L$1,C19&gt;$L$1),AND(D19&lt;=$L$1,E19&gt;$L$1),AND(F19&lt;=$L$1,G19&gt;$L$1)),janvier!$B$40,"")</f>
        <v/>
      </c>
      <c r="L19" s="26">
        <f t="shared" si="1"/>
        <v>0</v>
      </c>
      <c r="O19" s="25"/>
    </row>
    <row r="20" spans="1:15">
      <c r="A20" s="34">
        <f>IF($A$2="","",$A$2+14)</f>
        <v>42050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19" t="str">
        <f>IF(OR(AND(B20&lt;=$O$1,C20&gt;$O$1),AND(D20&lt;=$O$1,E20&gt;$O$1),AND(F20&lt;=$O$1,G20&gt;$O$1)),janvier!$B$39,"")</f>
        <v/>
      </c>
      <c r="K20" s="19" t="str">
        <f>IF(OR(AND(B20&lt;=$L$1,C20&gt;$L$1),AND(D20&lt;=$L$1,E20&gt;$L$1),AND(F20&lt;=$L$1,G20&gt;$L$1)),janvier!$B$40,"")</f>
        <v/>
      </c>
      <c r="L20" s="27">
        <f t="shared" si="1"/>
        <v>0</v>
      </c>
      <c r="O20" s="24"/>
    </row>
    <row r="21" spans="1:15">
      <c r="A21" s="33">
        <f>IF($A$2="","",$A$2+15)</f>
        <v>42051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>IF(OR(AND(B21&lt;=$O$1,C21&gt;$O$1),AND(D21&lt;=$O$1,E21&gt;$O$1),AND(F21&lt;=$O$1,G21&gt;$O$1)),janvier!$B$39,"")</f>
        <v/>
      </c>
      <c r="K21" s="19" t="str">
        <f>IF(OR(AND(B21&lt;=$L$1,C21&gt;$L$1),AND(D21&lt;=$L$1,E21&gt;$L$1),AND(F21&lt;=$L$1,G21&gt;$L$1)),janvier!$B$40,"")</f>
        <v/>
      </c>
      <c r="L21" s="26">
        <f t="shared" si="1"/>
        <v>0</v>
      </c>
      <c r="O21" s="22"/>
    </row>
    <row r="22" spans="1:15">
      <c r="A22" s="34">
        <f>IF($A$2="","",$A$2+16)</f>
        <v>42052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19" t="str">
        <f>IF(OR(AND(B22&lt;=$O$1,C22&gt;$O$1),AND(D22&lt;=$O$1,E22&gt;$O$1),AND(F22&lt;=$O$1,G22&gt;$O$1)),janvier!$B$39,"")</f>
        <v/>
      </c>
      <c r="K22" s="19" t="str">
        <f>IF(OR(AND(B22&lt;=$L$1,C22&gt;$L$1),AND(D22&lt;=$L$1,E22&gt;$L$1),AND(F22&lt;=$L$1,G22&gt;$L$1)),janvier!$B$40,"")</f>
        <v/>
      </c>
      <c r="L22" s="27">
        <f t="shared" si="1"/>
        <v>0</v>
      </c>
    </row>
    <row r="23" spans="1:15" ht="15.75" thickBot="1">
      <c r="A23" s="33">
        <f>IF($A$2="","",$A$2+17)</f>
        <v>42053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>IF(OR(AND(B23&lt;=$O$1,C23&gt;$O$1),AND(D23&lt;=$O$1,E23&gt;$O$1),AND(F23&lt;=$O$1,G23&gt;$O$1)),janvier!$B$39,"")</f>
        <v/>
      </c>
      <c r="K23" s="19" t="str">
        <f>IF(OR(AND(B23&lt;=$L$1,C23&gt;$L$1),AND(D23&lt;=$L$1,E23&gt;$L$1),AND(F23&lt;=$L$1,G23&gt;$L$1)),janvier!$B$40,"")</f>
        <v/>
      </c>
      <c r="L23" s="26">
        <f t="shared" si="1"/>
        <v>0</v>
      </c>
      <c r="O23" s="23"/>
    </row>
    <row r="24" spans="1:15" ht="15.75" thickTop="1">
      <c r="A24" s="34">
        <f>IF($A$2="","",$A$2+18)</f>
        <v>42054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19" t="str">
        <f>IF(OR(AND(B24&lt;=$O$1,C24&gt;$O$1),AND(D24&lt;=$O$1,E24&gt;$O$1),AND(F24&lt;=$O$1,G24&gt;$O$1)),janvier!$B$39,"")</f>
        <v/>
      </c>
      <c r="K24" s="19" t="str">
        <f>IF(OR(AND(B24&lt;=$L$1,C24&gt;$L$1),AND(D24&lt;=$L$1,E24&gt;$L$1),AND(F24&lt;=$L$1,G24&gt;$L$1)),janvier!$B$40,"")</f>
        <v/>
      </c>
      <c r="L24" s="7">
        <f t="shared" si="1"/>
        <v>0</v>
      </c>
    </row>
    <row r="25" spans="1:15">
      <c r="A25" s="33">
        <f>IF($A$2="","",$A$2+19)</f>
        <v>42055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>IF(OR(AND(B25&lt;=$O$1,C25&gt;$O$1),AND(D25&lt;=$O$1,E25&gt;$O$1),AND(F25&lt;=$O$1,G25&gt;$O$1)),janvier!$B$39,"")</f>
        <v/>
      </c>
      <c r="K25" s="19" t="str">
        <f>IF(OR(AND(B25&lt;=$L$1,C25&gt;$L$1),AND(D25&lt;=$L$1,E25&gt;$L$1),AND(F25&lt;=$L$1,G25&gt;$L$1)),janvier!$B$40,"")</f>
        <v/>
      </c>
      <c r="L25" s="27">
        <f t="shared" si="1"/>
        <v>0</v>
      </c>
    </row>
    <row r="26" spans="1:15">
      <c r="A26" s="34">
        <f>IF($A$2="","",$A$2+20)</f>
        <v>42056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>IF(OR(AND(B26&lt;=$O$1,C26&gt;$O$1),AND(D26&lt;=$O$1,E26&gt;$O$1),AND(F26&lt;=$O$1,G26&gt;$O$1)),janvier!$B$39,"")</f>
        <v/>
      </c>
      <c r="K26" s="19" t="str">
        <f>IF(OR(AND(B26&lt;=$L$1,C26&gt;$L$1),AND(D26&lt;=$L$1,E26&gt;$L$1),AND(F26&lt;=$L$1,G26&gt;$L$1)),janvier!$B$40,"")</f>
        <v/>
      </c>
      <c r="L26" s="26">
        <f t="shared" si="1"/>
        <v>0</v>
      </c>
    </row>
    <row r="27" spans="1:15">
      <c r="A27" s="33">
        <f>IF($A$2="","",$A$2+21)</f>
        <v>42057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>IF(OR(AND(B27&lt;=$O$1,C27&gt;$O$1),AND(D27&lt;=$O$1,E27&gt;$O$1),AND(F27&lt;=$O$1,G27&gt;$O$1)),janvier!$B$39,"")</f>
        <v/>
      </c>
      <c r="K27" s="19" t="str">
        <f>IF(OR(AND(B27&lt;=$L$1,C27&gt;$L$1),AND(D27&lt;=$L$1,E27&gt;$L$1),AND(F27&lt;=$L$1,G27&gt;$L$1)),janvier!$B$40,"")</f>
        <v/>
      </c>
      <c r="L27" s="27">
        <f t="shared" si="1"/>
        <v>0</v>
      </c>
    </row>
    <row r="28" spans="1:15">
      <c r="A28" s="34">
        <f>IF($A$2="","",$A$2+22)</f>
        <v>42058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19" t="str">
        <f>IF(OR(AND(B28&lt;=$O$1,C28&gt;$O$1),AND(D28&lt;=$O$1,E28&gt;$O$1),AND(F28&lt;=$O$1,G28&gt;$O$1)),janvier!$B$39,"")</f>
        <v/>
      </c>
      <c r="K28" s="19" t="str">
        <f>IF(OR(AND(B28&lt;=$L$1,C28&gt;$L$1),AND(D28&lt;=$L$1,E28&gt;$L$1),AND(F28&lt;=$L$1,G28&gt;$L$1)),janvier!$B$40,"")</f>
        <v/>
      </c>
      <c r="L28" s="26">
        <f t="shared" si="1"/>
        <v>0</v>
      </c>
    </row>
    <row r="29" spans="1:15">
      <c r="A29" s="33">
        <f>IF($A$2="","",$A$2+23)</f>
        <v>42059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>IF(OR(AND(B29&lt;=$O$1,C29&gt;$O$1),AND(D29&lt;=$O$1,E29&gt;$O$1),AND(F29&lt;=$O$1,G29&gt;$O$1)),janvier!$B$39,"")</f>
        <v/>
      </c>
      <c r="K29" s="19" t="str">
        <f>IF(OR(AND(B29&lt;=$L$1,C29&gt;$L$1),AND(D29&lt;=$L$1,E29&gt;$L$1),AND(F29&lt;=$L$1,G29&gt;$L$1)),janvier!$B$40,"")</f>
        <v/>
      </c>
      <c r="L29" s="27">
        <f t="shared" si="1"/>
        <v>0</v>
      </c>
    </row>
    <row r="30" spans="1:15">
      <c r="A30" s="34">
        <f>IF($A$2="","",$A$2+24)</f>
        <v>42060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>IF(OR(AND(B30&lt;=$O$1,C30&gt;$O$1),AND(D30&lt;=$O$1,E30&gt;$O$1),AND(F30&lt;=$O$1,G30&gt;$O$1)),janvier!$B$39,"")</f>
        <v/>
      </c>
      <c r="K30" s="19" t="str">
        <f>IF(OR(AND(B30&lt;=$L$1,C30&gt;$L$1),AND(D30&lt;=$L$1,E30&gt;$L$1),AND(F30&lt;=$L$1,G30&gt;$L$1)),janvier!$B$40,"")</f>
        <v/>
      </c>
      <c r="L30" s="27">
        <f t="shared" si="1"/>
        <v>0</v>
      </c>
    </row>
    <row r="31" spans="1:15">
      <c r="A31" s="33">
        <f>IF($A$2="","",$A$2+25)</f>
        <v>42061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>IF(OR(AND(B31&lt;=$O$1,C31&gt;$O$1),AND(D31&lt;=$O$1,E31&gt;$O$1),AND(F31&lt;=$O$1,G31&gt;$O$1)),janvier!$B$39,"")</f>
        <v/>
      </c>
      <c r="K31" s="19" t="str">
        <f>IF(OR(AND(B31&lt;=$L$1,C31&gt;$L$1),AND(D31&lt;=$L$1,E31&gt;$L$1),AND(F31&lt;=$L$1,G31&gt;$L$1)),janvier!$B$40,"")</f>
        <v/>
      </c>
      <c r="L31" s="26">
        <f t="shared" si="1"/>
        <v>0</v>
      </c>
    </row>
    <row r="32" spans="1:15">
      <c r="A32" s="34">
        <f>IF($A$2="","",$A$2+26)</f>
        <v>42062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>IF(OR(AND(B32&lt;=$O$1,C32&gt;$O$1),AND(D32&lt;=$O$1,E32&gt;$O$1),AND(F32&lt;=$O$1,G32&gt;$O$1)),janvier!$B$39,"")</f>
        <v/>
      </c>
      <c r="K32" s="19" t="str">
        <f>IF(OR(AND(B32&lt;=$L$1,C32&gt;$L$1),AND(D32&lt;=$L$1,E32&gt;$L$1),AND(F32&lt;=$L$1,G32&gt;$L$1)),janvier!$B$40,"")</f>
        <v/>
      </c>
      <c r="L32" s="27">
        <f t="shared" si="1"/>
        <v>0</v>
      </c>
    </row>
    <row r="33" spans="1:16" ht="14.25" customHeight="1" thickBot="1">
      <c r="A33" s="51">
        <f>IF($A$2="","",$A$2+27)</f>
        <v>42063</v>
      </c>
      <c r="B33" s="52"/>
      <c r="C33" s="53"/>
      <c r="D33" s="52"/>
      <c r="E33" s="54"/>
      <c r="F33" s="52"/>
      <c r="G33" s="54"/>
      <c r="H33" s="29">
        <f t="shared" si="0"/>
        <v>0</v>
      </c>
      <c r="I33" s="6"/>
      <c r="J33" s="19" t="str">
        <f>IF(OR(AND(B33&lt;=$O$1,C33&gt;$O$1),AND(D33&lt;=$O$1,E33&gt;$O$1),AND(F33&lt;=$O$1,G33&gt;$O$1)),janvier!$B$39,"")</f>
        <v/>
      </c>
      <c r="K33" s="19" t="str">
        <f>IF(OR(AND(B33&lt;=$L$1,C33&gt;$L$1),AND(D33&lt;=$L$1,E33&gt;$L$1),AND(F33&lt;=$L$1,G33&gt;$L$1)),janvier!$B$40,"")</f>
        <v/>
      </c>
      <c r="L33" s="26">
        <f t="shared" si="1"/>
        <v>0</v>
      </c>
    </row>
    <row r="34" spans="1:16" ht="16.5" thickTop="1" thickBot="1">
      <c r="A34" s="107" t="s">
        <v>5</v>
      </c>
      <c r="B34" s="109"/>
      <c r="C34" s="109"/>
      <c r="D34" s="109"/>
      <c r="E34" s="109"/>
      <c r="F34" s="109"/>
      <c r="G34" s="129"/>
      <c r="H34" s="9">
        <f>SUM(H6:H33)*24</f>
        <v>0</v>
      </c>
      <c r="I34" s="9">
        <f>SUM(I6:I33)*24</f>
        <v>0</v>
      </c>
      <c r="J34" s="4">
        <f>SUM(J6:J33)</f>
        <v>0</v>
      </c>
      <c r="K34" s="21">
        <f>SUM(K6:K33)</f>
        <v>0</v>
      </c>
      <c r="L34" s="4">
        <f>SUM(L6:L33)</f>
        <v>0</v>
      </c>
    </row>
    <row r="35" spans="1:16" ht="16.5" thickTop="1">
      <c r="A35" s="57" t="str">
        <f>janvier!$A$38</f>
        <v>Entretien</v>
      </c>
      <c r="B35" s="59">
        <f>janvier!$B$38</f>
        <v>0</v>
      </c>
      <c r="C35" s="116" t="str">
        <f>janvier!$C$38</f>
        <v>Salaires de base</v>
      </c>
      <c r="D35" s="130"/>
      <c r="E35" s="132">
        <f>janvier!$E$38</f>
        <v>0</v>
      </c>
      <c r="F35" s="119"/>
      <c r="G35" s="35"/>
      <c r="H35" s="35"/>
      <c r="I35" s="35"/>
      <c r="J35" s="35"/>
      <c r="K35" s="35"/>
      <c r="L35" s="35"/>
      <c r="M35" s="36"/>
      <c r="N35" s="36"/>
      <c r="O35" s="36"/>
      <c r="P35" s="36"/>
    </row>
    <row r="36" spans="1:16" ht="15.75">
      <c r="A36" s="58" t="str">
        <f>janvier!$A$39</f>
        <v>Repas</v>
      </c>
      <c r="B36" s="60">
        <f>janvier!$B$39</f>
        <v>0</v>
      </c>
      <c r="C36" s="125" t="str">
        <f>janvier!$C$39</f>
        <v>Taux horaire</v>
      </c>
      <c r="D36" s="131"/>
      <c r="E36" s="133">
        <f>janvier!$E$39</f>
        <v>0</v>
      </c>
      <c r="F36" s="134"/>
      <c r="G36" s="35"/>
      <c r="H36" s="120" t="s">
        <v>18</v>
      </c>
      <c r="I36" s="121"/>
      <c r="J36" s="122">
        <f>E38+(H34*E36)+SUM(J34:L34)</f>
        <v>0</v>
      </c>
      <c r="K36" s="123"/>
      <c r="L36" s="124"/>
      <c r="M36" s="36"/>
      <c r="N36" s="36"/>
      <c r="O36" s="36"/>
      <c r="P36" s="36"/>
    </row>
    <row r="37" spans="1:16" ht="15.75">
      <c r="A37" s="58" t="str">
        <f>janvier!$A$40</f>
        <v>Gouter</v>
      </c>
      <c r="B37" s="60">
        <f>janvier!$B$40</f>
        <v>0</v>
      </c>
      <c r="C37" s="37"/>
      <c r="D37" s="37"/>
      <c r="G37" s="50"/>
      <c r="H37" s="35"/>
      <c r="I37" s="38"/>
      <c r="J37" s="50"/>
      <c r="K37" s="35"/>
      <c r="L37" s="35"/>
      <c r="M37" s="36"/>
      <c r="N37" s="36"/>
      <c r="O37" s="36"/>
      <c r="P37" s="36"/>
    </row>
  </sheetData>
  <mergeCells count="19">
    <mergeCell ref="H36:I36"/>
    <mergeCell ref="J36:L36"/>
    <mergeCell ref="A34:G34"/>
    <mergeCell ref="C35:D35"/>
    <mergeCell ref="C36:D36"/>
    <mergeCell ref="E35:F35"/>
    <mergeCell ref="E36:F36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L33">
    <cfRule type="expression" dxfId="31" priority="1">
      <formula>OR(WEEKDAY($A6,2)&gt;5)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P40"/>
  <sheetViews>
    <sheetView topLeftCell="A8" workbookViewId="0">
      <selection activeCell="J14" sqref="J14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42064</v>
      </c>
      <c r="B2" s="100"/>
      <c r="C2" s="92" t="s">
        <v>7</v>
      </c>
      <c r="D2" s="93"/>
      <c r="E2" s="93"/>
      <c r="F2" s="93"/>
      <c r="G2" s="93"/>
      <c r="H2" s="93"/>
      <c r="I2" s="93"/>
      <c r="J2" s="93"/>
      <c r="K2" s="93"/>
      <c r="L2" s="94"/>
    </row>
    <row r="3" spans="1:15" ht="15.75" thickBot="1">
      <c r="A3" s="105" t="s">
        <v>16</v>
      </c>
      <c r="B3" s="106"/>
      <c r="C3" s="106"/>
      <c r="D3" s="106"/>
      <c r="E3" s="106"/>
      <c r="F3" s="3"/>
      <c r="G3" s="3"/>
      <c r="H3" s="3"/>
      <c r="I3" s="3"/>
      <c r="J3" s="3"/>
      <c r="K3" s="3"/>
      <c r="L3" s="5"/>
    </row>
    <row r="4" spans="1:15" ht="15.75" thickTop="1">
      <c r="A4" s="114" t="s">
        <v>0</v>
      </c>
      <c r="B4" s="101" t="s">
        <v>1</v>
      </c>
      <c r="C4" s="102"/>
      <c r="D4" s="103" t="s">
        <v>2</v>
      </c>
      <c r="E4" s="104"/>
      <c r="F4" s="103" t="s">
        <v>3</v>
      </c>
      <c r="G4" s="104"/>
      <c r="H4" s="110" t="s">
        <v>10</v>
      </c>
      <c r="I4" s="110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1"/>
      <c r="I5" s="112"/>
      <c r="J5" s="96"/>
      <c r="K5" s="98"/>
      <c r="L5" s="113"/>
    </row>
    <row r="6" spans="1:15" ht="15.75" thickTop="1">
      <c r="A6" s="31">
        <f>A2</f>
        <v>42064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>
      <c r="A7" s="33">
        <f>IF($A$2="","",$A$2+1)</f>
        <v>42065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>
      <c r="A8" s="34">
        <f>IF($A$2="","",$A$2+2)</f>
        <v>42066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>
      <c r="A9" s="33">
        <f>IF($A$2="","",$A$2+3)</f>
        <v>42067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>
      <c r="A10" s="34">
        <f>IF($A$2="","",$A$2+4)</f>
        <v>42068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>
      <c r="A11" s="33">
        <f>IF($A$2="","",$A$2+5)</f>
        <v>42069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>
      <c r="A12" s="34">
        <f>IF($A$2="","",$A$2+6)</f>
        <v>42070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>
      <c r="A13" s="33">
        <f>IF($A$2="","",$A$2+7)</f>
        <v>42071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>
      <c r="A14" s="34">
        <f>IF($A$2="","",$A$2+8)</f>
        <v>42072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>
      <c r="A15" s="33">
        <f>IF($A$2="","",$A$2+9)</f>
        <v>42073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>
      <c r="A16" s="34">
        <f>IF($A$2="","",$A$2+10)</f>
        <v>42074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>
      <c r="A17" s="33">
        <f>IF($A$2="","",$A$2+11)</f>
        <v>42075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>
      <c r="A18" s="34">
        <f>IF($A$2="","",$A$2+12)</f>
        <v>42076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>
      <c r="A19" s="33">
        <f>IF($A$2="","",$A$2+13)</f>
        <v>42077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>
      <c r="A20" s="34">
        <f>IF($A$2="","",$A$2+14)</f>
        <v>42078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>
      <c r="A21" s="33">
        <f>IF($A$2="","",$A$2+15)</f>
        <v>42079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>
      <c r="A22" s="34">
        <f>IF($A$2="","",$A$2+16)</f>
        <v>42080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>
      <c r="A23" s="33">
        <f>IF($A$2="","",$A$2+17)</f>
        <v>42081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>
      <c r="A24" s="34">
        <f>IF($A$2="","",$A$2+18)</f>
        <v>42082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>
      <c r="A25" s="33">
        <f>IF($A$2="","",$A$2+19)</f>
        <v>42083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>
      <c r="A26" s="34">
        <f>IF($A$2="","",$A$2+20)</f>
        <v>42084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>
      <c r="A27" s="33">
        <f>IF($A$2="","",$A$2+21)</f>
        <v>42085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>
      <c r="A28" s="34">
        <f>IF($A$2="","",$A$2+22)</f>
        <v>42086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>
      <c r="A29" s="33">
        <f>IF($A$2="","",$A$2+23)</f>
        <v>42087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>
      <c r="A30" s="34">
        <f>IF($A$2="","",$A$2+24)</f>
        <v>42088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>
      <c r="A31" s="33">
        <f>IF($A$2="","",$A$2+25)</f>
        <v>42089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>
      <c r="A32" s="34">
        <f>IF($A$2="","",$A$2+26)</f>
        <v>42090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>
      <c r="A33" s="33">
        <f>IF($A$2="","",$A$2+27)</f>
        <v>42091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>
      <c r="A34" s="34">
        <f>IF($A$2="","",$A$2+28)</f>
        <v>42092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>
      <c r="A35" s="33">
        <f>IF($A$2="","",$A$2+29)</f>
        <v>42093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>
      <c r="A36" s="32">
        <f>IF($A$2="","",$A$2+30)</f>
        <v>42094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>
      <c r="A37" s="107" t="s">
        <v>5</v>
      </c>
      <c r="B37" s="108"/>
      <c r="C37" s="108"/>
      <c r="D37" s="108"/>
      <c r="E37" s="108"/>
      <c r="F37" s="108"/>
      <c r="G37" s="10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>
      <c r="A38" s="14" t="s">
        <v>13</v>
      </c>
      <c r="B38" s="15">
        <v>3</v>
      </c>
      <c r="C38" s="116" t="s">
        <v>17</v>
      </c>
      <c r="D38" s="117"/>
      <c r="E38" s="118">
        <f>janvier!$E$38</f>
        <v>0</v>
      </c>
      <c r="F38" s="11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>
      <c r="A39" s="14" t="s">
        <v>12</v>
      </c>
      <c r="B39" s="15">
        <v>1.5</v>
      </c>
      <c r="C39" s="125" t="s">
        <v>19</v>
      </c>
      <c r="D39" s="126"/>
      <c r="E39" s="118">
        <f>janvier!$E$38</f>
        <v>0</v>
      </c>
      <c r="F39" s="119"/>
      <c r="G39" s="35"/>
      <c r="H39" s="120" t="s">
        <v>18</v>
      </c>
      <c r="I39" s="121"/>
      <c r="J39" s="122">
        <f>E38+(H37*E39)+SUM(J37:L37)</f>
        <v>0</v>
      </c>
      <c r="K39" s="123"/>
      <c r="L39" s="124"/>
      <c r="M39" s="36"/>
      <c r="N39" s="36"/>
      <c r="O39" s="36"/>
      <c r="P39" s="36"/>
    </row>
    <row r="40" spans="1:16" ht="15.7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37:G37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L36">
    <cfRule type="expression" dxfId="30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P40"/>
  <sheetViews>
    <sheetView topLeftCell="A2" workbookViewId="0">
      <selection activeCell="B10" sqref="B10:G10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42095</v>
      </c>
      <c r="B2" s="138"/>
      <c r="C2" s="92" t="s">
        <v>7</v>
      </c>
      <c r="D2" s="92"/>
      <c r="E2" s="92"/>
      <c r="F2" s="92"/>
      <c r="G2" s="92"/>
      <c r="H2" s="92"/>
      <c r="I2" s="92"/>
      <c r="J2" s="92"/>
      <c r="K2" s="92"/>
      <c r="L2" s="139"/>
    </row>
    <row r="3" spans="1:15" ht="15.75" thickBot="1">
      <c r="A3" s="105" t="s">
        <v>16</v>
      </c>
      <c r="B3" s="140"/>
      <c r="C3" s="140"/>
      <c r="D3" s="140"/>
      <c r="E3" s="140"/>
      <c r="F3" s="3"/>
      <c r="G3" s="3"/>
      <c r="H3" s="3"/>
      <c r="I3" s="3"/>
      <c r="J3" s="3"/>
      <c r="K3" s="3"/>
      <c r="L3" s="5"/>
    </row>
    <row r="4" spans="1:15" ht="15.75" customHeight="1" thickTop="1">
      <c r="A4" s="114" t="s">
        <v>0</v>
      </c>
      <c r="B4" s="103" t="s">
        <v>1</v>
      </c>
      <c r="C4" s="142"/>
      <c r="D4" s="103" t="s">
        <v>2</v>
      </c>
      <c r="E4" s="142"/>
      <c r="F4" s="103" t="s">
        <v>3</v>
      </c>
      <c r="G4" s="142"/>
      <c r="H4" s="135" t="s">
        <v>10</v>
      </c>
      <c r="I4" s="135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36"/>
      <c r="I5" s="136"/>
      <c r="J5" s="137"/>
      <c r="K5" s="141"/>
      <c r="L5" s="137"/>
    </row>
    <row r="6" spans="1:15" ht="16.5" thickTop="1" thickBot="1">
      <c r="A6" s="31">
        <f>A2</f>
        <v>42095</v>
      </c>
      <c r="B6" s="48"/>
      <c r="C6" s="41"/>
      <c r="D6" s="48"/>
      <c r="E6" s="45"/>
      <c r="F6" s="48"/>
      <c r="G6" s="48"/>
      <c r="H6" s="28">
        <f>(G6-F6)+(E6-D6)+(C6-B6)</f>
        <v>0</v>
      </c>
      <c r="I6" s="10"/>
      <c r="J6" s="18" t="str">
        <f t="shared" ref="J6:J35" si="0">IF(OR(AND(B6&lt;=$O$1,C6&gt;$O$1),AND(D6&lt;=$O$1,E6&gt;$O$1),AND(F6&lt;=$O$1,G6&gt;$O$1)),$B$39,"")</f>
        <v/>
      </c>
      <c r="K6" s="1" t="str">
        <f t="shared" ref="K6:K36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>
      <c r="A7" s="33">
        <f>IF($A$2="","",$A$2+1)</f>
        <v>42096</v>
      </c>
      <c r="B7" s="48"/>
      <c r="C7" s="41"/>
      <c r="D7" s="48"/>
      <c r="E7" s="45"/>
      <c r="F7" s="48"/>
      <c r="G7" s="48"/>
      <c r="H7" s="29">
        <f t="shared" ref="H7:H36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ht="16.5" thickTop="1" thickBot="1">
      <c r="A8" s="34">
        <f>IF($A$2="","",$A$2+2)</f>
        <v>42097</v>
      </c>
      <c r="B8" s="48"/>
      <c r="C8" s="41"/>
      <c r="D8" s="48"/>
      <c r="E8" s="45"/>
      <c r="F8" s="48"/>
      <c r="G8" s="48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6" si="3">IF(OR(IF( B8,3,0),IF(D8,3,0),IF(F8,3,0)),3,0)</f>
        <v>0</v>
      </c>
    </row>
    <row r="9" spans="1:15" ht="16.5" thickTop="1" thickBot="1">
      <c r="A9" s="33">
        <f>IF($A$2="","",$A$2+3)</f>
        <v>42098</v>
      </c>
      <c r="B9" s="48"/>
      <c r="C9" s="41"/>
      <c r="D9" s="48"/>
      <c r="E9" s="45"/>
      <c r="F9" s="48"/>
      <c r="G9" s="48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ht="16.5" thickTop="1" thickBot="1">
      <c r="A10" s="34">
        <f>IF($A$2="","",$A$2+4)</f>
        <v>42099</v>
      </c>
      <c r="B10" s="48"/>
      <c r="C10" s="41"/>
      <c r="D10" s="48"/>
      <c r="E10" s="45"/>
      <c r="F10" s="48"/>
      <c r="G10" s="48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ht="16.5" thickTop="1" thickBot="1">
      <c r="A11" s="33">
        <f>IF($A$2="","",$A$2+5)</f>
        <v>42100</v>
      </c>
      <c r="B11" s="48"/>
      <c r="C11" s="41"/>
      <c r="D11" s="48"/>
      <c r="E11" s="45"/>
      <c r="F11" s="48"/>
      <c r="G11" s="48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ht="16.5" thickTop="1" thickBot="1">
      <c r="A12" s="34">
        <f>IF($A$2="","",$A$2+6)</f>
        <v>42101</v>
      </c>
      <c r="B12" s="48"/>
      <c r="C12" s="41"/>
      <c r="D12" s="48"/>
      <c r="E12" s="45"/>
      <c r="F12" s="48"/>
      <c r="G12" s="48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ht="16.5" thickTop="1" thickBot="1">
      <c r="A13" s="33">
        <f>IF($A$2="","",$A$2+7)</f>
        <v>42102</v>
      </c>
      <c r="B13" s="48"/>
      <c r="C13" s="41"/>
      <c r="D13" s="48"/>
      <c r="E13" s="45"/>
      <c r="F13" s="48"/>
      <c r="G13" s="48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ht="16.5" thickTop="1" thickBot="1">
      <c r="A14" s="34">
        <f>IF($A$2="","",$A$2+8)</f>
        <v>42103</v>
      </c>
      <c r="B14" s="48"/>
      <c r="C14" s="41"/>
      <c r="D14" s="48"/>
      <c r="E14" s="45"/>
      <c r="F14" s="48"/>
      <c r="G14" s="48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ht="16.5" thickTop="1" thickBot="1">
      <c r="A15" s="33">
        <f>IF($A$2="","",$A$2+9)</f>
        <v>42104</v>
      </c>
      <c r="B15" s="48"/>
      <c r="C15" s="41"/>
      <c r="D15" s="48"/>
      <c r="E15" s="45"/>
      <c r="F15" s="48"/>
      <c r="G15" s="48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ht="16.5" thickTop="1" thickBot="1">
      <c r="A16" s="34">
        <f>IF($A$2="","",$A$2+10)</f>
        <v>42105</v>
      </c>
      <c r="B16" s="48"/>
      <c r="C16" s="41"/>
      <c r="D16" s="48"/>
      <c r="E16" s="45"/>
      <c r="F16" s="48"/>
      <c r="G16" s="48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ht="16.5" thickTop="1" thickBot="1">
      <c r="A17" s="33">
        <f>IF($A$2="","",$A$2+11)</f>
        <v>42106</v>
      </c>
      <c r="B17" s="48"/>
      <c r="C17" s="41"/>
      <c r="D17" s="48"/>
      <c r="E17" s="45"/>
      <c r="F17" s="48"/>
      <c r="G17" s="48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ht="16.5" thickTop="1" thickBot="1">
      <c r="A18" s="34">
        <f>IF($A$2="","",$A$2+12)</f>
        <v>42107</v>
      </c>
      <c r="B18" s="48"/>
      <c r="C18" s="41"/>
      <c r="D18" s="48"/>
      <c r="E18" s="45"/>
      <c r="F18" s="48"/>
      <c r="G18" s="48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ht="16.5" thickTop="1" thickBot="1">
      <c r="A19" s="33">
        <f>IF($A$2="","",$A$2+13)</f>
        <v>42108</v>
      </c>
      <c r="B19" s="48"/>
      <c r="C19" s="41"/>
      <c r="D19" s="48"/>
      <c r="E19" s="45"/>
      <c r="F19" s="48"/>
      <c r="G19" s="48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ht="16.5" thickTop="1" thickBot="1">
      <c r="A20" s="34">
        <f>IF($A$2="","",$A$2+14)</f>
        <v>42109</v>
      </c>
      <c r="B20" s="48"/>
      <c r="C20" s="41"/>
      <c r="D20" s="48"/>
      <c r="E20" s="45"/>
      <c r="F20" s="48"/>
      <c r="G20" s="48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ht="16.5" thickTop="1" thickBot="1">
      <c r="A21" s="33">
        <f>IF($A$2="","",$A$2+15)</f>
        <v>42110</v>
      </c>
      <c r="B21" s="48"/>
      <c r="C21" s="41"/>
      <c r="D21" s="48"/>
      <c r="E21" s="45"/>
      <c r="F21" s="48"/>
      <c r="G21" s="48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ht="16.5" thickTop="1" thickBot="1">
      <c r="A22" s="34">
        <f>IF($A$2="","",$A$2+16)</f>
        <v>42111</v>
      </c>
      <c r="B22" s="48"/>
      <c r="C22" s="41"/>
      <c r="D22" s="48"/>
      <c r="E22" s="45"/>
      <c r="F22" s="48"/>
      <c r="G22" s="48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6.5" thickTop="1" thickBot="1">
      <c r="A23" s="33">
        <f>IF($A$2="","",$A$2+17)</f>
        <v>42112</v>
      </c>
      <c r="B23" s="48"/>
      <c r="C23" s="41"/>
      <c r="D23" s="48"/>
      <c r="E23" s="45"/>
      <c r="F23" s="48"/>
      <c r="G23" s="48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6.5" thickTop="1" thickBot="1">
      <c r="A24" s="34">
        <f>IF($A$2="","",$A$2+18)</f>
        <v>42113</v>
      </c>
      <c r="B24" s="48"/>
      <c r="C24" s="41"/>
      <c r="D24" s="48"/>
      <c r="E24" s="45"/>
      <c r="F24" s="48"/>
      <c r="G24" s="48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ht="16.5" thickTop="1" thickBot="1">
      <c r="A25" s="33">
        <f>IF($A$2="","",$A$2+19)</f>
        <v>42114</v>
      </c>
      <c r="B25" s="48"/>
      <c r="C25" s="41"/>
      <c r="D25" s="48"/>
      <c r="E25" s="45"/>
      <c r="F25" s="48"/>
      <c r="G25" s="48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ht="16.5" thickTop="1" thickBot="1">
      <c r="A26" s="34">
        <f>IF($A$2="","",$A$2+20)</f>
        <v>42115</v>
      </c>
      <c r="B26" s="48"/>
      <c r="C26" s="41"/>
      <c r="D26" s="48"/>
      <c r="E26" s="45"/>
      <c r="F26" s="48"/>
      <c r="G26" s="48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ht="16.5" thickTop="1" thickBot="1">
      <c r="A27" s="33">
        <f>IF($A$2="","",$A$2+21)</f>
        <v>42116</v>
      </c>
      <c r="B27" s="48"/>
      <c r="C27" s="41"/>
      <c r="D27" s="48"/>
      <c r="E27" s="45"/>
      <c r="F27" s="48"/>
      <c r="G27" s="48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ht="16.5" thickTop="1" thickBot="1">
      <c r="A28" s="34">
        <f>IF($A$2="","",$A$2+22)</f>
        <v>42117</v>
      </c>
      <c r="B28" s="48"/>
      <c r="C28" s="41"/>
      <c r="D28" s="48"/>
      <c r="E28" s="45"/>
      <c r="F28" s="48"/>
      <c r="G28" s="48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ht="16.5" thickTop="1" thickBot="1">
      <c r="A29" s="33">
        <f>IF($A$2="","",$A$2+23)</f>
        <v>42118</v>
      </c>
      <c r="B29" s="48"/>
      <c r="C29" s="41"/>
      <c r="D29" s="48"/>
      <c r="E29" s="45"/>
      <c r="F29" s="48"/>
      <c r="G29" s="48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ht="16.5" thickTop="1" thickBot="1">
      <c r="A30" s="34">
        <f>IF($A$2="","",$A$2+24)</f>
        <v>42119</v>
      </c>
      <c r="B30" s="48"/>
      <c r="C30" s="41"/>
      <c r="D30" s="48"/>
      <c r="E30" s="45"/>
      <c r="F30" s="48"/>
      <c r="G30" s="48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ht="16.5" thickTop="1" thickBot="1">
      <c r="A31" s="33">
        <f>IF($A$2="","",$A$2+25)</f>
        <v>42120</v>
      </c>
      <c r="B31" s="48"/>
      <c r="C31" s="41"/>
      <c r="D31" s="48"/>
      <c r="E31" s="45"/>
      <c r="F31" s="48"/>
      <c r="G31" s="48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ht="16.5" thickTop="1" thickBot="1">
      <c r="A32" s="34">
        <f>IF($A$2="","",$A$2+26)</f>
        <v>42121</v>
      </c>
      <c r="B32" s="48"/>
      <c r="C32" s="41"/>
      <c r="D32" s="48"/>
      <c r="E32" s="45"/>
      <c r="F32" s="48"/>
      <c r="G32" s="48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thickTop="1" thickBot="1">
      <c r="A33" s="33">
        <f>IF($A$2="","",$A$2+27)</f>
        <v>42122</v>
      </c>
      <c r="B33" s="48"/>
      <c r="C33" s="41"/>
      <c r="D33" s="48"/>
      <c r="E33" s="45"/>
      <c r="F33" s="48"/>
      <c r="G33" s="48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thickTop="1" thickBot="1">
      <c r="A34" s="34">
        <f>IF($A$2="","",$A$2+28)</f>
        <v>42123</v>
      </c>
      <c r="B34" s="48"/>
      <c r="C34" s="41"/>
      <c r="D34" s="48"/>
      <c r="E34" s="45"/>
      <c r="F34" s="48"/>
      <c r="G34" s="48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thickTop="1" thickBot="1">
      <c r="A35" s="33">
        <f>IF($A$2="","",$A$2+29)</f>
        <v>42124</v>
      </c>
      <c r="B35" s="48"/>
      <c r="C35" s="41"/>
      <c r="D35" s="48"/>
      <c r="E35" s="45"/>
      <c r="F35" s="48"/>
      <c r="G35" s="48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4.25" customHeight="1" thickTop="1" thickBot="1">
      <c r="A36" s="32">
        <f>IF($A$2="","",$A$2+30)</f>
        <v>42125</v>
      </c>
      <c r="B36" s="48"/>
      <c r="C36" s="41"/>
      <c r="D36" s="48"/>
      <c r="E36" s="45"/>
      <c r="F36" s="48"/>
      <c r="G36" s="48"/>
      <c r="H36" s="10">
        <f t="shared" si="2"/>
        <v>0</v>
      </c>
      <c r="I36" s="6"/>
      <c r="J36" s="20" t="str">
        <f t="shared" ref="J36" si="4">IF(OR(AND(B36&lt;=$O$1,C36&gt;$O$1),AND(D36&lt;=$O$1,E36&gt;$O$1),AND(F36&lt;=$O$1,G36&gt;$O$1)),$B$39,"")</f>
        <v/>
      </c>
      <c r="K36" s="19" t="str">
        <f t="shared" si="1"/>
        <v/>
      </c>
      <c r="L36" s="26">
        <f t="shared" si="3"/>
        <v>0</v>
      </c>
    </row>
    <row r="37" spans="1:16" ht="16.5" thickTop="1" thickBot="1">
      <c r="A37" s="107" t="s">
        <v>5</v>
      </c>
      <c r="B37" s="109"/>
      <c r="C37" s="109"/>
      <c r="D37" s="109"/>
      <c r="E37" s="109"/>
      <c r="F37" s="109"/>
      <c r="G37" s="12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>
      <c r="A38" s="14" t="s">
        <v>13</v>
      </c>
      <c r="B38" s="15">
        <v>3</v>
      </c>
      <c r="C38" s="116" t="s">
        <v>17</v>
      </c>
      <c r="D38" s="146"/>
      <c r="E38" s="118">
        <f>janvier!$E$38</f>
        <v>0</v>
      </c>
      <c r="F38" s="14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>
      <c r="A39" s="14" t="s">
        <v>12</v>
      </c>
      <c r="B39" s="15">
        <v>1.5</v>
      </c>
      <c r="C39" s="125" t="s">
        <v>19</v>
      </c>
      <c r="D39" s="148"/>
      <c r="E39" s="118">
        <f>janvier!$E$38</f>
        <v>0</v>
      </c>
      <c r="F39" s="147"/>
      <c r="G39" s="35"/>
      <c r="H39" s="120" t="s">
        <v>18</v>
      </c>
      <c r="I39" s="143"/>
      <c r="J39" s="122">
        <f>E38+(H37*E39)+SUM(J37:L37)</f>
        <v>0</v>
      </c>
      <c r="K39" s="144"/>
      <c r="L39" s="145"/>
      <c r="M39" s="36"/>
      <c r="N39" s="36"/>
      <c r="O39" s="36"/>
      <c r="P39" s="36"/>
    </row>
    <row r="40" spans="1:16" ht="15.7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37:G37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29" priority="7">
      <formula>OR(WEEKDAY($A6,2)&gt;5)</formula>
    </cfRule>
  </conditionalFormatting>
  <conditionalFormatting sqref="B6:G36">
    <cfRule type="expression" dxfId="28" priority="2">
      <formula>COUNTIF($A$6:$A$36,$O$3)</formula>
    </cfRule>
    <cfRule type="expression" dxfId="27" priority="3">
      <formula>OR(WEEKDAY($A6,2)&gt;5)</formula>
    </cfRule>
  </conditionalFormatting>
  <conditionalFormatting sqref="B6:G36">
    <cfRule type="expression" dxfId="26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P40"/>
  <sheetViews>
    <sheetView topLeftCell="A2" workbookViewId="0">
      <selection activeCell="B6" sqref="B6:G6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42125</v>
      </c>
      <c r="B2" s="138"/>
      <c r="C2" s="92" t="s">
        <v>7</v>
      </c>
      <c r="D2" s="92"/>
      <c r="E2" s="92"/>
      <c r="F2" s="92"/>
      <c r="G2" s="92"/>
      <c r="H2" s="92"/>
      <c r="I2" s="92"/>
      <c r="J2" s="92"/>
      <c r="K2" s="92"/>
      <c r="L2" s="139"/>
    </row>
    <row r="3" spans="1:15" ht="15.75" thickBot="1">
      <c r="A3" s="105" t="s">
        <v>16</v>
      </c>
      <c r="B3" s="140"/>
      <c r="C3" s="140"/>
      <c r="D3" s="140"/>
      <c r="E3" s="140"/>
      <c r="F3" s="3"/>
      <c r="G3" s="3"/>
      <c r="H3" s="3"/>
      <c r="I3" s="3"/>
      <c r="J3" s="3"/>
      <c r="K3" s="3"/>
      <c r="L3" s="5"/>
    </row>
    <row r="4" spans="1:15" ht="15.75" thickTop="1">
      <c r="A4" s="114" t="s">
        <v>0</v>
      </c>
      <c r="B4" s="103" t="s">
        <v>1</v>
      </c>
      <c r="C4" s="142"/>
      <c r="D4" s="103" t="s">
        <v>2</v>
      </c>
      <c r="E4" s="142"/>
      <c r="F4" s="103" t="s">
        <v>3</v>
      </c>
      <c r="G4" s="142"/>
      <c r="H4" s="135" t="s">
        <v>10</v>
      </c>
      <c r="I4" s="135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36"/>
      <c r="I5" s="136"/>
      <c r="J5" s="137"/>
      <c r="K5" s="141"/>
      <c r="L5" s="137"/>
    </row>
    <row r="6" spans="1:15" ht="16.5" thickTop="1" thickBot="1">
      <c r="A6" s="31">
        <f>A2</f>
        <v>42125</v>
      </c>
      <c r="B6" s="48"/>
      <c r="C6" s="41"/>
      <c r="D6" s="48"/>
      <c r="E6" s="45"/>
      <c r="F6" s="48"/>
      <c r="G6" s="48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>
      <c r="A7" s="33">
        <f>IF($A$2="","",$A$2+1)</f>
        <v>42126</v>
      </c>
      <c r="B7" s="48"/>
      <c r="C7" s="41"/>
      <c r="D7" s="48"/>
      <c r="E7" s="45"/>
      <c r="F7" s="48"/>
      <c r="G7" s="48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ht="16.5" thickTop="1" thickBot="1">
      <c r="A8" s="34">
        <f>IF($A$2="","",$A$2+2)</f>
        <v>42127</v>
      </c>
      <c r="B8" s="48"/>
      <c r="C8" s="41"/>
      <c r="D8" s="48"/>
      <c r="E8" s="45"/>
      <c r="F8" s="48"/>
      <c r="G8" s="48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ht="16.5" thickTop="1" thickBot="1">
      <c r="A9" s="33">
        <f>IF($A$2="","",$A$2+3)</f>
        <v>42128</v>
      </c>
      <c r="B9" s="48"/>
      <c r="C9" s="41"/>
      <c r="D9" s="48"/>
      <c r="E9" s="45"/>
      <c r="F9" s="48"/>
      <c r="G9" s="48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ht="16.5" thickTop="1" thickBot="1">
      <c r="A10" s="34">
        <f>IF($A$2="","",$A$2+4)</f>
        <v>42129</v>
      </c>
      <c r="B10" s="48"/>
      <c r="C10" s="41"/>
      <c r="D10" s="48"/>
      <c r="E10" s="45"/>
      <c r="F10" s="48"/>
      <c r="G10" s="48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ht="16.5" thickTop="1" thickBot="1">
      <c r="A11" s="33">
        <f>IF($A$2="","",$A$2+5)</f>
        <v>42130</v>
      </c>
      <c r="B11" s="48"/>
      <c r="C11" s="41"/>
      <c r="D11" s="48"/>
      <c r="E11" s="45"/>
      <c r="F11" s="48"/>
      <c r="G11" s="48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ht="16.5" thickTop="1" thickBot="1">
      <c r="A12" s="34">
        <f>IF($A$2="","",$A$2+6)</f>
        <v>42131</v>
      </c>
      <c r="B12" s="48"/>
      <c r="C12" s="41"/>
      <c r="D12" s="48"/>
      <c r="E12" s="45"/>
      <c r="F12" s="48"/>
      <c r="G12" s="48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ht="16.5" thickTop="1" thickBot="1">
      <c r="A13" s="33">
        <f>IF($A$2="","",$A$2+7)</f>
        <v>42132</v>
      </c>
      <c r="B13" s="48"/>
      <c r="C13" s="41"/>
      <c r="D13" s="48"/>
      <c r="E13" s="45"/>
      <c r="F13" s="48"/>
      <c r="G13" s="48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ht="16.5" thickTop="1" thickBot="1">
      <c r="A14" s="34">
        <f>IF($A$2="","",$A$2+8)</f>
        <v>42133</v>
      </c>
      <c r="B14" s="48"/>
      <c r="C14" s="41"/>
      <c r="D14" s="48"/>
      <c r="E14" s="45"/>
      <c r="F14" s="48"/>
      <c r="G14" s="48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ht="16.5" thickTop="1" thickBot="1">
      <c r="A15" s="33">
        <f>IF($A$2="","",$A$2+9)</f>
        <v>42134</v>
      </c>
      <c r="B15" s="48"/>
      <c r="C15" s="41"/>
      <c r="D15" s="48"/>
      <c r="E15" s="45"/>
      <c r="F15" s="48"/>
      <c r="G15" s="48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ht="16.5" thickTop="1" thickBot="1">
      <c r="A16" s="34">
        <f>IF($A$2="","",$A$2+10)</f>
        <v>42135</v>
      </c>
      <c r="B16" s="48"/>
      <c r="C16" s="41"/>
      <c r="D16" s="48"/>
      <c r="E16" s="45"/>
      <c r="F16" s="48"/>
      <c r="G16" s="48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ht="16.5" thickTop="1" thickBot="1">
      <c r="A17" s="33">
        <f>IF($A$2="","",$A$2+11)</f>
        <v>42136</v>
      </c>
      <c r="B17" s="48"/>
      <c r="C17" s="41"/>
      <c r="D17" s="48"/>
      <c r="E17" s="45"/>
      <c r="F17" s="48"/>
      <c r="G17" s="48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ht="16.5" thickTop="1" thickBot="1">
      <c r="A18" s="34">
        <f>IF($A$2="","",$A$2+12)</f>
        <v>42137</v>
      </c>
      <c r="B18" s="48"/>
      <c r="C18" s="41"/>
      <c r="D18" s="48"/>
      <c r="E18" s="45"/>
      <c r="F18" s="48"/>
      <c r="G18" s="48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ht="16.5" thickTop="1" thickBot="1">
      <c r="A19" s="33">
        <f>IF($A$2="","",$A$2+13)</f>
        <v>42138</v>
      </c>
      <c r="B19" s="48"/>
      <c r="C19" s="41"/>
      <c r="D19" s="48"/>
      <c r="E19" s="45"/>
      <c r="F19" s="48"/>
      <c r="G19" s="48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ht="16.5" thickTop="1" thickBot="1">
      <c r="A20" s="34">
        <f>IF($A$2="","",$A$2+14)</f>
        <v>42139</v>
      </c>
      <c r="B20" s="48"/>
      <c r="C20" s="41"/>
      <c r="D20" s="48"/>
      <c r="E20" s="45"/>
      <c r="F20" s="48"/>
      <c r="G20" s="48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ht="16.5" thickTop="1" thickBot="1">
      <c r="A21" s="33">
        <f>IF($A$2="","",$A$2+15)</f>
        <v>42140</v>
      </c>
      <c r="B21" s="48"/>
      <c r="C21" s="41"/>
      <c r="D21" s="48"/>
      <c r="E21" s="45"/>
      <c r="F21" s="48"/>
      <c r="G21" s="48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ht="16.5" thickTop="1" thickBot="1">
      <c r="A22" s="34">
        <f>IF($A$2="","",$A$2+16)</f>
        <v>42141</v>
      </c>
      <c r="B22" s="48"/>
      <c r="C22" s="41"/>
      <c r="D22" s="48"/>
      <c r="E22" s="45"/>
      <c r="F22" s="48"/>
      <c r="G22" s="48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6.5" thickTop="1" thickBot="1">
      <c r="A23" s="33">
        <f>IF($A$2="","",$A$2+17)</f>
        <v>42142</v>
      </c>
      <c r="B23" s="48"/>
      <c r="C23" s="41"/>
      <c r="D23" s="48"/>
      <c r="E23" s="45"/>
      <c r="F23" s="48"/>
      <c r="G23" s="48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6.5" thickTop="1" thickBot="1">
      <c r="A24" s="34">
        <f>IF($A$2="","",$A$2+18)</f>
        <v>42143</v>
      </c>
      <c r="B24" s="48"/>
      <c r="C24" s="41"/>
      <c r="D24" s="48"/>
      <c r="E24" s="45"/>
      <c r="F24" s="48"/>
      <c r="G24" s="48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ht="16.5" thickTop="1" thickBot="1">
      <c r="A25" s="33">
        <f>IF($A$2="","",$A$2+19)</f>
        <v>42144</v>
      </c>
      <c r="B25" s="48"/>
      <c r="C25" s="41"/>
      <c r="D25" s="48"/>
      <c r="E25" s="45"/>
      <c r="F25" s="48"/>
      <c r="G25" s="48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ht="16.5" thickTop="1" thickBot="1">
      <c r="A26" s="34">
        <f>IF($A$2="","",$A$2+20)</f>
        <v>42145</v>
      </c>
      <c r="B26" s="48"/>
      <c r="C26" s="41"/>
      <c r="D26" s="48"/>
      <c r="E26" s="45"/>
      <c r="F26" s="48"/>
      <c r="G26" s="48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ht="16.5" thickTop="1" thickBot="1">
      <c r="A27" s="33">
        <f>IF($A$2="","",$A$2+21)</f>
        <v>42146</v>
      </c>
      <c r="B27" s="48"/>
      <c r="C27" s="41"/>
      <c r="D27" s="48"/>
      <c r="E27" s="45"/>
      <c r="F27" s="48"/>
      <c r="G27" s="48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ht="16.5" thickTop="1" thickBot="1">
      <c r="A28" s="34">
        <f>IF($A$2="","",$A$2+22)</f>
        <v>42147</v>
      </c>
      <c r="B28" s="48"/>
      <c r="C28" s="41"/>
      <c r="D28" s="48"/>
      <c r="E28" s="45"/>
      <c r="F28" s="48"/>
      <c r="G28" s="48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ht="16.5" thickTop="1" thickBot="1">
      <c r="A29" s="33">
        <f>IF($A$2="","",$A$2+23)</f>
        <v>42148</v>
      </c>
      <c r="B29" s="48"/>
      <c r="C29" s="41"/>
      <c r="D29" s="48"/>
      <c r="E29" s="45"/>
      <c r="F29" s="48"/>
      <c r="G29" s="48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ht="16.5" thickTop="1" thickBot="1">
      <c r="A30" s="34">
        <f>IF($A$2="","",$A$2+24)</f>
        <v>42149</v>
      </c>
      <c r="B30" s="48"/>
      <c r="C30" s="41"/>
      <c r="D30" s="48"/>
      <c r="E30" s="45"/>
      <c r="F30" s="48"/>
      <c r="G30" s="48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ht="16.5" thickTop="1" thickBot="1">
      <c r="A31" s="33">
        <f>IF($A$2="","",$A$2+25)</f>
        <v>42150</v>
      </c>
      <c r="B31" s="48"/>
      <c r="C31" s="41"/>
      <c r="D31" s="48"/>
      <c r="E31" s="45"/>
      <c r="F31" s="48"/>
      <c r="G31" s="48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ht="16.5" thickTop="1" thickBot="1">
      <c r="A32" s="34">
        <f>IF($A$2="","",$A$2+26)</f>
        <v>42151</v>
      </c>
      <c r="B32" s="48"/>
      <c r="C32" s="41"/>
      <c r="D32" s="48"/>
      <c r="E32" s="45"/>
      <c r="F32" s="48"/>
      <c r="G32" s="48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thickTop="1" thickBot="1">
      <c r="A33" s="33">
        <f>IF($A$2="","",$A$2+27)</f>
        <v>42152</v>
      </c>
      <c r="B33" s="48"/>
      <c r="C33" s="41"/>
      <c r="D33" s="48"/>
      <c r="E33" s="45"/>
      <c r="F33" s="48"/>
      <c r="G33" s="48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thickTop="1" thickBot="1">
      <c r="A34" s="34">
        <f>IF($A$2="","",$A$2+28)</f>
        <v>42153</v>
      </c>
      <c r="B34" s="48"/>
      <c r="C34" s="41"/>
      <c r="D34" s="48"/>
      <c r="E34" s="45"/>
      <c r="F34" s="48"/>
      <c r="G34" s="48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thickTop="1" thickBot="1">
      <c r="A35" s="33">
        <f>IF($A$2="","",$A$2+29)</f>
        <v>42154</v>
      </c>
      <c r="B35" s="48"/>
      <c r="C35" s="41"/>
      <c r="D35" s="48"/>
      <c r="E35" s="45"/>
      <c r="F35" s="48"/>
      <c r="G35" s="48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Top="1" thickBot="1">
      <c r="A36" s="32">
        <f>IF($A$2="","",$A$2+30)</f>
        <v>42155</v>
      </c>
      <c r="B36" s="48"/>
      <c r="C36" s="41"/>
      <c r="D36" s="48"/>
      <c r="E36" s="45"/>
      <c r="F36" s="48"/>
      <c r="G36" s="48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>
      <c r="A37" s="107" t="s">
        <v>5</v>
      </c>
      <c r="B37" s="109"/>
      <c r="C37" s="109"/>
      <c r="D37" s="109"/>
      <c r="E37" s="109"/>
      <c r="F37" s="109"/>
      <c r="G37" s="12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>
      <c r="A38" s="14" t="s">
        <v>13</v>
      </c>
      <c r="B38" s="15">
        <v>3</v>
      </c>
      <c r="C38" s="116" t="s">
        <v>17</v>
      </c>
      <c r="D38" s="146"/>
      <c r="E38" s="118">
        <f>janvier!$E$38</f>
        <v>0</v>
      </c>
      <c r="F38" s="14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>
      <c r="A39" s="14" t="s">
        <v>12</v>
      </c>
      <c r="B39" s="15">
        <v>1.5</v>
      </c>
      <c r="C39" s="125" t="s">
        <v>19</v>
      </c>
      <c r="D39" s="148"/>
      <c r="E39" s="118">
        <f>janvier!$E$38</f>
        <v>0</v>
      </c>
      <c r="F39" s="147"/>
      <c r="G39" s="35"/>
      <c r="H39" s="120" t="s">
        <v>18</v>
      </c>
      <c r="I39" s="143"/>
      <c r="J39" s="122">
        <f>E38+(H37*E39)+SUM(J37:L37)</f>
        <v>0</v>
      </c>
      <c r="K39" s="144"/>
      <c r="L39" s="145"/>
      <c r="M39" s="36"/>
      <c r="N39" s="36"/>
      <c r="O39" s="36"/>
      <c r="P39" s="36"/>
    </row>
    <row r="40" spans="1:16" ht="15.7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37:G37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25" priority="4">
      <formula>OR(WEEKDAY($A6,2)&gt;5)</formula>
    </cfRule>
  </conditionalFormatting>
  <conditionalFormatting sqref="B6:G36">
    <cfRule type="expression" dxfId="24" priority="2">
      <formula>COUNTIF($A$6:$A$36,$O$3)</formula>
    </cfRule>
    <cfRule type="expression" dxfId="23" priority="3">
      <formula>OR(WEEKDAY($A6,2)&gt;5)</formula>
    </cfRule>
  </conditionalFormatting>
  <conditionalFormatting sqref="B6:G36">
    <cfRule type="expression" dxfId="22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P40"/>
  <sheetViews>
    <sheetView topLeftCell="A17" workbookViewId="0">
      <selection activeCell="A3" sqref="A3:E3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42156</v>
      </c>
      <c r="B2" s="138"/>
      <c r="C2" s="92" t="s">
        <v>7</v>
      </c>
      <c r="D2" s="92"/>
      <c r="E2" s="92"/>
      <c r="F2" s="92"/>
      <c r="G2" s="92"/>
      <c r="H2" s="92"/>
      <c r="I2" s="92"/>
      <c r="J2" s="92"/>
      <c r="K2" s="92"/>
      <c r="L2" s="139"/>
    </row>
    <row r="3" spans="1:15" ht="15.75" thickBot="1">
      <c r="A3" s="105" t="s">
        <v>16</v>
      </c>
      <c r="B3" s="140"/>
      <c r="C3" s="140"/>
      <c r="D3" s="140"/>
      <c r="E3" s="140"/>
      <c r="F3" s="3"/>
      <c r="G3" s="3"/>
      <c r="H3" s="3"/>
      <c r="I3" s="3"/>
      <c r="J3" s="3"/>
      <c r="K3" s="3"/>
      <c r="L3" s="5"/>
    </row>
    <row r="4" spans="1:15" ht="15.75" thickTop="1">
      <c r="A4" s="114" t="s">
        <v>0</v>
      </c>
      <c r="B4" s="103" t="s">
        <v>1</v>
      </c>
      <c r="C4" s="142"/>
      <c r="D4" s="103" t="s">
        <v>2</v>
      </c>
      <c r="E4" s="142"/>
      <c r="F4" s="103" t="s">
        <v>3</v>
      </c>
      <c r="G4" s="142"/>
      <c r="H4" s="135" t="s">
        <v>10</v>
      </c>
      <c r="I4" s="135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36"/>
      <c r="I5" s="136"/>
      <c r="J5" s="137"/>
      <c r="K5" s="141"/>
      <c r="L5" s="137"/>
    </row>
    <row r="6" spans="1:15" ht="16.5" thickTop="1" thickBot="1">
      <c r="A6" s="31">
        <f>A2</f>
        <v>42156</v>
      </c>
      <c r="B6" s="48"/>
      <c r="C6" s="41"/>
      <c r="D6" s="48"/>
      <c r="E6" s="45"/>
      <c r="F6" s="48"/>
      <c r="G6" s="48"/>
      <c r="H6" s="28">
        <f>(G6-F6)+(E6-D6)+(C6-B6)</f>
        <v>0</v>
      </c>
      <c r="I6" s="10"/>
      <c r="J6" s="18" t="str">
        <f t="shared" ref="J6:J36" si="0">IF(OR(AND(B6&lt;=$O$1,C6&gt;$O$1),AND(D6&lt;=$O$1,E6&gt;$O$1),AND(F6&lt;=$O$1,G6&gt;$O$1)),$B$39,"")</f>
        <v/>
      </c>
      <c r="K6" s="1" t="str">
        <f t="shared" ref="K6:K36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>
      <c r="A7" s="33">
        <f>IF($A$2="","",$A$2+1)</f>
        <v>42157</v>
      </c>
      <c r="B7" s="48"/>
      <c r="C7" s="41"/>
      <c r="D7" s="48"/>
      <c r="E7" s="45"/>
      <c r="F7" s="48"/>
      <c r="G7" s="48"/>
      <c r="H7" s="29">
        <f t="shared" ref="H7:H36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ht="16.5" thickTop="1" thickBot="1">
      <c r="A8" s="34">
        <f>IF($A$2="","",$A$2+2)</f>
        <v>42158</v>
      </c>
      <c r="B8" s="48"/>
      <c r="C8" s="41"/>
      <c r="D8" s="48"/>
      <c r="E8" s="45"/>
      <c r="F8" s="48"/>
      <c r="G8" s="48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6" si="3">IF(OR(IF( B8,3,0),IF(D8,3,0),IF(F8,3,0)),3,0)</f>
        <v>0</v>
      </c>
    </row>
    <row r="9" spans="1:15" ht="16.5" thickTop="1" thickBot="1">
      <c r="A9" s="33">
        <f>IF($A$2="","",$A$2+3)</f>
        <v>42159</v>
      </c>
      <c r="B9" s="48"/>
      <c r="C9" s="41"/>
      <c r="D9" s="48"/>
      <c r="E9" s="45"/>
      <c r="F9" s="48"/>
      <c r="G9" s="48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ht="16.5" thickTop="1" thickBot="1">
      <c r="A10" s="34">
        <f>IF($A$2="","",$A$2+4)</f>
        <v>42160</v>
      </c>
      <c r="B10" s="48"/>
      <c r="C10" s="41"/>
      <c r="D10" s="48"/>
      <c r="E10" s="45"/>
      <c r="F10" s="48"/>
      <c r="G10" s="48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ht="16.5" thickTop="1" thickBot="1">
      <c r="A11" s="33">
        <f>IF($A$2="","",$A$2+5)</f>
        <v>42161</v>
      </c>
      <c r="B11" s="48"/>
      <c r="C11" s="41"/>
      <c r="D11" s="48"/>
      <c r="E11" s="45"/>
      <c r="F11" s="48"/>
      <c r="G11" s="48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ht="16.5" thickTop="1" thickBot="1">
      <c r="A12" s="34">
        <f>IF($A$2="","",$A$2+6)</f>
        <v>42162</v>
      </c>
      <c r="B12" s="48"/>
      <c r="C12" s="41"/>
      <c r="D12" s="48"/>
      <c r="E12" s="45"/>
      <c r="F12" s="48"/>
      <c r="G12" s="48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ht="16.5" thickTop="1" thickBot="1">
      <c r="A13" s="33">
        <f>IF($A$2="","",$A$2+7)</f>
        <v>42163</v>
      </c>
      <c r="B13" s="48"/>
      <c r="C13" s="41"/>
      <c r="D13" s="48"/>
      <c r="E13" s="45"/>
      <c r="F13" s="48"/>
      <c r="G13" s="48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ht="16.5" thickTop="1" thickBot="1">
      <c r="A14" s="34">
        <f>IF($A$2="","",$A$2+8)</f>
        <v>42164</v>
      </c>
      <c r="B14" s="48"/>
      <c r="C14" s="41"/>
      <c r="D14" s="48"/>
      <c r="E14" s="45"/>
      <c r="F14" s="48"/>
      <c r="G14" s="48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ht="16.5" thickTop="1" thickBot="1">
      <c r="A15" s="33">
        <f>IF($A$2="","",$A$2+9)</f>
        <v>42165</v>
      </c>
      <c r="B15" s="48"/>
      <c r="C15" s="41"/>
      <c r="D15" s="48"/>
      <c r="E15" s="45"/>
      <c r="F15" s="48"/>
      <c r="G15" s="48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ht="16.5" thickTop="1" thickBot="1">
      <c r="A16" s="34">
        <f>IF($A$2="","",$A$2+10)</f>
        <v>42166</v>
      </c>
      <c r="B16" s="48"/>
      <c r="C16" s="41"/>
      <c r="D16" s="48"/>
      <c r="E16" s="45"/>
      <c r="F16" s="48"/>
      <c r="G16" s="48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ht="16.5" thickTop="1" thickBot="1">
      <c r="A17" s="33">
        <f>IF($A$2="","",$A$2+11)</f>
        <v>42167</v>
      </c>
      <c r="B17" s="48"/>
      <c r="C17" s="41"/>
      <c r="D17" s="48"/>
      <c r="E17" s="45"/>
      <c r="F17" s="48"/>
      <c r="G17" s="48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ht="16.5" thickTop="1" thickBot="1">
      <c r="A18" s="34">
        <f>IF($A$2="","",$A$2+12)</f>
        <v>42168</v>
      </c>
      <c r="B18" s="48"/>
      <c r="C18" s="41"/>
      <c r="D18" s="48"/>
      <c r="E18" s="45"/>
      <c r="F18" s="48"/>
      <c r="G18" s="48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ht="16.5" thickTop="1" thickBot="1">
      <c r="A19" s="33">
        <f>IF($A$2="","",$A$2+13)</f>
        <v>42169</v>
      </c>
      <c r="B19" s="48"/>
      <c r="C19" s="41"/>
      <c r="D19" s="48"/>
      <c r="E19" s="45"/>
      <c r="F19" s="48"/>
      <c r="G19" s="48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ht="16.5" thickTop="1" thickBot="1">
      <c r="A20" s="34">
        <f>IF($A$2="","",$A$2+14)</f>
        <v>42170</v>
      </c>
      <c r="B20" s="48"/>
      <c r="C20" s="41"/>
      <c r="D20" s="48"/>
      <c r="E20" s="45"/>
      <c r="F20" s="48"/>
      <c r="G20" s="48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ht="16.5" thickTop="1" thickBot="1">
      <c r="A21" s="33">
        <f>IF($A$2="","",$A$2+15)</f>
        <v>42171</v>
      </c>
      <c r="B21" s="48"/>
      <c r="C21" s="41"/>
      <c r="D21" s="48"/>
      <c r="E21" s="45"/>
      <c r="F21" s="48"/>
      <c r="G21" s="48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ht="16.5" thickTop="1" thickBot="1">
      <c r="A22" s="34">
        <f>IF($A$2="","",$A$2+16)</f>
        <v>42172</v>
      </c>
      <c r="B22" s="48"/>
      <c r="C22" s="41"/>
      <c r="D22" s="48"/>
      <c r="E22" s="45"/>
      <c r="F22" s="48"/>
      <c r="G22" s="48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6.5" thickTop="1" thickBot="1">
      <c r="A23" s="33">
        <f>IF($A$2="","",$A$2+17)</f>
        <v>42173</v>
      </c>
      <c r="B23" s="48"/>
      <c r="C23" s="41"/>
      <c r="D23" s="48"/>
      <c r="E23" s="45"/>
      <c r="F23" s="48"/>
      <c r="G23" s="48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6.5" thickTop="1" thickBot="1">
      <c r="A24" s="34">
        <f>IF($A$2="","",$A$2+18)</f>
        <v>42174</v>
      </c>
      <c r="B24" s="48"/>
      <c r="C24" s="41"/>
      <c r="D24" s="48"/>
      <c r="E24" s="45"/>
      <c r="F24" s="48"/>
      <c r="G24" s="48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ht="16.5" thickTop="1" thickBot="1">
      <c r="A25" s="33">
        <f>IF($A$2="","",$A$2+19)</f>
        <v>42175</v>
      </c>
      <c r="B25" s="48"/>
      <c r="C25" s="41"/>
      <c r="D25" s="48"/>
      <c r="E25" s="45"/>
      <c r="F25" s="48"/>
      <c r="G25" s="48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ht="16.5" thickTop="1" thickBot="1">
      <c r="A26" s="34">
        <f>IF($A$2="","",$A$2+20)</f>
        <v>42176</v>
      </c>
      <c r="B26" s="48"/>
      <c r="C26" s="41"/>
      <c r="D26" s="48"/>
      <c r="E26" s="45"/>
      <c r="F26" s="48"/>
      <c r="G26" s="48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ht="16.5" thickTop="1" thickBot="1">
      <c r="A27" s="33">
        <f>IF($A$2="","",$A$2+21)</f>
        <v>42177</v>
      </c>
      <c r="B27" s="48"/>
      <c r="C27" s="41"/>
      <c r="D27" s="48"/>
      <c r="E27" s="45"/>
      <c r="F27" s="48"/>
      <c r="G27" s="48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ht="16.5" thickTop="1" thickBot="1">
      <c r="A28" s="34">
        <f>IF($A$2="","",$A$2+22)</f>
        <v>42178</v>
      </c>
      <c r="B28" s="48"/>
      <c r="C28" s="41"/>
      <c r="D28" s="48"/>
      <c r="E28" s="45"/>
      <c r="F28" s="48"/>
      <c r="G28" s="48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ht="16.5" thickTop="1" thickBot="1">
      <c r="A29" s="33">
        <f>IF($A$2="","",$A$2+23)</f>
        <v>42179</v>
      </c>
      <c r="B29" s="48"/>
      <c r="C29" s="41"/>
      <c r="D29" s="48"/>
      <c r="E29" s="45"/>
      <c r="F29" s="48"/>
      <c r="G29" s="48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ht="16.5" thickTop="1" thickBot="1">
      <c r="A30" s="34">
        <f>IF($A$2="","",$A$2+24)</f>
        <v>42180</v>
      </c>
      <c r="B30" s="48"/>
      <c r="C30" s="41"/>
      <c r="D30" s="48"/>
      <c r="E30" s="45"/>
      <c r="F30" s="48"/>
      <c r="G30" s="48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ht="16.5" thickTop="1" thickBot="1">
      <c r="A31" s="33">
        <f>IF($A$2="","",$A$2+25)</f>
        <v>42181</v>
      </c>
      <c r="B31" s="48"/>
      <c r="C31" s="41"/>
      <c r="D31" s="48"/>
      <c r="E31" s="45"/>
      <c r="F31" s="48"/>
      <c r="G31" s="48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ht="16.5" thickTop="1" thickBot="1">
      <c r="A32" s="34">
        <f>IF($A$2="","",$A$2+26)</f>
        <v>42182</v>
      </c>
      <c r="B32" s="48"/>
      <c r="C32" s="41"/>
      <c r="D32" s="48"/>
      <c r="E32" s="45"/>
      <c r="F32" s="48"/>
      <c r="G32" s="48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thickTop="1" thickBot="1">
      <c r="A33" s="33">
        <f>IF($A$2="","",$A$2+27)</f>
        <v>42183</v>
      </c>
      <c r="B33" s="48"/>
      <c r="C33" s="41"/>
      <c r="D33" s="48"/>
      <c r="E33" s="45"/>
      <c r="F33" s="48"/>
      <c r="G33" s="48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thickTop="1" thickBot="1">
      <c r="A34" s="34">
        <f>IF($A$2="","",$A$2+28)</f>
        <v>42184</v>
      </c>
      <c r="B34" s="48"/>
      <c r="C34" s="41"/>
      <c r="D34" s="48"/>
      <c r="E34" s="45"/>
      <c r="F34" s="48"/>
      <c r="G34" s="48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thickTop="1" thickBot="1">
      <c r="A35" s="33">
        <f>IF($A$2="","",$A$2+29)</f>
        <v>42185</v>
      </c>
      <c r="B35" s="48"/>
      <c r="C35" s="41"/>
      <c r="D35" s="48"/>
      <c r="E35" s="45"/>
      <c r="F35" s="48"/>
      <c r="G35" s="48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4.25" customHeight="1" thickTop="1" thickBot="1">
      <c r="A36" s="32">
        <f>IF($A$2="","",$A$2+30)</f>
        <v>42186</v>
      </c>
      <c r="B36" s="48"/>
      <c r="C36" s="41"/>
      <c r="D36" s="48"/>
      <c r="E36" s="45"/>
      <c r="F36" s="48"/>
      <c r="G36" s="48"/>
      <c r="H36" s="10">
        <f t="shared" si="2"/>
        <v>0</v>
      </c>
      <c r="I36" s="6"/>
      <c r="J36" s="20" t="str">
        <f t="shared" si="0"/>
        <v/>
      </c>
      <c r="K36" s="19" t="str">
        <f t="shared" si="1"/>
        <v/>
      </c>
      <c r="L36" s="26">
        <f t="shared" si="3"/>
        <v>0</v>
      </c>
    </row>
    <row r="37" spans="1:16" ht="16.5" thickTop="1" thickBot="1">
      <c r="A37" s="107" t="s">
        <v>5</v>
      </c>
      <c r="B37" s="109"/>
      <c r="C37" s="109"/>
      <c r="D37" s="109"/>
      <c r="E37" s="109"/>
      <c r="F37" s="109"/>
      <c r="G37" s="12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>
      <c r="A38" s="14" t="s">
        <v>13</v>
      </c>
      <c r="B38" s="15">
        <v>3</v>
      </c>
      <c r="C38" s="116" t="s">
        <v>17</v>
      </c>
      <c r="D38" s="146"/>
      <c r="E38" s="118">
        <f>janvier!$E$38</f>
        <v>0</v>
      </c>
      <c r="F38" s="14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>
      <c r="A39" s="14" t="s">
        <v>12</v>
      </c>
      <c r="B39" s="15">
        <v>1.5</v>
      </c>
      <c r="C39" s="125" t="s">
        <v>19</v>
      </c>
      <c r="D39" s="148"/>
      <c r="E39" s="118">
        <f>janvier!$E$38</f>
        <v>0</v>
      </c>
      <c r="F39" s="147"/>
      <c r="G39" s="35"/>
      <c r="H39" s="120" t="s">
        <v>18</v>
      </c>
      <c r="I39" s="143"/>
      <c r="J39" s="122">
        <f>E38+(H37*E39)+SUM(J37:L37)</f>
        <v>0</v>
      </c>
      <c r="K39" s="144"/>
      <c r="L39" s="145"/>
      <c r="M39" s="36"/>
      <c r="N39" s="36"/>
      <c r="O39" s="36"/>
      <c r="P39" s="36"/>
    </row>
    <row r="40" spans="1:16" ht="15.7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37:G37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21" priority="4">
      <formula>OR(WEEKDAY($A6,2)&gt;5)</formula>
    </cfRule>
  </conditionalFormatting>
  <conditionalFormatting sqref="B6:G36">
    <cfRule type="expression" dxfId="20" priority="2">
      <formula>COUNTIF($A$6:$A$36,$O$3)</formula>
    </cfRule>
    <cfRule type="expression" dxfId="19" priority="3">
      <formula>OR(WEEKDAY($A6,2)&gt;5)</formula>
    </cfRule>
  </conditionalFormatting>
  <conditionalFormatting sqref="B6:G36">
    <cfRule type="expression" dxfId="18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P40"/>
  <sheetViews>
    <sheetView topLeftCell="A2" workbookViewId="0">
      <selection activeCell="B19" sqref="B19:G19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42186</v>
      </c>
      <c r="B2" s="138"/>
      <c r="C2" s="92" t="s">
        <v>7</v>
      </c>
      <c r="D2" s="92"/>
      <c r="E2" s="92"/>
      <c r="F2" s="92"/>
      <c r="G2" s="92"/>
      <c r="H2" s="92"/>
      <c r="I2" s="92"/>
      <c r="J2" s="92"/>
      <c r="K2" s="92"/>
      <c r="L2" s="139"/>
    </row>
    <row r="3" spans="1:15" ht="15.75" thickBot="1">
      <c r="A3" s="105" t="s">
        <v>16</v>
      </c>
      <c r="B3" s="140"/>
      <c r="C3" s="140"/>
      <c r="D3" s="140"/>
      <c r="E3" s="140"/>
      <c r="F3" s="3"/>
      <c r="G3" s="3"/>
      <c r="H3" s="3"/>
      <c r="I3" s="3"/>
      <c r="J3" s="3"/>
      <c r="K3" s="3"/>
      <c r="L3" s="5"/>
    </row>
    <row r="4" spans="1:15" ht="15.75" thickTop="1">
      <c r="A4" s="114" t="s">
        <v>0</v>
      </c>
      <c r="B4" s="103" t="s">
        <v>1</v>
      </c>
      <c r="C4" s="142"/>
      <c r="D4" s="103" t="s">
        <v>2</v>
      </c>
      <c r="E4" s="142"/>
      <c r="F4" s="103" t="s">
        <v>3</v>
      </c>
      <c r="G4" s="142"/>
      <c r="H4" s="135" t="s">
        <v>10</v>
      </c>
      <c r="I4" s="135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36"/>
      <c r="I5" s="136"/>
      <c r="J5" s="137"/>
      <c r="K5" s="141"/>
      <c r="L5" s="137"/>
    </row>
    <row r="6" spans="1:15" ht="16.5" thickTop="1" thickBot="1">
      <c r="A6" s="31">
        <f>A2</f>
        <v>42186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 t="shared" ref="J6:J36" si="0">IF(OR(AND(B6&lt;=$O$1,C6&gt;$O$1),AND(D6&lt;=$O$1,E6&gt;$O$1),AND(F6&lt;=$O$1,G6&gt;$O$1)),$B$39,"")</f>
        <v/>
      </c>
      <c r="K6" s="1" t="str">
        <f t="shared" ref="K6:K36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>
      <c r="A7" s="33">
        <f>IF($A$2="","",$A$2+1)</f>
        <v>42187</v>
      </c>
      <c r="B7" s="48"/>
      <c r="C7" s="41"/>
      <c r="D7" s="48"/>
      <c r="E7" s="45"/>
      <c r="F7" s="48"/>
      <c r="G7" s="45"/>
      <c r="H7" s="29">
        <f t="shared" ref="H7:H36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ht="16.5" thickTop="1" thickBot="1">
      <c r="A8" s="34">
        <f>IF($A$2="","",$A$2+2)</f>
        <v>42188</v>
      </c>
      <c r="B8" s="48"/>
      <c r="C8" s="41"/>
      <c r="D8" s="48"/>
      <c r="E8" s="45"/>
      <c r="F8" s="48"/>
      <c r="G8" s="45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6" si="3">IF(OR(IF( B8,3,0),IF(D8,3,0),IF(F8,3,0)),3,0)</f>
        <v>0</v>
      </c>
    </row>
    <row r="9" spans="1:15" ht="16.5" thickTop="1" thickBot="1">
      <c r="A9" s="33">
        <f>IF($A$2="","",$A$2+3)</f>
        <v>42189</v>
      </c>
      <c r="B9" s="48"/>
      <c r="C9" s="41"/>
      <c r="D9" s="48"/>
      <c r="E9" s="45"/>
      <c r="F9" s="48"/>
      <c r="G9" s="45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ht="16.5" thickTop="1" thickBot="1">
      <c r="A10" s="34">
        <f>IF($A$2="","",$A$2+4)</f>
        <v>42190</v>
      </c>
      <c r="B10" s="48"/>
      <c r="C10" s="41"/>
      <c r="D10" s="48"/>
      <c r="E10" s="45"/>
      <c r="F10" s="48"/>
      <c r="G10" s="45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ht="16.5" thickTop="1" thickBot="1">
      <c r="A11" s="33">
        <f>IF($A$2="","",$A$2+5)</f>
        <v>42191</v>
      </c>
      <c r="B11" s="48"/>
      <c r="C11" s="41"/>
      <c r="D11" s="48"/>
      <c r="E11" s="45"/>
      <c r="F11" s="48"/>
      <c r="G11" s="45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ht="16.5" thickTop="1" thickBot="1">
      <c r="A12" s="34">
        <f>IF($A$2="","",$A$2+6)</f>
        <v>42192</v>
      </c>
      <c r="B12" s="48"/>
      <c r="C12" s="41"/>
      <c r="D12" s="48"/>
      <c r="E12" s="45"/>
      <c r="F12" s="48"/>
      <c r="G12" s="45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ht="16.5" thickTop="1" thickBot="1">
      <c r="A13" s="33">
        <f>IF($A$2="","",$A$2+7)</f>
        <v>42193</v>
      </c>
      <c r="B13" s="48"/>
      <c r="C13" s="41"/>
      <c r="D13" s="48"/>
      <c r="E13" s="45"/>
      <c r="F13" s="48"/>
      <c r="G13" s="45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ht="16.5" thickTop="1" thickBot="1">
      <c r="A14" s="34">
        <f>IF($A$2="","",$A$2+8)</f>
        <v>42194</v>
      </c>
      <c r="B14" s="48"/>
      <c r="C14" s="41"/>
      <c r="D14" s="48"/>
      <c r="E14" s="45"/>
      <c r="F14" s="48"/>
      <c r="G14" s="45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ht="16.5" thickTop="1" thickBot="1">
      <c r="A15" s="33">
        <f>IF($A$2="","",$A$2+9)</f>
        <v>42195</v>
      </c>
      <c r="B15" s="48"/>
      <c r="C15" s="41"/>
      <c r="D15" s="48"/>
      <c r="E15" s="45"/>
      <c r="F15" s="48"/>
      <c r="G15" s="45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ht="16.5" thickTop="1" thickBot="1">
      <c r="A16" s="34">
        <f>IF($A$2="","",$A$2+10)</f>
        <v>42196</v>
      </c>
      <c r="B16" s="48"/>
      <c r="C16" s="41"/>
      <c r="D16" s="48"/>
      <c r="E16" s="45"/>
      <c r="F16" s="48"/>
      <c r="G16" s="45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ht="16.5" thickTop="1" thickBot="1">
      <c r="A17" s="33">
        <f>IF($A$2="","",$A$2+11)</f>
        <v>42197</v>
      </c>
      <c r="B17" s="48"/>
      <c r="C17" s="41"/>
      <c r="D17" s="48"/>
      <c r="E17" s="45"/>
      <c r="F17" s="48"/>
      <c r="G17" s="45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ht="16.5" thickTop="1" thickBot="1">
      <c r="A18" s="34">
        <f>IF($A$2="","",$A$2+12)</f>
        <v>42198</v>
      </c>
      <c r="B18" s="48"/>
      <c r="C18" s="41"/>
      <c r="D18" s="48"/>
      <c r="E18" s="45"/>
      <c r="F18" s="48"/>
      <c r="G18" s="45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ht="16.5" thickTop="1" thickBot="1">
      <c r="A19" s="33">
        <f>IF($A$2="","",$A$2+13)</f>
        <v>42199</v>
      </c>
      <c r="B19" s="48"/>
      <c r="C19" s="41"/>
      <c r="D19" s="48"/>
      <c r="E19" s="45"/>
      <c r="F19" s="48"/>
      <c r="G19" s="45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ht="16.5" thickTop="1" thickBot="1">
      <c r="A20" s="34">
        <f>IF($A$2="","",$A$2+14)</f>
        <v>42200</v>
      </c>
      <c r="B20" s="48"/>
      <c r="C20" s="41"/>
      <c r="D20" s="48"/>
      <c r="E20" s="45"/>
      <c r="F20" s="48"/>
      <c r="G20" s="45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ht="16.5" thickTop="1" thickBot="1">
      <c r="A21" s="33">
        <f>IF($A$2="","",$A$2+15)</f>
        <v>42201</v>
      </c>
      <c r="B21" s="48"/>
      <c r="C21" s="41"/>
      <c r="D21" s="48"/>
      <c r="E21" s="45"/>
      <c r="F21" s="48"/>
      <c r="G21" s="45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ht="16.5" thickTop="1" thickBot="1">
      <c r="A22" s="34">
        <f>IF($A$2="","",$A$2+16)</f>
        <v>42202</v>
      </c>
      <c r="B22" s="48"/>
      <c r="C22" s="41"/>
      <c r="D22" s="48"/>
      <c r="E22" s="45"/>
      <c r="F22" s="48"/>
      <c r="G22" s="45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6.5" thickTop="1" thickBot="1">
      <c r="A23" s="33">
        <f>IF($A$2="","",$A$2+17)</f>
        <v>42203</v>
      </c>
      <c r="B23" s="48"/>
      <c r="C23" s="41"/>
      <c r="D23" s="48"/>
      <c r="E23" s="45"/>
      <c r="F23" s="48"/>
      <c r="G23" s="45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6.5" thickTop="1" thickBot="1">
      <c r="A24" s="34">
        <f>IF($A$2="","",$A$2+18)</f>
        <v>42204</v>
      </c>
      <c r="B24" s="48"/>
      <c r="C24" s="41"/>
      <c r="D24" s="48"/>
      <c r="E24" s="45"/>
      <c r="F24" s="48"/>
      <c r="G24" s="45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ht="16.5" thickTop="1" thickBot="1">
      <c r="A25" s="33">
        <f>IF($A$2="","",$A$2+19)</f>
        <v>42205</v>
      </c>
      <c r="B25" s="48"/>
      <c r="C25" s="41"/>
      <c r="D25" s="48"/>
      <c r="E25" s="45"/>
      <c r="F25" s="48"/>
      <c r="G25" s="45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ht="16.5" thickTop="1" thickBot="1">
      <c r="A26" s="34">
        <f>IF($A$2="","",$A$2+20)</f>
        <v>42206</v>
      </c>
      <c r="B26" s="48"/>
      <c r="C26" s="41"/>
      <c r="D26" s="48"/>
      <c r="E26" s="45"/>
      <c r="F26" s="48"/>
      <c r="G26" s="45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ht="16.5" thickTop="1" thickBot="1">
      <c r="A27" s="33">
        <f>IF($A$2="","",$A$2+21)</f>
        <v>42207</v>
      </c>
      <c r="B27" s="48"/>
      <c r="C27" s="41"/>
      <c r="D27" s="48"/>
      <c r="E27" s="45"/>
      <c r="F27" s="48"/>
      <c r="G27" s="45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ht="16.5" thickTop="1" thickBot="1">
      <c r="A28" s="34">
        <f>IF($A$2="","",$A$2+22)</f>
        <v>42208</v>
      </c>
      <c r="B28" s="48"/>
      <c r="C28" s="41"/>
      <c r="D28" s="48"/>
      <c r="E28" s="45"/>
      <c r="F28" s="48"/>
      <c r="G28" s="45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ht="16.5" thickTop="1" thickBot="1">
      <c r="A29" s="33">
        <f>IF($A$2="","",$A$2+23)</f>
        <v>42209</v>
      </c>
      <c r="B29" s="48"/>
      <c r="C29" s="41"/>
      <c r="D29" s="48"/>
      <c r="E29" s="45"/>
      <c r="F29" s="48"/>
      <c r="G29" s="45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ht="16.5" thickTop="1" thickBot="1">
      <c r="A30" s="34">
        <f>IF($A$2="","",$A$2+24)</f>
        <v>42210</v>
      </c>
      <c r="B30" s="48"/>
      <c r="C30" s="41"/>
      <c r="D30" s="48"/>
      <c r="E30" s="45"/>
      <c r="F30" s="48"/>
      <c r="G30" s="45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ht="16.5" thickTop="1" thickBot="1">
      <c r="A31" s="33">
        <f>IF($A$2="","",$A$2+25)</f>
        <v>42211</v>
      </c>
      <c r="B31" s="48"/>
      <c r="C31" s="41"/>
      <c r="D31" s="48"/>
      <c r="E31" s="45"/>
      <c r="F31" s="48"/>
      <c r="G31" s="45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ht="16.5" thickTop="1" thickBot="1">
      <c r="A32" s="34">
        <f>IF($A$2="","",$A$2+26)</f>
        <v>42212</v>
      </c>
      <c r="B32" s="48"/>
      <c r="C32" s="41"/>
      <c r="D32" s="48"/>
      <c r="E32" s="45"/>
      <c r="F32" s="48"/>
      <c r="G32" s="45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thickTop="1" thickBot="1">
      <c r="A33" s="33">
        <f>IF($A$2="","",$A$2+27)</f>
        <v>42213</v>
      </c>
      <c r="B33" s="48"/>
      <c r="C33" s="41"/>
      <c r="D33" s="48"/>
      <c r="E33" s="45"/>
      <c r="F33" s="48"/>
      <c r="G33" s="45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thickTop="1" thickBot="1">
      <c r="A34" s="34">
        <f>IF($A$2="","",$A$2+28)</f>
        <v>42214</v>
      </c>
      <c r="B34" s="48"/>
      <c r="C34" s="41"/>
      <c r="D34" s="48"/>
      <c r="E34" s="45"/>
      <c r="F34" s="48"/>
      <c r="G34" s="45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thickTop="1" thickBot="1">
      <c r="A35" s="33">
        <f>IF($A$2="","",$A$2+29)</f>
        <v>42215</v>
      </c>
      <c r="B35" s="48"/>
      <c r="C35" s="41"/>
      <c r="D35" s="48"/>
      <c r="E35" s="45"/>
      <c r="F35" s="48"/>
      <c r="G35" s="45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4.25" customHeight="1" thickTop="1" thickBot="1">
      <c r="A36" s="32">
        <f>IF($A$2="","",$A$2+30)</f>
        <v>42216</v>
      </c>
      <c r="B36" s="48"/>
      <c r="C36" s="41"/>
      <c r="D36" s="48"/>
      <c r="E36" s="45"/>
      <c r="F36" s="48"/>
      <c r="G36" s="45"/>
      <c r="H36" s="10">
        <f t="shared" si="2"/>
        <v>0</v>
      </c>
      <c r="I36" s="6"/>
      <c r="J36" s="20" t="str">
        <f t="shared" si="0"/>
        <v/>
      </c>
      <c r="K36" s="19" t="str">
        <f t="shared" si="1"/>
        <v/>
      </c>
      <c r="L36" s="26">
        <f t="shared" si="3"/>
        <v>0</v>
      </c>
    </row>
    <row r="37" spans="1:16" ht="16.5" thickTop="1" thickBot="1">
      <c r="A37" s="107" t="s">
        <v>5</v>
      </c>
      <c r="B37" s="109"/>
      <c r="C37" s="109"/>
      <c r="D37" s="109"/>
      <c r="E37" s="109"/>
      <c r="F37" s="109"/>
      <c r="G37" s="12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>
      <c r="A38" s="14" t="s">
        <v>13</v>
      </c>
      <c r="B38" s="15">
        <v>3</v>
      </c>
      <c r="C38" s="116" t="s">
        <v>17</v>
      </c>
      <c r="D38" s="146"/>
      <c r="E38" s="118">
        <f>janvier!$E$38</f>
        <v>0</v>
      </c>
      <c r="F38" s="14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>
      <c r="A39" s="14" t="s">
        <v>12</v>
      </c>
      <c r="B39" s="15">
        <v>1.5</v>
      </c>
      <c r="C39" s="125" t="s">
        <v>19</v>
      </c>
      <c r="D39" s="148"/>
      <c r="E39" s="118">
        <f>janvier!$E$38</f>
        <v>0</v>
      </c>
      <c r="F39" s="147"/>
      <c r="G39" s="35"/>
      <c r="H39" s="120" t="s">
        <v>18</v>
      </c>
      <c r="I39" s="143"/>
      <c r="J39" s="122">
        <f>E38+(H37*E39)+SUM(J37:L37)</f>
        <v>0</v>
      </c>
      <c r="K39" s="144"/>
      <c r="L39" s="145"/>
      <c r="M39" s="36"/>
      <c r="N39" s="36"/>
      <c r="O39" s="36"/>
      <c r="P39" s="36"/>
    </row>
    <row r="40" spans="1:16" ht="15.7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37:G37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17" priority="4">
      <formula>OR(WEEKDAY($A6,2)&gt;5)</formula>
    </cfRule>
  </conditionalFormatting>
  <conditionalFormatting sqref="B6:G36">
    <cfRule type="expression" dxfId="16" priority="2">
      <formula>COUNTIF($A$6:$A$36,$O$3)</formula>
    </cfRule>
    <cfRule type="expression" dxfId="15" priority="3">
      <formula>OR(WEEKDAY($A6,2)&gt;5)</formula>
    </cfRule>
  </conditionalFormatting>
  <conditionalFormatting sqref="B6:G36">
    <cfRule type="expression" dxfId="14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P40"/>
  <sheetViews>
    <sheetView topLeftCell="A20" workbookViewId="0">
      <selection activeCell="G36" sqref="B6:G36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customHeight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42217</v>
      </c>
      <c r="B2" s="138"/>
      <c r="C2" s="92" t="s">
        <v>7</v>
      </c>
      <c r="D2" s="92"/>
      <c r="E2" s="92"/>
      <c r="F2" s="92"/>
      <c r="G2" s="92"/>
      <c r="H2" s="92"/>
      <c r="I2" s="92"/>
      <c r="J2" s="92"/>
      <c r="K2" s="92"/>
      <c r="L2" s="139"/>
    </row>
    <row r="3" spans="1:15" ht="15.75" thickBot="1">
      <c r="A3" s="105" t="s">
        <v>16</v>
      </c>
      <c r="B3" s="140"/>
      <c r="C3" s="140"/>
      <c r="D3" s="140"/>
      <c r="E3" s="140"/>
      <c r="F3" s="3"/>
      <c r="G3" s="3"/>
      <c r="H3" s="3"/>
      <c r="I3" s="3"/>
      <c r="J3" s="3"/>
      <c r="K3" s="3"/>
      <c r="L3" s="5"/>
    </row>
    <row r="4" spans="1:15" ht="15.75" thickTop="1">
      <c r="A4" s="114" t="s">
        <v>0</v>
      </c>
      <c r="B4" s="103" t="s">
        <v>1</v>
      </c>
      <c r="C4" s="142"/>
      <c r="D4" s="103" t="s">
        <v>2</v>
      </c>
      <c r="E4" s="142"/>
      <c r="F4" s="103" t="s">
        <v>3</v>
      </c>
      <c r="G4" s="142"/>
      <c r="H4" s="135" t="s">
        <v>10</v>
      </c>
      <c r="I4" s="135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36"/>
      <c r="I5" s="136"/>
      <c r="J5" s="137"/>
      <c r="K5" s="141"/>
      <c r="L5" s="137"/>
    </row>
    <row r="6" spans="1:15" ht="16.5" thickTop="1" thickBot="1">
      <c r="A6" s="31">
        <f>A2</f>
        <v>42217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>
      <c r="A7" s="33">
        <f>IF($A$2="","",$A$2+1)</f>
        <v>42218</v>
      </c>
      <c r="B7" s="48"/>
      <c r="C7" s="41"/>
      <c r="D7" s="48"/>
      <c r="E7" s="45"/>
      <c r="F7" s="48"/>
      <c r="G7" s="45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ht="16.5" thickTop="1" thickBot="1">
      <c r="A8" s="34">
        <f>IF($A$2="","",$A$2+2)</f>
        <v>42219</v>
      </c>
      <c r="B8" s="48"/>
      <c r="C8" s="41"/>
      <c r="D8" s="48"/>
      <c r="E8" s="45"/>
      <c r="F8" s="48"/>
      <c r="G8" s="45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ht="16.5" thickTop="1" thickBot="1">
      <c r="A9" s="33">
        <f>IF($A$2="","",$A$2+3)</f>
        <v>42220</v>
      </c>
      <c r="B9" s="48"/>
      <c r="C9" s="41"/>
      <c r="D9" s="48"/>
      <c r="E9" s="45"/>
      <c r="F9" s="48"/>
      <c r="G9" s="45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ht="16.5" thickTop="1" thickBot="1">
      <c r="A10" s="34">
        <f>IF($A$2="","",$A$2+4)</f>
        <v>42221</v>
      </c>
      <c r="B10" s="48"/>
      <c r="C10" s="41"/>
      <c r="D10" s="48"/>
      <c r="E10" s="45"/>
      <c r="F10" s="48"/>
      <c r="G10" s="45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ht="16.5" thickTop="1" thickBot="1">
      <c r="A11" s="33">
        <f>IF($A$2="","",$A$2+5)</f>
        <v>42222</v>
      </c>
      <c r="B11" s="48"/>
      <c r="C11" s="41"/>
      <c r="D11" s="48"/>
      <c r="E11" s="45"/>
      <c r="F11" s="48"/>
      <c r="G11" s="45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ht="16.5" thickTop="1" thickBot="1">
      <c r="A12" s="34">
        <f>IF($A$2="","",$A$2+6)</f>
        <v>42223</v>
      </c>
      <c r="B12" s="48"/>
      <c r="C12" s="41"/>
      <c r="D12" s="48"/>
      <c r="E12" s="45"/>
      <c r="F12" s="48"/>
      <c r="G12" s="45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ht="16.5" thickTop="1" thickBot="1">
      <c r="A13" s="33">
        <f>IF($A$2="","",$A$2+7)</f>
        <v>42224</v>
      </c>
      <c r="B13" s="48"/>
      <c r="C13" s="41"/>
      <c r="D13" s="48"/>
      <c r="E13" s="45"/>
      <c r="F13" s="48"/>
      <c r="G13" s="45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ht="16.5" thickTop="1" thickBot="1">
      <c r="A14" s="34">
        <f>IF($A$2="","",$A$2+8)</f>
        <v>42225</v>
      </c>
      <c r="B14" s="48"/>
      <c r="C14" s="41"/>
      <c r="D14" s="48"/>
      <c r="E14" s="45"/>
      <c r="F14" s="48"/>
      <c r="G14" s="45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ht="16.5" thickTop="1" thickBot="1">
      <c r="A15" s="33">
        <f>IF($A$2="","",$A$2+9)</f>
        <v>42226</v>
      </c>
      <c r="B15" s="48"/>
      <c r="C15" s="41"/>
      <c r="D15" s="48"/>
      <c r="E15" s="45"/>
      <c r="F15" s="48"/>
      <c r="G15" s="45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ht="16.5" thickTop="1" thickBot="1">
      <c r="A16" s="34">
        <f>IF($A$2="","",$A$2+10)</f>
        <v>42227</v>
      </c>
      <c r="B16" s="48"/>
      <c r="C16" s="41"/>
      <c r="D16" s="48"/>
      <c r="E16" s="45"/>
      <c r="F16" s="48"/>
      <c r="G16" s="45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ht="16.5" thickTop="1" thickBot="1">
      <c r="A17" s="33">
        <f>IF($A$2="","",$A$2+11)</f>
        <v>42228</v>
      </c>
      <c r="B17" s="48"/>
      <c r="C17" s="41"/>
      <c r="D17" s="48"/>
      <c r="E17" s="45"/>
      <c r="F17" s="48"/>
      <c r="G17" s="45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ht="16.5" thickTop="1" thickBot="1">
      <c r="A18" s="34">
        <f>IF($A$2="","",$A$2+12)</f>
        <v>42229</v>
      </c>
      <c r="B18" s="48"/>
      <c r="C18" s="41"/>
      <c r="D18" s="48"/>
      <c r="E18" s="45"/>
      <c r="F18" s="48"/>
      <c r="G18" s="45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ht="16.5" thickTop="1" thickBot="1">
      <c r="A19" s="33">
        <f>IF($A$2="","",$A$2+13)</f>
        <v>42230</v>
      </c>
      <c r="B19" s="48"/>
      <c r="C19" s="41"/>
      <c r="D19" s="48"/>
      <c r="E19" s="45"/>
      <c r="F19" s="48"/>
      <c r="G19" s="45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ht="16.5" thickTop="1" thickBot="1">
      <c r="A20" s="34">
        <f>IF($A$2="","",$A$2+14)</f>
        <v>42231</v>
      </c>
      <c r="B20" s="48"/>
      <c r="C20" s="41"/>
      <c r="D20" s="48"/>
      <c r="E20" s="45"/>
      <c r="F20" s="48"/>
      <c r="G20" s="45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ht="16.5" thickTop="1" thickBot="1">
      <c r="A21" s="33">
        <f>IF($A$2="","",$A$2+15)</f>
        <v>42232</v>
      </c>
      <c r="B21" s="48"/>
      <c r="C21" s="41"/>
      <c r="D21" s="48"/>
      <c r="E21" s="45"/>
      <c r="F21" s="48"/>
      <c r="G21" s="45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ht="16.5" thickTop="1" thickBot="1">
      <c r="A22" s="34">
        <f>IF($A$2="","",$A$2+16)</f>
        <v>42233</v>
      </c>
      <c r="B22" s="48"/>
      <c r="C22" s="41"/>
      <c r="D22" s="48"/>
      <c r="E22" s="45"/>
      <c r="F22" s="48"/>
      <c r="G22" s="45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6.5" thickTop="1" thickBot="1">
      <c r="A23" s="33">
        <f>IF($A$2="","",$A$2+17)</f>
        <v>42234</v>
      </c>
      <c r="B23" s="48"/>
      <c r="C23" s="41"/>
      <c r="D23" s="48"/>
      <c r="E23" s="45"/>
      <c r="F23" s="48"/>
      <c r="G23" s="45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6.5" thickTop="1" thickBot="1">
      <c r="A24" s="34">
        <f>IF($A$2="","",$A$2+18)</f>
        <v>42235</v>
      </c>
      <c r="B24" s="48"/>
      <c r="C24" s="41"/>
      <c r="D24" s="48"/>
      <c r="E24" s="45"/>
      <c r="F24" s="48"/>
      <c r="G24" s="45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ht="16.5" thickTop="1" thickBot="1">
      <c r="A25" s="33">
        <f>IF($A$2="","",$A$2+19)</f>
        <v>42236</v>
      </c>
      <c r="B25" s="48"/>
      <c r="C25" s="41"/>
      <c r="D25" s="48"/>
      <c r="E25" s="45"/>
      <c r="F25" s="48"/>
      <c r="G25" s="45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ht="16.5" thickTop="1" thickBot="1">
      <c r="A26" s="34">
        <f>IF($A$2="","",$A$2+20)</f>
        <v>42237</v>
      </c>
      <c r="B26" s="48"/>
      <c r="C26" s="41"/>
      <c r="D26" s="48"/>
      <c r="E26" s="45"/>
      <c r="F26" s="48"/>
      <c r="G26" s="45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ht="16.5" thickTop="1" thickBot="1">
      <c r="A27" s="33">
        <f>IF($A$2="","",$A$2+21)</f>
        <v>42238</v>
      </c>
      <c r="B27" s="48"/>
      <c r="C27" s="41"/>
      <c r="D27" s="48"/>
      <c r="E27" s="45"/>
      <c r="F27" s="48"/>
      <c r="G27" s="45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ht="16.5" thickTop="1" thickBot="1">
      <c r="A28" s="34">
        <f>IF($A$2="","",$A$2+22)</f>
        <v>42239</v>
      </c>
      <c r="B28" s="48"/>
      <c r="C28" s="41"/>
      <c r="D28" s="48"/>
      <c r="E28" s="45"/>
      <c r="F28" s="48"/>
      <c r="G28" s="45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ht="16.5" thickTop="1" thickBot="1">
      <c r="A29" s="33">
        <f>IF($A$2="","",$A$2+23)</f>
        <v>42240</v>
      </c>
      <c r="B29" s="48"/>
      <c r="C29" s="41"/>
      <c r="D29" s="48"/>
      <c r="E29" s="45"/>
      <c r="F29" s="48"/>
      <c r="G29" s="45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ht="16.5" thickTop="1" thickBot="1">
      <c r="A30" s="34">
        <f>IF($A$2="","",$A$2+24)</f>
        <v>42241</v>
      </c>
      <c r="B30" s="48"/>
      <c r="C30" s="41"/>
      <c r="D30" s="48"/>
      <c r="E30" s="45"/>
      <c r="F30" s="48"/>
      <c r="G30" s="45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ht="16.5" thickTop="1" thickBot="1">
      <c r="A31" s="33">
        <f>IF($A$2="","",$A$2+25)</f>
        <v>42242</v>
      </c>
      <c r="B31" s="48"/>
      <c r="C31" s="41"/>
      <c r="D31" s="48"/>
      <c r="E31" s="45"/>
      <c r="F31" s="48"/>
      <c r="G31" s="45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ht="16.5" thickTop="1" thickBot="1">
      <c r="A32" s="34">
        <f>IF($A$2="","",$A$2+26)</f>
        <v>42243</v>
      </c>
      <c r="B32" s="48"/>
      <c r="C32" s="41"/>
      <c r="D32" s="48"/>
      <c r="E32" s="45"/>
      <c r="F32" s="48"/>
      <c r="G32" s="45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thickTop="1" thickBot="1">
      <c r="A33" s="33">
        <f>IF($A$2="","",$A$2+27)</f>
        <v>42244</v>
      </c>
      <c r="B33" s="48"/>
      <c r="C33" s="41"/>
      <c r="D33" s="48"/>
      <c r="E33" s="45"/>
      <c r="F33" s="48"/>
      <c r="G33" s="45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thickTop="1" thickBot="1">
      <c r="A34" s="34">
        <f>IF($A$2="","",$A$2+28)</f>
        <v>42245</v>
      </c>
      <c r="B34" s="48"/>
      <c r="C34" s="41"/>
      <c r="D34" s="48"/>
      <c r="E34" s="45"/>
      <c r="F34" s="48"/>
      <c r="G34" s="45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thickTop="1" thickBot="1">
      <c r="A35" s="33">
        <f>IF($A$2="","",$A$2+29)</f>
        <v>42246</v>
      </c>
      <c r="B35" s="48"/>
      <c r="C35" s="41"/>
      <c r="D35" s="48"/>
      <c r="E35" s="45"/>
      <c r="F35" s="48"/>
      <c r="G35" s="45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Top="1" thickBot="1">
      <c r="A36" s="32">
        <f>IF($A$2="","",$A$2+30)</f>
        <v>42247</v>
      </c>
      <c r="B36" s="48"/>
      <c r="C36" s="41"/>
      <c r="D36" s="48"/>
      <c r="E36" s="45"/>
      <c r="F36" s="48"/>
      <c r="G36" s="45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>
      <c r="A37" s="107" t="s">
        <v>5</v>
      </c>
      <c r="B37" s="109"/>
      <c r="C37" s="109"/>
      <c r="D37" s="109"/>
      <c r="E37" s="109"/>
      <c r="F37" s="109"/>
      <c r="G37" s="12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>
      <c r="A38" s="14" t="s">
        <v>13</v>
      </c>
      <c r="B38" s="15">
        <v>3</v>
      </c>
      <c r="C38" s="116" t="s">
        <v>17</v>
      </c>
      <c r="D38" s="146"/>
      <c r="E38" s="118">
        <f>janvier!$E$38</f>
        <v>0</v>
      </c>
      <c r="F38" s="14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>
      <c r="A39" s="14" t="s">
        <v>12</v>
      </c>
      <c r="B39" s="15">
        <v>1.5</v>
      </c>
      <c r="C39" s="125" t="s">
        <v>19</v>
      </c>
      <c r="D39" s="148"/>
      <c r="E39" s="118">
        <f>janvier!$E$38</f>
        <v>0</v>
      </c>
      <c r="F39" s="147"/>
      <c r="G39" s="35"/>
      <c r="H39" s="120" t="s">
        <v>18</v>
      </c>
      <c r="I39" s="143"/>
      <c r="J39" s="122">
        <f>E38+(H37*E39)+SUM(J37:L37)</f>
        <v>0</v>
      </c>
      <c r="K39" s="144"/>
      <c r="L39" s="145"/>
      <c r="M39" s="36"/>
      <c r="N39" s="36"/>
      <c r="O39" s="36"/>
      <c r="P39" s="36"/>
    </row>
    <row r="40" spans="1:16" ht="15.7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C39:D39"/>
    <mergeCell ref="E39:F39"/>
    <mergeCell ref="H39:I39"/>
    <mergeCell ref="J39:L39"/>
    <mergeCell ref="A37:G37"/>
    <mergeCell ref="C38:D38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E38:F38"/>
  </mergeCells>
  <conditionalFormatting sqref="A6:A36 H6:L36">
    <cfRule type="expression" dxfId="13" priority="4">
      <formula>OR(WEEKDAY($A6,2)&gt;5)</formula>
    </cfRule>
  </conditionalFormatting>
  <conditionalFormatting sqref="B6:G36">
    <cfRule type="expression" dxfId="12" priority="2">
      <formula>COUNTIF($A$6:$A$36,$O$3)</formula>
    </cfRule>
    <cfRule type="expression" dxfId="11" priority="3">
      <formula>OR(WEEKDAY($A6,2)&gt;5)</formula>
    </cfRule>
  </conditionalFormatting>
  <conditionalFormatting sqref="B6:G36">
    <cfRule type="expression" dxfId="10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P40"/>
  <sheetViews>
    <sheetView topLeftCell="A5" workbookViewId="0">
      <selection activeCell="E38" sqref="E38:F39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42248</v>
      </c>
      <c r="B2" s="138"/>
      <c r="C2" s="92" t="s">
        <v>7</v>
      </c>
      <c r="D2" s="92"/>
      <c r="E2" s="92"/>
      <c r="F2" s="92"/>
      <c r="G2" s="92"/>
      <c r="H2" s="92"/>
      <c r="I2" s="92"/>
      <c r="J2" s="92"/>
      <c r="K2" s="92"/>
      <c r="L2" s="139"/>
    </row>
    <row r="3" spans="1:15" ht="15.75" thickBot="1">
      <c r="A3" s="105" t="s">
        <v>16</v>
      </c>
      <c r="B3" s="140"/>
      <c r="C3" s="140"/>
      <c r="D3" s="140"/>
      <c r="E3" s="140"/>
      <c r="F3" s="3"/>
      <c r="G3" s="3"/>
      <c r="H3" s="3"/>
      <c r="I3" s="3"/>
      <c r="J3" s="3"/>
      <c r="K3" s="3"/>
      <c r="L3" s="5"/>
    </row>
    <row r="4" spans="1:15" ht="15.75" thickTop="1">
      <c r="A4" s="114" t="s">
        <v>0</v>
      </c>
      <c r="B4" s="103" t="s">
        <v>1</v>
      </c>
      <c r="C4" s="142"/>
      <c r="D4" s="103" t="s">
        <v>2</v>
      </c>
      <c r="E4" s="142"/>
      <c r="F4" s="103" t="s">
        <v>3</v>
      </c>
      <c r="G4" s="142"/>
      <c r="H4" s="135" t="s">
        <v>10</v>
      </c>
      <c r="I4" s="135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36"/>
      <c r="I5" s="136"/>
      <c r="J5" s="137"/>
      <c r="K5" s="141"/>
      <c r="L5" s="137"/>
    </row>
    <row r="6" spans="1:15" ht="15.75" thickTop="1">
      <c r="A6" s="31">
        <f>A2</f>
        <v>42248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>
      <c r="A7" s="33">
        <f>IF($A$2="","",$A$2+1)</f>
        <v>42249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>
      <c r="A8" s="34">
        <f>IF($A$2="","",$A$2+2)</f>
        <v>42250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>
      <c r="A9" s="33">
        <f>IF($A$2="","",$A$2+3)</f>
        <v>42251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>
      <c r="A10" s="34">
        <f>IF($A$2="","",$A$2+4)</f>
        <v>42252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>
      <c r="A11" s="33">
        <f>IF($A$2="","",$A$2+5)</f>
        <v>42253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>
      <c r="A12" s="34">
        <f>IF($A$2="","",$A$2+6)</f>
        <v>42254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>
      <c r="A13" s="33">
        <f>IF($A$2="","",$A$2+7)</f>
        <v>42255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>
      <c r="A14" s="34">
        <f>IF($A$2="","",$A$2+8)</f>
        <v>42256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>
      <c r="A15" s="33">
        <f>IF($A$2="","",$A$2+9)</f>
        <v>42257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>
      <c r="A16" s="34">
        <f>IF($A$2="","",$A$2+10)</f>
        <v>42258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>
      <c r="A17" s="33">
        <f>IF($A$2="","",$A$2+11)</f>
        <v>42259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>
      <c r="A18" s="34">
        <f>IF($A$2="","",$A$2+12)</f>
        <v>42260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>
      <c r="A19" s="33">
        <f>IF($A$2="","",$A$2+13)</f>
        <v>42261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>
      <c r="A20" s="34">
        <f>IF($A$2="","",$A$2+14)</f>
        <v>42262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>
      <c r="A21" s="33">
        <f>IF($A$2="","",$A$2+15)</f>
        <v>42263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>
      <c r="A22" s="34">
        <f>IF($A$2="","",$A$2+16)</f>
        <v>42264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>
      <c r="A23" s="33">
        <f>IF($A$2="","",$A$2+17)</f>
        <v>42265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>
      <c r="A24" s="34">
        <f>IF($A$2="","",$A$2+18)</f>
        <v>42266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>
      <c r="A25" s="33">
        <f>IF($A$2="","",$A$2+19)</f>
        <v>42267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>
      <c r="A26" s="34">
        <f>IF($A$2="","",$A$2+20)</f>
        <v>42268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>
      <c r="A27" s="33">
        <f>IF($A$2="","",$A$2+21)</f>
        <v>42269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>
      <c r="A28" s="34">
        <f>IF($A$2="","",$A$2+22)</f>
        <v>42270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>
      <c r="A29" s="33">
        <f>IF($A$2="","",$A$2+23)</f>
        <v>42271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>
      <c r="A30" s="34">
        <f>IF($A$2="","",$A$2+24)</f>
        <v>42272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>
      <c r="A31" s="33">
        <f>IF($A$2="","",$A$2+25)</f>
        <v>42273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>
      <c r="A32" s="34">
        <f>IF($A$2="","",$A$2+26)</f>
        <v>42274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>
      <c r="A33" s="33">
        <f>IF($A$2="","",$A$2+27)</f>
        <v>42275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>
      <c r="A34" s="34">
        <f>IF($A$2="","",$A$2+28)</f>
        <v>42276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>
      <c r="A35" s="33">
        <f>IF($A$2="","",$A$2+29)</f>
        <v>42277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>
      <c r="A36" s="32">
        <f>IF($A$2="","",$A$2+30)</f>
        <v>42278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>
      <c r="A37" s="107" t="s">
        <v>5</v>
      </c>
      <c r="B37" s="109"/>
      <c r="C37" s="109"/>
      <c r="D37" s="109"/>
      <c r="E37" s="109"/>
      <c r="F37" s="109"/>
      <c r="G37" s="12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>
      <c r="A38" s="14" t="s">
        <v>13</v>
      </c>
      <c r="B38" s="15">
        <v>3</v>
      </c>
      <c r="C38" s="116" t="s">
        <v>17</v>
      </c>
      <c r="D38" s="146"/>
      <c r="E38" s="118">
        <f>janvier!$E$38</f>
        <v>0</v>
      </c>
      <c r="F38" s="14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>
      <c r="A39" s="14" t="s">
        <v>12</v>
      </c>
      <c r="B39" s="15">
        <v>1.5</v>
      </c>
      <c r="C39" s="125" t="s">
        <v>19</v>
      </c>
      <c r="D39" s="148"/>
      <c r="E39" s="118">
        <f>janvier!$E$38</f>
        <v>0</v>
      </c>
      <c r="F39" s="147"/>
      <c r="G39" s="35"/>
      <c r="H39" s="120" t="s">
        <v>18</v>
      </c>
      <c r="I39" s="143"/>
      <c r="J39" s="122">
        <f>E38+(H37*E39)+SUM(J37:L37)</f>
        <v>0</v>
      </c>
      <c r="K39" s="144"/>
      <c r="L39" s="145"/>
      <c r="M39" s="36"/>
      <c r="N39" s="36"/>
      <c r="O39" s="36"/>
      <c r="P39" s="36"/>
    </row>
    <row r="40" spans="1:16" ht="15.7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C39:D39"/>
    <mergeCell ref="E39:F39"/>
    <mergeCell ref="H39:I39"/>
    <mergeCell ref="J39:L39"/>
    <mergeCell ref="A37:G37"/>
    <mergeCell ref="C38:D38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E38:F38"/>
  </mergeCells>
  <conditionalFormatting sqref="A6:L36">
    <cfRule type="expression" dxfId="9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P40"/>
  <sheetViews>
    <sheetView topLeftCell="A2" workbookViewId="0">
      <selection activeCell="E38" sqref="E38:F39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42278</v>
      </c>
      <c r="B2" s="138"/>
      <c r="C2" s="92" t="s">
        <v>7</v>
      </c>
      <c r="D2" s="92"/>
      <c r="E2" s="92"/>
      <c r="F2" s="92"/>
      <c r="G2" s="92"/>
      <c r="H2" s="92"/>
      <c r="I2" s="92"/>
      <c r="J2" s="92"/>
      <c r="K2" s="92"/>
      <c r="L2" s="139"/>
    </row>
    <row r="3" spans="1:15" ht="15.75" thickBot="1">
      <c r="A3" s="105" t="s">
        <v>16</v>
      </c>
      <c r="B3" s="140"/>
      <c r="C3" s="140"/>
      <c r="D3" s="140"/>
      <c r="E3" s="140"/>
      <c r="F3" s="3"/>
      <c r="G3" s="3"/>
      <c r="H3" s="3"/>
      <c r="I3" s="3"/>
      <c r="J3" s="3"/>
      <c r="K3" s="3"/>
      <c r="L3" s="5"/>
    </row>
    <row r="4" spans="1:15" ht="15.75" thickTop="1">
      <c r="A4" s="114" t="s">
        <v>0</v>
      </c>
      <c r="B4" s="103" t="s">
        <v>1</v>
      </c>
      <c r="C4" s="142"/>
      <c r="D4" s="103" t="s">
        <v>2</v>
      </c>
      <c r="E4" s="142"/>
      <c r="F4" s="103" t="s">
        <v>3</v>
      </c>
      <c r="G4" s="142"/>
      <c r="H4" s="135" t="s">
        <v>10</v>
      </c>
      <c r="I4" s="135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36"/>
      <c r="I5" s="136"/>
      <c r="J5" s="137"/>
      <c r="K5" s="141"/>
      <c r="L5" s="137"/>
    </row>
    <row r="6" spans="1:15" ht="15.75" thickTop="1">
      <c r="A6" s="31">
        <f>A2</f>
        <v>42278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>
      <c r="A7" s="33">
        <f>IF($A$2="","",$A$2+1)</f>
        <v>42279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>
      <c r="A8" s="34">
        <f>IF($A$2="","",$A$2+2)</f>
        <v>42280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>
      <c r="A9" s="33">
        <f>IF($A$2="","",$A$2+3)</f>
        <v>42281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>
      <c r="A10" s="34">
        <f>IF($A$2="","",$A$2+4)</f>
        <v>42282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>
      <c r="A11" s="33">
        <f>IF($A$2="","",$A$2+5)</f>
        <v>42283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>
      <c r="A12" s="34">
        <f>IF($A$2="","",$A$2+6)</f>
        <v>42284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>
      <c r="A13" s="33">
        <f>IF($A$2="","",$A$2+7)</f>
        <v>42285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>
      <c r="A14" s="34">
        <f>IF($A$2="","",$A$2+8)</f>
        <v>42286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>
      <c r="A15" s="33">
        <f>IF($A$2="","",$A$2+9)</f>
        <v>42287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>
      <c r="A16" s="34">
        <f>IF($A$2="","",$A$2+10)</f>
        <v>42288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>
      <c r="A17" s="33">
        <f>IF($A$2="","",$A$2+11)</f>
        <v>42289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>
      <c r="A18" s="34">
        <f>IF($A$2="","",$A$2+12)</f>
        <v>42290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>
      <c r="A19" s="33">
        <f>IF($A$2="","",$A$2+13)</f>
        <v>42291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>
      <c r="A20" s="34">
        <f>IF($A$2="","",$A$2+14)</f>
        <v>42292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>
      <c r="A21" s="33">
        <f>IF($A$2="","",$A$2+15)</f>
        <v>42293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>
      <c r="A22" s="34">
        <f>IF($A$2="","",$A$2+16)</f>
        <v>42294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>
      <c r="A23" s="33">
        <f>IF($A$2="","",$A$2+17)</f>
        <v>42295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>
      <c r="A24" s="34">
        <f>IF($A$2="","",$A$2+18)</f>
        <v>42296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>
      <c r="A25" s="33">
        <f>IF($A$2="","",$A$2+19)</f>
        <v>42297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>
      <c r="A26" s="34">
        <f>IF($A$2="","",$A$2+20)</f>
        <v>42298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>
      <c r="A27" s="33">
        <f>IF($A$2="","",$A$2+21)</f>
        <v>42299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>
      <c r="A28" s="34">
        <f>IF($A$2="","",$A$2+22)</f>
        <v>42300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>
      <c r="A29" s="33">
        <f>IF($A$2="","",$A$2+23)</f>
        <v>42301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>
      <c r="A30" s="34">
        <f>IF($A$2="","",$A$2+24)</f>
        <v>42302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>
      <c r="A31" s="33">
        <f>IF($A$2="","",$A$2+25)</f>
        <v>42303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>
      <c r="A32" s="34">
        <f>IF($A$2="","",$A$2+26)</f>
        <v>42304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>
      <c r="A33" s="33">
        <f>IF($A$2="","",$A$2+27)</f>
        <v>42305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>
      <c r="A34" s="34">
        <f>IF($A$2="","",$A$2+28)</f>
        <v>42306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>
      <c r="A35" s="33">
        <f>IF($A$2="","",$A$2+29)</f>
        <v>42307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>
      <c r="A36" s="32">
        <f>IF($A$2="","",$A$2+30)</f>
        <v>42308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>
      <c r="A37" s="107" t="s">
        <v>5</v>
      </c>
      <c r="B37" s="109"/>
      <c r="C37" s="109"/>
      <c r="D37" s="109"/>
      <c r="E37" s="109"/>
      <c r="F37" s="109"/>
      <c r="G37" s="12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>
      <c r="A38" s="14" t="s">
        <v>13</v>
      </c>
      <c r="B38" s="15">
        <v>3</v>
      </c>
      <c r="C38" s="116" t="s">
        <v>17</v>
      </c>
      <c r="D38" s="146"/>
      <c r="E38" s="118">
        <f>janvier!$E$38</f>
        <v>0</v>
      </c>
      <c r="F38" s="14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>
      <c r="A39" s="14" t="s">
        <v>12</v>
      </c>
      <c r="B39" s="15">
        <v>1.5</v>
      </c>
      <c r="C39" s="125" t="s">
        <v>19</v>
      </c>
      <c r="D39" s="148"/>
      <c r="E39" s="118">
        <f>janvier!$E$38</f>
        <v>0</v>
      </c>
      <c r="F39" s="147"/>
      <c r="G39" s="35"/>
      <c r="H39" s="120" t="s">
        <v>18</v>
      </c>
      <c r="I39" s="143"/>
      <c r="J39" s="122">
        <f>E38+(H37*E39)+SUM(J37:L37)</f>
        <v>0</v>
      </c>
      <c r="K39" s="144"/>
      <c r="L39" s="145"/>
      <c r="M39" s="36"/>
      <c r="N39" s="36"/>
      <c r="O39" s="36"/>
      <c r="P39" s="36"/>
    </row>
    <row r="40" spans="1:16" ht="15.7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C39:D39"/>
    <mergeCell ref="E39:F39"/>
    <mergeCell ref="H39:I39"/>
    <mergeCell ref="J39:L39"/>
    <mergeCell ref="A37:G37"/>
    <mergeCell ref="C38:D38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E38:F38"/>
  </mergeCells>
  <conditionalFormatting sqref="A6:L36">
    <cfRule type="expression" dxfId="8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P39"/>
  <sheetViews>
    <sheetView topLeftCell="A2" workbookViewId="0">
      <selection activeCell="B6" sqref="B6:G6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42309</v>
      </c>
      <c r="B2" s="138"/>
      <c r="C2" s="92" t="s">
        <v>7</v>
      </c>
      <c r="D2" s="92"/>
      <c r="E2" s="92"/>
      <c r="F2" s="92"/>
      <c r="G2" s="92"/>
      <c r="H2" s="92"/>
      <c r="I2" s="92"/>
      <c r="J2" s="92"/>
      <c r="K2" s="92"/>
      <c r="L2" s="139"/>
    </row>
    <row r="3" spans="1:15" ht="15.75" thickBot="1">
      <c r="A3" s="105" t="s">
        <v>16</v>
      </c>
      <c r="B3" s="140"/>
      <c r="C3" s="140"/>
      <c r="D3" s="140"/>
      <c r="E3" s="140"/>
      <c r="F3" s="3"/>
      <c r="G3" s="3"/>
      <c r="H3" s="3"/>
      <c r="I3" s="3"/>
      <c r="J3" s="3"/>
      <c r="K3" s="3"/>
      <c r="L3" s="5"/>
    </row>
    <row r="4" spans="1:15" ht="15.75" thickTop="1">
      <c r="A4" s="114" t="s">
        <v>0</v>
      </c>
      <c r="B4" s="103" t="s">
        <v>1</v>
      </c>
      <c r="C4" s="142"/>
      <c r="D4" s="103" t="s">
        <v>2</v>
      </c>
      <c r="E4" s="142"/>
      <c r="F4" s="103" t="s">
        <v>3</v>
      </c>
      <c r="G4" s="142"/>
      <c r="H4" s="135" t="s">
        <v>10</v>
      </c>
      <c r="I4" s="135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36"/>
      <c r="I5" s="136"/>
      <c r="J5" s="137"/>
      <c r="K5" s="141"/>
      <c r="L5" s="137"/>
    </row>
    <row r="6" spans="1:15" ht="16.5" thickTop="1" thickBot="1">
      <c r="A6" s="31">
        <f>A2</f>
        <v>42309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 t="shared" ref="J6:J35" si="0">IF(OR(AND(B6&lt;=$O$1,C6&gt;$O$1),AND(D6&lt;=$O$1,E6&gt;$O$1),AND(F6&lt;=$O$1,G6&gt;$O$1)),$B$38,"")</f>
        <v/>
      </c>
      <c r="K6" s="1" t="str">
        <f t="shared" ref="K6:K35" si="1">IF(OR(AND(B6&lt;=$L$1,C6&gt;$L$1),AND(D6&lt;=$L$1,E6&gt;$L$1),AND(F6&lt;=$L$1,G6&gt;$L$1)),$B$39,"")</f>
        <v/>
      </c>
      <c r="L6" s="7">
        <f>IF(OR(IF(B6,3,0),IF(D6,3,0),IF(F6,3,0)),3,0)</f>
        <v>0</v>
      </c>
    </row>
    <row r="7" spans="1:15" ht="16.5" thickTop="1" thickBot="1">
      <c r="A7" s="33">
        <f>IF($A$2="","",$A$2+1)</f>
        <v>42310</v>
      </c>
      <c r="B7" s="48"/>
      <c r="C7" s="41"/>
      <c r="D7" s="48"/>
      <c r="E7" s="45"/>
      <c r="F7" s="48"/>
      <c r="G7" s="45"/>
      <c r="H7" s="29">
        <f t="shared" ref="H7:H35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ht="16.5" thickTop="1" thickBot="1">
      <c r="A8" s="34">
        <f>IF($A$2="","",$A$2+2)</f>
        <v>42311</v>
      </c>
      <c r="B8" s="48"/>
      <c r="C8" s="41"/>
      <c r="D8" s="48"/>
      <c r="E8" s="45"/>
      <c r="F8" s="48"/>
      <c r="G8" s="45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5" si="3">IF(OR(IF( B8,3,0),IF(D8,3,0),IF(F8,3,0)),3,0)</f>
        <v>0</v>
      </c>
    </row>
    <row r="9" spans="1:15" ht="16.5" thickTop="1" thickBot="1">
      <c r="A9" s="33">
        <f>IF($A$2="","",$A$2+3)</f>
        <v>42312</v>
      </c>
      <c r="B9" s="48"/>
      <c r="C9" s="41"/>
      <c r="D9" s="48"/>
      <c r="E9" s="45"/>
      <c r="F9" s="48"/>
      <c r="G9" s="45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ht="16.5" thickTop="1" thickBot="1">
      <c r="A10" s="34">
        <f>IF($A$2="","",$A$2+4)</f>
        <v>42313</v>
      </c>
      <c r="B10" s="48"/>
      <c r="C10" s="41"/>
      <c r="D10" s="48"/>
      <c r="E10" s="45"/>
      <c r="F10" s="48"/>
      <c r="G10" s="45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ht="16.5" thickTop="1" thickBot="1">
      <c r="A11" s="33">
        <f>IF($A$2="","",$A$2+5)</f>
        <v>42314</v>
      </c>
      <c r="B11" s="48"/>
      <c r="C11" s="41"/>
      <c r="D11" s="48"/>
      <c r="E11" s="45"/>
      <c r="F11" s="48"/>
      <c r="G11" s="45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ht="16.5" thickTop="1" thickBot="1">
      <c r="A12" s="34">
        <f>IF($A$2="","",$A$2+6)</f>
        <v>42315</v>
      </c>
      <c r="B12" s="48"/>
      <c r="C12" s="41"/>
      <c r="D12" s="48"/>
      <c r="E12" s="45"/>
      <c r="F12" s="48"/>
      <c r="G12" s="45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ht="16.5" thickTop="1" thickBot="1">
      <c r="A13" s="33">
        <f>IF($A$2="","",$A$2+7)</f>
        <v>42316</v>
      </c>
      <c r="B13" s="48"/>
      <c r="C13" s="41"/>
      <c r="D13" s="48"/>
      <c r="E13" s="45"/>
      <c r="F13" s="48"/>
      <c r="G13" s="45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ht="16.5" thickTop="1" thickBot="1">
      <c r="A14" s="34">
        <f>IF($A$2="","",$A$2+8)</f>
        <v>42317</v>
      </c>
      <c r="B14" s="48"/>
      <c r="C14" s="41"/>
      <c r="D14" s="48"/>
      <c r="E14" s="45"/>
      <c r="F14" s="48"/>
      <c r="G14" s="45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ht="16.5" thickTop="1" thickBot="1">
      <c r="A15" s="33">
        <f>IF($A$2="","",$A$2+9)</f>
        <v>42318</v>
      </c>
      <c r="B15" s="48"/>
      <c r="C15" s="41"/>
      <c r="D15" s="48"/>
      <c r="E15" s="45"/>
      <c r="F15" s="48"/>
      <c r="G15" s="45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ht="16.5" thickTop="1" thickBot="1">
      <c r="A16" s="34">
        <f>IF($A$2="","",$A$2+10)</f>
        <v>42319</v>
      </c>
      <c r="B16" s="48"/>
      <c r="C16" s="41"/>
      <c r="D16" s="48"/>
      <c r="E16" s="45"/>
      <c r="F16" s="48"/>
      <c r="G16" s="45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ht="16.5" thickTop="1" thickBot="1">
      <c r="A17" s="33">
        <f>IF($A$2="","",$A$2+11)</f>
        <v>42320</v>
      </c>
      <c r="B17" s="48"/>
      <c r="C17" s="41"/>
      <c r="D17" s="48"/>
      <c r="E17" s="45"/>
      <c r="F17" s="48"/>
      <c r="G17" s="45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ht="16.5" thickTop="1" thickBot="1">
      <c r="A18" s="34">
        <f>IF($A$2="","",$A$2+12)</f>
        <v>42321</v>
      </c>
      <c r="B18" s="48"/>
      <c r="C18" s="41"/>
      <c r="D18" s="48"/>
      <c r="E18" s="45"/>
      <c r="F18" s="48"/>
      <c r="G18" s="45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ht="16.5" thickTop="1" thickBot="1">
      <c r="A19" s="33">
        <f>IF($A$2="","",$A$2+13)</f>
        <v>42322</v>
      </c>
      <c r="B19" s="48"/>
      <c r="C19" s="41"/>
      <c r="D19" s="48"/>
      <c r="E19" s="45"/>
      <c r="F19" s="48"/>
      <c r="G19" s="45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ht="16.5" thickTop="1" thickBot="1">
      <c r="A20" s="34">
        <f>IF($A$2="","",$A$2+14)</f>
        <v>42323</v>
      </c>
      <c r="B20" s="48"/>
      <c r="C20" s="41"/>
      <c r="D20" s="48"/>
      <c r="E20" s="45"/>
      <c r="F20" s="48"/>
      <c r="G20" s="45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ht="16.5" thickTop="1" thickBot="1">
      <c r="A21" s="33">
        <f>IF($A$2="","",$A$2+15)</f>
        <v>42324</v>
      </c>
      <c r="B21" s="48"/>
      <c r="C21" s="41"/>
      <c r="D21" s="48"/>
      <c r="E21" s="45"/>
      <c r="F21" s="48"/>
      <c r="G21" s="45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ht="16.5" thickTop="1" thickBot="1">
      <c r="A22" s="34">
        <f>IF($A$2="","",$A$2+16)</f>
        <v>42325</v>
      </c>
      <c r="B22" s="48"/>
      <c r="C22" s="41"/>
      <c r="D22" s="48"/>
      <c r="E22" s="45"/>
      <c r="F22" s="48"/>
      <c r="G22" s="45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6.5" thickTop="1" thickBot="1">
      <c r="A23" s="33">
        <f>IF($A$2="","",$A$2+17)</f>
        <v>42326</v>
      </c>
      <c r="B23" s="48"/>
      <c r="C23" s="41"/>
      <c r="D23" s="48"/>
      <c r="E23" s="45"/>
      <c r="F23" s="48"/>
      <c r="G23" s="45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6.5" thickTop="1" thickBot="1">
      <c r="A24" s="34">
        <f>IF($A$2="","",$A$2+18)</f>
        <v>42327</v>
      </c>
      <c r="B24" s="48"/>
      <c r="C24" s="41"/>
      <c r="D24" s="48"/>
      <c r="E24" s="45"/>
      <c r="F24" s="48"/>
      <c r="G24" s="45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ht="16.5" thickTop="1" thickBot="1">
      <c r="A25" s="33">
        <f>IF($A$2="","",$A$2+19)</f>
        <v>42328</v>
      </c>
      <c r="B25" s="48"/>
      <c r="C25" s="41"/>
      <c r="D25" s="48"/>
      <c r="E25" s="45"/>
      <c r="F25" s="48"/>
      <c r="G25" s="45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ht="16.5" thickTop="1" thickBot="1">
      <c r="A26" s="34">
        <f>IF($A$2="","",$A$2+20)</f>
        <v>42329</v>
      </c>
      <c r="B26" s="48"/>
      <c r="C26" s="41"/>
      <c r="D26" s="48"/>
      <c r="E26" s="45"/>
      <c r="F26" s="48"/>
      <c r="G26" s="45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ht="16.5" thickTop="1" thickBot="1">
      <c r="A27" s="33">
        <f>IF($A$2="","",$A$2+21)</f>
        <v>42330</v>
      </c>
      <c r="B27" s="48"/>
      <c r="C27" s="41"/>
      <c r="D27" s="48"/>
      <c r="E27" s="45"/>
      <c r="F27" s="48"/>
      <c r="G27" s="45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ht="16.5" thickTop="1" thickBot="1">
      <c r="A28" s="34">
        <f>IF($A$2="","",$A$2+22)</f>
        <v>42331</v>
      </c>
      <c r="B28" s="48"/>
      <c r="C28" s="41"/>
      <c r="D28" s="48"/>
      <c r="E28" s="45"/>
      <c r="F28" s="48"/>
      <c r="G28" s="45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ht="16.5" thickTop="1" thickBot="1">
      <c r="A29" s="33">
        <f>IF($A$2="","",$A$2+23)</f>
        <v>42332</v>
      </c>
      <c r="B29" s="48"/>
      <c r="C29" s="41"/>
      <c r="D29" s="48"/>
      <c r="E29" s="45"/>
      <c r="F29" s="48"/>
      <c r="G29" s="45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ht="16.5" thickTop="1" thickBot="1">
      <c r="A30" s="34">
        <f>IF($A$2="","",$A$2+24)</f>
        <v>42333</v>
      </c>
      <c r="B30" s="48"/>
      <c r="C30" s="41"/>
      <c r="D30" s="48"/>
      <c r="E30" s="45"/>
      <c r="F30" s="48"/>
      <c r="G30" s="45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ht="16.5" thickTop="1" thickBot="1">
      <c r="A31" s="33">
        <f>IF($A$2="","",$A$2+25)</f>
        <v>42334</v>
      </c>
      <c r="B31" s="48"/>
      <c r="C31" s="41"/>
      <c r="D31" s="48"/>
      <c r="E31" s="45"/>
      <c r="F31" s="48"/>
      <c r="G31" s="45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ht="16.5" thickTop="1" thickBot="1">
      <c r="A32" s="34">
        <f>IF($A$2="","",$A$2+26)</f>
        <v>42335</v>
      </c>
      <c r="B32" s="48"/>
      <c r="C32" s="41"/>
      <c r="D32" s="48"/>
      <c r="E32" s="45"/>
      <c r="F32" s="48"/>
      <c r="G32" s="45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thickTop="1" thickBot="1">
      <c r="A33" s="33">
        <f>IF($A$2="","",$A$2+27)</f>
        <v>42336</v>
      </c>
      <c r="B33" s="48"/>
      <c r="C33" s="41"/>
      <c r="D33" s="48"/>
      <c r="E33" s="45"/>
      <c r="F33" s="48"/>
      <c r="G33" s="45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thickTop="1" thickBot="1">
      <c r="A34" s="34">
        <f>IF($A$2="","",$A$2+28)</f>
        <v>42337</v>
      </c>
      <c r="B34" s="48"/>
      <c r="C34" s="41"/>
      <c r="D34" s="48"/>
      <c r="E34" s="45"/>
      <c r="F34" s="48"/>
      <c r="G34" s="45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thickTop="1" thickBot="1">
      <c r="A35" s="33">
        <f>IF($A$2="","",$A$2+29)</f>
        <v>42338</v>
      </c>
      <c r="B35" s="48"/>
      <c r="C35" s="41"/>
      <c r="D35" s="48"/>
      <c r="E35" s="45"/>
      <c r="F35" s="48"/>
      <c r="G35" s="45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6.5" thickTop="1" thickBot="1">
      <c r="A36" s="107" t="s">
        <v>5</v>
      </c>
      <c r="B36" s="109"/>
      <c r="C36" s="109"/>
      <c r="D36" s="109"/>
      <c r="E36" s="109"/>
      <c r="F36" s="109"/>
      <c r="G36" s="129"/>
      <c r="H36" s="9">
        <f>SUM(H6:H35)*24</f>
        <v>0</v>
      </c>
      <c r="I36" s="9">
        <f>SUM(I6:I35)*24</f>
        <v>0</v>
      </c>
      <c r="J36" s="4">
        <f>SUM(J6:J35)</f>
        <v>0</v>
      </c>
      <c r="K36" s="21">
        <f>SUM(K6:K35)</f>
        <v>0</v>
      </c>
      <c r="L36" s="4">
        <f>SUM(L6:L35)</f>
        <v>0</v>
      </c>
    </row>
    <row r="37" spans="1:16" ht="17.25" thickTop="1" thickBot="1">
      <c r="A37" s="14" t="s">
        <v>13</v>
      </c>
      <c r="B37" s="15">
        <v>3</v>
      </c>
      <c r="C37" s="116" t="s">
        <v>17</v>
      </c>
      <c r="D37" s="146"/>
      <c r="E37" s="118">
        <f>janvier!$E$38</f>
        <v>0</v>
      </c>
      <c r="F37" s="147"/>
      <c r="G37" s="35"/>
      <c r="H37" s="35"/>
      <c r="I37" s="35"/>
      <c r="J37" s="35"/>
      <c r="K37" s="35"/>
      <c r="L37" s="35"/>
      <c r="M37" s="36"/>
      <c r="N37" s="36"/>
      <c r="O37" s="36"/>
      <c r="P37" s="36"/>
    </row>
    <row r="38" spans="1:16" ht="16.5" thickTop="1">
      <c r="A38" s="14" t="s">
        <v>12</v>
      </c>
      <c r="B38" s="15">
        <v>1.5</v>
      </c>
      <c r="C38" s="125" t="s">
        <v>19</v>
      </c>
      <c r="D38" s="148"/>
      <c r="E38" s="118">
        <f>janvier!$E$38</f>
        <v>0</v>
      </c>
      <c r="F38" s="147"/>
      <c r="G38" s="35"/>
      <c r="H38" s="120" t="s">
        <v>18</v>
      </c>
      <c r="I38" s="143"/>
      <c r="J38" s="122">
        <f>E37+(H36*E38)+SUM(J36:L36)</f>
        <v>0</v>
      </c>
      <c r="K38" s="144"/>
      <c r="L38" s="145"/>
      <c r="M38" s="36"/>
      <c r="N38" s="36"/>
      <c r="O38" s="36"/>
      <c r="P38" s="36"/>
    </row>
    <row r="39" spans="1:16" ht="15.75">
      <c r="A39" s="14" t="s">
        <v>14</v>
      </c>
      <c r="B39" s="15">
        <v>1</v>
      </c>
      <c r="C39" s="37"/>
      <c r="D39" s="37"/>
      <c r="E39" s="37"/>
      <c r="F39" s="37"/>
      <c r="G39" s="50"/>
      <c r="H39" s="35"/>
      <c r="I39" s="38"/>
      <c r="J39" s="50"/>
      <c r="K39" s="35"/>
      <c r="L39" s="35"/>
      <c r="M39" s="36"/>
      <c r="N39" s="36"/>
      <c r="O39" s="36"/>
      <c r="P39" s="36"/>
    </row>
  </sheetData>
  <mergeCells count="19">
    <mergeCell ref="C38:D38"/>
    <mergeCell ref="E38:F38"/>
    <mergeCell ref="H38:I38"/>
    <mergeCell ref="J38:L38"/>
    <mergeCell ref="A36:G36"/>
    <mergeCell ref="C37:D37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E37:F37"/>
  </mergeCells>
  <conditionalFormatting sqref="A6:A35 H6:L35">
    <cfRule type="expression" dxfId="7" priority="4">
      <formula>OR(WEEKDAY($A6,2)&gt;5)</formula>
    </cfRule>
  </conditionalFormatting>
  <conditionalFormatting sqref="B6:G35">
    <cfRule type="expression" dxfId="6" priority="2">
      <formula>COUNTIF($A$6:$A$36,$O$3)</formula>
    </cfRule>
    <cfRule type="expression" dxfId="5" priority="3">
      <formula>OR(WEEKDAY($A6,2)&gt;5)</formula>
    </cfRule>
  </conditionalFormatting>
  <conditionalFormatting sqref="B6:G35">
    <cfRule type="expression" dxfId="4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P40"/>
  <sheetViews>
    <sheetView topLeftCell="A11" workbookViewId="0">
      <selection activeCell="B6" sqref="B6:G36"/>
    </sheetView>
  </sheetViews>
  <sheetFormatPr baseColWidth="10" defaultRowHeight="1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>
      <c r="A2" s="99">
        <v>42339</v>
      </c>
      <c r="B2" s="138"/>
      <c r="C2" s="92" t="s">
        <v>7</v>
      </c>
      <c r="D2" s="92"/>
      <c r="E2" s="92"/>
      <c r="F2" s="92"/>
      <c r="G2" s="92"/>
      <c r="H2" s="92"/>
      <c r="I2" s="92"/>
      <c r="J2" s="92"/>
      <c r="K2" s="92"/>
      <c r="L2" s="139"/>
    </row>
    <row r="3" spans="1:15" ht="15.75" thickBot="1">
      <c r="A3" s="105" t="s">
        <v>16</v>
      </c>
      <c r="B3" s="140"/>
      <c r="C3" s="140"/>
      <c r="D3" s="140"/>
      <c r="E3" s="140"/>
      <c r="F3" s="3"/>
      <c r="G3" s="3"/>
      <c r="H3" s="3"/>
      <c r="I3" s="3"/>
      <c r="J3" s="3"/>
      <c r="K3" s="3"/>
      <c r="L3" s="5"/>
    </row>
    <row r="4" spans="1:15" ht="15.75" thickTop="1">
      <c r="A4" s="114" t="s">
        <v>0</v>
      </c>
      <c r="B4" s="103" t="s">
        <v>1</v>
      </c>
      <c r="C4" s="142"/>
      <c r="D4" s="103" t="s">
        <v>2</v>
      </c>
      <c r="E4" s="142"/>
      <c r="F4" s="103" t="s">
        <v>3</v>
      </c>
      <c r="G4" s="142"/>
      <c r="H4" s="135" t="s">
        <v>10</v>
      </c>
      <c r="I4" s="135" t="s">
        <v>11</v>
      </c>
      <c r="J4" s="95" t="s">
        <v>15</v>
      </c>
      <c r="K4" s="97" t="s">
        <v>6</v>
      </c>
      <c r="L4" s="95" t="s">
        <v>4</v>
      </c>
    </row>
    <row r="5" spans="1:15" ht="15.75" thickBot="1">
      <c r="A5" s="11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36"/>
      <c r="I5" s="136"/>
      <c r="J5" s="137"/>
      <c r="K5" s="141"/>
      <c r="L5" s="137"/>
    </row>
    <row r="6" spans="1:15" ht="16.5" thickTop="1" thickBot="1">
      <c r="A6" s="31">
        <f>A2</f>
        <v>42339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>
      <c r="A7" s="33">
        <f>IF($A$2="","",$A$2+1)</f>
        <v>42340</v>
      </c>
      <c r="B7" s="48"/>
      <c r="C7" s="41"/>
      <c r="D7" s="48"/>
      <c r="E7" s="45"/>
      <c r="F7" s="48"/>
      <c r="G7" s="45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ht="16.5" thickTop="1" thickBot="1">
      <c r="A8" s="34">
        <f>IF($A$2="","",$A$2+2)</f>
        <v>42341</v>
      </c>
      <c r="B8" s="48"/>
      <c r="C8" s="41"/>
      <c r="D8" s="48"/>
      <c r="E8" s="45"/>
      <c r="F8" s="48"/>
      <c r="G8" s="45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ht="16.5" thickTop="1" thickBot="1">
      <c r="A9" s="33">
        <f>IF($A$2="","",$A$2+3)</f>
        <v>42342</v>
      </c>
      <c r="B9" s="48"/>
      <c r="C9" s="41"/>
      <c r="D9" s="48"/>
      <c r="E9" s="45"/>
      <c r="F9" s="48"/>
      <c r="G9" s="45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ht="16.5" thickTop="1" thickBot="1">
      <c r="A10" s="34">
        <f>IF($A$2="","",$A$2+4)</f>
        <v>42343</v>
      </c>
      <c r="B10" s="48"/>
      <c r="C10" s="41"/>
      <c r="D10" s="48"/>
      <c r="E10" s="45"/>
      <c r="F10" s="48"/>
      <c r="G10" s="45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ht="16.5" thickTop="1" thickBot="1">
      <c r="A11" s="33">
        <f>IF($A$2="","",$A$2+5)</f>
        <v>42344</v>
      </c>
      <c r="B11" s="48"/>
      <c r="C11" s="41"/>
      <c r="D11" s="48"/>
      <c r="E11" s="45"/>
      <c r="F11" s="48"/>
      <c r="G11" s="45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ht="16.5" thickTop="1" thickBot="1">
      <c r="A12" s="34">
        <f>IF($A$2="","",$A$2+6)</f>
        <v>42345</v>
      </c>
      <c r="B12" s="48"/>
      <c r="C12" s="41"/>
      <c r="D12" s="48"/>
      <c r="E12" s="45"/>
      <c r="F12" s="48"/>
      <c r="G12" s="45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ht="16.5" thickTop="1" thickBot="1">
      <c r="A13" s="33">
        <f>IF($A$2="","",$A$2+7)</f>
        <v>42346</v>
      </c>
      <c r="B13" s="48"/>
      <c r="C13" s="41"/>
      <c r="D13" s="48"/>
      <c r="E13" s="45"/>
      <c r="F13" s="48"/>
      <c r="G13" s="45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ht="16.5" thickTop="1" thickBot="1">
      <c r="A14" s="34">
        <f>IF($A$2="","",$A$2+8)</f>
        <v>42347</v>
      </c>
      <c r="B14" s="48"/>
      <c r="C14" s="41"/>
      <c r="D14" s="48"/>
      <c r="E14" s="45"/>
      <c r="F14" s="48"/>
      <c r="G14" s="45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ht="16.5" thickTop="1" thickBot="1">
      <c r="A15" s="33">
        <f>IF($A$2="","",$A$2+9)</f>
        <v>42348</v>
      </c>
      <c r="B15" s="48"/>
      <c r="C15" s="41"/>
      <c r="D15" s="48"/>
      <c r="E15" s="45"/>
      <c r="F15" s="48"/>
      <c r="G15" s="45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ht="16.5" thickTop="1" thickBot="1">
      <c r="A16" s="34">
        <f>IF($A$2="","",$A$2+10)</f>
        <v>42349</v>
      </c>
      <c r="B16" s="48"/>
      <c r="C16" s="41"/>
      <c r="D16" s="48"/>
      <c r="E16" s="45"/>
      <c r="F16" s="48"/>
      <c r="G16" s="45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ht="16.5" thickTop="1" thickBot="1">
      <c r="A17" s="33">
        <f>IF($A$2="","",$A$2+11)</f>
        <v>42350</v>
      </c>
      <c r="B17" s="48"/>
      <c r="C17" s="41"/>
      <c r="D17" s="48"/>
      <c r="E17" s="45"/>
      <c r="F17" s="48"/>
      <c r="G17" s="45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ht="16.5" thickTop="1" thickBot="1">
      <c r="A18" s="34">
        <f>IF($A$2="","",$A$2+12)</f>
        <v>42351</v>
      </c>
      <c r="B18" s="48"/>
      <c r="C18" s="41"/>
      <c r="D18" s="48"/>
      <c r="E18" s="45"/>
      <c r="F18" s="48"/>
      <c r="G18" s="45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ht="16.5" thickTop="1" thickBot="1">
      <c r="A19" s="33">
        <f>IF($A$2="","",$A$2+13)</f>
        <v>42352</v>
      </c>
      <c r="B19" s="48"/>
      <c r="C19" s="41"/>
      <c r="D19" s="48"/>
      <c r="E19" s="45"/>
      <c r="F19" s="48"/>
      <c r="G19" s="45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ht="16.5" thickTop="1" thickBot="1">
      <c r="A20" s="34">
        <f>IF($A$2="","",$A$2+14)</f>
        <v>42353</v>
      </c>
      <c r="B20" s="48"/>
      <c r="C20" s="41"/>
      <c r="D20" s="48"/>
      <c r="E20" s="45"/>
      <c r="F20" s="48"/>
      <c r="G20" s="45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ht="16.5" thickTop="1" thickBot="1">
      <c r="A21" s="33">
        <f>IF($A$2="","",$A$2+15)</f>
        <v>42354</v>
      </c>
      <c r="B21" s="48"/>
      <c r="C21" s="41"/>
      <c r="D21" s="48"/>
      <c r="E21" s="45"/>
      <c r="F21" s="48"/>
      <c r="G21" s="45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ht="16.5" thickTop="1" thickBot="1">
      <c r="A22" s="34">
        <f>IF($A$2="","",$A$2+16)</f>
        <v>42355</v>
      </c>
      <c r="B22" s="48"/>
      <c r="C22" s="41"/>
      <c r="D22" s="48"/>
      <c r="E22" s="45"/>
      <c r="F22" s="48"/>
      <c r="G22" s="45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6.5" thickTop="1" thickBot="1">
      <c r="A23" s="33">
        <f>IF($A$2="","",$A$2+17)</f>
        <v>42356</v>
      </c>
      <c r="B23" s="48"/>
      <c r="C23" s="41"/>
      <c r="D23" s="48"/>
      <c r="E23" s="45"/>
      <c r="F23" s="48"/>
      <c r="G23" s="45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6.5" thickTop="1" thickBot="1">
      <c r="A24" s="34">
        <f>IF($A$2="","",$A$2+18)</f>
        <v>42357</v>
      </c>
      <c r="B24" s="48"/>
      <c r="C24" s="41"/>
      <c r="D24" s="48"/>
      <c r="E24" s="45"/>
      <c r="F24" s="48"/>
      <c r="G24" s="45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ht="16.5" thickTop="1" thickBot="1">
      <c r="A25" s="33">
        <f>IF($A$2="","",$A$2+19)</f>
        <v>42358</v>
      </c>
      <c r="B25" s="48"/>
      <c r="C25" s="41"/>
      <c r="D25" s="48"/>
      <c r="E25" s="45"/>
      <c r="F25" s="48"/>
      <c r="G25" s="45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ht="16.5" thickTop="1" thickBot="1">
      <c r="A26" s="34">
        <f>IF($A$2="","",$A$2+20)</f>
        <v>42359</v>
      </c>
      <c r="B26" s="48"/>
      <c r="C26" s="41"/>
      <c r="D26" s="48"/>
      <c r="E26" s="45"/>
      <c r="F26" s="48"/>
      <c r="G26" s="45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ht="16.5" thickTop="1" thickBot="1">
      <c r="A27" s="33">
        <f>IF($A$2="","",$A$2+21)</f>
        <v>42360</v>
      </c>
      <c r="B27" s="48"/>
      <c r="C27" s="41"/>
      <c r="D27" s="48"/>
      <c r="E27" s="45"/>
      <c r="F27" s="48"/>
      <c r="G27" s="45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ht="16.5" thickTop="1" thickBot="1">
      <c r="A28" s="34">
        <f>IF($A$2="","",$A$2+22)</f>
        <v>42361</v>
      </c>
      <c r="B28" s="48"/>
      <c r="C28" s="41"/>
      <c r="D28" s="48"/>
      <c r="E28" s="45"/>
      <c r="F28" s="48"/>
      <c r="G28" s="45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ht="16.5" thickTop="1" thickBot="1">
      <c r="A29" s="33">
        <f>IF($A$2="","",$A$2+23)</f>
        <v>42362</v>
      </c>
      <c r="B29" s="48"/>
      <c r="C29" s="41"/>
      <c r="D29" s="48"/>
      <c r="E29" s="45"/>
      <c r="F29" s="48"/>
      <c r="G29" s="45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ht="16.5" thickTop="1" thickBot="1">
      <c r="A30" s="34">
        <f>IF($A$2="","",$A$2+24)</f>
        <v>42363</v>
      </c>
      <c r="B30" s="48"/>
      <c r="C30" s="41"/>
      <c r="D30" s="48"/>
      <c r="E30" s="45"/>
      <c r="F30" s="48"/>
      <c r="G30" s="45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ht="16.5" thickTop="1" thickBot="1">
      <c r="A31" s="33">
        <f>IF($A$2="","",$A$2+25)</f>
        <v>42364</v>
      </c>
      <c r="B31" s="48"/>
      <c r="C31" s="41"/>
      <c r="D31" s="48"/>
      <c r="E31" s="45"/>
      <c r="F31" s="48"/>
      <c r="G31" s="45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ht="16.5" thickTop="1" thickBot="1">
      <c r="A32" s="34">
        <f>IF($A$2="","",$A$2+26)</f>
        <v>42365</v>
      </c>
      <c r="B32" s="48"/>
      <c r="C32" s="41"/>
      <c r="D32" s="48"/>
      <c r="E32" s="45"/>
      <c r="F32" s="48"/>
      <c r="G32" s="45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thickTop="1" thickBot="1">
      <c r="A33" s="33">
        <f>IF($A$2="","",$A$2+27)</f>
        <v>42366</v>
      </c>
      <c r="B33" s="48"/>
      <c r="C33" s="41"/>
      <c r="D33" s="48"/>
      <c r="E33" s="45"/>
      <c r="F33" s="48"/>
      <c r="G33" s="45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thickTop="1" thickBot="1">
      <c r="A34" s="34">
        <f>IF($A$2="","",$A$2+28)</f>
        <v>42367</v>
      </c>
      <c r="B34" s="48"/>
      <c r="C34" s="41"/>
      <c r="D34" s="48"/>
      <c r="E34" s="45"/>
      <c r="F34" s="48"/>
      <c r="G34" s="45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thickTop="1" thickBot="1">
      <c r="A35" s="33">
        <f>IF($A$2="","",$A$2+29)</f>
        <v>42368</v>
      </c>
      <c r="B35" s="48"/>
      <c r="C35" s="41"/>
      <c r="D35" s="48"/>
      <c r="E35" s="45"/>
      <c r="F35" s="48"/>
      <c r="G35" s="45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Top="1" thickBot="1">
      <c r="A36" s="32">
        <f>IF($A$2="","",$A$2+30)</f>
        <v>42369</v>
      </c>
      <c r="B36" s="48"/>
      <c r="C36" s="41"/>
      <c r="D36" s="48"/>
      <c r="E36" s="45"/>
      <c r="F36" s="48"/>
      <c r="G36" s="45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>
      <c r="A37" s="107" t="s">
        <v>5</v>
      </c>
      <c r="B37" s="109"/>
      <c r="C37" s="109"/>
      <c r="D37" s="109"/>
      <c r="E37" s="109"/>
      <c r="F37" s="109"/>
      <c r="G37" s="12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>
      <c r="A38" s="14" t="s">
        <v>13</v>
      </c>
      <c r="B38" s="15">
        <v>3</v>
      </c>
      <c r="C38" s="116" t="s">
        <v>17</v>
      </c>
      <c r="D38" s="146"/>
      <c r="E38" s="118">
        <f>janvier!$E$38</f>
        <v>0</v>
      </c>
      <c r="F38" s="14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>
      <c r="A39" s="14" t="s">
        <v>12</v>
      </c>
      <c r="B39" s="15">
        <v>1.5</v>
      </c>
      <c r="C39" s="125" t="s">
        <v>19</v>
      </c>
      <c r="D39" s="148"/>
      <c r="E39" s="118">
        <f>janvier!$E$38</f>
        <v>0</v>
      </c>
      <c r="F39" s="147"/>
      <c r="G39" s="35"/>
      <c r="H39" s="120" t="s">
        <v>18</v>
      </c>
      <c r="I39" s="143"/>
      <c r="J39" s="122">
        <f>E38+(H37*E39)+SUM(J37:L37)</f>
        <v>0</v>
      </c>
      <c r="K39" s="144"/>
      <c r="L39" s="145"/>
      <c r="M39" s="36"/>
      <c r="N39" s="36"/>
      <c r="O39" s="36"/>
      <c r="P39" s="36"/>
    </row>
    <row r="40" spans="1:16" ht="15.7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C39:D39"/>
    <mergeCell ref="E39:F39"/>
    <mergeCell ref="H39:I39"/>
    <mergeCell ref="J39:L39"/>
    <mergeCell ref="A37:G37"/>
    <mergeCell ref="C38:D38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E38:F38"/>
  </mergeCells>
  <conditionalFormatting sqref="A6:A36 H6:L36">
    <cfRule type="expression" dxfId="3" priority="4">
      <formula>OR(WEEKDAY($A6,2)&gt;5)</formula>
    </cfRule>
  </conditionalFormatting>
  <conditionalFormatting sqref="B6:G36">
    <cfRule type="expression" dxfId="2" priority="2">
      <formula>COUNTIF($A$6:$A$36,$O$3)</formula>
    </cfRule>
    <cfRule type="expression" dxfId="1" priority="3">
      <formula>OR(WEEKDAY($A6,2)&gt;5)</formula>
    </cfRule>
  </conditionalFormatting>
  <conditionalFormatting sqref="B6:G36">
    <cfRule type="expression" dxfId="0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A2" sqref="A2:A14"/>
    </sheetView>
  </sheetViews>
  <sheetFormatPr baseColWidth="10" defaultRowHeight="15"/>
  <sheetData>
    <row r="1" spans="1:2">
      <c r="A1" s="65">
        <v>2015</v>
      </c>
    </row>
    <row r="2" spans="1:2">
      <c r="A2" s="62">
        <f>DATE($A$1,1,1)</f>
        <v>42005</v>
      </c>
      <c r="B2" s="63" t="s">
        <v>21</v>
      </c>
    </row>
    <row r="3" spans="1:2">
      <c r="A3" s="62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</f>
        <v>42099</v>
      </c>
      <c r="B3" s="63" t="s">
        <v>22</v>
      </c>
    </row>
    <row r="4" spans="1:2">
      <c r="A4" s="62">
        <f>A3+1</f>
        <v>42100</v>
      </c>
      <c r="B4" s="63" t="s">
        <v>23</v>
      </c>
    </row>
    <row r="5" spans="1:2">
      <c r="A5" s="62">
        <f>DATE($A$1,5,1)</f>
        <v>42125</v>
      </c>
      <c r="B5" s="63" t="s">
        <v>24</v>
      </c>
    </row>
    <row r="6" spans="1:2">
      <c r="A6" s="62">
        <f>DATE($A$1,5,8)</f>
        <v>42132</v>
      </c>
      <c r="B6" s="63" t="s">
        <v>25</v>
      </c>
    </row>
    <row r="7" spans="1:2">
      <c r="A7" s="62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+39</f>
        <v>42138</v>
      </c>
      <c r="B7" s="63" t="s">
        <v>26</v>
      </c>
    </row>
    <row r="8" spans="1:2">
      <c r="A8" s="62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+49</f>
        <v>42148</v>
      </c>
      <c r="B8" s="63" t="s">
        <v>27</v>
      </c>
    </row>
    <row r="9" spans="1:2">
      <c r="A9" s="62">
        <f>A8+1</f>
        <v>42149</v>
      </c>
      <c r="B9" s="63" t="s">
        <v>23</v>
      </c>
    </row>
    <row r="10" spans="1:2">
      <c r="A10" s="62">
        <f>DATE($A$1,7,14)</f>
        <v>42199</v>
      </c>
      <c r="B10" s="63" t="s">
        <v>28</v>
      </c>
    </row>
    <row r="11" spans="1:2">
      <c r="A11" s="62">
        <f>DATE($A$1,8,15)</f>
        <v>42231</v>
      </c>
      <c r="B11" s="63" t="s">
        <v>29</v>
      </c>
    </row>
    <row r="12" spans="1:2">
      <c r="A12" s="62">
        <f>DATE($A$1,11,1)</f>
        <v>42309</v>
      </c>
      <c r="B12" s="63" t="s">
        <v>30</v>
      </c>
    </row>
    <row r="13" spans="1:2">
      <c r="A13" s="62">
        <f>DATE($A$1,11,11)</f>
        <v>42319</v>
      </c>
      <c r="B13" s="63" t="s">
        <v>31</v>
      </c>
    </row>
    <row r="14" spans="1:2">
      <c r="A14" s="62">
        <f>DATE($A$1,12,25)</f>
        <v>42363</v>
      </c>
      <c r="B14" s="63" t="s">
        <v>32</v>
      </c>
    </row>
  </sheetData>
  <dataValidations count="1">
    <dataValidation type="list" allowBlank="1" showInputMessage="1" showErrorMessage="1" sqref="A1">
      <formula1>"2015,2016,2017,2018,2019,2020"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Fériés</vt:lpstr>
      <vt:lpstr>Fériés</vt:lpstr>
    </vt:vector>
  </TitlesOfParts>
  <Company>CCP Composites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dandev</cp:lastModifiedBy>
  <cp:lastPrinted>2015-06-03T13:16:12Z</cp:lastPrinted>
  <dcterms:created xsi:type="dcterms:W3CDTF">2015-06-02T07:19:55Z</dcterms:created>
  <dcterms:modified xsi:type="dcterms:W3CDTF">2015-06-04T13:36:22Z</dcterms:modified>
</cp:coreProperties>
</file>