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/>
  <bookViews>
    <workbookView xWindow="0" yWindow="0" windowWidth="20490" windowHeight="7755" activeTab="1"/>
  </bookViews>
  <sheets>
    <sheet name="Subventions" sheetId="1" r:id="rId1"/>
    <sheet name="Synthèses subventions" sheetId="19" r:id="rId2"/>
    <sheet name="Echéancier" sheetId="15" r:id="rId3"/>
    <sheet name="Synthèses Echéancier" sheetId="16" r:id="rId4"/>
    <sheet name="Comptes de recettes" sheetId="13" r:id="rId5"/>
    <sheet name="Alertes" sheetId="11" r:id="rId6"/>
    <sheet name="15001" sheetId="8" r:id="rId7"/>
    <sheet name="Base" sheetId="5" r:id="rId8"/>
    <sheet name="Paramètres" sheetId="12" r:id="rId9"/>
  </sheets>
  <definedNames>
    <definedName name="_xlnm._FilterDatabase" localSheetId="4" hidden="1">'Comptes de recettes'!$A$3:$F$9</definedName>
    <definedName name="_xlnm._FilterDatabase" localSheetId="2" hidden="1">Echéancier!$A$3:$H$9</definedName>
    <definedName name="_xlnm._FilterDatabase" localSheetId="0" hidden="1">Subventions!$A$3:$O$4</definedName>
    <definedName name="Comptes_Recettes">'Comptes de recettes'!$A$3:$F$10</definedName>
    <definedName name="Echéancier">Echéancier!$A$3:$G$9</definedName>
    <definedName name="Liste_Comptes_Recette">'Comptes de recettes'!$A$3:$A$10</definedName>
    <definedName name="Liste_Responsables">Paramètres!$A$12:$A$29</definedName>
    <definedName name="Liste_Statuts">Paramètres!$A$3:$A$10</definedName>
    <definedName name="Liste_Types_Financement">Paramètres!$A$31:$A$40</definedName>
    <definedName name="Responsables">Paramètres!$A$12:$A$29</definedName>
    <definedName name="Statuts">Paramètres!$A$3:$A$10</definedName>
    <definedName name="Subventions">Subventions!$A$3:$O$6</definedName>
    <definedName name="Types_Financement">Paramètres!$A$31:$A$40</definedName>
    <definedName name="_xlnm.Print_Area" localSheetId="6">'15001'!$A$1:$K$68</definedName>
  </definedNames>
  <calcPr calcId="125725"/>
  <pivotCaches>
    <pivotCache cacheId="14" r:id="rId10"/>
    <pivotCache cacheId="24" r:id="rId11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5"/>
  <c r="H6"/>
  <c r="H7"/>
  <c r="H8"/>
  <c r="H9"/>
  <c r="I6" i="1" s="1"/>
  <c r="H4" i="15"/>
  <c r="I4" i="1" s="1"/>
  <c r="L5"/>
  <c r="L6"/>
  <c r="B9" i="15" s="1"/>
  <c r="L4" i="1"/>
  <c r="B6" i="15" s="1"/>
  <c r="F1"/>
  <c r="G5"/>
  <c r="G6"/>
  <c r="G7"/>
  <c r="G8"/>
  <c r="G9"/>
  <c r="G4"/>
  <c r="E6"/>
  <c r="E5"/>
  <c r="B5"/>
  <c r="E4"/>
  <c r="B4"/>
  <c r="D1"/>
  <c r="E8"/>
  <c r="E9"/>
  <c r="E7"/>
  <c r="B8"/>
  <c r="B7"/>
  <c r="M5" i="1"/>
  <c r="M4"/>
  <c r="L1"/>
  <c r="D5" i="13"/>
  <c r="F5" s="1"/>
  <c r="D6"/>
  <c r="F6" s="1"/>
  <c r="D7"/>
  <c r="F7" s="1"/>
  <c r="D8"/>
  <c r="F8" s="1"/>
  <c r="D9"/>
  <c r="F9" s="1"/>
  <c r="D4"/>
  <c r="F4" s="1"/>
  <c r="E1"/>
  <c r="K1" i="1"/>
  <c r="I5" l="1"/>
  <c r="M6"/>
  <c r="M1" s="1"/>
  <c r="G1" i="15"/>
  <c r="E1"/>
  <c r="F1" i="13"/>
  <c r="D1"/>
  <c r="M51" i="8"/>
  <c r="M52"/>
  <c r="M53"/>
  <c r="M54"/>
  <c r="M55"/>
  <c r="M56"/>
  <c r="M57"/>
  <c r="M58"/>
  <c r="M59"/>
  <c r="M60"/>
  <c r="M61"/>
  <c r="M62"/>
  <c r="M50"/>
  <c r="N50" s="1"/>
  <c r="M32"/>
  <c r="M37"/>
  <c r="N37" s="1"/>
  <c r="M38"/>
  <c r="N38" s="1"/>
  <c r="M39"/>
  <c r="N39" s="1"/>
  <c r="M40"/>
  <c r="N40" s="1"/>
  <c r="M41"/>
  <c r="N41" s="1"/>
  <c r="M42"/>
  <c r="N42" s="1"/>
  <c r="M33"/>
  <c r="N33" s="1"/>
  <c r="M34"/>
  <c r="N34" s="1"/>
  <c r="M35"/>
  <c r="N35" s="1"/>
  <c r="M36"/>
  <c r="N36" s="1"/>
  <c r="N32" l="1"/>
  <c r="F43"/>
  <c r="I26"/>
  <c r="J4" i="1"/>
  <c r="N62" i="8" l="1"/>
  <c r="N51"/>
  <c r="N52"/>
  <c r="N53"/>
  <c r="N54"/>
  <c r="N55"/>
  <c r="N56"/>
  <c r="N57"/>
  <c r="N58"/>
  <c r="N59"/>
  <c r="N60"/>
  <c r="N61"/>
  <c r="C61" l="1"/>
  <c r="C60"/>
  <c r="C59"/>
  <c r="C58"/>
  <c r="C57"/>
  <c r="C56"/>
  <c r="C55"/>
  <c r="C54"/>
  <c r="C53"/>
  <c r="C52"/>
  <c r="C51"/>
  <c r="C50"/>
  <c r="D43"/>
  <c r="C42"/>
  <c r="C41"/>
  <c r="C40"/>
  <c r="C39"/>
  <c r="C38"/>
  <c r="C37"/>
  <c r="C36"/>
  <c r="C35"/>
  <c r="C34"/>
  <c r="C33"/>
  <c r="C32"/>
  <c r="G26"/>
  <c r="G7"/>
</calcChain>
</file>

<file path=xl/sharedStrings.xml><?xml version="1.0" encoding="utf-8"?>
<sst xmlns="http://schemas.openxmlformats.org/spreadsheetml/2006/main" count="243" uniqueCount="146">
  <si>
    <t xml:space="preserve">Statut du dossier </t>
  </si>
  <si>
    <t>Responsable Projet</t>
  </si>
  <si>
    <t>Bailleur</t>
  </si>
  <si>
    <t>Type Bailleur</t>
  </si>
  <si>
    <t>Nom</t>
  </si>
  <si>
    <t>Sollicité</t>
  </si>
  <si>
    <t>OPS-COO</t>
  </si>
  <si>
    <t>Nom du bailleur</t>
  </si>
  <si>
    <t>Statut</t>
  </si>
  <si>
    <t>Comptabilité</t>
  </si>
  <si>
    <t>Accord du bailleur</t>
  </si>
  <si>
    <t>Référence du contrat</t>
  </si>
  <si>
    <t>Date d'accord</t>
  </si>
  <si>
    <t>Montant accordé</t>
  </si>
  <si>
    <t>Date de début</t>
  </si>
  <si>
    <t>Date de fin</t>
  </si>
  <si>
    <t>Echéancier</t>
  </si>
  <si>
    <t>Montant Prévu</t>
  </si>
  <si>
    <t>Date Prévu</t>
  </si>
  <si>
    <t>Montant Versé</t>
  </si>
  <si>
    <t>Date Compta</t>
  </si>
  <si>
    <t>Facture n°</t>
  </si>
  <si>
    <t>Observations</t>
  </si>
  <si>
    <t>Montant Total</t>
  </si>
  <si>
    <t>Rapports au bailleur</t>
  </si>
  <si>
    <t>Échéance</t>
  </si>
  <si>
    <t>Type de rapport</t>
  </si>
  <si>
    <t>Date d'envoi</t>
  </si>
  <si>
    <t>Cpte Tiers</t>
  </si>
  <si>
    <t>Cpte Recette</t>
  </si>
  <si>
    <t>Libellé Bailleur</t>
  </si>
  <si>
    <t>0</t>
  </si>
  <si>
    <t>NF</t>
  </si>
  <si>
    <t>Convention Non Financière</t>
  </si>
  <si>
    <t>44103000</t>
  </si>
  <si>
    <t>CONSEILS GENERAUX DEPARTEMENTS</t>
  </si>
  <si>
    <t>Départements</t>
  </si>
  <si>
    <t>44103100</t>
  </si>
  <si>
    <t>CONSEIL GENERAL du Rhône</t>
  </si>
  <si>
    <t>44104000</t>
  </si>
  <si>
    <t>EUROPE</t>
  </si>
  <si>
    <t>International</t>
  </si>
  <si>
    <t>INTERNATIONAL Hors Europe</t>
  </si>
  <si>
    <t>Privé</t>
  </si>
  <si>
    <t>44152000</t>
  </si>
  <si>
    <t>ENTREPRISE</t>
  </si>
  <si>
    <t>44159000</t>
  </si>
  <si>
    <t>PRIVE AUTRE</t>
  </si>
  <si>
    <t>Compte tiers</t>
  </si>
  <si>
    <t>Compte recette</t>
  </si>
  <si>
    <t>N° compte tiers</t>
  </si>
  <si>
    <t>N° compte recette</t>
  </si>
  <si>
    <t>Type de financement</t>
  </si>
  <si>
    <t>DOP-PDL</t>
  </si>
  <si>
    <t>DOPPAM</t>
  </si>
  <si>
    <t>OPS-FCA</t>
  </si>
  <si>
    <t>DIR-DGL</t>
  </si>
  <si>
    <t>DIR-DOC</t>
  </si>
  <si>
    <t>DEF-HPM</t>
  </si>
  <si>
    <t>SGX-INF</t>
  </si>
  <si>
    <t>DOP-DEF</t>
  </si>
  <si>
    <t>PDC-COO</t>
  </si>
  <si>
    <t>DIR-COM</t>
  </si>
  <si>
    <t>DEF-COO</t>
  </si>
  <si>
    <t>OPS-CRB</t>
  </si>
  <si>
    <t>OPS-FCR</t>
  </si>
  <si>
    <t>DEF-WAS</t>
  </si>
  <si>
    <t>DEF-IEP</t>
  </si>
  <si>
    <t>Affectations du financement</t>
  </si>
  <si>
    <t>Année</t>
  </si>
  <si>
    <t>Action</t>
  </si>
  <si>
    <t>Code Analytique</t>
  </si>
  <si>
    <t>Responsable</t>
  </si>
  <si>
    <t>Plan de rédaction du rapport + facture</t>
  </si>
  <si>
    <t>Remise du document projet et annexe</t>
  </si>
  <si>
    <t>ASICOURT00</t>
  </si>
  <si>
    <t>ASILONG00</t>
  </si>
  <si>
    <t xml:space="preserve">Facture à faire </t>
  </si>
  <si>
    <t>Objet de la subvention</t>
  </si>
  <si>
    <t>Dossier affecté, payé, pointé et rapporté</t>
  </si>
  <si>
    <t>Archivé par le Service Administratif et Financier le</t>
  </si>
  <si>
    <t>Signature</t>
  </si>
  <si>
    <t>Retard Rapport</t>
  </si>
  <si>
    <t>Montant demandé</t>
  </si>
  <si>
    <t>XXXX</t>
  </si>
  <si>
    <t>Retard Paiement</t>
  </si>
  <si>
    <t>Montant révisé</t>
  </si>
  <si>
    <t>Montant Révisé</t>
  </si>
  <si>
    <t>Jours de retard</t>
  </si>
  <si>
    <t>Retard
Nbre d'envoi</t>
  </si>
  <si>
    <t>MACHIN</t>
  </si>
  <si>
    <t>Projet de mise en place XX</t>
  </si>
  <si>
    <t>xxxx</t>
  </si>
  <si>
    <t>Bilan final</t>
  </si>
  <si>
    <t>N° OP</t>
  </si>
  <si>
    <t xml:space="preserve">N° OP </t>
  </si>
  <si>
    <t>Code OP</t>
  </si>
  <si>
    <t>DOSSIER CHRONO ORIGINAL A RETOURNER</t>
  </si>
  <si>
    <t>Dossier créé le</t>
  </si>
  <si>
    <t>2016</t>
  </si>
  <si>
    <t>Alerte Paiement</t>
  </si>
  <si>
    <t>Alerte Rapport</t>
  </si>
  <si>
    <t>Satuts</t>
  </si>
  <si>
    <t>A l'étude</t>
  </si>
  <si>
    <t>Versement effectué</t>
  </si>
  <si>
    <t>Clos</t>
  </si>
  <si>
    <t>Acceptée</t>
  </si>
  <si>
    <t>Etat</t>
  </si>
  <si>
    <t>Fichier des paramètres</t>
  </si>
  <si>
    <t>Responsables de projets</t>
  </si>
  <si>
    <t>Comptes de recettes</t>
  </si>
  <si>
    <t>Numéro</t>
  </si>
  <si>
    <t>Montants encaissés</t>
  </si>
  <si>
    <t>Ecarts</t>
  </si>
  <si>
    <t>Montants accordés</t>
  </si>
  <si>
    <t>Suivi opérationnel des subventions</t>
  </si>
  <si>
    <t>BIDULE</t>
  </si>
  <si>
    <t>TRUC</t>
  </si>
  <si>
    <t>Projet numéro 1</t>
  </si>
  <si>
    <t>Projet numéro 2</t>
  </si>
  <si>
    <t>Projet numéro 3</t>
  </si>
  <si>
    <t>Types de financement</t>
  </si>
  <si>
    <t>Commune</t>
  </si>
  <si>
    <t>Département</t>
  </si>
  <si>
    <t>Région Rhône Alpes</t>
  </si>
  <si>
    <t>Région</t>
  </si>
  <si>
    <t>Début de la convention</t>
  </si>
  <si>
    <t xml:space="preserve">Fin de la convention </t>
  </si>
  <si>
    <t>Montant encaissé</t>
  </si>
  <si>
    <t>Reste à encaisser</t>
  </si>
  <si>
    <t>Fichier des échéanciers</t>
  </si>
  <si>
    <t>Total échéancier</t>
  </si>
  <si>
    <t>Montant échéance</t>
  </si>
  <si>
    <t>Total général</t>
  </si>
  <si>
    <t>Montant encaissement</t>
  </si>
  <si>
    <t>Echéances prévues</t>
  </si>
  <si>
    <t>Valeurs</t>
  </si>
  <si>
    <t>Total Echéances prévues</t>
  </si>
  <si>
    <t>Restes à encaisser</t>
  </si>
  <si>
    <t>Total Montants encaissés</t>
  </si>
  <si>
    <t>Total Soldes</t>
  </si>
  <si>
    <t>Soldes</t>
  </si>
  <si>
    <t>Alerte</t>
  </si>
  <si>
    <t>(Tous)</t>
  </si>
  <si>
    <t>Total Montants accordés</t>
  </si>
  <si>
    <t>Total Restes à encaisser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</si>
</sst>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7" formatCode="[Red]&quot;en retard&quot;;&quot;&quot;;&quot;&quot;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10" fillId="0" borderId="0" applyFont="0" applyFill="0" applyBorder="0" applyAlignment="0" applyProtection="0"/>
  </cellStyleXfs>
  <cellXfs count="183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/>
    <xf numFmtId="0" fontId="2" fillId="0" borderId="0" xfId="0" applyFont="1" applyFill="1"/>
    <xf numFmtId="0" fontId="4" fillId="5" borderId="3" xfId="1" applyFont="1" applyFill="1" applyBorder="1" applyAlignment="1">
      <alignment horizontal="center"/>
    </xf>
    <xf numFmtId="0" fontId="4" fillId="5" borderId="4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/>
    </xf>
    <xf numFmtId="0" fontId="4" fillId="0" borderId="5" xfId="1" applyFont="1" applyFill="1" applyBorder="1" applyAlignment="1"/>
    <xf numFmtId="0" fontId="4" fillId="0" borderId="6" xfId="1" applyFont="1" applyFill="1" applyBorder="1" applyAlignment="1">
      <alignment horizontal="right"/>
    </xf>
    <xf numFmtId="0" fontId="4" fillId="0" borderId="7" xfId="1" applyFont="1" applyFill="1" applyBorder="1" applyAlignment="1"/>
    <xf numFmtId="0" fontId="4" fillId="0" borderId="6" xfId="1" applyFont="1" applyFill="1" applyBorder="1" applyAlignment="1"/>
    <xf numFmtId="0" fontId="4" fillId="0" borderId="8" xfId="1" applyFont="1" applyFill="1" applyBorder="1" applyAlignment="1"/>
    <xf numFmtId="0" fontId="4" fillId="0" borderId="9" xfId="1" applyFont="1" applyFill="1" applyBorder="1" applyAlignment="1">
      <alignment horizontal="right"/>
    </xf>
    <xf numFmtId="0" fontId="4" fillId="0" borderId="10" xfId="1" applyFont="1" applyFill="1" applyBorder="1" applyAlignment="1"/>
    <xf numFmtId="0" fontId="4" fillId="0" borderId="9" xfId="1" applyFont="1" applyFill="1" applyBorder="1" applyAlignment="1"/>
    <xf numFmtId="0" fontId="4" fillId="0" borderId="11" xfId="1" applyFont="1" applyFill="1" applyBorder="1" applyAlignment="1">
      <alignment horizontal="right"/>
    </xf>
    <xf numFmtId="0" fontId="4" fillId="0" borderId="12" xfId="1" applyFont="1" applyFill="1" applyBorder="1" applyAlignment="1"/>
    <xf numFmtId="0" fontId="4" fillId="0" borderId="11" xfId="1" applyFont="1" applyFill="1" applyBorder="1" applyAlignment="1"/>
    <xf numFmtId="0" fontId="5" fillId="0" borderId="0" xfId="0" applyFont="1" applyFill="1"/>
    <xf numFmtId="0" fontId="5" fillId="0" borderId="13" xfId="0" applyFont="1" applyBorder="1"/>
    <xf numFmtId="0" fontId="5" fillId="0" borderId="20" xfId="0" applyFont="1" applyBorder="1"/>
    <xf numFmtId="0" fontId="6" fillId="0" borderId="0" xfId="0" applyFont="1"/>
    <xf numFmtId="0" fontId="6" fillId="0" borderId="0" xfId="0" applyFont="1" applyBorder="1"/>
    <xf numFmtId="0" fontId="2" fillId="0" borderId="0" xfId="0" applyFont="1" applyBorder="1"/>
    <xf numFmtId="0" fontId="7" fillId="0" borderId="21" xfId="0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7" fillId="0" borderId="0" xfId="0" applyFont="1" applyBorder="1"/>
    <xf numFmtId="0" fontId="6" fillId="0" borderId="16" xfId="0" applyFont="1" applyBorder="1"/>
    <xf numFmtId="0" fontId="7" fillId="0" borderId="17" xfId="0" applyFont="1" applyBorder="1" applyAlignment="1">
      <alignment horizontal="left"/>
    </xf>
    <xf numFmtId="0" fontId="6" fillId="0" borderId="15" xfId="0" applyFont="1" applyBorder="1"/>
    <xf numFmtId="0" fontId="6" fillId="0" borderId="17" xfId="0" applyFont="1" applyBorder="1"/>
    <xf numFmtId="0" fontId="7" fillId="0" borderId="17" xfId="0" applyFont="1" applyBorder="1" applyAlignment="1">
      <alignment horizontal="center"/>
    </xf>
    <xf numFmtId="0" fontId="6" fillId="0" borderId="18" xfId="0" applyFont="1" applyBorder="1"/>
    <xf numFmtId="0" fontId="7" fillId="0" borderId="19" xfId="0" applyFont="1" applyBorder="1" applyAlignment="1">
      <alignment horizontal="center"/>
    </xf>
    <xf numFmtId="14" fontId="2" fillId="0" borderId="18" xfId="0" applyNumberFormat="1" applyFont="1" applyBorder="1"/>
    <xf numFmtId="165" fontId="2" fillId="0" borderId="2" xfId="0" applyNumberFormat="1" applyFont="1" applyBorder="1"/>
    <xf numFmtId="0" fontId="2" fillId="0" borderId="2" xfId="0" applyFont="1" applyBorder="1"/>
    <xf numFmtId="164" fontId="2" fillId="0" borderId="2" xfId="0" applyNumberFormat="1" applyFont="1" applyBorder="1"/>
    <xf numFmtId="0" fontId="2" fillId="0" borderId="19" xfId="0" applyFont="1" applyBorder="1"/>
    <xf numFmtId="14" fontId="2" fillId="0" borderId="0" xfId="0" applyNumberFormat="1" applyFont="1" applyBorder="1"/>
    <xf numFmtId="165" fontId="2" fillId="0" borderId="0" xfId="0" applyNumberFormat="1" applyFont="1" applyBorder="1"/>
    <xf numFmtId="164" fontId="2" fillId="0" borderId="0" xfId="0" applyNumberFormat="1" applyFont="1" applyBorder="1"/>
    <xf numFmtId="0" fontId="7" fillId="0" borderId="0" xfId="0" applyFont="1" applyFill="1" applyBorder="1"/>
    <xf numFmtId="164" fontId="1" fillId="0" borderId="14" xfId="0" applyNumberFormat="1" applyFont="1" applyFill="1" applyBorder="1"/>
    <xf numFmtId="0" fontId="2" fillId="0" borderId="0" xfId="0" applyFont="1" applyFill="1" applyBorder="1"/>
    <xf numFmtId="0" fontId="7" fillId="0" borderId="17" xfId="0" applyFont="1" applyFill="1" applyBorder="1"/>
    <xf numFmtId="165" fontId="7" fillId="0" borderId="18" xfId="0" applyNumberFormat="1" applyFont="1" applyBorder="1" applyAlignment="1">
      <alignment horizontal="center"/>
    </xf>
    <xf numFmtId="0" fontId="7" fillId="0" borderId="2" xfId="0" applyFont="1" applyBorder="1"/>
    <xf numFmtId="165" fontId="7" fillId="0" borderId="2" xfId="0" applyNumberFormat="1" applyFont="1" applyBorder="1" applyAlignment="1">
      <alignment horizontal="center"/>
    </xf>
    <xf numFmtId="0" fontId="7" fillId="0" borderId="19" xfId="0" applyFont="1" applyBorder="1"/>
    <xf numFmtId="0" fontId="2" fillId="0" borderId="17" xfId="0" applyFont="1" applyBorder="1"/>
    <xf numFmtId="0" fontId="1" fillId="0" borderId="18" xfId="0" applyFont="1" applyBorder="1"/>
    <xf numFmtId="164" fontId="1" fillId="0" borderId="2" xfId="0" applyNumberFormat="1" applyFont="1" applyBorder="1"/>
    <xf numFmtId="164" fontId="1" fillId="0" borderId="0" xfId="0" applyNumberFormat="1" applyFont="1"/>
    <xf numFmtId="0" fontId="2" fillId="0" borderId="0" xfId="0" applyFont="1" applyAlignment="1">
      <alignment vertical="center"/>
    </xf>
    <xf numFmtId="165" fontId="7" fillId="0" borderId="1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5" fontId="7" fillId="0" borderId="0" xfId="0" applyNumberFormat="1" applyFont="1" applyBorder="1" applyAlignment="1">
      <alignment horizontal="center" vertical="center"/>
    </xf>
    <xf numFmtId="165" fontId="7" fillId="3" borderId="16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165" fontId="7" fillId="3" borderId="0" xfId="0" applyNumberFormat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164" fontId="7" fillId="3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65" fontId="7" fillId="0" borderId="16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14" fontId="7" fillId="0" borderId="16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2" fillId="4" borderId="14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3" borderId="16" xfId="0" applyNumberFormat="1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/>
    </xf>
    <xf numFmtId="0" fontId="5" fillId="0" borderId="22" xfId="0" applyFont="1" applyBorder="1"/>
    <xf numFmtId="14" fontId="7" fillId="0" borderId="0" xfId="0" applyNumberFormat="1" applyFont="1" applyBorder="1" applyAlignment="1">
      <alignment horizontal="center" vertical="center"/>
    </xf>
    <xf numFmtId="14" fontId="2" fillId="0" borderId="2" xfId="0" applyNumberFormat="1" applyFont="1" applyBorder="1"/>
    <xf numFmtId="49" fontId="7" fillId="0" borderId="0" xfId="0" applyNumberFormat="1" applyFont="1" applyBorder="1" applyAlignment="1">
      <alignment horizontal="center" vertical="center"/>
    </xf>
    <xf numFmtId="49" fontId="7" fillId="3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2" xfId="0" applyFont="1" applyBorder="1"/>
    <xf numFmtId="49" fontId="7" fillId="0" borderId="0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65" fontId="7" fillId="0" borderId="21" xfId="0" applyNumberFormat="1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16" xfId="0" applyFont="1" applyBorder="1"/>
    <xf numFmtId="0" fontId="2" fillId="0" borderId="16" xfId="0" applyFont="1" applyBorder="1"/>
    <xf numFmtId="0" fontId="1" fillId="0" borderId="16" xfId="0" applyFont="1" applyBorder="1" applyAlignment="1">
      <alignment horizontal="left"/>
    </xf>
    <xf numFmtId="165" fontId="7" fillId="0" borderId="17" xfId="0" applyNumberFormat="1" applyFont="1" applyBorder="1" applyAlignment="1">
      <alignment horizontal="center"/>
    </xf>
    <xf numFmtId="0" fontId="2" fillId="0" borderId="18" xfId="0" applyFont="1" applyBorder="1"/>
    <xf numFmtId="0" fontId="6" fillId="0" borderId="19" xfId="0" applyFont="1" applyBorder="1"/>
    <xf numFmtId="0" fontId="4" fillId="0" borderId="8" xfId="1" applyFont="1" applyFill="1" applyBorder="1" applyAlignment="1">
      <alignment horizontal="left"/>
    </xf>
    <xf numFmtId="0" fontId="2" fillId="4" borderId="1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4" fontId="1" fillId="0" borderId="14" xfId="0" applyNumberFormat="1" applyFont="1" applyBorder="1"/>
    <xf numFmtId="0" fontId="7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4" fontId="7" fillId="0" borderId="0" xfId="0" applyNumberFormat="1" applyFont="1" applyBorder="1" applyAlignment="1">
      <alignment vertical="center"/>
    </xf>
    <xf numFmtId="165" fontId="7" fillId="7" borderId="0" xfId="0" applyNumberFormat="1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2" fillId="4" borderId="1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17" xfId="0" applyNumberFormat="1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165" fontId="7" fillId="3" borderId="0" xfId="0" applyNumberFormat="1" applyFont="1" applyFill="1" applyBorder="1" applyAlignment="1">
      <alignment horizontal="center" vertical="center"/>
    </xf>
    <xf numFmtId="165" fontId="7" fillId="3" borderId="17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8" borderId="0" xfId="0" applyFill="1"/>
    <xf numFmtId="0" fontId="13" fillId="0" borderId="0" xfId="0" applyFont="1"/>
    <xf numFmtId="164" fontId="0" fillId="6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4" fillId="0" borderId="0" xfId="1" applyFont="1" applyFill="1" applyBorder="1" applyAlignment="1">
      <alignment horizontal="right"/>
    </xf>
    <xf numFmtId="0" fontId="4" fillId="0" borderId="0" xfId="1" applyFont="1" applyFill="1" applyBorder="1" applyAlignment="1"/>
    <xf numFmtId="0" fontId="13" fillId="0" borderId="0" xfId="0" applyFont="1" applyFill="1"/>
    <xf numFmtId="0" fontId="0" fillId="9" borderId="0" xfId="0" applyFill="1"/>
    <xf numFmtId="0" fontId="14" fillId="9" borderId="0" xfId="0" applyFont="1" applyFill="1" applyAlignment="1">
      <alignment vertical="top" wrapText="1"/>
    </xf>
    <xf numFmtId="0" fontId="14" fillId="0" borderId="0" xfId="0" applyFont="1" applyAlignment="1">
      <alignment vertical="top" wrapText="1"/>
    </xf>
    <xf numFmtId="0" fontId="14" fillId="9" borderId="0" xfId="0" applyFont="1" applyFill="1" applyAlignment="1">
      <alignment horizontal="center" vertical="top" wrapText="1"/>
    </xf>
    <xf numFmtId="44" fontId="0" fillId="0" borderId="0" xfId="2" applyFont="1"/>
    <xf numFmtId="44" fontId="0" fillId="0" borderId="0" xfId="0" applyNumberFormat="1"/>
    <xf numFmtId="44" fontId="12" fillId="0" borderId="0" xfId="2" applyFont="1" applyFill="1"/>
    <xf numFmtId="0" fontId="0" fillId="9" borderId="0" xfId="0" applyFill="1" applyBorder="1"/>
    <xf numFmtId="0" fontId="15" fillId="0" borderId="0" xfId="0" applyFont="1" applyFill="1" applyBorder="1"/>
    <xf numFmtId="0" fontId="4" fillId="9" borderId="0" xfId="1" applyFont="1" applyFill="1" applyBorder="1" applyAlignment="1"/>
    <xf numFmtId="14" fontId="0" fillId="0" borderId="0" xfId="0" applyNumberFormat="1" applyFill="1" applyBorder="1" applyAlignment="1">
      <alignment horizontal="center"/>
    </xf>
    <xf numFmtId="14" fontId="0" fillId="9" borderId="0" xfId="0" applyNumberFormat="1" applyFill="1" applyBorder="1" applyAlignment="1">
      <alignment horizontal="center"/>
    </xf>
    <xf numFmtId="0" fontId="0" fillId="9" borderId="0" xfId="0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44" fontId="0" fillId="0" borderId="0" xfId="2" applyFont="1" applyAlignment="1">
      <alignment horizontal="center"/>
    </xf>
    <xf numFmtId="0" fontId="13" fillId="0" borderId="0" xfId="0" applyFont="1" applyAlignment="1">
      <alignment horizontal="left" vertical="top"/>
    </xf>
    <xf numFmtId="44" fontId="0" fillId="9" borderId="0" xfId="2" applyFont="1" applyFill="1" applyBorder="1" applyAlignment="1">
      <alignment horizontal="center" vertical="top" wrapText="1"/>
    </xf>
    <xf numFmtId="0" fontId="0" fillId="0" borderId="0" xfId="0" pivotButton="1"/>
    <xf numFmtId="164" fontId="0" fillId="0" borderId="0" xfId="0" applyNumberFormat="1"/>
    <xf numFmtId="0" fontId="0" fillId="0" borderId="0" xfId="0" pivotButton="1" applyAlignment="1">
      <alignment vertical="top" wrapText="1"/>
    </xf>
    <xf numFmtId="164" fontId="0" fillId="0" borderId="0" xfId="0" applyNumberFormat="1" applyAlignment="1">
      <alignment vertical="top" wrapText="1"/>
    </xf>
    <xf numFmtId="0" fontId="14" fillId="9" borderId="0" xfId="0" applyFont="1" applyFill="1" applyBorder="1" applyAlignment="1">
      <alignment horizontal="center" vertical="top" wrapText="1"/>
    </xf>
    <xf numFmtId="14" fontId="14" fillId="9" borderId="0" xfId="0" applyNumberFormat="1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167" fontId="11" fillId="0" borderId="0" xfId="2" applyNumberFormat="1" applyFont="1" applyAlignment="1">
      <alignment horizontal="center"/>
    </xf>
    <xf numFmtId="167" fontId="11" fillId="9" borderId="0" xfId="2" applyNumberFormat="1" applyFont="1" applyFill="1" applyBorder="1" applyAlignment="1">
      <alignment horizontal="center" vertical="top" wrapText="1"/>
    </xf>
    <xf numFmtId="167" fontId="0" fillId="0" borderId="0" xfId="0" applyNumberFormat="1" applyFill="1" applyBorder="1" applyAlignment="1">
      <alignment horizontal="center"/>
    </xf>
  </cellXfs>
  <cellStyles count="3">
    <cellStyle name="Monétaire" xfId="2" builtinId="4"/>
    <cellStyle name="Normal" xfId="0" builtinId="0"/>
    <cellStyle name="Normal_Feuil1" xfId="1"/>
  </cellStyles>
  <dxfs count="54"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#,##0.00\ &quot;€&quot;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67.48506979167" createdVersion="3" refreshedVersion="3" minRefreshableVersion="3" recordCount="7">
  <cacheSource type="worksheet">
    <worksheetSource ref="A3:G10" sheet="Echéancier"/>
  </cacheSource>
  <cacheFields count="7">
    <cacheField name="N° OP" numFmtId="0">
      <sharedItems containsString="0" containsBlank="1" containsNumber="1" containsInteger="1" minValue="15001" maxValue="15003" count="4">
        <n v="15001"/>
        <n v="15002"/>
        <n v="15003"/>
        <m/>
      </sharedItems>
    </cacheField>
    <cacheField name="Montant accordé" numFmtId="0">
      <sharedItems containsString="0" containsBlank="1" containsNumber="1" containsInteger="1" minValue="200000" maxValue="350000"/>
    </cacheField>
    <cacheField name="Année" numFmtId="0">
      <sharedItems containsString="0" containsBlank="1" containsNumber="1" containsInteger="1" minValue="2015" maxValue="2017" count="4">
        <n v="2015"/>
        <n v="2016"/>
        <n v="2017"/>
        <m/>
      </sharedItems>
    </cacheField>
    <cacheField name="Montant échéance" numFmtId="44">
      <sharedItems containsString="0" containsBlank="1" containsNumber="1" containsInteger="1" minValue="100000" maxValue="150000"/>
    </cacheField>
    <cacheField name="Total échéancier" numFmtId="44">
      <sharedItems containsString="0" containsBlank="1" containsNumber="1" containsInteger="1" minValue="150000" maxValue="350000"/>
    </cacheField>
    <cacheField name="Montant encaissement" numFmtId="44">
      <sharedItems containsString="0" containsBlank="1" containsNumber="1" containsInteger="1" minValue="100000" maxValue="100000"/>
    </cacheField>
    <cacheField name="Reste à encaisser" numFmtId="44">
      <sharedItems containsString="0" containsBlank="1" containsNumber="1" containsInteger="1" minValue="0" maxValue="1500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dev" refreshedDate="42167.497309143517" createdVersion="3" refreshedVersion="3" minRefreshableVersion="3" recordCount="5">
  <cacheSource type="worksheet">
    <worksheetSource ref="A3:O1000" sheet="Subventions"/>
  </cacheSource>
  <cacheFields count="15">
    <cacheField name="N° OP" numFmtId="0">
      <sharedItems containsString="0" containsBlank="1" containsNumber="1" containsInteger="1" minValue="15001" maxValue="15003"/>
    </cacheField>
    <cacheField name="Statut du dossier " numFmtId="0">
      <sharedItems containsBlank="1" count="3">
        <s v="Sollicité"/>
        <s v="Acceptée"/>
        <m/>
      </sharedItems>
    </cacheField>
    <cacheField name="Responsable Projet" numFmtId="0">
      <sharedItems containsBlank="1"/>
    </cacheField>
    <cacheField name="Nom du bailleur" numFmtId="0">
      <sharedItems containsBlank="1"/>
    </cacheField>
    <cacheField name="Objet de la subvention" numFmtId="0">
      <sharedItems containsBlank="1"/>
    </cacheField>
    <cacheField name="Type de financement" numFmtId="0">
      <sharedItems containsBlank="1" count="4">
        <s v="International"/>
        <s v="Privé"/>
        <s v="Région Rhône Alpes"/>
        <m/>
      </sharedItems>
    </cacheField>
    <cacheField name="Début de la convention" numFmtId="14">
      <sharedItems containsNonDate="0" containsDate="1" containsString="0" containsBlank="1" minDate="2015-03-06T00:00:00" maxDate="2015-03-07T00:00:00"/>
    </cacheField>
    <cacheField name="Fin de la convention " numFmtId="14">
      <sharedItems containsNonDate="0" containsDate="1" containsString="0" containsBlank="1" minDate="2017-05-06T00:00:00" maxDate="2017-05-07T00:00:00"/>
    </cacheField>
    <cacheField name="Retard_x000a_Nbre d'envoi" numFmtId="0">
      <sharedItems containsString="0" containsBlank="1" containsNumber="1" containsInteger="1" minValue="0" maxValue="1"/>
    </cacheField>
    <cacheField name="Montant demandé" numFmtId="0">
      <sharedItems containsString="0" containsBlank="1" containsNumber="1" containsInteger="1" minValue="200000" maxValue="350000"/>
    </cacheField>
    <cacheField name="Montant accordé" numFmtId="0">
      <sharedItems containsString="0" containsBlank="1" containsNumber="1" containsInteger="1" minValue="200000" maxValue="350000"/>
    </cacheField>
    <cacheField name="Montant encaissé" numFmtId="0">
      <sharedItems containsString="0" containsBlank="1" containsNumber="1" containsInteger="1" minValue="0" maxValue="80000"/>
    </cacheField>
    <cacheField name="Reste à encaisser" numFmtId="0">
      <sharedItems containsString="0" containsBlank="1" containsNumber="1" containsInteger="1" minValue="200000" maxValue="300000"/>
    </cacheField>
    <cacheField name="N° compte tiers" numFmtId="0">
      <sharedItems containsString="0" containsBlank="1" containsNumber="1" containsInteger="1" minValue="44104100" maxValue="44104100"/>
    </cacheField>
    <cacheField name="N° compte recette" numFmtId="0">
      <sharedItems containsString="0" containsBlank="1" containsNumber="1" containsInteger="1" minValue="74103000" maxValue="74509000" count="4">
        <n v="74104100"/>
        <n v="74103000"/>
        <n v="74509000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350000"/>
    <x v="0"/>
    <n v="100000"/>
    <n v="350000"/>
    <n v="100000"/>
    <n v="0"/>
  </r>
  <r>
    <x v="0"/>
    <n v="350000"/>
    <x v="1"/>
    <n v="100000"/>
    <n v="350000"/>
    <m/>
    <n v="100000"/>
  </r>
  <r>
    <x v="0"/>
    <n v="350000"/>
    <x v="2"/>
    <n v="150000"/>
    <n v="350000"/>
    <m/>
    <n v="150000"/>
  </r>
  <r>
    <x v="1"/>
    <n v="300000"/>
    <x v="0"/>
    <n v="100000"/>
    <n v="200000"/>
    <m/>
    <n v="100000"/>
  </r>
  <r>
    <x v="1"/>
    <n v="300000"/>
    <x v="1"/>
    <n v="100000"/>
    <n v="200000"/>
    <m/>
    <n v="100000"/>
  </r>
  <r>
    <x v="2"/>
    <n v="200000"/>
    <x v="1"/>
    <n v="150000"/>
    <n v="150000"/>
    <m/>
    <n v="150000"/>
  </r>
  <r>
    <x v="3"/>
    <m/>
    <x v="3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n v="15001"/>
    <x v="0"/>
    <s v="OPS-COO"/>
    <s v="MACHIN"/>
    <s v="Projet numéro 1"/>
    <x v="0"/>
    <d v="2015-03-06T00:00:00"/>
    <d v="2017-05-06T00:00:00"/>
    <n v="1"/>
    <n v="350000"/>
    <n v="350000"/>
    <n v="80000"/>
    <n v="270000"/>
    <n v="44104100"/>
    <x v="0"/>
  </r>
  <r>
    <n v="15002"/>
    <x v="1"/>
    <s v="OPS-FCA"/>
    <s v="BIDULE"/>
    <s v="Projet numéro 2"/>
    <x v="1"/>
    <d v="2015-03-06T00:00:00"/>
    <d v="2017-05-06T00:00:00"/>
    <n v="0"/>
    <n v="300000"/>
    <n v="300000"/>
    <n v="0"/>
    <n v="300000"/>
    <n v="44104100"/>
    <x v="1"/>
  </r>
  <r>
    <n v="15003"/>
    <x v="0"/>
    <s v="PDC-COO"/>
    <s v="TRUC"/>
    <s v="Projet numéro 3"/>
    <x v="2"/>
    <d v="2015-03-06T00:00:00"/>
    <d v="2017-05-06T00:00:00"/>
    <n v="0"/>
    <n v="200000"/>
    <n v="200000"/>
    <n v="0"/>
    <n v="200000"/>
    <n v="44104100"/>
    <x v="2"/>
  </r>
  <r>
    <m/>
    <x v="2"/>
    <m/>
    <m/>
    <m/>
    <x v="3"/>
    <m/>
    <m/>
    <m/>
    <m/>
    <m/>
    <m/>
    <m/>
    <m/>
    <x v="3"/>
  </r>
  <r>
    <m/>
    <x v="2"/>
    <m/>
    <m/>
    <m/>
    <x v="3"/>
    <m/>
    <m/>
    <m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3:J9" firstHeaderRow="1" firstDataRow="3" firstDataCol="1" rowPageCount="1" colPageCount="1"/>
  <pivotFields count="15">
    <pivotField compact="0" outline="0" showAll="0"/>
    <pivotField axis="axisCol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axis="axisRow" compact="0" outline="0" showAll="0" sortType="ascending">
      <items count="5">
        <item x="1"/>
        <item x="0"/>
        <item x="2"/>
        <item h="1" x="3"/>
        <item t="default"/>
      </items>
    </pivotField>
  </pivotFields>
  <rowFields count="1">
    <field x="14"/>
  </rowFields>
  <rowItems count="4">
    <i>
      <x/>
    </i>
    <i>
      <x v="1"/>
    </i>
    <i>
      <x v="2"/>
    </i>
    <i t="grand">
      <x/>
    </i>
  </rowItems>
  <colFields count="2">
    <field x="1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1">
    <pageField fld="5" hier="-1"/>
  </pageFields>
  <dataFields count="3">
    <dataField name="Montants accordés" fld="10" baseField="0" baseItem="0" numFmtId="164"/>
    <dataField name="Montants encaissés" fld="11" baseField="0" baseItem="0" numFmtId="164"/>
    <dataField name="Restes à encaisser" fld="12" baseField="0" baseItem="0" numFmtId="164"/>
  </dataFields>
  <formats count="22">
    <format dxfId="33">
      <pivotArea outline="0" collapsedLevelsAreSubtotals="1" fieldPosition="0"/>
    </format>
    <format dxfId="32">
      <pivotArea dataOnly="0" labelOnly="1" outline="0" fieldPosition="0">
        <references count="1">
          <reference field="5" count="0"/>
        </references>
      </pivotArea>
    </format>
    <format dxfId="31">
      <pivotArea field="1" type="button" dataOnly="0" labelOnly="1" outline="0" axis="axisCol" fieldPosition="0"/>
    </format>
    <format dxfId="30">
      <pivotArea field="-2" type="button" dataOnly="0" labelOnly="1" outline="0" axis="axisCol" fieldPosition="1"/>
    </format>
    <format dxfId="29">
      <pivotArea type="topRight" dataOnly="0" labelOnly="1" outline="0" fieldPosition="0"/>
    </format>
    <format dxfId="28">
      <pivotArea dataOnly="0" labelOnly="1" outline="0" fieldPosition="0">
        <references count="1">
          <reference field="1" count="2">
            <x v="0"/>
            <x v="1"/>
          </reference>
        </references>
      </pivotArea>
    </format>
    <format dxfId="2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2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0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1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1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  <format dxfId="16">
      <pivotArea outline="0" collapsedLevelsAreSubtotals="1" fieldPosition="0"/>
    </format>
    <format dxfId="15">
      <pivotArea dataOnly="0" labelOnly="1" outline="0" fieldPosition="0">
        <references count="1">
          <reference field="5" count="0"/>
        </references>
      </pivotArea>
    </format>
    <format dxfId="14">
      <pivotArea field="1" type="button" dataOnly="0" labelOnly="1" outline="0" axis="axisCol" fieldPosition="0"/>
    </format>
    <format dxfId="13">
      <pivotArea field="-2" type="button" dataOnly="0" labelOnly="1" outline="0" axis="axisCol" fieldPosition="1"/>
    </format>
    <format dxfId="12">
      <pivotArea type="topRight" dataOnly="0" labelOnly="1" outline="0" fieldPosition="0"/>
    </format>
    <format dxfId="11">
      <pivotArea dataOnly="0" labelOnly="1" outline="0" fieldPosition="0">
        <references count="1">
          <reference field="1" count="2">
            <x v="0"/>
            <x v="1"/>
          </reference>
        </references>
      </pivotArea>
    </format>
    <format dxfId="7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3:M9" firstHeaderRow="1" firstDataRow="3" firstDataCol="1"/>
  <pivotFields count="7">
    <pivotField axis="axisRow" compact="0" outline="0" showAll="0">
      <items count="5">
        <item x="0"/>
        <item x="1"/>
        <item x="2"/>
        <item h="1" x="3"/>
        <item t="default"/>
      </items>
    </pivotField>
    <pivotField compact="0" outline="0" showAll="0"/>
    <pivotField axis="axisCol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  <pivotField compact="0" outline="0" showAll="0"/>
    <pivotField dataField="1" compact="0" outline="0" showAll="0" defaultSubtotal="0"/>
    <pivotField dataField="1" compact="0" outlin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2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Echéances prévues" fld="3" baseField="0" baseItem="0" numFmtId="164"/>
    <dataField name="Montants encaissés" fld="5" baseField="0" baseItem="0" numFmtId="164"/>
    <dataField name="Soldes" fld="6" baseField="0" baseItem="0" numFmtId="164"/>
  </dataFields>
  <formats count="20">
    <format dxfId="53">
      <pivotArea field="0" type="button" dataOnly="0" labelOnly="1" outline="0" axis="axisRow" fieldPosition="0"/>
    </format>
    <format dxfId="52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1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0"/>
          </reference>
        </references>
      </pivotArea>
    </format>
    <format dxfId="49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1"/>
          </reference>
        </references>
      </pivotArea>
    </format>
    <format dxfId="48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2"/>
          </reference>
        </references>
      </pivotArea>
    </format>
    <format dxfId="47">
      <pivotArea outline="0" fieldPosition="0">
        <references count="1">
          <reference field="4294967294" count="1">
            <x v="2"/>
          </reference>
        </references>
      </pivotArea>
    </format>
    <format dxfId="46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5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4">
      <pivotArea field="2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0"/>
          </reference>
        </references>
      </pivotArea>
    </format>
    <format dxfId="4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1"/>
          </reference>
        </references>
      </pivotArea>
    </format>
    <format dxfId="4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2"/>
          </reference>
        </references>
      </pivotArea>
    </format>
    <format dxfId="40">
      <pivotArea field="0" type="button" dataOnly="0" labelOnly="1" outline="0" axis="axisRow" fieldPosition="0"/>
    </format>
    <format dxfId="39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7">
      <pivotArea field="2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0"/>
          </reference>
        </references>
      </pivotArea>
    </format>
    <format dxfId="3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1"/>
          </reference>
        </references>
      </pivotArea>
    </format>
    <format dxfId="3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"/>
  <sheetViews>
    <sheetView zoomScale="85" zoomScaleNormal="85" workbookViewId="0">
      <pane ySplit="3" topLeftCell="A4" activePane="bottomLeft" state="frozen"/>
      <selection pane="bottomLeft" activeCell="O6" sqref="O6"/>
    </sheetView>
  </sheetViews>
  <sheetFormatPr baseColWidth="10" defaultRowHeight="20.25" customHeight="1"/>
  <cols>
    <col min="1" max="1" width="9.7109375" style="149" customWidth="1"/>
    <col min="2" max="2" width="15.140625" style="149" customWidth="1"/>
    <col min="3" max="3" width="13.42578125" style="149" customWidth="1"/>
    <col min="4" max="4" width="10.85546875" style="149" customWidth="1"/>
    <col min="5" max="5" width="23" style="149" customWidth="1"/>
    <col min="6" max="6" width="25.85546875" style="149" bestFit="1" customWidth="1"/>
    <col min="7" max="8" width="14.28515625" style="164" customWidth="1"/>
    <col min="9" max="9" width="12.140625" style="149" customWidth="1"/>
    <col min="10" max="10" width="15.28515625" style="149" bestFit="1" customWidth="1"/>
    <col min="11" max="13" width="16.42578125" style="149" customWidth="1"/>
    <col min="14" max="16384" width="11.42578125" style="149"/>
  </cols>
  <sheetData>
    <row r="1" spans="1:15" ht="20.25" customHeight="1">
      <c r="A1" s="162" t="s">
        <v>115</v>
      </c>
      <c r="K1" s="150">
        <f>SUBTOTAL(9,K4:K997)</f>
        <v>850000</v>
      </c>
      <c r="L1" s="150">
        <f>SUBTOTAL(9,L4:L997)</f>
        <v>80000</v>
      </c>
      <c r="M1" s="150">
        <f>SUBTOTAL(9,M4:M997)</f>
        <v>770000</v>
      </c>
    </row>
    <row r="3" spans="1:15" s="179" customFormat="1" ht="45">
      <c r="A3" s="177" t="s">
        <v>94</v>
      </c>
      <c r="B3" s="177" t="s">
        <v>0</v>
      </c>
      <c r="C3" s="177" t="s">
        <v>1</v>
      </c>
      <c r="D3" s="177" t="s">
        <v>7</v>
      </c>
      <c r="E3" s="177" t="s">
        <v>78</v>
      </c>
      <c r="F3" s="177" t="s">
        <v>52</v>
      </c>
      <c r="G3" s="178" t="s">
        <v>126</v>
      </c>
      <c r="H3" s="178" t="s">
        <v>127</v>
      </c>
      <c r="I3" s="177" t="s">
        <v>89</v>
      </c>
      <c r="J3" s="177" t="s">
        <v>83</v>
      </c>
      <c r="K3" s="177" t="s">
        <v>13</v>
      </c>
      <c r="L3" s="177" t="s">
        <v>128</v>
      </c>
      <c r="M3" s="177" t="s">
        <v>129</v>
      </c>
      <c r="N3" s="177" t="s">
        <v>50</v>
      </c>
      <c r="O3" s="177" t="s">
        <v>51</v>
      </c>
    </row>
    <row r="4" spans="1:15" ht="20.25" customHeight="1">
      <c r="A4" s="148">
        <v>15001</v>
      </c>
      <c r="B4" s="149" t="s">
        <v>5</v>
      </c>
      <c r="C4" s="149" t="s">
        <v>6</v>
      </c>
      <c r="D4" s="149" t="s">
        <v>90</v>
      </c>
      <c r="E4" s="149" t="s">
        <v>118</v>
      </c>
      <c r="F4" s="149" t="s">
        <v>41</v>
      </c>
      <c r="G4" s="164">
        <v>42069</v>
      </c>
      <c r="H4" s="164">
        <v>42861</v>
      </c>
      <c r="I4" s="182">
        <f ca="1">SUMIF(Echéancier!A:A,Subventions!A4,Echéancier!H:H)</f>
        <v>1</v>
      </c>
      <c r="J4" s="150">
        <f>'15001'!$F$16</f>
        <v>350000</v>
      </c>
      <c r="K4" s="150">
        <v>350000</v>
      </c>
      <c r="L4" s="147">
        <f>SUMIF(Echéancier!A:A,Subventions!A4,Echéancier!F:F)</f>
        <v>80000</v>
      </c>
      <c r="M4" s="147">
        <f>K4-L4</f>
        <v>270000</v>
      </c>
      <c r="N4" s="149">
        <v>44104100</v>
      </c>
      <c r="O4" s="149">
        <v>74104100</v>
      </c>
    </row>
    <row r="5" spans="1:15" ht="20.25" customHeight="1">
      <c r="A5" s="148">
        <v>15002</v>
      </c>
      <c r="B5" s="149" t="s">
        <v>106</v>
      </c>
      <c r="C5" s="149" t="s">
        <v>55</v>
      </c>
      <c r="D5" s="149" t="s">
        <v>116</v>
      </c>
      <c r="E5" s="149" t="s">
        <v>119</v>
      </c>
      <c r="F5" s="149" t="s">
        <v>43</v>
      </c>
      <c r="G5" s="164">
        <v>42069</v>
      </c>
      <c r="H5" s="164">
        <v>42861</v>
      </c>
      <c r="I5" s="182">
        <f ca="1">SUMIF(Echéancier!A:A,Subventions!A5,Echéancier!H:H)</f>
        <v>0</v>
      </c>
      <c r="J5" s="150">
        <v>300000</v>
      </c>
      <c r="K5" s="150">
        <v>300000</v>
      </c>
      <c r="L5" s="147">
        <f>SUMIF(Echéancier!A:A,Subventions!A5,Echéancier!F:F)</f>
        <v>0</v>
      </c>
      <c r="M5" s="147">
        <f t="shared" ref="M5:M6" si="0">K5-L5</f>
        <v>300000</v>
      </c>
      <c r="N5" s="149">
        <v>44104100</v>
      </c>
      <c r="O5" s="149">
        <v>74103000</v>
      </c>
    </row>
    <row r="6" spans="1:15" ht="20.25" customHeight="1">
      <c r="A6" s="148">
        <v>15003</v>
      </c>
      <c r="B6" s="149" t="s">
        <v>5</v>
      </c>
      <c r="C6" s="149" t="s">
        <v>61</v>
      </c>
      <c r="D6" s="149" t="s">
        <v>117</v>
      </c>
      <c r="E6" s="149" t="s">
        <v>120</v>
      </c>
      <c r="F6" s="149" t="s">
        <v>124</v>
      </c>
      <c r="G6" s="164">
        <v>42069</v>
      </c>
      <c r="H6" s="164">
        <v>42861</v>
      </c>
      <c r="I6" s="182">
        <f ca="1">SUMIF(Echéancier!A:A,Subventions!A6,Echéancier!H:H)</f>
        <v>0</v>
      </c>
      <c r="J6" s="150">
        <v>200000</v>
      </c>
      <c r="K6" s="150">
        <v>200000</v>
      </c>
      <c r="L6" s="147">
        <f>SUMIF(Echéancier!A:A,Subventions!A6,Echéancier!F:F)</f>
        <v>0</v>
      </c>
      <c r="M6" s="147">
        <f t="shared" si="0"/>
        <v>200000</v>
      </c>
      <c r="N6" s="149">
        <v>44104100</v>
      </c>
      <c r="O6" s="149">
        <v>74509000</v>
      </c>
    </row>
    <row r="7" spans="1:15" ht="20.25" customHeight="1">
      <c r="A7" s="161"/>
      <c r="B7" s="161"/>
      <c r="C7" s="161"/>
      <c r="D7" s="161"/>
      <c r="E7" s="161"/>
      <c r="F7" s="161"/>
      <c r="G7" s="165"/>
      <c r="H7" s="165"/>
      <c r="I7" s="161"/>
      <c r="J7" s="161"/>
      <c r="K7" s="161"/>
      <c r="L7" s="161"/>
      <c r="M7" s="161"/>
      <c r="N7" s="161"/>
      <c r="O7" s="161"/>
    </row>
  </sheetData>
  <autoFilter ref="A3:O4">
    <filterColumn colId="5"/>
    <filterColumn colId="11"/>
    <filterColumn colId="12"/>
  </autoFilter>
  <dataValidations count="4">
    <dataValidation type="list" allowBlank="1" showInputMessage="1" showErrorMessage="1" errorTitle="Choisir dans la liste" error="Choisir dans la liste !_x000a_" sqref="B1:B1048576">
      <formula1>Liste_Statuts</formula1>
    </dataValidation>
    <dataValidation type="list" allowBlank="1" showInputMessage="1" showErrorMessage="1" errorTitle="Choisir dans la liste" error="Choisir dans la liste :" sqref="C1:C1048576">
      <formula1>Liste_Responsables</formula1>
    </dataValidation>
    <dataValidation type="list" allowBlank="1" showInputMessage="1" showErrorMessage="1" errorTitle="Choisir dans la liste" error="Choisir dans la liste !" sqref="F1:F1048576">
      <formula1>Liste_Types_Financement</formula1>
    </dataValidation>
    <dataValidation type="list" allowBlank="1" showInputMessage="1" showErrorMessage="1" errorTitle="Choisir dans la liste" error="Choisir dans la liste !" sqref="O1:O1048576">
      <formula1>Liste_Comptes_Recette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CA1A382-41FB-438C-A917-EA4A07531B84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I4</xm:sqref>
        </x14:conditionalFormatting>
        <x14:conditionalFormatting xmlns:xm="http://schemas.microsoft.com/office/excel/2006/main">
          <x14:cfRule type="iconSet" priority="4" id="{2C48E662-395C-487F-ACAF-CDD1BEFADFAE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#REF!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D15" sqref="D15"/>
    </sheetView>
  </sheetViews>
  <sheetFormatPr baseColWidth="10" defaultRowHeight="15"/>
  <cols>
    <col min="1" max="1" width="21" customWidth="1"/>
    <col min="2" max="10" width="12.42578125" style="169" customWidth="1"/>
  </cols>
  <sheetData>
    <row r="1" spans="1:10">
      <c r="A1" s="173" t="s">
        <v>52</v>
      </c>
      <c r="B1" s="169" t="s">
        <v>143</v>
      </c>
    </row>
    <row r="3" spans="1:10" ht="30">
      <c r="B3" s="175" t="s">
        <v>0</v>
      </c>
      <c r="C3" s="175" t="s">
        <v>136</v>
      </c>
    </row>
    <row r="4" spans="1:10" ht="45">
      <c r="B4" s="169" t="s">
        <v>106</v>
      </c>
      <c r="E4" s="169" t="s">
        <v>5</v>
      </c>
      <c r="H4" s="169" t="s">
        <v>144</v>
      </c>
      <c r="I4" s="169" t="s">
        <v>139</v>
      </c>
      <c r="J4" s="169" t="s">
        <v>145</v>
      </c>
    </row>
    <row r="5" spans="1:10" ht="30">
      <c r="A5" s="173" t="s">
        <v>51</v>
      </c>
      <c r="B5" s="169" t="s">
        <v>114</v>
      </c>
      <c r="C5" s="169" t="s">
        <v>112</v>
      </c>
      <c r="D5" s="169" t="s">
        <v>138</v>
      </c>
      <c r="E5" s="169" t="s">
        <v>114</v>
      </c>
      <c r="F5" s="169" t="s">
        <v>112</v>
      </c>
      <c r="G5" s="169" t="s">
        <v>138</v>
      </c>
    </row>
    <row r="6" spans="1:10">
      <c r="A6">
        <v>74103000</v>
      </c>
      <c r="B6" s="176">
        <v>300000</v>
      </c>
      <c r="C6" s="176">
        <v>0</v>
      </c>
      <c r="D6" s="176">
        <v>300000</v>
      </c>
      <c r="E6" s="176"/>
      <c r="F6" s="176"/>
      <c r="G6" s="176"/>
      <c r="H6" s="176">
        <v>300000</v>
      </c>
      <c r="I6" s="176">
        <v>0</v>
      </c>
      <c r="J6" s="176">
        <v>300000</v>
      </c>
    </row>
    <row r="7" spans="1:10">
      <c r="A7">
        <v>74104100</v>
      </c>
      <c r="B7" s="176"/>
      <c r="C7" s="176"/>
      <c r="D7" s="176"/>
      <c r="E7" s="176">
        <v>350000</v>
      </c>
      <c r="F7" s="176">
        <v>80000</v>
      </c>
      <c r="G7" s="176">
        <v>270000</v>
      </c>
      <c r="H7" s="176">
        <v>350000</v>
      </c>
      <c r="I7" s="176">
        <v>80000</v>
      </c>
      <c r="J7" s="176">
        <v>270000</v>
      </c>
    </row>
    <row r="8" spans="1:10">
      <c r="A8">
        <v>74509000</v>
      </c>
      <c r="B8" s="176"/>
      <c r="C8" s="176"/>
      <c r="D8" s="176"/>
      <c r="E8" s="176">
        <v>200000</v>
      </c>
      <c r="F8" s="176">
        <v>0</v>
      </c>
      <c r="G8" s="176">
        <v>200000</v>
      </c>
      <c r="H8" s="176">
        <v>200000</v>
      </c>
      <c r="I8" s="176">
        <v>0</v>
      </c>
      <c r="J8" s="176">
        <v>200000</v>
      </c>
    </row>
    <row r="9" spans="1:10">
      <c r="A9" t="s">
        <v>133</v>
      </c>
      <c r="B9" s="176">
        <v>300000</v>
      </c>
      <c r="C9" s="176">
        <v>0</v>
      </c>
      <c r="D9" s="176">
        <v>300000</v>
      </c>
      <c r="E9" s="176">
        <v>550000</v>
      </c>
      <c r="F9" s="176">
        <v>80000</v>
      </c>
      <c r="G9" s="176">
        <v>470000</v>
      </c>
      <c r="H9" s="176">
        <v>850000</v>
      </c>
      <c r="I9" s="176">
        <v>80000</v>
      </c>
      <c r="J9" s="176">
        <v>770000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H4" sqref="H4"/>
    </sheetView>
  </sheetViews>
  <sheetFormatPr baseColWidth="10" defaultRowHeight="15"/>
  <cols>
    <col min="1" max="1" width="11.42578125" style="144"/>
    <col min="2" max="2" width="15.140625" style="170" customWidth="1"/>
    <col min="3" max="3" width="13.85546875" style="144" customWidth="1"/>
    <col min="4" max="4" width="14.28515625" style="170" customWidth="1"/>
    <col min="5" max="5" width="14.85546875" style="170" customWidth="1"/>
    <col min="6" max="7" width="14.28515625" style="170" customWidth="1"/>
    <col min="8" max="8" width="33.140625" style="180" customWidth="1"/>
  </cols>
  <sheetData>
    <row r="1" spans="1:8" ht="18.75">
      <c r="A1" s="171" t="s">
        <v>130</v>
      </c>
      <c r="D1" s="170">
        <f>SUBTOTAL(9,D3:D1003)</f>
        <v>700000</v>
      </c>
      <c r="E1" s="170">
        <f>SUBTOTAL(9,E3:E1003)</f>
        <v>1600000</v>
      </c>
      <c r="F1" s="170">
        <f t="shared" ref="F1:G1" si="0">SUBTOTAL(9,F3:F1003)</f>
        <v>80000</v>
      </c>
      <c r="G1" s="170">
        <f t="shared" si="0"/>
        <v>620000</v>
      </c>
    </row>
    <row r="3" spans="1:8" s="169" customFormat="1" ht="30">
      <c r="A3" s="166" t="s">
        <v>94</v>
      </c>
      <c r="B3" s="166" t="s">
        <v>13</v>
      </c>
      <c r="C3" s="166" t="s">
        <v>69</v>
      </c>
      <c r="D3" s="172" t="s">
        <v>132</v>
      </c>
      <c r="E3" s="172" t="s">
        <v>131</v>
      </c>
      <c r="F3" s="172" t="s">
        <v>134</v>
      </c>
      <c r="G3" s="172" t="s">
        <v>129</v>
      </c>
      <c r="H3" s="181" t="s">
        <v>142</v>
      </c>
    </row>
    <row r="4" spans="1:8">
      <c r="A4" s="144">
        <v>15001</v>
      </c>
      <c r="B4" s="170">
        <f>VLOOKUP(A4,Subventions,12,FALSE)</f>
        <v>80000</v>
      </c>
      <c r="C4" s="144">
        <v>2014</v>
      </c>
      <c r="D4" s="170">
        <v>100000</v>
      </c>
      <c r="E4" s="170">
        <f>SUMIF(A:A,A4,D:D)</f>
        <v>350000</v>
      </c>
      <c r="F4" s="170">
        <v>80000</v>
      </c>
      <c r="G4" s="170">
        <f>D4-F4</f>
        <v>20000</v>
      </c>
      <c r="H4" s="180">
        <f ca="1">IF(AND(YEAR(TODAY())&gt;C4,G4&gt;0),YEAR(TODAY())-C4,"")</f>
        <v>1</v>
      </c>
    </row>
    <row r="5" spans="1:8">
      <c r="A5" s="144">
        <v>15001</v>
      </c>
      <c r="B5" s="170">
        <f>VLOOKUP(A5,Subventions,12,FALSE)</f>
        <v>80000</v>
      </c>
      <c r="C5" s="144">
        <v>2015</v>
      </c>
      <c r="D5" s="170">
        <v>100000</v>
      </c>
      <c r="E5" s="170">
        <f>SUMIF(A:A,A5,D:D)</f>
        <v>350000</v>
      </c>
      <c r="G5" s="170">
        <f t="shared" ref="G5:G9" si="1">D5-F5</f>
        <v>100000</v>
      </c>
      <c r="H5" s="180" t="str">
        <f t="shared" ref="H5:H9" ca="1" si="2">IF(AND(YEAR(TODAY())&gt;C5,G5&gt;0),YEAR(TODAY())-C5,"")</f>
        <v/>
      </c>
    </row>
    <row r="6" spans="1:8">
      <c r="A6" s="144">
        <v>15001</v>
      </c>
      <c r="B6" s="170">
        <f>VLOOKUP(A6,Subventions,12,FALSE)</f>
        <v>80000</v>
      </c>
      <c r="C6" s="144">
        <v>2016</v>
      </c>
      <c r="D6" s="170">
        <v>150000</v>
      </c>
      <c r="E6" s="170">
        <f>SUMIF(A:A,A6,D:D)</f>
        <v>350000</v>
      </c>
      <c r="G6" s="170">
        <f t="shared" si="1"/>
        <v>150000</v>
      </c>
      <c r="H6" s="180" t="str">
        <f t="shared" ca="1" si="2"/>
        <v/>
      </c>
    </row>
    <row r="7" spans="1:8">
      <c r="A7" s="144">
        <v>15002</v>
      </c>
      <c r="B7" s="170">
        <f>VLOOKUP(A7,Subventions,12,FALSE)</f>
        <v>0</v>
      </c>
      <c r="C7" s="144">
        <v>2015</v>
      </c>
      <c r="D7" s="170">
        <v>100000</v>
      </c>
      <c r="E7" s="170">
        <f>SUMIF(A:A,A7,D:D)</f>
        <v>200000</v>
      </c>
      <c r="G7" s="170">
        <f t="shared" si="1"/>
        <v>100000</v>
      </c>
      <c r="H7" s="180" t="str">
        <f t="shared" ca="1" si="2"/>
        <v/>
      </c>
    </row>
    <row r="8" spans="1:8">
      <c r="A8" s="144">
        <v>15002</v>
      </c>
      <c r="B8" s="170">
        <f>VLOOKUP(A8,Subventions,12,FALSE)</f>
        <v>0</v>
      </c>
      <c r="C8" s="144">
        <v>2016</v>
      </c>
      <c r="D8" s="170">
        <v>100000</v>
      </c>
      <c r="E8" s="170">
        <f>SUMIF(A:A,A8,D:D)</f>
        <v>200000</v>
      </c>
      <c r="G8" s="170">
        <f t="shared" si="1"/>
        <v>100000</v>
      </c>
      <c r="H8" s="180" t="str">
        <f t="shared" ca="1" si="2"/>
        <v/>
      </c>
    </row>
    <row r="9" spans="1:8">
      <c r="A9" s="144">
        <v>15003</v>
      </c>
      <c r="B9" s="170">
        <f>VLOOKUP(A9,Subventions,12,FALSE)</f>
        <v>0</v>
      </c>
      <c r="C9" s="144">
        <v>2016</v>
      </c>
      <c r="D9" s="170">
        <v>150000</v>
      </c>
      <c r="E9" s="170">
        <f>SUMIF(A:A,A9,D:D)</f>
        <v>150000</v>
      </c>
      <c r="G9" s="170">
        <f t="shared" si="1"/>
        <v>150000</v>
      </c>
      <c r="H9" s="180" t="str">
        <f t="shared" ca="1" si="2"/>
        <v/>
      </c>
    </row>
    <row r="10" spans="1:8">
      <c r="A10" s="166"/>
      <c r="B10" s="166"/>
      <c r="C10" s="166"/>
      <c r="D10" s="172"/>
      <c r="E10" s="172"/>
      <c r="F10" s="172"/>
      <c r="G10" s="172"/>
      <c r="H10" s="181"/>
    </row>
  </sheetData>
  <autoFilter ref="A3:H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Q13"/>
  <sheetViews>
    <sheetView topLeftCell="A2" workbookViewId="0">
      <selection activeCell="D13" sqref="D13"/>
    </sheetView>
  </sheetViews>
  <sheetFormatPr baseColWidth="10" defaultRowHeight="15"/>
  <cols>
    <col min="1" max="1" width="21" customWidth="1"/>
    <col min="2" max="18" width="14.5703125" customWidth="1"/>
    <col min="19" max="26" width="1.85546875" customWidth="1"/>
    <col min="27" max="32" width="1.42578125" customWidth="1"/>
  </cols>
  <sheetData>
    <row r="3" spans="1:17">
      <c r="B3" s="173" t="s">
        <v>69</v>
      </c>
      <c r="C3" s="173" t="s">
        <v>136</v>
      </c>
    </row>
    <row r="4" spans="1:17" s="167" customFormat="1" ht="45">
      <c r="B4" s="167">
        <v>2015</v>
      </c>
      <c r="E4" s="167">
        <v>2016</v>
      </c>
      <c r="H4" s="167">
        <v>2017</v>
      </c>
      <c r="K4" s="168" t="s">
        <v>137</v>
      </c>
      <c r="L4" s="168" t="s">
        <v>139</v>
      </c>
      <c r="M4" s="167" t="s">
        <v>140</v>
      </c>
    </row>
    <row r="5" spans="1:17" s="169" customFormat="1" ht="30">
      <c r="A5" s="175" t="s">
        <v>94</v>
      </c>
      <c r="B5" s="168" t="s">
        <v>135</v>
      </c>
      <c r="C5" s="168" t="s">
        <v>112</v>
      </c>
      <c r="D5" s="167" t="s">
        <v>141</v>
      </c>
      <c r="E5" s="168" t="s">
        <v>135</v>
      </c>
      <c r="F5" s="168" t="s">
        <v>112</v>
      </c>
      <c r="G5" s="167" t="s">
        <v>141</v>
      </c>
      <c r="H5" s="168" t="s">
        <v>135</v>
      </c>
      <c r="I5" s="168" t="s">
        <v>112</v>
      </c>
      <c r="J5" s="167" t="s">
        <v>141</v>
      </c>
      <c r="K5" s="168"/>
      <c r="L5" s="168"/>
      <c r="M5" s="167"/>
      <c r="N5" s="176"/>
      <c r="O5" s="176"/>
      <c r="P5" s="176"/>
      <c r="Q5" s="176"/>
    </row>
    <row r="6" spans="1:17" ht="15" customHeight="1">
      <c r="A6">
        <v>15001</v>
      </c>
      <c r="B6" s="174">
        <v>100000</v>
      </c>
      <c r="C6" s="174">
        <v>100000</v>
      </c>
      <c r="D6" s="174">
        <v>0</v>
      </c>
      <c r="E6" s="174">
        <v>100000</v>
      </c>
      <c r="F6" s="174"/>
      <c r="G6" s="174">
        <v>100000</v>
      </c>
      <c r="H6" s="174">
        <v>150000</v>
      </c>
      <c r="I6" s="174"/>
      <c r="J6" s="174">
        <v>150000</v>
      </c>
      <c r="K6" s="174">
        <v>350000</v>
      </c>
      <c r="L6" s="174">
        <v>100000</v>
      </c>
      <c r="M6" s="174">
        <v>250000</v>
      </c>
      <c r="N6" s="174"/>
      <c r="O6" s="174"/>
      <c r="P6" s="174"/>
      <c r="Q6" s="174"/>
    </row>
    <row r="7" spans="1:17" ht="15" customHeight="1">
      <c r="A7">
        <v>15002</v>
      </c>
      <c r="B7" s="174">
        <v>100000</v>
      </c>
      <c r="C7" s="174"/>
      <c r="D7" s="174">
        <v>100000</v>
      </c>
      <c r="E7" s="174">
        <v>100000</v>
      </c>
      <c r="F7" s="174"/>
      <c r="G7" s="174">
        <v>100000</v>
      </c>
      <c r="H7" s="174"/>
      <c r="I7" s="174"/>
      <c r="J7" s="174"/>
      <c r="K7" s="174">
        <v>200000</v>
      </c>
      <c r="L7" s="174"/>
      <c r="M7" s="174">
        <v>200000</v>
      </c>
      <c r="N7" s="174"/>
      <c r="O7" s="174"/>
      <c r="P7" s="174"/>
      <c r="Q7" s="174"/>
    </row>
    <row r="8" spans="1:17" ht="15" customHeight="1">
      <c r="A8">
        <v>15003</v>
      </c>
      <c r="B8" s="174"/>
      <c r="C8" s="174"/>
      <c r="D8" s="174"/>
      <c r="E8" s="174">
        <v>150000</v>
      </c>
      <c r="F8" s="174"/>
      <c r="G8" s="174">
        <v>150000</v>
      </c>
      <c r="H8" s="174"/>
      <c r="I8" s="174"/>
      <c r="J8" s="174"/>
      <c r="K8" s="174">
        <v>150000</v>
      </c>
      <c r="L8" s="174"/>
      <c r="M8" s="174">
        <v>150000</v>
      </c>
      <c r="N8" s="174"/>
      <c r="O8" s="174"/>
      <c r="P8" s="174"/>
      <c r="Q8" s="174"/>
    </row>
    <row r="9" spans="1:17" ht="15" customHeight="1">
      <c r="A9" t="s">
        <v>133</v>
      </c>
      <c r="B9" s="174">
        <v>200000</v>
      </c>
      <c r="C9" s="174">
        <v>100000</v>
      </c>
      <c r="D9" s="174">
        <v>100000</v>
      </c>
      <c r="E9" s="174">
        <v>350000</v>
      </c>
      <c r="F9" s="174"/>
      <c r="G9" s="174">
        <v>350000</v>
      </c>
      <c r="H9" s="174">
        <v>150000</v>
      </c>
      <c r="I9" s="174"/>
      <c r="J9" s="174">
        <v>150000</v>
      </c>
      <c r="K9" s="174">
        <v>700000</v>
      </c>
      <c r="L9" s="174">
        <v>100000</v>
      </c>
      <c r="M9" s="174">
        <v>600000</v>
      </c>
      <c r="N9" s="174"/>
      <c r="O9" s="174"/>
      <c r="P9" s="174"/>
      <c r="Q9" s="174"/>
    </row>
    <row r="10" spans="1:17" ht="15" customHeight="1"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</row>
    <row r="11" spans="1:17" ht="15" customHeight="1"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</row>
    <row r="12" spans="1:17" ht="15" customHeight="1"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</row>
    <row r="13" spans="1:17" ht="15" customHeight="1"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C7" sqref="C7"/>
    </sheetView>
  </sheetViews>
  <sheetFormatPr baseColWidth="10" defaultRowHeight="15"/>
  <cols>
    <col min="2" max="2" width="34.42578125" bestFit="1" customWidth="1"/>
    <col min="3" max="3" width="17.28515625" customWidth="1"/>
    <col min="4" max="7" width="16.42578125" customWidth="1"/>
  </cols>
  <sheetData>
    <row r="1" spans="1:6" ht="18.75">
      <c r="A1" s="153" t="s">
        <v>110</v>
      </c>
      <c r="B1" s="153"/>
      <c r="C1" s="153"/>
      <c r="D1" s="160">
        <f>SUBTOTAL(9,D2:D1000)</f>
        <v>850000</v>
      </c>
      <c r="E1" s="160">
        <f t="shared" ref="E1:F1" si="0">SUBTOTAL(9,E2:E1000)</f>
        <v>0</v>
      </c>
      <c r="F1" s="160">
        <f t="shared" si="0"/>
        <v>850000</v>
      </c>
    </row>
    <row r="3" spans="1:6" s="156" customFormat="1" ht="38.25" customHeight="1">
      <c r="A3" s="155" t="s">
        <v>111</v>
      </c>
      <c r="B3" s="155" t="s">
        <v>30</v>
      </c>
      <c r="C3" s="155" t="s">
        <v>3</v>
      </c>
      <c r="D3" s="157" t="s">
        <v>114</v>
      </c>
      <c r="E3" s="157" t="s">
        <v>112</v>
      </c>
      <c r="F3" s="157" t="s">
        <v>113</v>
      </c>
    </row>
    <row r="4" spans="1:6">
      <c r="A4" s="151">
        <v>74103000</v>
      </c>
      <c r="B4" s="152" t="s">
        <v>35</v>
      </c>
      <c r="C4" s="152" t="s">
        <v>36</v>
      </c>
      <c r="D4" s="158">
        <f>SUMIF(Subventions!O:O,'Comptes de recettes'!A4,Subventions!K:K)</f>
        <v>300000</v>
      </c>
      <c r="F4" s="159">
        <f>D4-E4</f>
        <v>300000</v>
      </c>
    </row>
    <row r="5" spans="1:6">
      <c r="A5" s="151">
        <v>74103100</v>
      </c>
      <c r="B5" s="152" t="s">
        <v>38</v>
      </c>
      <c r="C5" s="152" t="s">
        <v>36</v>
      </c>
      <c r="D5" s="158">
        <f>SUMIF(Subventions!O:O,'Comptes de recettes'!A5,Subventions!K:K)</f>
        <v>0</v>
      </c>
      <c r="F5" s="159">
        <f t="shared" ref="F5:F9" si="1">D5-E5</f>
        <v>0</v>
      </c>
    </row>
    <row r="6" spans="1:6">
      <c r="A6" s="151">
        <v>74104000</v>
      </c>
      <c r="B6" s="152" t="s">
        <v>40</v>
      </c>
      <c r="C6" s="152" t="s">
        <v>41</v>
      </c>
      <c r="D6" s="158">
        <f>SUMIF(Subventions!O:O,'Comptes de recettes'!A6,Subventions!K:K)</f>
        <v>0</v>
      </c>
      <c r="F6" s="159">
        <f t="shared" si="1"/>
        <v>0</v>
      </c>
    </row>
    <row r="7" spans="1:6">
      <c r="A7" s="151">
        <v>74104100</v>
      </c>
      <c r="B7" s="152" t="s">
        <v>42</v>
      </c>
      <c r="C7" s="152" t="s">
        <v>41</v>
      </c>
      <c r="D7" s="158">
        <f>SUMIF(Subventions!O:O,'Comptes de recettes'!A7,Subventions!K:K)</f>
        <v>350000</v>
      </c>
      <c r="F7" s="159">
        <f t="shared" si="1"/>
        <v>350000</v>
      </c>
    </row>
    <row r="8" spans="1:6">
      <c r="A8" s="151">
        <v>74502000</v>
      </c>
      <c r="B8" s="152" t="s">
        <v>45</v>
      </c>
      <c r="C8" s="152" t="s">
        <v>43</v>
      </c>
      <c r="D8" s="158">
        <f>SUMIF(Subventions!O:O,'Comptes de recettes'!A8,Subventions!K:K)</f>
        <v>0</v>
      </c>
      <c r="F8" s="159">
        <f t="shared" si="1"/>
        <v>0</v>
      </c>
    </row>
    <row r="9" spans="1:6">
      <c r="A9" s="151">
        <v>74509000</v>
      </c>
      <c r="B9" s="152" t="s">
        <v>47</v>
      </c>
      <c r="C9" s="152" t="s">
        <v>43</v>
      </c>
      <c r="D9" s="158">
        <f>SUMIF(Subventions!O:O,'Comptes de recettes'!A9,Subventions!K:K)</f>
        <v>200000</v>
      </c>
      <c r="F9" s="159">
        <f t="shared" si="1"/>
        <v>200000</v>
      </c>
    </row>
    <row r="10" spans="1:6">
      <c r="A10" s="154"/>
      <c r="B10" s="154"/>
      <c r="C10" s="154"/>
      <c r="D10" s="154"/>
      <c r="E10" s="154"/>
      <c r="F10" s="154"/>
    </row>
  </sheetData>
  <autoFilter ref="A3:F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F28" sqref="F28"/>
    </sheetView>
  </sheetViews>
  <sheetFormatPr baseColWidth="10" defaultRowHeight="15"/>
  <cols>
    <col min="2" max="2" width="14.5703125" customWidth="1"/>
    <col min="3" max="3" width="18.7109375" customWidth="1"/>
    <col min="4" max="4" width="13.28515625" bestFit="1" customWidth="1"/>
    <col min="6" max="6" width="14" bestFit="1" customWidth="1"/>
    <col min="7" max="8" width="15.5703125" bestFit="1" customWidth="1"/>
    <col min="9" max="9" width="11.7109375" customWidth="1"/>
  </cols>
  <sheetData>
    <row r="1" spans="1:9">
      <c r="A1" t="s">
        <v>100</v>
      </c>
      <c r="F1" t="s">
        <v>101</v>
      </c>
    </row>
    <row r="3" spans="1:9" ht="15.75">
      <c r="A3" s="119" t="s">
        <v>95</v>
      </c>
      <c r="B3" s="120" t="s">
        <v>18</v>
      </c>
      <c r="C3" s="121" t="s">
        <v>17</v>
      </c>
      <c r="D3" s="122" t="s">
        <v>22</v>
      </c>
      <c r="F3" s="119" t="s">
        <v>95</v>
      </c>
      <c r="G3" s="120" t="s">
        <v>25</v>
      </c>
      <c r="H3" s="123" t="s">
        <v>26</v>
      </c>
      <c r="I3" s="122" t="s">
        <v>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B1:N68"/>
  <sheetViews>
    <sheetView zoomScaleNormal="100" zoomScaleSheetLayoutView="85" workbookViewId="0">
      <selection activeCell="M31" sqref="M31"/>
    </sheetView>
  </sheetViews>
  <sheetFormatPr baseColWidth="10" defaultRowHeight="15.75"/>
  <cols>
    <col min="1" max="1" width="2.28515625" style="3" customWidth="1"/>
    <col min="2" max="2" width="21.5703125" style="3" customWidth="1"/>
    <col min="3" max="3" width="21.42578125" style="3" hidden="1" customWidth="1"/>
    <col min="4" max="4" width="15.42578125" style="3" bestFit="1" customWidth="1"/>
    <col min="5" max="5" width="2.42578125" style="3" customWidth="1"/>
    <col min="6" max="6" width="20.7109375" style="3" customWidth="1"/>
    <col min="7" max="7" width="20.85546875" style="3" customWidth="1"/>
    <col min="8" max="8" width="2.42578125" style="3" customWidth="1"/>
    <col min="9" max="9" width="21.5703125" style="3" customWidth="1"/>
    <col min="10" max="10" width="20.7109375" style="3" customWidth="1"/>
    <col min="11" max="11" width="19.42578125" style="3" customWidth="1"/>
    <col min="12" max="12" width="2.28515625" style="3" customWidth="1"/>
    <col min="13" max="13" width="17.42578125" style="3" bestFit="1" customWidth="1"/>
    <col min="14" max="14" width="15.28515625" style="3" bestFit="1" customWidth="1"/>
    <col min="15" max="16384" width="11.42578125" style="3"/>
  </cols>
  <sheetData>
    <row r="1" spans="2:12" ht="18.75">
      <c r="B1" s="124" t="s">
        <v>97</v>
      </c>
      <c r="C1" s="124"/>
      <c r="D1" s="124"/>
      <c r="E1" s="124"/>
      <c r="F1" s="124"/>
      <c r="G1" s="124"/>
      <c r="H1" s="124"/>
      <c r="I1" s="124"/>
      <c r="J1" s="124"/>
      <c r="K1" s="124"/>
    </row>
    <row r="3" spans="2:12">
      <c r="B3" s="21" t="s">
        <v>96</v>
      </c>
      <c r="C3" s="87"/>
      <c r="D3" s="25">
        <v>15001</v>
      </c>
      <c r="E3" s="19"/>
      <c r="F3" s="21" t="s">
        <v>8</v>
      </c>
      <c r="G3" s="25" t="s">
        <v>5</v>
      </c>
      <c r="H3" s="23"/>
      <c r="I3" s="20" t="s">
        <v>2</v>
      </c>
      <c r="J3" s="26"/>
      <c r="L3" s="24"/>
    </row>
    <row r="4" spans="2:12">
      <c r="B4" s="22"/>
      <c r="C4" s="22"/>
      <c r="D4" s="22"/>
      <c r="E4" s="22"/>
      <c r="F4" s="27"/>
      <c r="G4" s="22"/>
      <c r="H4" s="23"/>
      <c r="I4" s="28" t="s">
        <v>4</v>
      </c>
      <c r="J4" s="29" t="s">
        <v>90</v>
      </c>
      <c r="L4" s="24"/>
    </row>
    <row r="5" spans="2:12">
      <c r="B5" s="22"/>
      <c r="C5" s="22"/>
      <c r="D5" s="22"/>
      <c r="E5" s="22"/>
      <c r="F5" s="20" t="s">
        <v>9</v>
      </c>
      <c r="G5" s="30"/>
      <c r="H5" s="23"/>
      <c r="I5" s="28" t="s">
        <v>52</v>
      </c>
      <c r="J5" s="29" t="s">
        <v>41</v>
      </c>
      <c r="L5" s="24"/>
    </row>
    <row r="6" spans="2:12">
      <c r="B6" s="22"/>
      <c r="C6" s="22"/>
      <c r="D6" s="22"/>
      <c r="E6" s="22"/>
      <c r="F6" s="28" t="s">
        <v>48</v>
      </c>
      <c r="G6" s="32">
        <v>44104100</v>
      </c>
      <c r="H6" s="23"/>
      <c r="I6" s="28" t="s">
        <v>78</v>
      </c>
      <c r="J6" s="31"/>
      <c r="L6" s="24"/>
    </row>
    <row r="7" spans="2:12" ht="15.75" customHeight="1">
      <c r="B7" s="22"/>
      <c r="C7" s="22"/>
      <c r="D7" s="22"/>
      <c r="E7" s="22"/>
      <c r="F7" s="33" t="s">
        <v>49</v>
      </c>
      <c r="G7" s="34">
        <f>IF(ISBLANK(G6),"",LOOKUP(G6,Base!A:A,Base!B:B))</f>
        <v>74104100</v>
      </c>
      <c r="H7" s="23"/>
      <c r="I7" s="86" t="s">
        <v>91</v>
      </c>
      <c r="J7" s="85"/>
      <c r="L7" s="24"/>
    </row>
    <row r="8" spans="2:12">
      <c r="B8" s="22"/>
      <c r="C8" s="22"/>
      <c r="D8" s="22"/>
      <c r="E8" s="22"/>
      <c r="H8" s="23"/>
      <c r="I8" s="84"/>
      <c r="J8" s="85"/>
      <c r="L8" s="24"/>
    </row>
    <row r="9" spans="2:12">
      <c r="B9" s="22"/>
      <c r="C9" s="22"/>
      <c r="D9" s="22"/>
      <c r="E9" s="22"/>
      <c r="F9" s="21" t="s">
        <v>72</v>
      </c>
      <c r="G9" s="25" t="s">
        <v>6</v>
      </c>
      <c r="H9" s="23"/>
      <c r="I9" s="84"/>
      <c r="J9" s="85"/>
      <c r="L9" s="24"/>
    </row>
    <row r="10" spans="2:12">
      <c r="B10" s="22"/>
      <c r="C10" s="22"/>
      <c r="D10" s="22"/>
      <c r="E10" s="22"/>
      <c r="H10" s="23"/>
      <c r="I10" s="102"/>
      <c r="J10" s="85"/>
      <c r="L10" s="24"/>
    </row>
    <row r="11" spans="2:12">
      <c r="B11" s="22"/>
      <c r="C11" s="22"/>
      <c r="D11" s="22"/>
      <c r="E11" s="22"/>
      <c r="F11" s="21" t="s">
        <v>98</v>
      </c>
      <c r="G11" s="97">
        <v>15001</v>
      </c>
      <c r="H11" s="22"/>
      <c r="I11" s="33"/>
      <c r="J11" s="106"/>
    </row>
    <row r="12" spans="2:12">
      <c r="B12" s="22"/>
      <c r="C12" s="22"/>
      <c r="D12" s="22"/>
      <c r="E12" s="22"/>
      <c r="F12" s="22"/>
      <c r="G12" s="23"/>
      <c r="H12" s="22"/>
      <c r="I12" s="22"/>
      <c r="J12" s="22"/>
      <c r="K12" s="22"/>
    </row>
    <row r="13" spans="2:12">
      <c r="B13" s="1" t="s">
        <v>10</v>
      </c>
      <c r="C13" s="1"/>
    </row>
    <row r="14" spans="2:12" ht="8.25" customHeight="1">
      <c r="B14" s="1"/>
      <c r="C14" s="1"/>
    </row>
    <row r="15" spans="2:12" s="55" customFormat="1" ht="20.25" customHeight="1">
      <c r="B15" s="74" t="s">
        <v>11</v>
      </c>
      <c r="C15" s="78"/>
      <c r="D15" s="75" t="s">
        <v>12</v>
      </c>
      <c r="E15" s="75"/>
      <c r="F15" s="75" t="s">
        <v>83</v>
      </c>
      <c r="G15" s="80" t="s">
        <v>13</v>
      </c>
      <c r="H15" s="75"/>
      <c r="I15" s="108" t="s">
        <v>86</v>
      </c>
      <c r="J15" s="80" t="s">
        <v>14</v>
      </c>
      <c r="K15" s="80" t="s">
        <v>15</v>
      </c>
    </row>
    <row r="16" spans="2:12" s="55" customFormat="1" ht="18" customHeight="1">
      <c r="B16" s="72" t="s">
        <v>84</v>
      </c>
      <c r="C16" s="88"/>
      <c r="D16" s="58">
        <v>42069</v>
      </c>
      <c r="E16" s="65"/>
      <c r="F16" s="73">
        <v>350000</v>
      </c>
      <c r="G16" s="73">
        <v>280000</v>
      </c>
      <c r="H16" s="65"/>
      <c r="I16" s="65"/>
      <c r="J16" s="58">
        <v>42069</v>
      </c>
      <c r="K16" s="58">
        <v>42861</v>
      </c>
    </row>
    <row r="17" spans="2:14" ht="18" customHeight="1">
      <c r="B17" s="35"/>
      <c r="C17" s="89"/>
      <c r="D17" s="36"/>
      <c r="E17" s="37"/>
      <c r="F17" s="38"/>
      <c r="G17" s="36"/>
      <c r="H17" s="37"/>
      <c r="I17" s="37"/>
      <c r="J17" s="36"/>
      <c r="K17" s="39"/>
    </row>
    <row r="18" spans="2:14">
      <c r="B18" s="40"/>
      <c r="C18" s="40"/>
      <c r="D18" s="41"/>
      <c r="E18" s="24"/>
      <c r="F18" s="42"/>
      <c r="G18" s="41"/>
      <c r="H18" s="24"/>
      <c r="I18" s="24"/>
      <c r="J18" s="41"/>
      <c r="K18" s="24"/>
    </row>
    <row r="19" spans="2:14">
      <c r="B19" s="1" t="s">
        <v>68</v>
      </c>
      <c r="C19" s="1"/>
      <c r="D19" s="41"/>
      <c r="E19" s="24"/>
      <c r="F19" s="42"/>
      <c r="G19" s="41"/>
      <c r="H19" s="24"/>
      <c r="I19" s="24"/>
      <c r="J19" s="41"/>
      <c r="K19" s="24"/>
    </row>
    <row r="20" spans="2:14">
      <c r="B20" s="40"/>
      <c r="C20" s="40"/>
      <c r="D20" s="41"/>
      <c r="E20" s="24"/>
      <c r="F20" s="42"/>
      <c r="G20" s="41"/>
      <c r="H20" s="24"/>
      <c r="I20" s="24"/>
      <c r="J20" s="41"/>
      <c r="K20" s="24"/>
    </row>
    <row r="21" spans="2:14" s="55" customFormat="1" ht="20.25" customHeight="1">
      <c r="B21" s="74" t="s">
        <v>69</v>
      </c>
      <c r="C21" s="78"/>
      <c r="D21" s="75" t="s">
        <v>70</v>
      </c>
      <c r="E21" s="75"/>
      <c r="F21" s="75" t="s">
        <v>71</v>
      </c>
      <c r="G21" s="75" t="s">
        <v>17</v>
      </c>
      <c r="H21" s="75"/>
      <c r="I21" s="108" t="s">
        <v>87</v>
      </c>
      <c r="J21" s="125" t="s">
        <v>22</v>
      </c>
      <c r="K21" s="129"/>
    </row>
    <row r="22" spans="2:14" s="55" customFormat="1" ht="18" customHeight="1">
      <c r="B22" s="81">
        <v>2015</v>
      </c>
      <c r="C22" s="90"/>
      <c r="D22" s="57"/>
      <c r="E22" s="57"/>
      <c r="F22" s="57" t="s">
        <v>75</v>
      </c>
      <c r="G22" s="73">
        <v>140000</v>
      </c>
      <c r="H22" s="64"/>
      <c r="I22" s="64"/>
      <c r="J22" s="133"/>
      <c r="K22" s="134"/>
    </row>
    <row r="23" spans="2:14" s="55" customFormat="1" ht="18" customHeight="1">
      <c r="B23" s="82" t="s">
        <v>99</v>
      </c>
      <c r="C23" s="91"/>
      <c r="D23" s="60"/>
      <c r="E23" s="60"/>
      <c r="F23" s="60" t="s">
        <v>76</v>
      </c>
      <c r="G23" s="79">
        <v>100000</v>
      </c>
      <c r="H23" s="66"/>
      <c r="I23" s="66"/>
      <c r="J23" s="131"/>
      <c r="K23" s="132"/>
    </row>
    <row r="24" spans="2:14" s="55" customFormat="1" ht="18" customHeight="1">
      <c r="B24" s="81" t="s">
        <v>99</v>
      </c>
      <c r="C24" s="90"/>
      <c r="D24" s="57"/>
      <c r="E24" s="57"/>
      <c r="F24" s="57" t="s">
        <v>76</v>
      </c>
      <c r="G24" s="73">
        <v>20000</v>
      </c>
      <c r="H24" s="64"/>
      <c r="I24" s="64"/>
      <c r="J24" s="133"/>
      <c r="K24" s="134"/>
    </row>
    <row r="25" spans="2:14" s="55" customFormat="1" ht="18" customHeight="1">
      <c r="B25" s="82"/>
      <c r="C25" s="91"/>
      <c r="D25" s="60"/>
      <c r="E25" s="60"/>
      <c r="F25" s="60"/>
      <c r="G25" s="79"/>
      <c r="H25" s="66"/>
      <c r="I25" s="66"/>
      <c r="J25" s="131"/>
      <c r="K25" s="132"/>
    </row>
    <row r="26" spans="2:14" ht="18" customHeight="1">
      <c r="B26" s="83"/>
      <c r="C26" s="92"/>
      <c r="D26" s="43"/>
      <c r="E26" s="43"/>
      <c r="F26" s="77" t="s">
        <v>23</v>
      </c>
      <c r="G26" s="44">
        <f>SUM(G22:G25)</f>
        <v>260000</v>
      </c>
      <c r="H26" s="45"/>
      <c r="I26" s="44">
        <f>SUM(I22:I25)</f>
        <v>0</v>
      </c>
      <c r="K26" s="46"/>
    </row>
    <row r="27" spans="2:14">
      <c r="B27" s="47"/>
      <c r="C27" s="49"/>
      <c r="D27" s="48"/>
      <c r="E27" s="48"/>
      <c r="F27" s="48"/>
      <c r="G27" s="49"/>
      <c r="H27" s="48"/>
      <c r="I27" s="48"/>
      <c r="J27" s="48"/>
      <c r="K27" s="50"/>
    </row>
    <row r="29" spans="2:14">
      <c r="B29" s="1" t="s">
        <v>16</v>
      </c>
      <c r="C29" s="1"/>
    </row>
    <row r="30" spans="2:14" s="4" customFormat="1" ht="7.5" customHeight="1">
      <c r="B30" s="2"/>
      <c r="C30" s="2"/>
    </row>
    <row r="31" spans="2:14" s="55" customFormat="1" ht="20.25" customHeight="1">
      <c r="B31" s="74" t="s">
        <v>18</v>
      </c>
      <c r="C31" s="78"/>
      <c r="D31" s="75" t="s">
        <v>17</v>
      </c>
      <c r="E31" s="75"/>
      <c r="F31" s="75" t="s">
        <v>19</v>
      </c>
      <c r="G31" s="75" t="s">
        <v>20</v>
      </c>
      <c r="H31" s="75"/>
      <c r="I31" s="108" t="s">
        <v>21</v>
      </c>
      <c r="J31" s="125" t="s">
        <v>22</v>
      </c>
      <c r="K31" s="129"/>
      <c r="M31" s="116" t="s">
        <v>85</v>
      </c>
      <c r="N31" s="116" t="s">
        <v>88</v>
      </c>
    </row>
    <row r="32" spans="2:14" s="55" customFormat="1" ht="18" customHeight="1">
      <c r="B32" s="56">
        <v>42069</v>
      </c>
      <c r="C32" s="90">
        <f>YEAR(B32)</f>
        <v>2015</v>
      </c>
      <c r="D32" s="64">
        <v>50000</v>
      </c>
      <c r="E32" s="57"/>
      <c r="F32" s="64">
        <v>50000</v>
      </c>
      <c r="G32" s="58">
        <v>42100</v>
      </c>
      <c r="H32" s="57"/>
      <c r="I32" s="109" t="s">
        <v>92</v>
      </c>
      <c r="J32" s="126"/>
      <c r="K32" s="128"/>
      <c r="M32" s="112" t="str">
        <f ca="1">IF(ISBLANK(B32),"",IF(AND(TODAY()&gt;B32,D32-F32&lt;&gt;0),"Alerte Paiement",""))</f>
        <v/>
      </c>
      <c r="N32" s="114" t="str">
        <f ca="1">IF(M32="","",TODAY()-B32)</f>
        <v/>
      </c>
    </row>
    <row r="33" spans="2:14" s="55" customFormat="1" ht="18" customHeight="1">
      <c r="B33" s="59">
        <v>42069</v>
      </c>
      <c r="C33" s="91">
        <f t="shared" ref="C33:C42" si="0">YEAR(B33)</f>
        <v>2015</v>
      </c>
      <c r="D33" s="66">
        <v>60000</v>
      </c>
      <c r="E33" s="60"/>
      <c r="F33" s="66"/>
      <c r="G33" s="61"/>
      <c r="H33" s="60"/>
      <c r="I33" s="110"/>
      <c r="J33" s="127" t="s">
        <v>77</v>
      </c>
      <c r="K33" s="135"/>
      <c r="M33" s="112" t="str">
        <f t="shared" ref="M33:M42" ca="1" si="1">IF(ISBLANK(B33),"",IF(AND(TODAY()&gt;B33,D33-F33&lt;&gt;0),"Alerte Paiement",""))</f>
        <v>Alerte Paiement</v>
      </c>
      <c r="N33" s="114">
        <f t="shared" ref="N33:N42" ca="1" si="2">IF(M33="","",TODAY()-B33)</f>
        <v>98</v>
      </c>
    </row>
    <row r="34" spans="2:14" s="55" customFormat="1" ht="18" customHeight="1">
      <c r="B34" s="56">
        <v>42369</v>
      </c>
      <c r="C34" s="90">
        <f t="shared" si="0"/>
        <v>2015</v>
      </c>
      <c r="D34" s="64">
        <v>80000</v>
      </c>
      <c r="E34" s="57"/>
      <c r="F34" s="64"/>
      <c r="G34" s="58"/>
      <c r="H34" s="57"/>
      <c r="I34" s="109"/>
      <c r="J34" s="136" t="s">
        <v>77</v>
      </c>
      <c r="K34" s="137"/>
      <c r="M34" s="112" t="str">
        <f t="shared" ca="1" si="1"/>
        <v/>
      </c>
      <c r="N34" s="114" t="str">
        <f t="shared" ca="1" si="2"/>
        <v/>
      </c>
    </row>
    <row r="35" spans="2:14" s="55" customFormat="1" ht="18" customHeight="1">
      <c r="B35" s="59">
        <v>42402</v>
      </c>
      <c r="C35" s="91">
        <f t="shared" si="0"/>
        <v>2016</v>
      </c>
      <c r="D35" s="66">
        <v>40000</v>
      </c>
      <c r="E35" s="60"/>
      <c r="F35" s="66"/>
      <c r="G35" s="61"/>
      <c r="H35" s="60"/>
      <c r="I35" s="110"/>
      <c r="J35" s="127" t="s">
        <v>77</v>
      </c>
      <c r="K35" s="135"/>
      <c r="M35" s="112" t="str">
        <f t="shared" ca="1" si="1"/>
        <v/>
      </c>
      <c r="N35" s="114" t="str">
        <f t="shared" ca="1" si="2"/>
        <v/>
      </c>
    </row>
    <row r="36" spans="2:14" s="55" customFormat="1" ht="18" customHeight="1">
      <c r="B36" s="56">
        <v>42861</v>
      </c>
      <c r="C36" s="90">
        <f t="shared" si="0"/>
        <v>2017</v>
      </c>
      <c r="D36" s="64">
        <v>30000</v>
      </c>
      <c r="E36" s="57"/>
      <c r="F36" s="64"/>
      <c r="G36" s="58"/>
      <c r="H36" s="57"/>
      <c r="I36" s="109"/>
      <c r="J36" s="136" t="s">
        <v>77</v>
      </c>
      <c r="K36" s="137"/>
      <c r="M36" s="112" t="str">
        <f t="shared" ca="1" si="1"/>
        <v/>
      </c>
      <c r="N36" s="114" t="str">
        <f t="shared" ca="1" si="2"/>
        <v/>
      </c>
    </row>
    <row r="37" spans="2:14" s="55" customFormat="1" ht="18" customHeight="1">
      <c r="B37" s="59"/>
      <c r="C37" s="91">
        <f t="shared" si="0"/>
        <v>1900</v>
      </c>
      <c r="D37" s="66"/>
      <c r="E37" s="60"/>
      <c r="F37" s="66"/>
      <c r="G37" s="61"/>
      <c r="H37" s="60"/>
      <c r="I37" s="110"/>
      <c r="J37" s="127"/>
      <c r="K37" s="135"/>
      <c r="M37" s="112" t="str">
        <f t="shared" ca="1" si="1"/>
        <v/>
      </c>
      <c r="N37" s="114" t="str">
        <f t="shared" ca="1" si="2"/>
        <v/>
      </c>
    </row>
    <row r="38" spans="2:14" s="55" customFormat="1" ht="18" customHeight="1">
      <c r="B38" s="56"/>
      <c r="C38" s="90">
        <f t="shared" si="0"/>
        <v>1900</v>
      </c>
      <c r="D38" s="64"/>
      <c r="E38" s="57"/>
      <c r="F38" s="64"/>
      <c r="G38" s="58"/>
      <c r="H38" s="57"/>
      <c r="I38" s="109"/>
      <c r="J38" s="126"/>
      <c r="K38" s="128"/>
      <c r="M38" s="112" t="str">
        <f t="shared" ca="1" si="1"/>
        <v/>
      </c>
      <c r="N38" s="114" t="str">
        <f t="shared" ca="1" si="2"/>
        <v/>
      </c>
    </row>
    <row r="39" spans="2:14" s="55" customFormat="1" ht="18" customHeight="1">
      <c r="B39" s="59"/>
      <c r="C39" s="91">
        <f t="shared" si="0"/>
        <v>1900</v>
      </c>
      <c r="D39" s="66"/>
      <c r="E39" s="60"/>
      <c r="F39" s="66"/>
      <c r="G39" s="61"/>
      <c r="H39" s="60"/>
      <c r="I39" s="110"/>
      <c r="J39" s="127"/>
      <c r="K39" s="135"/>
      <c r="M39" s="112" t="str">
        <f t="shared" ca="1" si="1"/>
        <v/>
      </c>
      <c r="N39" s="114" t="str">
        <f t="shared" ca="1" si="2"/>
        <v/>
      </c>
    </row>
    <row r="40" spans="2:14" s="67" customFormat="1" ht="18" customHeight="1">
      <c r="B40" s="68"/>
      <c r="C40" s="95">
        <f t="shared" si="0"/>
        <v>1900</v>
      </c>
      <c r="D40" s="69"/>
      <c r="E40" s="70"/>
      <c r="F40" s="69"/>
      <c r="G40" s="71"/>
      <c r="H40" s="70"/>
      <c r="I40" s="111"/>
      <c r="J40" s="136"/>
      <c r="K40" s="137"/>
      <c r="M40" s="112" t="str">
        <f t="shared" ca="1" si="1"/>
        <v/>
      </c>
      <c r="N40" s="114" t="str">
        <f t="shared" ca="1" si="2"/>
        <v/>
      </c>
    </row>
    <row r="41" spans="2:14" s="55" customFormat="1" ht="18" customHeight="1">
      <c r="B41" s="59"/>
      <c r="C41" s="91">
        <f t="shared" si="0"/>
        <v>1900</v>
      </c>
      <c r="D41" s="66"/>
      <c r="E41" s="60"/>
      <c r="F41" s="66"/>
      <c r="G41" s="61"/>
      <c r="H41" s="60"/>
      <c r="I41" s="110"/>
      <c r="J41" s="127"/>
      <c r="K41" s="135"/>
      <c r="M41" s="112" t="str">
        <f t="shared" ca="1" si="1"/>
        <v/>
      </c>
      <c r="N41" s="114" t="str">
        <f t="shared" ca="1" si="2"/>
        <v/>
      </c>
    </row>
    <row r="42" spans="2:14" s="55" customFormat="1" ht="18" customHeight="1">
      <c r="B42" s="56"/>
      <c r="C42" s="90">
        <f t="shared" si="0"/>
        <v>1900</v>
      </c>
      <c r="D42" s="64"/>
      <c r="E42" s="57"/>
      <c r="F42" s="64"/>
      <c r="G42" s="58"/>
      <c r="H42" s="57"/>
      <c r="I42" s="57"/>
      <c r="J42" s="126"/>
      <c r="K42" s="128"/>
      <c r="M42" s="112" t="str">
        <f t="shared" ca="1" si="1"/>
        <v/>
      </c>
      <c r="N42" s="114" t="str">
        <f t="shared" ca="1" si="2"/>
        <v/>
      </c>
    </row>
    <row r="43" spans="2:14" ht="18" customHeight="1">
      <c r="B43" s="76" t="s">
        <v>23</v>
      </c>
      <c r="C43" s="93"/>
      <c r="D43" s="113">
        <f>SUM(D32:D42)</f>
        <v>260000</v>
      </c>
      <c r="E43" s="24"/>
      <c r="F43" s="113">
        <f>SUM(F32:F42)</f>
        <v>50000</v>
      </c>
      <c r="G43" s="24"/>
      <c r="H43" s="24"/>
      <c r="I43" s="24"/>
      <c r="J43" s="24"/>
      <c r="K43" s="51"/>
      <c r="N43" s="115"/>
    </row>
    <row r="44" spans="2:14">
      <c r="B44" s="52"/>
      <c r="C44" s="94"/>
      <c r="D44" s="53"/>
      <c r="E44" s="37"/>
      <c r="F44" s="53"/>
      <c r="G44" s="37"/>
      <c r="H44" s="37"/>
      <c r="I44" s="37"/>
      <c r="J44" s="37"/>
      <c r="K44" s="39"/>
      <c r="N44" s="115"/>
    </row>
    <row r="45" spans="2:14">
      <c r="B45" s="1"/>
      <c r="C45" s="1"/>
      <c r="D45" s="54"/>
      <c r="F45" s="54"/>
    </row>
    <row r="47" spans="2:14">
      <c r="B47" s="1" t="s">
        <v>24</v>
      </c>
      <c r="C47" s="1"/>
    </row>
    <row r="48" spans="2:14" s="4" customFormat="1" ht="7.5" customHeight="1">
      <c r="B48" s="2"/>
      <c r="C48" s="2"/>
    </row>
    <row r="49" spans="2:14" s="55" customFormat="1" ht="20.25" customHeight="1">
      <c r="B49" s="74" t="s">
        <v>25</v>
      </c>
      <c r="C49" s="108"/>
      <c r="D49" s="125" t="s">
        <v>26</v>
      </c>
      <c r="E49" s="125"/>
      <c r="F49" s="125"/>
      <c r="G49" s="125"/>
      <c r="H49" s="125"/>
      <c r="I49" s="108" t="s">
        <v>27</v>
      </c>
      <c r="J49" s="125" t="s">
        <v>22</v>
      </c>
      <c r="K49" s="129"/>
      <c r="M49" s="116" t="s">
        <v>82</v>
      </c>
      <c r="N49" s="116" t="s">
        <v>88</v>
      </c>
    </row>
    <row r="50" spans="2:14" s="55" customFormat="1" ht="18" customHeight="1">
      <c r="B50" s="56">
        <v>42069</v>
      </c>
      <c r="C50" s="90">
        <f>YEAR(B50)</f>
        <v>2015</v>
      </c>
      <c r="D50" s="126" t="s">
        <v>73</v>
      </c>
      <c r="E50" s="126"/>
      <c r="F50" s="126"/>
      <c r="G50" s="126"/>
      <c r="H50" s="126"/>
      <c r="I50" s="117">
        <v>42078</v>
      </c>
      <c r="J50" s="140"/>
      <c r="K50" s="141"/>
      <c r="M50" s="118" t="str">
        <f ca="1">IF(ISBLANK(B50),"",IF(AND(TODAY()&gt;B50,I50&lt;&gt;""),"Alerte Rapport",""))</f>
        <v>Alerte Rapport</v>
      </c>
      <c r="N50" s="114">
        <f ca="1">IF(M50="","",TODAY()-B50)</f>
        <v>98</v>
      </c>
    </row>
    <row r="51" spans="2:14" s="55" customFormat="1" ht="18" customHeight="1">
      <c r="B51" s="59">
        <v>42100</v>
      </c>
      <c r="C51" s="91">
        <f t="shared" ref="C51:C61" si="3">YEAR(B51)</f>
        <v>2015</v>
      </c>
      <c r="D51" s="127" t="s">
        <v>74</v>
      </c>
      <c r="E51" s="127"/>
      <c r="F51" s="127"/>
      <c r="G51" s="127"/>
      <c r="H51" s="127"/>
      <c r="I51" s="60"/>
      <c r="J51" s="138"/>
      <c r="K51" s="139"/>
      <c r="M51" s="118" t="str">
        <f t="shared" ref="M51:M62" ca="1" si="4">IF(ISBLANK(B51),"",IF(AND(TODAY()&gt;B51,I51&lt;&gt;""),"Alerte Rapport",""))</f>
        <v/>
      </c>
      <c r="N51" s="114" t="str">
        <f t="shared" ref="N51:N62" ca="1" si="5">IF(M51="","",TODAY()-B51)</f>
        <v/>
      </c>
    </row>
    <row r="52" spans="2:14" s="55" customFormat="1" ht="18" customHeight="1">
      <c r="B52" s="56">
        <v>42130</v>
      </c>
      <c r="C52" s="90">
        <f t="shared" si="3"/>
        <v>2015</v>
      </c>
      <c r="D52" s="126"/>
      <c r="E52" s="126"/>
      <c r="F52" s="126"/>
      <c r="G52" s="126"/>
      <c r="H52" s="126"/>
      <c r="I52" s="57"/>
      <c r="J52" s="140"/>
      <c r="K52" s="141"/>
      <c r="M52" s="118" t="str">
        <f t="shared" ca="1" si="4"/>
        <v/>
      </c>
      <c r="N52" s="114" t="str">
        <f t="shared" ca="1" si="5"/>
        <v/>
      </c>
    </row>
    <row r="53" spans="2:14" s="55" customFormat="1" ht="18" customHeight="1">
      <c r="B53" s="59">
        <v>42161</v>
      </c>
      <c r="C53" s="91">
        <f t="shared" si="3"/>
        <v>2015</v>
      </c>
      <c r="D53" s="127"/>
      <c r="E53" s="127"/>
      <c r="F53" s="127"/>
      <c r="G53" s="127"/>
      <c r="H53" s="127"/>
      <c r="I53" s="60"/>
      <c r="J53" s="138"/>
      <c r="K53" s="139"/>
      <c r="M53" s="118" t="str">
        <f t="shared" ca="1" si="4"/>
        <v/>
      </c>
      <c r="N53" s="114" t="str">
        <f t="shared" ca="1" si="5"/>
        <v/>
      </c>
    </row>
    <row r="54" spans="2:14" s="55" customFormat="1" ht="18" customHeight="1">
      <c r="B54" s="56">
        <v>41765</v>
      </c>
      <c r="C54" s="90">
        <f t="shared" si="3"/>
        <v>2014</v>
      </c>
      <c r="D54" s="126" t="s">
        <v>93</v>
      </c>
      <c r="E54" s="126"/>
      <c r="F54" s="126"/>
      <c r="G54" s="126"/>
      <c r="H54" s="126"/>
      <c r="I54" s="57"/>
      <c r="J54" s="140"/>
      <c r="K54" s="141"/>
      <c r="M54" s="118" t="str">
        <f t="shared" ca="1" si="4"/>
        <v/>
      </c>
      <c r="N54" s="114" t="str">
        <f t="shared" ca="1" si="5"/>
        <v/>
      </c>
    </row>
    <row r="55" spans="2:14" s="55" customFormat="1" ht="18" customHeight="1">
      <c r="B55" s="59"/>
      <c r="C55" s="91">
        <f t="shared" si="3"/>
        <v>1900</v>
      </c>
      <c r="D55" s="127"/>
      <c r="E55" s="127"/>
      <c r="F55" s="127"/>
      <c r="G55" s="127"/>
      <c r="H55" s="127"/>
      <c r="I55" s="60"/>
      <c r="J55" s="138"/>
      <c r="K55" s="139"/>
      <c r="M55" s="118" t="str">
        <f t="shared" ca="1" si="4"/>
        <v/>
      </c>
      <c r="N55" s="114" t="str">
        <f t="shared" ca="1" si="5"/>
        <v/>
      </c>
    </row>
    <row r="56" spans="2:14" s="55" customFormat="1" ht="18" customHeight="1">
      <c r="B56" s="56"/>
      <c r="C56" s="90">
        <f t="shared" si="3"/>
        <v>1900</v>
      </c>
      <c r="D56" s="126"/>
      <c r="E56" s="126"/>
      <c r="F56" s="126"/>
      <c r="G56" s="126"/>
      <c r="H56" s="126"/>
      <c r="I56" s="57"/>
      <c r="J56" s="140"/>
      <c r="K56" s="141"/>
      <c r="M56" s="118" t="str">
        <f t="shared" ca="1" si="4"/>
        <v/>
      </c>
      <c r="N56" s="114" t="str">
        <f t="shared" ca="1" si="5"/>
        <v/>
      </c>
    </row>
    <row r="57" spans="2:14" s="55" customFormat="1" ht="18" customHeight="1">
      <c r="B57" s="59"/>
      <c r="C57" s="91">
        <f t="shared" si="3"/>
        <v>1900</v>
      </c>
      <c r="D57" s="127"/>
      <c r="E57" s="127"/>
      <c r="F57" s="127"/>
      <c r="G57" s="127"/>
      <c r="H57" s="127"/>
      <c r="I57" s="60"/>
      <c r="J57" s="138"/>
      <c r="K57" s="139"/>
      <c r="M57" s="118" t="str">
        <f t="shared" ca="1" si="4"/>
        <v/>
      </c>
      <c r="N57" s="114" t="str">
        <f t="shared" ca="1" si="5"/>
        <v/>
      </c>
    </row>
    <row r="58" spans="2:14" s="55" customFormat="1" ht="18" customHeight="1">
      <c r="B58" s="56"/>
      <c r="C58" s="90">
        <f t="shared" si="3"/>
        <v>1900</v>
      </c>
      <c r="D58" s="126"/>
      <c r="E58" s="126"/>
      <c r="F58" s="126"/>
      <c r="G58" s="126"/>
      <c r="H58" s="126"/>
      <c r="I58" s="57"/>
      <c r="J58" s="140"/>
      <c r="K58" s="141"/>
      <c r="M58" s="118" t="str">
        <f t="shared" ca="1" si="4"/>
        <v/>
      </c>
      <c r="N58" s="114" t="str">
        <f t="shared" ca="1" si="5"/>
        <v/>
      </c>
    </row>
    <row r="59" spans="2:14" s="55" customFormat="1" ht="18" customHeight="1">
      <c r="B59" s="59"/>
      <c r="C59" s="91">
        <f t="shared" si="3"/>
        <v>1900</v>
      </c>
      <c r="D59" s="127"/>
      <c r="E59" s="127"/>
      <c r="F59" s="127"/>
      <c r="G59" s="127"/>
      <c r="H59" s="127"/>
      <c r="I59" s="60"/>
      <c r="J59" s="138"/>
      <c r="K59" s="139"/>
      <c r="M59" s="118" t="str">
        <f t="shared" ca="1" si="4"/>
        <v/>
      </c>
      <c r="N59" s="114" t="str">
        <f t="shared" ca="1" si="5"/>
        <v/>
      </c>
    </row>
    <row r="60" spans="2:14" s="55" customFormat="1" ht="18" customHeight="1">
      <c r="B60" s="56"/>
      <c r="C60" s="90">
        <f t="shared" si="3"/>
        <v>1900</v>
      </c>
      <c r="D60" s="126"/>
      <c r="E60" s="126"/>
      <c r="F60" s="126"/>
      <c r="G60" s="126"/>
      <c r="H60" s="126"/>
      <c r="I60" s="57"/>
      <c r="J60" s="140"/>
      <c r="K60" s="141"/>
      <c r="M60" s="118" t="str">
        <f t="shared" ca="1" si="4"/>
        <v/>
      </c>
      <c r="N60" s="114" t="str">
        <f t="shared" ca="1" si="5"/>
        <v/>
      </c>
    </row>
    <row r="61" spans="2:14" s="55" customFormat="1" ht="18" customHeight="1">
      <c r="B61" s="59"/>
      <c r="C61" s="91">
        <f t="shared" si="3"/>
        <v>1900</v>
      </c>
      <c r="D61" s="127"/>
      <c r="E61" s="127"/>
      <c r="F61" s="127"/>
      <c r="G61" s="127"/>
      <c r="H61" s="127"/>
      <c r="I61" s="60"/>
      <c r="J61" s="138"/>
      <c r="K61" s="139"/>
      <c r="M61" s="118" t="str">
        <f t="shared" ca="1" si="4"/>
        <v/>
      </c>
      <c r="N61" s="114" t="str">
        <f t="shared" ca="1" si="5"/>
        <v/>
      </c>
    </row>
    <row r="62" spans="2:14" s="55" customFormat="1">
      <c r="B62" s="62"/>
      <c r="C62" s="96"/>
      <c r="D62" s="130"/>
      <c r="E62" s="130"/>
      <c r="F62" s="130"/>
      <c r="G62" s="130"/>
      <c r="H62" s="130"/>
      <c r="I62" s="63"/>
      <c r="J62" s="142"/>
      <c r="K62" s="143"/>
      <c r="M62" s="118" t="str">
        <f t="shared" ca="1" si="4"/>
        <v/>
      </c>
      <c r="N62" s="114" t="str">
        <f t="shared" ca="1" si="5"/>
        <v/>
      </c>
    </row>
    <row r="63" spans="2:14" s="55" customFormat="1"/>
    <row r="64" spans="2:14" s="55" customFormat="1" ht="9.75" customHeight="1">
      <c r="B64" s="98"/>
      <c r="C64" s="99"/>
      <c r="D64" s="99"/>
      <c r="E64" s="99"/>
      <c r="F64" s="99"/>
      <c r="G64" s="100"/>
      <c r="J64" s="98"/>
      <c r="K64" s="100"/>
    </row>
    <row r="65" spans="2:11">
      <c r="B65" s="101" t="s">
        <v>79</v>
      </c>
      <c r="C65" s="24"/>
      <c r="D65" s="24"/>
      <c r="E65" s="24"/>
      <c r="F65" s="24"/>
      <c r="G65" s="51"/>
      <c r="J65" s="102" t="s">
        <v>81</v>
      </c>
      <c r="K65" s="51"/>
    </row>
    <row r="66" spans="2:11" ht="9" customHeight="1">
      <c r="B66" s="102"/>
      <c r="C66" s="24"/>
      <c r="D66" s="24"/>
      <c r="E66" s="24"/>
      <c r="F66" s="24"/>
      <c r="G66" s="51"/>
      <c r="J66" s="102"/>
      <c r="K66" s="51"/>
    </row>
    <row r="67" spans="2:11">
      <c r="B67" s="103" t="s">
        <v>80</v>
      </c>
      <c r="C67" s="24"/>
      <c r="D67" s="24"/>
      <c r="E67" s="24"/>
      <c r="F67" s="24"/>
      <c r="G67" s="104"/>
      <c r="J67" s="102"/>
      <c r="K67" s="51"/>
    </row>
    <row r="68" spans="2:11" ht="9" customHeight="1">
      <c r="B68" s="105"/>
      <c r="C68" s="37"/>
      <c r="D68" s="37"/>
      <c r="E68" s="37"/>
      <c r="F68" s="37"/>
      <c r="G68" s="39"/>
      <c r="J68" s="105"/>
      <c r="K68" s="39"/>
    </row>
  </sheetData>
  <mergeCells count="46">
    <mergeCell ref="J53:K53"/>
    <mergeCell ref="J52:K52"/>
    <mergeCell ref="J51:K51"/>
    <mergeCell ref="J50:K50"/>
    <mergeCell ref="J62:K62"/>
    <mergeCell ref="J61:K61"/>
    <mergeCell ref="J60:K60"/>
    <mergeCell ref="J59:K59"/>
    <mergeCell ref="J58:K58"/>
    <mergeCell ref="J57:K57"/>
    <mergeCell ref="J56:K56"/>
    <mergeCell ref="J55:K55"/>
    <mergeCell ref="J54:K54"/>
    <mergeCell ref="D62:H62"/>
    <mergeCell ref="J21:K21"/>
    <mergeCell ref="J25:K25"/>
    <mergeCell ref="J24:K24"/>
    <mergeCell ref="J23:K23"/>
    <mergeCell ref="J22:K22"/>
    <mergeCell ref="J42:K42"/>
    <mergeCell ref="J41:K41"/>
    <mergeCell ref="J40:K40"/>
    <mergeCell ref="J39:K39"/>
    <mergeCell ref="J38:K38"/>
    <mergeCell ref="J37:K37"/>
    <mergeCell ref="J36:K36"/>
    <mergeCell ref="J35:K35"/>
    <mergeCell ref="J34:K34"/>
    <mergeCell ref="J33:K33"/>
    <mergeCell ref="D57:H57"/>
    <mergeCell ref="D58:H58"/>
    <mergeCell ref="D59:H59"/>
    <mergeCell ref="D60:H60"/>
    <mergeCell ref="D61:H61"/>
    <mergeCell ref="D52:H52"/>
    <mergeCell ref="D53:H53"/>
    <mergeCell ref="D54:H54"/>
    <mergeCell ref="D55:H55"/>
    <mergeCell ref="D56:H56"/>
    <mergeCell ref="B1:K1"/>
    <mergeCell ref="D49:H49"/>
    <mergeCell ref="D50:H50"/>
    <mergeCell ref="D51:H51"/>
    <mergeCell ref="J32:K32"/>
    <mergeCell ref="J31:K31"/>
    <mergeCell ref="J49:K49"/>
  </mergeCells>
  <dataValidations count="2">
    <dataValidation type="list" allowBlank="1" showInputMessage="1" showErrorMessage="1" sqref="J5">
      <formula1>"Commune,Convention Non Financière,Département,Etat,International,Privé,Région Rhône Alpes, Région"</formula1>
    </dataValidation>
    <dataValidation type="list" allowBlank="1" showInputMessage="1" showErrorMessage="1" sqref="F4 G3">
      <formula1>"Acquis,Clôturé,Refusé,Sollicité"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7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Base!$F$2:$F$17</xm:f>
          </x14:formula1>
          <xm:sqref>G9</xm:sqref>
        </x14:dataValidation>
        <x14:dataValidation type="list" allowBlank="1" showInputMessage="1" showErrorMessage="1">
          <x14:formula1>
            <xm:f>Base!$A$2:$A$8</xm:f>
          </x14:formula1>
          <xm:sqref>G6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F17"/>
  <sheetViews>
    <sheetView workbookViewId="0">
      <selection activeCell="D2" sqref="D2:D8"/>
    </sheetView>
  </sheetViews>
  <sheetFormatPr baseColWidth="10" defaultRowHeight="15"/>
  <cols>
    <col min="3" max="3" width="34.42578125" bestFit="1" customWidth="1"/>
    <col min="4" max="4" width="25.42578125" bestFit="1" customWidth="1"/>
    <col min="5" max="5" width="5" customWidth="1"/>
    <col min="6" max="6" width="18.28515625" bestFit="1" customWidth="1"/>
  </cols>
  <sheetData>
    <row r="1" spans="1:6">
      <c r="A1" s="5" t="s">
        <v>28</v>
      </c>
      <c r="B1" s="6" t="s">
        <v>29</v>
      </c>
      <c r="C1" s="7" t="s">
        <v>30</v>
      </c>
      <c r="D1" s="6" t="s">
        <v>3</v>
      </c>
      <c r="F1" s="6" t="s">
        <v>1</v>
      </c>
    </row>
    <row r="2" spans="1:6">
      <c r="A2" s="8" t="s">
        <v>31</v>
      </c>
      <c r="B2" s="9">
        <v>0</v>
      </c>
      <c r="C2" s="10" t="s">
        <v>32</v>
      </c>
      <c r="D2" s="11" t="s">
        <v>33</v>
      </c>
      <c r="F2" s="15" t="s">
        <v>56</v>
      </c>
    </row>
    <row r="3" spans="1:6">
      <c r="A3" s="12" t="s">
        <v>34</v>
      </c>
      <c r="B3" s="13">
        <v>74103000</v>
      </c>
      <c r="C3" s="14" t="s">
        <v>35</v>
      </c>
      <c r="D3" s="15" t="s">
        <v>36</v>
      </c>
      <c r="F3" s="15" t="s">
        <v>62</v>
      </c>
    </row>
    <row r="4" spans="1:6">
      <c r="A4" s="12" t="s">
        <v>37</v>
      </c>
      <c r="B4" s="13">
        <v>74103100</v>
      </c>
      <c r="C4" s="14" t="s">
        <v>38</v>
      </c>
      <c r="D4" s="15" t="s">
        <v>36</v>
      </c>
      <c r="F4" s="15" t="s">
        <v>55</v>
      </c>
    </row>
    <row r="5" spans="1:6">
      <c r="A5" s="12" t="s">
        <v>39</v>
      </c>
      <c r="B5" s="13">
        <v>74104000</v>
      </c>
      <c r="C5" s="14" t="s">
        <v>40</v>
      </c>
      <c r="D5" s="15" t="s">
        <v>41</v>
      </c>
      <c r="F5" s="15" t="s">
        <v>57</v>
      </c>
    </row>
    <row r="6" spans="1:6">
      <c r="A6" s="107">
        <v>44104100</v>
      </c>
      <c r="B6" s="13">
        <v>74104100</v>
      </c>
      <c r="C6" s="14" t="s">
        <v>42</v>
      </c>
      <c r="D6" s="15" t="s">
        <v>41</v>
      </c>
      <c r="F6" s="15" t="s">
        <v>63</v>
      </c>
    </row>
    <row r="7" spans="1:6">
      <c r="A7" s="12" t="s">
        <v>44</v>
      </c>
      <c r="B7" s="13">
        <v>74502000</v>
      </c>
      <c r="C7" s="14" t="s">
        <v>45</v>
      </c>
      <c r="D7" s="15" t="s">
        <v>43</v>
      </c>
      <c r="F7" s="15" t="s">
        <v>60</v>
      </c>
    </row>
    <row r="8" spans="1:6">
      <c r="A8" s="12" t="s">
        <v>46</v>
      </c>
      <c r="B8" s="16">
        <v>74509000</v>
      </c>
      <c r="C8" s="17" t="s">
        <v>47</v>
      </c>
      <c r="D8" s="18" t="s">
        <v>43</v>
      </c>
      <c r="F8" s="15" t="s">
        <v>58</v>
      </c>
    </row>
    <row r="9" spans="1:6">
      <c r="F9" s="15" t="s">
        <v>67</v>
      </c>
    </row>
    <row r="10" spans="1:6">
      <c r="F10" s="15" t="s">
        <v>66</v>
      </c>
    </row>
    <row r="11" spans="1:6">
      <c r="F11" s="15" t="s">
        <v>54</v>
      </c>
    </row>
    <row r="12" spans="1:6">
      <c r="F12" s="15" t="s">
        <v>53</v>
      </c>
    </row>
    <row r="13" spans="1:6">
      <c r="F13" s="15" t="s">
        <v>65</v>
      </c>
    </row>
    <row r="14" spans="1:6">
      <c r="F14" s="15" t="s">
        <v>59</v>
      </c>
    </row>
    <row r="15" spans="1:6">
      <c r="F15" s="15" t="s">
        <v>6</v>
      </c>
    </row>
    <row r="16" spans="1:6">
      <c r="F16" s="15" t="s">
        <v>64</v>
      </c>
    </row>
    <row r="17" spans="6:6">
      <c r="F17" s="18" t="s">
        <v>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0"/>
  <sheetViews>
    <sheetView topLeftCell="A16" workbookViewId="0">
      <selection activeCell="A31" sqref="A31:A40"/>
    </sheetView>
  </sheetViews>
  <sheetFormatPr baseColWidth="10" defaultRowHeight="15"/>
  <cols>
    <col min="1" max="1" width="29.7109375" customWidth="1"/>
    <col min="3" max="3" width="25.42578125" customWidth="1"/>
  </cols>
  <sheetData>
    <row r="1" spans="1:1" ht="18.75">
      <c r="A1" s="146" t="s">
        <v>108</v>
      </c>
    </row>
    <row r="3" spans="1:1">
      <c r="A3" s="145" t="s">
        <v>102</v>
      </c>
    </row>
    <row r="4" spans="1:1">
      <c r="A4" t="s">
        <v>5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10" spans="1:1">
      <c r="A10" s="145"/>
    </row>
    <row r="12" spans="1:1">
      <c r="A12" s="145" t="s">
        <v>109</v>
      </c>
    </row>
    <row r="13" spans="1:1">
      <c r="A13" s="152" t="s">
        <v>56</v>
      </c>
    </row>
    <row r="14" spans="1:1">
      <c r="A14" s="152" t="s">
        <v>62</v>
      </c>
    </row>
    <row r="15" spans="1:1">
      <c r="A15" s="152" t="s">
        <v>55</v>
      </c>
    </row>
    <row r="16" spans="1:1">
      <c r="A16" s="152" t="s">
        <v>57</v>
      </c>
    </row>
    <row r="17" spans="1:1">
      <c r="A17" s="152" t="s">
        <v>63</v>
      </c>
    </row>
    <row r="18" spans="1:1">
      <c r="A18" s="152" t="s">
        <v>60</v>
      </c>
    </row>
    <row r="19" spans="1:1">
      <c r="A19" s="152" t="s">
        <v>58</v>
      </c>
    </row>
    <row r="20" spans="1:1">
      <c r="A20" s="152" t="s">
        <v>67</v>
      </c>
    </row>
    <row r="21" spans="1:1">
      <c r="A21" s="152" t="s">
        <v>66</v>
      </c>
    </row>
    <row r="22" spans="1:1">
      <c r="A22" s="152" t="s">
        <v>54</v>
      </c>
    </row>
    <row r="23" spans="1:1">
      <c r="A23" s="152" t="s">
        <v>53</v>
      </c>
    </row>
    <row r="24" spans="1:1">
      <c r="A24" s="152" t="s">
        <v>65</v>
      </c>
    </row>
    <row r="25" spans="1:1">
      <c r="A25" s="152" t="s">
        <v>59</v>
      </c>
    </row>
    <row r="26" spans="1:1">
      <c r="A26" s="152" t="s">
        <v>6</v>
      </c>
    </row>
    <row r="27" spans="1:1">
      <c r="A27" s="152" t="s">
        <v>64</v>
      </c>
    </row>
    <row r="28" spans="1:1">
      <c r="A28" s="152" t="s">
        <v>61</v>
      </c>
    </row>
    <row r="29" spans="1:1">
      <c r="A29" s="145"/>
    </row>
    <row r="31" spans="1:1">
      <c r="A31" s="163" t="s">
        <v>121</v>
      </c>
    </row>
    <row r="32" spans="1:1">
      <c r="A32" t="s">
        <v>122</v>
      </c>
    </row>
    <row r="33" spans="1:1">
      <c r="A33" t="s">
        <v>33</v>
      </c>
    </row>
    <row r="34" spans="1:1">
      <c r="A34" t="s">
        <v>123</v>
      </c>
    </row>
    <row r="35" spans="1:1">
      <c r="A35" t="s">
        <v>107</v>
      </c>
    </row>
    <row r="36" spans="1:1">
      <c r="A36" t="s">
        <v>41</v>
      </c>
    </row>
    <row r="37" spans="1:1">
      <c r="A37" t="s">
        <v>43</v>
      </c>
    </row>
    <row r="38" spans="1:1">
      <c r="A38" t="s">
        <v>124</v>
      </c>
    </row>
    <row r="39" spans="1:1">
      <c r="A39" t="s">
        <v>125</v>
      </c>
    </row>
    <row r="40" spans="1:1">
      <c r="A40" s="15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Subventions</vt:lpstr>
      <vt:lpstr>Synthèses subventions</vt:lpstr>
      <vt:lpstr>Echéancier</vt:lpstr>
      <vt:lpstr>Synthèses Echéancier</vt:lpstr>
      <vt:lpstr>Comptes de recettes</vt:lpstr>
      <vt:lpstr>Alertes</vt:lpstr>
      <vt:lpstr>15001</vt:lpstr>
      <vt:lpstr>Base</vt:lpstr>
      <vt:lpstr>Paramètres</vt:lpstr>
      <vt:lpstr>Comptes_Recettes</vt:lpstr>
      <vt:lpstr>Echéancier</vt:lpstr>
      <vt:lpstr>Liste_Comptes_Recette</vt:lpstr>
      <vt:lpstr>Liste_Responsables</vt:lpstr>
      <vt:lpstr>Liste_Statuts</vt:lpstr>
      <vt:lpstr>Liste_Types_Financement</vt:lpstr>
      <vt:lpstr>Responsables</vt:lpstr>
      <vt:lpstr>Statuts</vt:lpstr>
      <vt:lpstr>Subventions</vt:lpstr>
      <vt:lpstr>Types_Financement</vt:lpstr>
      <vt:lpstr>'15001'!Zone_d_impression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HAZEBROUCK</dc:creator>
  <cp:lastModifiedBy>dandev</cp:lastModifiedBy>
  <cp:lastPrinted>2015-06-11T13:20:44Z</cp:lastPrinted>
  <dcterms:created xsi:type="dcterms:W3CDTF">2015-06-09T12:41:20Z</dcterms:created>
  <dcterms:modified xsi:type="dcterms:W3CDTF">2015-06-12T09:58:46Z</dcterms:modified>
</cp:coreProperties>
</file>