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date1904="1" codeName="ThisWorkbook"/>
  <bookViews>
    <workbookView xWindow="0" yWindow="0" windowWidth="24000" windowHeight="9885"/>
  </bookViews>
  <sheets>
    <sheet name="Feuil1" sheetId="1" r:id="rId1"/>
  </sheets>
  <definedNames>
    <definedName name="RAZ">Feuil1!$E$12:$K$14,Feuil1!$E$17:$K$19,Feuil1!$E$25:$K$27,Feuil1!$E$30:$K$32,Feuil1!$E$38:$K$40,Feuil1!$E$43:$K$45,Feuil1!$E$50:$K$52,Feuil1!$E$55:$K$57,Feuil1!$E$62:$K$64,Feuil1!$E$67:$K$69,Feuil1!$E$75:$K$77,Feuil1!$E$80:$K$82</definedName>
    <definedName name="_xlnm.Print_Area" localSheetId="0">Feuil1!$B$2:$O$84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/>
  <c r="E74"/>
  <c r="E78"/>
  <c r="E83"/>
  <c r="E65"/>
  <c r="E70"/>
  <c r="F61"/>
  <c r="E61"/>
  <c r="E58"/>
  <c r="E53"/>
  <c r="E46"/>
  <c r="E33"/>
  <c r="E15"/>
  <c r="E28"/>
  <c r="E20"/>
  <c r="F20"/>
  <c r="E41"/>
  <c r="E49"/>
  <c r="F49"/>
  <c r="E11"/>
  <c r="F24"/>
  <c r="H15"/>
  <c r="R3" l="1"/>
  <c r="M74"/>
  <c r="M61"/>
  <c r="M49"/>
  <c r="M37"/>
  <c r="M24"/>
  <c r="M11"/>
  <c r="J46" l="1"/>
  <c r="I46"/>
  <c r="H46"/>
  <c r="G46"/>
  <c r="F46"/>
  <c r="W19" l="1"/>
  <c r="W32"/>
  <c r="V32"/>
  <c r="V19"/>
  <c r="U19"/>
  <c r="U32"/>
  <c r="T32"/>
  <c r="T19"/>
  <c r="S32"/>
  <c r="S19"/>
  <c r="R32"/>
  <c r="R19"/>
  <c r="K61"/>
  <c r="H49"/>
  <c r="K37"/>
  <c r="K83"/>
  <c r="J83"/>
  <c r="I83"/>
  <c r="H83"/>
  <c r="G83"/>
  <c r="F83"/>
  <c r="K78"/>
  <c r="J78"/>
  <c r="I78"/>
  <c r="H78"/>
  <c r="G78"/>
  <c r="F78"/>
  <c r="K74"/>
  <c r="K70"/>
  <c r="J70"/>
  <c r="I70"/>
  <c r="H70"/>
  <c r="G70"/>
  <c r="F70"/>
  <c r="E71"/>
  <c r="K65"/>
  <c r="J65"/>
  <c r="I65"/>
  <c r="H65"/>
  <c r="G65"/>
  <c r="F65"/>
  <c r="H61"/>
  <c r="K58"/>
  <c r="J58"/>
  <c r="I58"/>
  <c r="H58"/>
  <c r="G58"/>
  <c r="F58"/>
  <c r="K53"/>
  <c r="J53"/>
  <c r="I53"/>
  <c r="H53"/>
  <c r="G53"/>
  <c r="F53"/>
  <c r="K46"/>
  <c r="K41"/>
  <c r="J41"/>
  <c r="I41"/>
  <c r="H41"/>
  <c r="G41"/>
  <c r="F41"/>
  <c r="H37"/>
  <c r="K33"/>
  <c r="J33"/>
  <c r="I33"/>
  <c r="H33"/>
  <c r="G33"/>
  <c r="F33"/>
  <c r="E34"/>
  <c r="K28"/>
  <c r="J28"/>
  <c r="I28"/>
  <c r="H28"/>
  <c r="G28"/>
  <c r="F28"/>
  <c r="H24"/>
  <c r="K11"/>
  <c r="K3"/>
  <c r="J3"/>
  <c r="I3"/>
  <c r="H3"/>
  <c r="G3"/>
  <c r="F3"/>
  <c r="I11" l="1"/>
  <c r="R31"/>
  <c r="R18"/>
  <c r="T31"/>
  <c r="T18"/>
  <c r="AC25"/>
  <c r="AC12"/>
  <c r="AG25"/>
  <c r="AG12"/>
  <c r="S31"/>
  <c r="S18"/>
  <c r="U31"/>
  <c r="U18"/>
  <c r="W31"/>
  <c r="W18"/>
  <c r="AB25"/>
  <c r="AB12"/>
  <c r="AD25"/>
  <c r="AD12"/>
  <c r="AF25"/>
  <c r="AF12"/>
  <c r="AB28"/>
  <c r="AB15"/>
  <c r="AD28"/>
  <c r="AD15"/>
  <c r="AF28"/>
  <c r="AF15"/>
  <c r="AA31"/>
  <c r="AA18"/>
  <c r="V31"/>
  <c r="V18"/>
  <c r="AE25"/>
  <c r="AE12"/>
  <c r="AC28"/>
  <c r="AC15"/>
  <c r="AE28"/>
  <c r="AE15"/>
  <c r="AG28"/>
  <c r="AG15"/>
  <c r="AB31"/>
  <c r="AB18"/>
  <c r="W29"/>
  <c r="W16"/>
  <c r="V29"/>
  <c r="V16"/>
  <c r="U16"/>
  <c r="U29"/>
  <c r="T29"/>
  <c r="T16"/>
  <c r="S16"/>
  <c r="S29"/>
  <c r="R29"/>
  <c r="R16"/>
  <c r="AA13"/>
  <c r="AA26"/>
  <c r="AA29"/>
  <c r="AA16"/>
  <c r="AG26"/>
  <c r="AG13"/>
  <c r="AF26"/>
  <c r="AF13"/>
  <c r="AE26"/>
  <c r="AE13"/>
  <c r="AD13"/>
  <c r="AD26"/>
  <c r="AC26"/>
  <c r="AC13"/>
  <c r="AB26"/>
  <c r="AB13"/>
  <c r="AG29"/>
  <c r="AG16"/>
  <c r="AF29"/>
  <c r="AF16"/>
  <c r="AE16"/>
  <c r="AE29"/>
  <c r="AD16"/>
  <c r="AD29"/>
  <c r="AC16"/>
  <c r="AC29"/>
  <c r="AB16"/>
  <c r="AB29"/>
  <c r="AC32"/>
  <c r="AC19"/>
  <c r="AB19"/>
  <c r="AB32"/>
  <c r="AA19"/>
  <c r="AA32"/>
  <c r="AG32"/>
  <c r="AG19"/>
  <c r="N41"/>
  <c r="X32"/>
  <c r="X19"/>
  <c r="X31"/>
  <c r="X18"/>
  <c r="X29"/>
  <c r="X16"/>
  <c r="X15"/>
  <c r="X28"/>
  <c r="AG18"/>
  <c r="AG31"/>
  <c r="AF18"/>
  <c r="AF31"/>
  <c r="AE31"/>
  <c r="AE18"/>
  <c r="AC31"/>
  <c r="AC18"/>
  <c r="W28"/>
  <c r="W15"/>
  <c r="V15"/>
  <c r="V28"/>
  <c r="U28"/>
  <c r="U15"/>
  <c r="T28"/>
  <c r="T15"/>
  <c r="S28"/>
  <c r="S15"/>
  <c r="R15"/>
  <c r="R28"/>
  <c r="AA28"/>
  <c r="AA15"/>
  <c r="AA25"/>
  <c r="AA12"/>
  <c r="AE19"/>
  <c r="AE32"/>
  <c r="AD19"/>
  <c r="AD32"/>
  <c r="AF19"/>
  <c r="AF32"/>
  <c r="AD18"/>
  <c r="AD31"/>
  <c r="N77"/>
  <c r="F11"/>
  <c r="N28"/>
  <c r="N52"/>
  <c r="N64"/>
  <c r="N53"/>
  <c r="N65"/>
  <c r="H11"/>
  <c r="N27"/>
  <c r="N30" s="1"/>
  <c r="N33" s="1"/>
  <c r="N78"/>
  <c r="N40"/>
  <c r="K49"/>
  <c r="H74"/>
  <c r="I74"/>
  <c r="F74"/>
  <c r="J74"/>
  <c r="G74"/>
  <c r="I61"/>
  <c r="J61"/>
  <c r="G61"/>
  <c r="I49"/>
  <c r="J49"/>
  <c r="G49"/>
  <c r="I37"/>
  <c r="F37"/>
  <c r="J37"/>
  <c r="G37"/>
  <c r="I24"/>
  <c r="J24"/>
  <c r="G24"/>
  <c r="K24"/>
  <c r="J11"/>
  <c r="G11"/>
  <c r="K20"/>
  <c r="J20"/>
  <c r="I20"/>
  <c r="H20"/>
  <c r="G20"/>
  <c r="F15"/>
  <c r="G15"/>
  <c r="I15"/>
  <c r="J15"/>
  <c r="K15"/>
  <c r="X13" l="1"/>
  <c r="X26"/>
  <c r="K5"/>
  <c r="K7"/>
  <c r="W13"/>
  <c r="W26"/>
  <c r="J7" s="1"/>
  <c r="J5"/>
  <c r="V13"/>
  <c r="V26"/>
  <c r="I7" s="1"/>
  <c r="I5"/>
  <c r="T13"/>
  <c r="T26"/>
  <c r="G7" s="1"/>
  <c r="G5"/>
  <c r="S13"/>
  <c r="S26"/>
  <c r="F5"/>
  <c r="F7"/>
  <c r="R26"/>
  <c r="R13"/>
  <c r="E5" s="1"/>
  <c r="E7"/>
  <c r="U26"/>
  <c r="U13"/>
  <c r="H5" s="1"/>
  <c r="H7"/>
  <c r="N43"/>
  <c r="N46" s="1"/>
  <c r="X25"/>
  <c r="K6" s="1"/>
  <c r="X12"/>
  <c r="K4" s="1"/>
  <c r="W25"/>
  <c r="J6" s="1"/>
  <c r="W12"/>
  <c r="J4" s="1"/>
  <c r="U12"/>
  <c r="H4" s="1"/>
  <c r="U25"/>
  <c r="H6" s="1"/>
  <c r="T25"/>
  <c r="G6" s="1"/>
  <c r="T12"/>
  <c r="G4" s="1"/>
  <c r="S25"/>
  <c r="F6" s="1"/>
  <c r="S12"/>
  <c r="F4" s="1"/>
  <c r="R25"/>
  <c r="E6" s="1"/>
  <c r="R12"/>
  <c r="E4" s="1"/>
  <c r="V25"/>
  <c r="I6" s="1"/>
  <c r="V12"/>
  <c r="I4" s="1"/>
  <c r="N55"/>
  <c r="N58" s="1"/>
  <c r="N32"/>
  <c r="N80"/>
  <c r="N83" s="1"/>
  <c r="N15"/>
  <c r="N14"/>
  <c r="N67"/>
  <c r="N70" s="1"/>
  <c r="N45"/>
  <c r="N17" l="1"/>
  <c r="N20" s="1"/>
  <c r="N4" s="1"/>
  <c r="N57"/>
  <c r="N69"/>
  <c r="N82"/>
  <c r="N19" l="1"/>
  <c r="N5"/>
  <c r="N3"/>
</calcChain>
</file>

<file path=xl/sharedStrings.xml><?xml version="1.0" encoding="utf-8"?>
<sst xmlns="http://schemas.openxmlformats.org/spreadsheetml/2006/main" count="316" uniqueCount="36">
  <si>
    <t>DEBUT</t>
  </si>
  <si>
    <t>FIN</t>
  </si>
  <si>
    <t>TEMPS DE PAUSE</t>
  </si>
  <si>
    <t>TOTAL</t>
  </si>
  <si>
    <t>Midi</t>
  </si>
  <si>
    <t>Soir</t>
  </si>
  <si>
    <t>PIERRE DE RYCKE</t>
  </si>
  <si>
    <t>SAADI MOHAMED</t>
  </si>
  <si>
    <t>MAIRIE</t>
  </si>
  <si>
    <t>ABDALAH</t>
  </si>
  <si>
    <t>PRESENCE PERSONNEL</t>
  </si>
  <si>
    <t>CARDINOT NADEGE</t>
  </si>
  <si>
    <t>DUREGHELLO CHARLOTTE</t>
  </si>
  <si>
    <t>Matin</t>
  </si>
  <si>
    <t>Contrat:</t>
  </si>
  <si>
    <t>Semaine</t>
  </si>
  <si>
    <t>S.Service</t>
  </si>
  <si>
    <t>Lu</t>
  </si>
  <si>
    <t>Ma</t>
  </si>
  <si>
    <t>Me</t>
  </si>
  <si>
    <t>Je</t>
  </si>
  <si>
    <t>Ve</t>
  </si>
  <si>
    <t>Sa</t>
  </si>
  <si>
    <t>Di</t>
  </si>
  <si>
    <t>S1</t>
  </si>
  <si>
    <t>S2</t>
  </si>
  <si>
    <t>S3</t>
  </si>
  <si>
    <t>S4</t>
  </si>
  <si>
    <t>S5</t>
  </si>
  <si>
    <t>S6</t>
  </si>
  <si>
    <t>Cuisine</t>
  </si>
  <si>
    <t>Salle</t>
  </si>
  <si>
    <t>ETUDE DES ABSENCES EN CUISINE</t>
  </si>
  <si>
    <t>ETUDE DES ABSENCES EN SALLE</t>
  </si>
  <si>
    <t>HS dues</t>
  </si>
  <si>
    <t>Nb H Faites</t>
  </si>
</sst>
</file>

<file path=xl/styles.xml><?xml version="1.0" encoding="utf-8"?>
<styleSheet xmlns="http://schemas.openxmlformats.org/spreadsheetml/2006/main">
  <numFmts count="3">
    <numFmt numFmtId="164" formatCode="dddd\ dd\ mmm\ yyyy"/>
    <numFmt numFmtId="165" formatCode="[h]:mm;@"/>
    <numFmt numFmtId="166" formatCode="ddd\ dd\ mmm\ 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1" xfId="0" applyFont="1" applyBorder="1"/>
    <xf numFmtId="0" fontId="2" fillId="2" borderId="1" xfId="0" applyFont="1" applyFill="1" applyBorder="1"/>
    <xf numFmtId="20" fontId="1" fillId="2" borderId="1" xfId="0" applyNumberFormat="1" applyFont="1" applyFill="1" applyBorder="1"/>
    <xf numFmtId="0" fontId="0" fillId="0" borderId="0" xfId="0" applyFill="1"/>
    <xf numFmtId="0" fontId="0" fillId="0" borderId="0" xfId="0" applyFill="1" applyBorder="1"/>
    <xf numFmtId="20" fontId="2" fillId="0" borderId="1" xfId="0" applyNumberFormat="1" applyFont="1" applyBorder="1" applyProtection="1">
      <protection locked="0"/>
    </xf>
    <xf numFmtId="0" fontId="0" fillId="3" borderId="0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4" xfId="0" applyFill="1" applyBorder="1"/>
    <xf numFmtId="165" fontId="0" fillId="2" borderId="2" xfId="0" applyNumberForma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left" shrinkToFit="1"/>
    </xf>
    <xf numFmtId="166" fontId="6" fillId="2" borderId="1" xfId="0" applyNumberFormat="1" applyFont="1" applyFill="1" applyBorder="1" applyAlignment="1" applyProtection="1">
      <alignment horizontal="left" shrinkToFit="1"/>
      <protection locked="0"/>
    </xf>
    <xf numFmtId="0" fontId="0" fillId="4" borderId="4" xfId="0" applyFill="1" applyBorder="1"/>
    <xf numFmtId="0" fontId="0" fillId="4" borderId="5" xfId="0" applyFill="1" applyBorder="1"/>
    <xf numFmtId="164" fontId="0" fillId="4" borderId="0" xfId="0" applyNumberFormat="1" applyFill="1" applyBorder="1"/>
    <xf numFmtId="0" fontId="0" fillId="4" borderId="6" xfId="0" applyFill="1" applyBorder="1"/>
    <xf numFmtId="20" fontId="2" fillId="4" borderId="0" xfId="0" applyNumberFormat="1" applyFont="1" applyFill="1" applyBorder="1"/>
    <xf numFmtId="0" fontId="0" fillId="4" borderId="0" xfId="0" applyFill="1"/>
    <xf numFmtId="0" fontId="0" fillId="4" borderId="9" xfId="0" applyFill="1" applyBorder="1"/>
    <xf numFmtId="20" fontId="1" fillId="4" borderId="8" xfId="0" applyNumberFormat="1" applyFont="1" applyFill="1" applyBorder="1"/>
    <xf numFmtId="0" fontId="0" fillId="4" borderId="8" xfId="0" applyFill="1" applyBorder="1"/>
    <xf numFmtId="20" fontId="1" fillId="4" borderId="0" xfId="0" applyNumberFormat="1" applyFont="1" applyFill="1" applyBorder="1"/>
    <xf numFmtId="0" fontId="0" fillId="4" borderId="0" xfId="0" applyFill="1" applyBorder="1"/>
    <xf numFmtId="0" fontId="0" fillId="4" borderId="3" xfId="0" applyFill="1" applyBorder="1"/>
    <xf numFmtId="0" fontId="0" fillId="4" borderId="7" xfId="0" applyFill="1" applyBorder="1"/>
    <xf numFmtId="0" fontId="0" fillId="4" borderId="10" xfId="0" applyFill="1" applyBorder="1"/>
    <xf numFmtId="0" fontId="1" fillId="4" borderId="8" xfId="0" applyFont="1" applyFill="1" applyBorder="1" applyAlignment="1">
      <alignment horizontal="center" vertical="center" textRotation="90"/>
    </xf>
    <xf numFmtId="0" fontId="2" fillId="4" borderId="8" xfId="0" applyFont="1" applyFill="1" applyBorder="1"/>
    <xf numFmtId="0" fontId="2" fillId="4" borderId="0" xfId="0" applyFont="1" applyFill="1" applyBorder="1"/>
    <xf numFmtId="0" fontId="1" fillId="3" borderId="0" xfId="0" applyFont="1" applyFill="1" applyBorder="1"/>
    <xf numFmtId="0" fontId="0" fillId="3" borderId="8" xfId="0" applyFill="1" applyBorder="1" applyProtection="1"/>
    <xf numFmtId="165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>
      <alignment horizontal="center" vertical="center"/>
    </xf>
    <xf numFmtId="20" fontId="7" fillId="4" borderId="0" xfId="0" applyNumberFormat="1" applyFont="1" applyFill="1" applyBorder="1"/>
    <xf numFmtId="20" fontId="6" fillId="0" borderId="1" xfId="0" applyNumberFormat="1" applyFont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0" fontId="1" fillId="2" borderId="14" xfId="0" applyNumberFormat="1" applyFont="1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3" fillId="0" borderId="19" xfId="0" applyFont="1" applyBorder="1"/>
    <xf numFmtId="0" fontId="6" fillId="2" borderId="0" xfId="0" applyFont="1" applyFill="1" applyBorder="1"/>
    <xf numFmtId="0" fontId="0" fillId="0" borderId="0" xfId="0" applyBorder="1"/>
    <xf numFmtId="0" fontId="3" fillId="0" borderId="0" xfId="0" applyFont="1" applyBorder="1"/>
    <xf numFmtId="0" fontId="0" fillId="0" borderId="20" xfId="0" applyBorder="1"/>
    <xf numFmtId="0" fontId="6" fillId="0" borderId="19" xfId="0" applyFont="1" applyBorder="1"/>
    <xf numFmtId="0" fontId="6" fillId="0" borderId="0" xfId="0" applyFont="1" applyBorder="1"/>
    <xf numFmtId="0" fontId="0" fillId="0" borderId="21" xfId="0" applyBorder="1"/>
    <xf numFmtId="0" fontId="0" fillId="0" borderId="11" xfId="0" applyBorder="1"/>
    <xf numFmtId="0" fontId="0" fillId="0" borderId="12" xfId="0" applyBorder="1"/>
    <xf numFmtId="0" fontId="4" fillId="4" borderId="15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right" vertical="center"/>
    </xf>
    <xf numFmtId="0" fontId="8" fillId="5" borderId="1" xfId="0" applyNumberFormat="1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>
      <alignment horizontal="right" vertical="center"/>
    </xf>
    <xf numFmtId="0" fontId="8" fillId="6" borderId="1" xfId="0" applyNumberFormat="1" applyFont="1" applyFill="1" applyBorder="1" applyAlignment="1" applyProtection="1">
      <alignment horizontal="center" vertical="center" wrapText="1"/>
    </xf>
    <xf numFmtId="0" fontId="8" fillId="6" borderId="1" xfId="0" applyFont="1" applyFill="1" applyBorder="1" applyAlignment="1" applyProtection="1">
      <alignment horizontal="center" vertical="center" wrapText="1"/>
    </xf>
    <xf numFmtId="0" fontId="10" fillId="4" borderId="1" xfId="0" applyFont="1" applyFill="1" applyBorder="1"/>
    <xf numFmtId="165" fontId="10" fillId="4" borderId="1" xfId="0" applyNumberFormat="1" applyFont="1" applyFill="1" applyBorder="1"/>
    <xf numFmtId="0" fontId="7" fillId="6" borderId="14" xfId="0" applyFont="1" applyFill="1" applyBorder="1" applyAlignment="1">
      <alignment horizontal="center" vertical="center" textRotation="90"/>
    </xf>
    <xf numFmtId="0" fontId="7" fillId="6" borderId="2" xfId="0" applyFont="1" applyFill="1" applyBorder="1" applyAlignment="1">
      <alignment horizontal="center" vertical="center" textRotation="90"/>
    </xf>
    <xf numFmtId="0" fontId="7" fillId="5" borderId="14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 textRotation="90"/>
    </xf>
    <xf numFmtId="0" fontId="3" fillId="4" borderId="11" xfId="0" applyFont="1" applyFill="1" applyBorder="1" applyAlignment="1" applyProtection="1">
      <alignment horizontal="left" vertical="center" shrinkToFit="1"/>
      <protection locked="0"/>
    </xf>
    <xf numFmtId="0" fontId="3" fillId="4" borderId="12" xfId="0" applyFont="1" applyFill="1" applyBorder="1" applyAlignment="1" applyProtection="1">
      <alignment horizontal="left" vertical="center" shrinkToFit="1"/>
      <protection locked="0"/>
    </xf>
    <xf numFmtId="0" fontId="1" fillId="0" borderId="1" xfId="0" applyFont="1" applyBorder="1" applyAlignment="1">
      <alignment horizontal="center" vertical="center" textRotation="90"/>
    </xf>
    <xf numFmtId="164" fontId="9" fillId="4" borderId="0" xfId="0" applyNumberFormat="1" applyFont="1" applyFill="1" applyBorder="1" applyAlignment="1">
      <alignment horizontal="left" shrinkToFit="1"/>
    </xf>
    <xf numFmtId="14" fontId="2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EC0F6"/>
      <color rgb="FF4A99F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38100</xdr:colOff>
      <xdr:row>0</xdr:row>
      <xdr:rowOff>114301</xdr:rowOff>
    </xdr:from>
    <xdr:to>
      <xdr:col>35</xdr:col>
      <xdr:colOff>361950</xdr:colOff>
      <xdr:row>2</xdr:row>
      <xdr:rowOff>171450</xdr:rowOff>
    </xdr:to>
    <xdr:sp macro="[0]!Module1.RAZ" textlink="">
      <xdr:nvSpPr>
        <xdr:cNvPr id="2" name="Rectangle 1"/>
        <xdr:cNvSpPr/>
      </xdr:nvSpPr>
      <xdr:spPr>
        <a:xfrm>
          <a:off x="10868025" y="114301"/>
          <a:ext cx="1085850" cy="285749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Efface tout</a:t>
          </a:r>
        </a:p>
      </xdr:txBody>
    </xdr:sp>
    <xdr:clientData/>
  </xdr:twoCellAnchor>
  <xdr:twoCellAnchor>
    <xdr:from>
      <xdr:col>11</xdr:col>
      <xdr:colOff>85725</xdr:colOff>
      <xdr:row>5</xdr:row>
      <xdr:rowOff>38100</xdr:rowOff>
    </xdr:from>
    <xdr:to>
      <xdr:col>14</xdr:col>
      <xdr:colOff>9525</xdr:colOff>
      <xdr:row>6</xdr:row>
      <xdr:rowOff>219075</xdr:rowOff>
    </xdr:to>
    <xdr:sp macro="" textlink="R3">
      <xdr:nvSpPr>
        <xdr:cNvPr id="15" name="Rectangle 14"/>
        <xdr:cNvSpPr/>
      </xdr:nvSpPr>
      <xdr:spPr>
        <a:xfrm>
          <a:off x="9410700" y="914400"/>
          <a:ext cx="1190625" cy="409575"/>
        </a:xfrm>
        <a:prstGeom prst="rect">
          <a:avLst/>
        </a:prstGeom>
        <a:solidFill>
          <a:srgbClr val="8EC0F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18C7440-5F26-4435-B264-7468F93184AB}" type="TxLink">
            <a:rPr lang="en-US" sz="1600" b="1" i="0" u="none" strike="noStrike">
              <a:solidFill>
                <a:schemeClr val="bg1"/>
              </a:solidFill>
              <a:latin typeface="Calibri"/>
            </a:rPr>
            <a:pPr algn="ctr"/>
            <a:t>01/06/2015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K85"/>
  <sheetViews>
    <sheetView showGridLines="0" tabSelected="1" zoomScaleNormal="100" workbookViewId="0">
      <pane ySplit="9" topLeftCell="A10" activePane="bottomLeft" state="frozen"/>
      <selection pane="bottomLeft" activeCell="F88" sqref="F88"/>
    </sheetView>
  </sheetViews>
  <sheetFormatPr baseColWidth="10" defaultRowHeight="15"/>
  <cols>
    <col min="1" max="1" width="20" style="4" customWidth="1"/>
    <col min="2" max="2" width="1.42578125" customWidth="1"/>
    <col min="3" max="3" width="4" customWidth="1"/>
    <col min="4" max="4" width="16.42578125" customWidth="1"/>
    <col min="5" max="11" width="14" customWidth="1"/>
    <col min="12" max="12" width="1.42578125" style="5" customWidth="1"/>
    <col min="13" max="13" width="9.7109375" style="5" customWidth="1"/>
    <col min="14" max="14" width="7.85546875" customWidth="1"/>
    <col min="15" max="15" width="1.42578125" customWidth="1"/>
    <col min="16" max="16" width="2.140625" customWidth="1"/>
    <col min="17" max="17" width="7.85546875" hidden="1" customWidth="1"/>
    <col min="18" max="23" width="3.42578125" hidden="1" customWidth="1"/>
    <col min="24" max="24" width="3.28515625" hidden="1" customWidth="1"/>
    <col min="25" max="25" width="5" hidden="1" customWidth="1"/>
    <col min="26" max="34" width="3.42578125" hidden="1" customWidth="1"/>
  </cols>
  <sheetData>
    <row r="1" spans="2:34" ht="9.75" customHeight="1" thickBot="1"/>
    <row r="2" spans="2:34" ht="8.25" customHeight="1" thickTop="1">
      <c r="B2" s="8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3"/>
    </row>
    <row r="3" spans="2:34" ht="17.25" customHeight="1">
      <c r="B3" s="9"/>
      <c r="C3" s="36" t="s">
        <v>10</v>
      </c>
      <c r="D3" s="7"/>
      <c r="E3" s="18">
        <v>40694</v>
      </c>
      <c r="F3" s="17">
        <f>E3+1</f>
        <v>40695</v>
      </c>
      <c r="G3" s="17">
        <f>E3+2</f>
        <v>40696</v>
      </c>
      <c r="H3" s="17">
        <f>E3+3</f>
        <v>40697</v>
      </c>
      <c r="I3" s="17">
        <f>E3+4</f>
        <v>40698</v>
      </c>
      <c r="J3" s="17">
        <f>E3+5</f>
        <v>40699</v>
      </c>
      <c r="K3" s="17">
        <f>E3+6</f>
        <v>40700</v>
      </c>
      <c r="L3" s="7"/>
      <c r="M3" s="66" t="s">
        <v>34</v>
      </c>
      <c r="N3" s="67">
        <f ca="1">SUMIF($M$13:$M$83,M3,$N$13)</f>
        <v>1.6249999999999969</v>
      </c>
      <c r="O3" s="14"/>
      <c r="R3" s="76">
        <f ca="1">NOW()</f>
        <v>40694.009156134256</v>
      </c>
      <c r="S3" s="76"/>
      <c r="T3" s="76"/>
      <c r="U3" s="76"/>
      <c r="V3" s="76"/>
      <c r="W3" s="76"/>
      <c r="X3" s="76"/>
    </row>
    <row r="4" spans="2:34" ht="18" customHeight="1">
      <c r="B4" s="9"/>
      <c r="C4" s="70" t="s">
        <v>30</v>
      </c>
      <c r="D4" s="61" t="s">
        <v>13</v>
      </c>
      <c r="E4" s="62">
        <f>SUMIF($R$11:$AG$11,R11,$R$12:$AG$12)+SUMIF($R$14:$AG$14,R14,$R$15:$AG$15)+SUMIF($R$17:$AG$17,R17,$R$18:$AG$18)</f>
        <v>0</v>
      </c>
      <c r="F4" s="62">
        <f t="shared" ref="F4:K4" si="0">SUMIF($R$11:$AG$11,S11,$R$12:$AG$12)+SUMIF($R$14:$AG$14,S14,$R$15:$AG$15)+SUMIF($R$17:$AG$17,S17,$R$18:$AG$18)</f>
        <v>3</v>
      </c>
      <c r="G4" s="62">
        <f t="shared" si="0"/>
        <v>3</v>
      </c>
      <c r="H4" s="62">
        <f t="shared" si="0"/>
        <v>3</v>
      </c>
      <c r="I4" s="62">
        <f t="shared" si="0"/>
        <v>3</v>
      </c>
      <c r="J4" s="62">
        <f t="shared" si="0"/>
        <v>3</v>
      </c>
      <c r="K4" s="62">
        <f t="shared" si="0"/>
        <v>3</v>
      </c>
      <c r="L4" s="7"/>
      <c r="M4" s="66" t="s">
        <v>16</v>
      </c>
      <c r="N4" s="67">
        <f ca="1">SUMIF($M$13:$M$83,M4,$N$13)</f>
        <v>0</v>
      </c>
      <c r="O4" s="14"/>
    </row>
    <row r="5" spans="2:34" ht="18" customHeight="1">
      <c r="B5" s="9"/>
      <c r="C5" s="71"/>
      <c r="D5" s="61" t="s">
        <v>5</v>
      </c>
      <c r="E5" s="62" t="e">
        <f>SUMIF($R$11:$AG$11,R11,$R$13:$AG$13)+SUMIF($R$14:$AG$14,R14,$R$16:$AG$16)+SUMIF($R$17:$AG$17,R17,$R$19:$AG$19)</f>
        <v>#REF!</v>
      </c>
      <c r="F5" s="62">
        <f t="shared" ref="F5:K5" si="1">SUMIF($R$11:$AG$11,S11,$R$13:$AG$13)+SUMIF($R$14:$AG$14,S14,$R$16:$AG$16)+SUMIF($R$17:$AG$17,S17,$R$19:$AG$19)</f>
        <v>3</v>
      </c>
      <c r="G5" s="62">
        <f t="shared" si="1"/>
        <v>3</v>
      </c>
      <c r="H5" s="62">
        <f t="shared" si="1"/>
        <v>3</v>
      </c>
      <c r="I5" s="62">
        <f t="shared" si="1"/>
        <v>3</v>
      </c>
      <c r="J5" s="62">
        <f t="shared" si="1"/>
        <v>3</v>
      </c>
      <c r="K5" s="62">
        <f t="shared" si="1"/>
        <v>3</v>
      </c>
      <c r="L5" s="7"/>
      <c r="M5" s="66" t="s">
        <v>35</v>
      </c>
      <c r="N5" s="67">
        <f ca="1">SUMIF($M$13:$M$83,"Semaine",$N$13)</f>
        <v>11.374999999999996</v>
      </c>
      <c r="O5" s="14"/>
    </row>
    <row r="6" spans="2:34" ht="18" customHeight="1">
      <c r="B6" s="9"/>
      <c r="C6" s="68" t="s">
        <v>31</v>
      </c>
      <c r="D6" s="63" t="s">
        <v>13</v>
      </c>
      <c r="E6" s="64">
        <f>SUMIF($R$24:$AG$24,R24,$R$25:$AG$25)+SUMIF($R$27:$AG$27,R27,$R$28:$AG$28)+SUMIF($R$30:$AG$30,R30,$R$31:$AG$31)</f>
        <v>1</v>
      </c>
      <c r="F6" s="64">
        <f t="shared" ref="F6:K6" si="2">SUMIF($R$24:$AG$24,S24,$R$25:$AG$25)+SUMIF($R$27:$AG$27,S27,$R$28:$AG$28)+SUMIF($R$30:$AG$30,S30,$R$31:$AG$31)</f>
        <v>3</v>
      </c>
      <c r="G6" s="64">
        <f t="shared" si="2"/>
        <v>3</v>
      </c>
      <c r="H6" s="64">
        <f t="shared" si="2"/>
        <v>3</v>
      </c>
      <c r="I6" s="64">
        <f t="shared" si="2"/>
        <v>3</v>
      </c>
      <c r="J6" s="64">
        <f t="shared" si="2"/>
        <v>3</v>
      </c>
      <c r="K6" s="64">
        <f t="shared" si="2"/>
        <v>3</v>
      </c>
      <c r="L6" s="7"/>
      <c r="M6" s="7"/>
      <c r="N6" s="7"/>
      <c r="O6" s="14"/>
    </row>
    <row r="7" spans="2:34" ht="18" customHeight="1">
      <c r="B7" s="9"/>
      <c r="C7" s="69"/>
      <c r="D7" s="63" t="s">
        <v>5</v>
      </c>
      <c r="E7" s="65" t="e">
        <f>SUMIF($R$24:$AG$24,R24,$R$26:$AG$26)+SUMIF($R$27:$AG$27,R27,$R$29:$AG$29)+SUMIF($R$30:$AG$30,R30,$R$32:$AG$32)</f>
        <v>#REF!</v>
      </c>
      <c r="F7" s="65">
        <f t="shared" ref="F7:K7" si="3">SUMIF($R$24:$AG$24,S24,$R$26:$AG$26)+SUMIF($R$27:$AG$27,S27,$R$29:$AG$29)+SUMIF($R$30:$AG$30,S30,$R$32:$AG$32)</f>
        <v>3</v>
      </c>
      <c r="G7" s="65">
        <f t="shared" si="3"/>
        <v>3</v>
      </c>
      <c r="H7" s="65">
        <f t="shared" si="3"/>
        <v>3</v>
      </c>
      <c r="I7" s="65">
        <f t="shared" si="3"/>
        <v>3</v>
      </c>
      <c r="J7" s="65">
        <f t="shared" si="3"/>
        <v>3</v>
      </c>
      <c r="K7" s="65">
        <f t="shared" si="3"/>
        <v>3</v>
      </c>
      <c r="L7" s="7"/>
      <c r="M7" s="7"/>
      <c r="N7" s="7"/>
      <c r="O7" s="14"/>
    </row>
    <row r="8" spans="2:34" ht="7.5" customHeight="1" thickBot="1">
      <c r="B8" s="10"/>
      <c r="C8" s="11"/>
      <c r="D8" s="11"/>
      <c r="E8" s="37"/>
      <c r="F8" s="37"/>
      <c r="G8" s="37"/>
      <c r="H8" s="37"/>
      <c r="I8" s="37"/>
      <c r="J8" s="37"/>
      <c r="K8" s="37"/>
      <c r="L8" s="11"/>
      <c r="M8" s="11"/>
      <c r="N8" s="11"/>
      <c r="O8" s="12"/>
    </row>
    <row r="9" spans="2:34" ht="6.75" customHeight="1" thickTop="1" thickBot="1"/>
    <row r="10" spans="2:34" ht="14.1" customHeight="1" thickTop="1">
      <c r="B10" s="30"/>
      <c r="C10" s="19"/>
      <c r="D10" s="19"/>
      <c r="E10" s="59" t="s">
        <v>31</v>
      </c>
      <c r="F10" s="59" t="s">
        <v>31</v>
      </c>
      <c r="G10" s="59" t="s">
        <v>31</v>
      </c>
      <c r="H10" s="59" t="s">
        <v>31</v>
      </c>
      <c r="I10" s="59" t="s">
        <v>31</v>
      </c>
      <c r="J10" s="59" t="s">
        <v>31</v>
      </c>
      <c r="K10" s="59" t="s">
        <v>31</v>
      </c>
      <c r="L10" s="19"/>
      <c r="M10" s="19"/>
      <c r="N10" s="19"/>
      <c r="O10" s="20"/>
      <c r="Q10" s="46" t="s">
        <v>32</v>
      </c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8"/>
    </row>
    <row r="11" spans="2:34">
      <c r="B11" s="31"/>
      <c r="C11" s="72" t="s">
        <v>6</v>
      </c>
      <c r="D11" s="73"/>
      <c r="E11" s="17">
        <f>E3</f>
        <v>40694</v>
      </c>
      <c r="F11" s="17">
        <f>E11+1</f>
        <v>40695</v>
      </c>
      <c r="G11" s="17">
        <f>E11+2</f>
        <v>40696</v>
      </c>
      <c r="H11" s="17">
        <f>E11+3</f>
        <v>40697</v>
      </c>
      <c r="I11" s="17">
        <f>E11+4</f>
        <v>40698</v>
      </c>
      <c r="J11" s="17">
        <f>E11+5</f>
        <v>40699</v>
      </c>
      <c r="K11" s="17">
        <f>E11+6</f>
        <v>40700</v>
      </c>
      <c r="L11" s="21"/>
      <c r="M11" s="75" t="str">
        <f>C11</f>
        <v>PIERRE DE RYCKE</v>
      </c>
      <c r="N11" s="75"/>
      <c r="O11" s="22"/>
      <c r="Q11" s="49" t="s">
        <v>24</v>
      </c>
      <c r="R11" s="50" t="s">
        <v>17</v>
      </c>
      <c r="S11" s="50" t="s">
        <v>18</v>
      </c>
      <c r="T11" s="50" t="s">
        <v>19</v>
      </c>
      <c r="U11" s="50" t="s">
        <v>20</v>
      </c>
      <c r="V11" s="50" t="s">
        <v>21</v>
      </c>
      <c r="W11" s="50" t="s">
        <v>22</v>
      </c>
      <c r="X11" s="50" t="s">
        <v>23</v>
      </c>
      <c r="Y11" s="51"/>
      <c r="Z11" s="52" t="s">
        <v>27</v>
      </c>
      <c r="AA11" s="50" t="s">
        <v>17</v>
      </c>
      <c r="AB11" s="50" t="s">
        <v>18</v>
      </c>
      <c r="AC11" s="50" t="s">
        <v>19</v>
      </c>
      <c r="AD11" s="50" t="s">
        <v>20</v>
      </c>
      <c r="AE11" s="50" t="s">
        <v>21</v>
      </c>
      <c r="AF11" s="50" t="s">
        <v>22</v>
      </c>
      <c r="AG11" s="50" t="s">
        <v>23</v>
      </c>
      <c r="AH11" s="53"/>
    </row>
    <row r="12" spans="2:34">
      <c r="B12" s="31"/>
      <c r="C12" s="74" t="s">
        <v>4</v>
      </c>
      <c r="D12" s="1" t="s">
        <v>0</v>
      </c>
      <c r="E12" s="6">
        <v>0.4375</v>
      </c>
      <c r="F12" s="6">
        <v>0.4375</v>
      </c>
      <c r="G12" s="6">
        <v>0.4375</v>
      </c>
      <c r="H12" s="6">
        <v>0.4375</v>
      </c>
      <c r="I12" s="6">
        <v>0.4375</v>
      </c>
      <c r="J12" s="6">
        <v>0.4375</v>
      </c>
      <c r="K12" s="6">
        <v>0.4375</v>
      </c>
      <c r="L12" s="23"/>
      <c r="M12" s="23"/>
      <c r="N12" s="24"/>
      <c r="O12" s="22"/>
      <c r="Q12" s="54" t="s">
        <v>4</v>
      </c>
      <c r="R12" s="44">
        <f>SUMPRODUCT(AND(E10="Cuisine",(E16&lt;&gt;""))*1)</f>
        <v>0</v>
      </c>
      <c r="S12" s="44">
        <f t="shared" ref="S12:X12" si="4">SUMPRODUCT(AND(F10="Cuisine",(F15&lt;&gt;""))*1)</f>
        <v>0</v>
      </c>
      <c r="T12" s="44">
        <f t="shared" si="4"/>
        <v>0</v>
      </c>
      <c r="U12" s="44">
        <f t="shared" si="4"/>
        <v>0</v>
      </c>
      <c r="V12" s="44">
        <f t="shared" si="4"/>
        <v>0</v>
      </c>
      <c r="W12" s="44">
        <f t="shared" si="4"/>
        <v>0</v>
      </c>
      <c r="X12" s="44">
        <f t="shared" si="4"/>
        <v>0</v>
      </c>
      <c r="Y12" s="51"/>
      <c r="Z12" s="55" t="s">
        <v>4</v>
      </c>
      <c r="AA12" s="44">
        <f>SUMPRODUCT(AND(E49="Cuisine",(E54&lt;&gt;""))*1)</f>
        <v>0</v>
      </c>
      <c r="AB12" s="44">
        <f t="shared" ref="AB12:AG12" si="5">SUMPRODUCT(AND(F48="Cuisine",(F53&lt;&gt;""))*1)</f>
        <v>1</v>
      </c>
      <c r="AC12" s="44">
        <f t="shared" si="5"/>
        <v>1</v>
      </c>
      <c r="AD12" s="44">
        <f t="shared" si="5"/>
        <v>1</v>
      </c>
      <c r="AE12" s="44">
        <f t="shared" si="5"/>
        <v>1</v>
      </c>
      <c r="AF12" s="44">
        <f t="shared" si="5"/>
        <v>1</v>
      </c>
      <c r="AG12" s="44">
        <f t="shared" si="5"/>
        <v>1</v>
      </c>
      <c r="AH12" s="53"/>
    </row>
    <row r="13" spans="2:34" ht="15.75">
      <c r="B13" s="31"/>
      <c r="C13" s="74"/>
      <c r="D13" s="1" t="s">
        <v>1</v>
      </c>
      <c r="E13" s="6">
        <v>0.60416666666666663</v>
      </c>
      <c r="F13" s="6">
        <v>0.60416666666666663</v>
      </c>
      <c r="G13" s="6">
        <v>0.60416666666666663</v>
      </c>
      <c r="H13" s="6">
        <v>0.60416666666666663</v>
      </c>
      <c r="I13" s="6">
        <v>0.60416666666666663</v>
      </c>
      <c r="J13" s="6">
        <v>0.60416666666666663</v>
      </c>
      <c r="K13" s="6">
        <v>0.60416666666666663</v>
      </c>
      <c r="L13" s="23"/>
      <c r="M13" s="40" t="s">
        <v>14</v>
      </c>
      <c r="N13" s="38">
        <v>1.625</v>
      </c>
      <c r="O13" s="22"/>
      <c r="Q13" s="54" t="s">
        <v>5</v>
      </c>
      <c r="R13" s="44">
        <f>SUMPRODUCT(AND(E17="Cuisine",(E21&lt;&gt;""))*1)</f>
        <v>0</v>
      </c>
      <c r="S13" s="44">
        <f t="shared" ref="S13:X13" si="6">SUMPRODUCT(AND(F16="Cuisine",(F20&lt;&gt;""))*1)</f>
        <v>0</v>
      </c>
      <c r="T13" s="44">
        <f t="shared" si="6"/>
        <v>0</v>
      </c>
      <c r="U13" s="44">
        <f t="shared" si="6"/>
        <v>0</v>
      </c>
      <c r="V13" s="44">
        <f t="shared" si="6"/>
        <v>0</v>
      </c>
      <c r="W13" s="44">
        <f t="shared" si="6"/>
        <v>0</v>
      </c>
      <c r="X13" s="44">
        <f t="shared" si="6"/>
        <v>0</v>
      </c>
      <c r="Y13" s="51"/>
      <c r="Z13" s="55" t="s">
        <v>5</v>
      </c>
      <c r="AA13" s="44" t="e">
        <f>SUMPRODUCT(AND(E55="Cuisine",(#REF!&lt;&gt;""))*1)</f>
        <v>#REF!</v>
      </c>
      <c r="AB13" s="44">
        <f t="shared" ref="AB13:AG13" si="7">SUMPRODUCT(AND(F54="Cuisine",(F58&lt;&gt;""))*1)</f>
        <v>1</v>
      </c>
      <c r="AC13" s="44">
        <f t="shared" si="7"/>
        <v>1</v>
      </c>
      <c r="AD13" s="44">
        <f t="shared" si="7"/>
        <v>1</v>
      </c>
      <c r="AE13" s="44">
        <f t="shared" si="7"/>
        <v>1</v>
      </c>
      <c r="AF13" s="44">
        <f t="shared" si="7"/>
        <v>1</v>
      </c>
      <c r="AG13" s="44">
        <f t="shared" si="7"/>
        <v>1</v>
      </c>
      <c r="AH13" s="53"/>
    </row>
    <row r="14" spans="2:34">
      <c r="B14" s="31"/>
      <c r="C14" s="74"/>
      <c r="D14" s="1" t="s">
        <v>2</v>
      </c>
      <c r="E14" s="6">
        <v>3.125E-2</v>
      </c>
      <c r="F14" s="6">
        <v>3.125E-2</v>
      </c>
      <c r="G14" s="6">
        <v>3.125E-2</v>
      </c>
      <c r="H14" s="6">
        <v>3.125E-2</v>
      </c>
      <c r="I14" s="6">
        <v>3.125E-2</v>
      </c>
      <c r="J14" s="6">
        <v>3.125E-2</v>
      </c>
      <c r="K14" s="6">
        <v>3.125E-2</v>
      </c>
      <c r="L14" s="23"/>
      <c r="M14" s="23" t="s">
        <v>13</v>
      </c>
      <c r="N14" s="41">
        <f>SUM(E15:K15)</f>
        <v>0.94791666666666641</v>
      </c>
      <c r="O14" s="22"/>
      <c r="Q14" s="49" t="s">
        <v>25</v>
      </c>
      <c r="R14" s="50" t="s">
        <v>17</v>
      </c>
      <c r="S14" s="50" t="s">
        <v>18</v>
      </c>
      <c r="T14" s="50" t="s">
        <v>19</v>
      </c>
      <c r="U14" s="50" t="s">
        <v>20</v>
      </c>
      <c r="V14" s="50" t="s">
        <v>21</v>
      </c>
      <c r="W14" s="50" t="s">
        <v>22</v>
      </c>
      <c r="X14" s="50" t="s">
        <v>23</v>
      </c>
      <c r="Y14" s="51"/>
      <c r="Z14" s="52" t="s">
        <v>28</v>
      </c>
      <c r="AA14" s="50">
        <v>11</v>
      </c>
      <c r="AB14" s="50" t="s">
        <v>18</v>
      </c>
      <c r="AC14" s="50" t="s">
        <v>19</v>
      </c>
      <c r="AD14" s="50" t="s">
        <v>20</v>
      </c>
      <c r="AE14" s="50" t="s">
        <v>21</v>
      </c>
      <c r="AF14" s="50" t="s">
        <v>22</v>
      </c>
      <c r="AG14" s="50" t="s">
        <v>23</v>
      </c>
      <c r="AH14" s="53"/>
    </row>
    <row r="15" spans="2:34">
      <c r="B15" s="31"/>
      <c r="C15" s="74"/>
      <c r="D15" s="2" t="s">
        <v>3</v>
      </c>
      <c r="E15" s="45">
        <f t="shared" ref="E15:K15" si="8">IF(COUNTA(E12:E13)&lt;2,"",E13-E12-E14)</f>
        <v>0.13541666666666663</v>
      </c>
      <c r="F15" s="45">
        <f t="shared" si="8"/>
        <v>0.13541666666666663</v>
      </c>
      <c r="G15" s="45">
        <f t="shared" si="8"/>
        <v>0.13541666666666663</v>
      </c>
      <c r="H15" s="45">
        <f t="shared" si="8"/>
        <v>0.13541666666666663</v>
      </c>
      <c r="I15" s="45">
        <f t="shared" si="8"/>
        <v>0.13541666666666663</v>
      </c>
      <c r="J15" s="45">
        <f t="shared" si="8"/>
        <v>0.13541666666666663</v>
      </c>
      <c r="K15" s="45">
        <f t="shared" si="8"/>
        <v>0.13541666666666663</v>
      </c>
      <c r="L15" s="28"/>
      <c r="M15" s="23" t="s">
        <v>5</v>
      </c>
      <c r="N15" s="41">
        <f>SUM(E20:K20)</f>
        <v>0.94791666666666641</v>
      </c>
      <c r="O15" s="22"/>
      <c r="Q15" s="54" t="s">
        <v>4</v>
      </c>
      <c r="R15" s="44">
        <f>SUMPRODUCT(AND(E24="Cuisine",(E29&lt;&gt;""))*1)</f>
        <v>0</v>
      </c>
      <c r="S15" s="44">
        <f t="shared" ref="S15:X15" si="9">SUMPRODUCT(AND(F23="Cuisine",(F28&lt;&gt;""))*1)</f>
        <v>0</v>
      </c>
      <c r="T15" s="44">
        <f t="shared" si="9"/>
        <v>0</v>
      </c>
      <c r="U15" s="44">
        <f t="shared" si="9"/>
        <v>0</v>
      </c>
      <c r="V15" s="44">
        <f t="shared" si="9"/>
        <v>0</v>
      </c>
      <c r="W15" s="44">
        <f t="shared" si="9"/>
        <v>0</v>
      </c>
      <c r="X15" s="44">
        <f t="shared" si="9"/>
        <v>0</v>
      </c>
      <c r="Y15" s="51"/>
      <c r="Z15" s="55" t="s">
        <v>4</v>
      </c>
      <c r="AA15" s="44">
        <f>SUMPRODUCT(AND(E61="Cuisine",(E66&lt;&gt;""))*1)</f>
        <v>0</v>
      </c>
      <c r="AB15" s="44">
        <f t="shared" ref="AB15:AG15" si="10">SUMPRODUCT(AND(F60="Cuisine",(F65&lt;&gt;""))*1)</f>
        <v>1</v>
      </c>
      <c r="AC15" s="44">
        <f t="shared" si="10"/>
        <v>1</v>
      </c>
      <c r="AD15" s="44">
        <f t="shared" si="10"/>
        <v>1</v>
      </c>
      <c r="AE15" s="44">
        <f t="shared" si="10"/>
        <v>1</v>
      </c>
      <c r="AF15" s="44">
        <f t="shared" si="10"/>
        <v>1</v>
      </c>
      <c r="AG15" s="44">
        <f t="shared" si="10"/>
        <v>1</v>
      </c>
      <c r="AH15" s="53"/>
    </row>
    <row r="16" spans="2:34" ht="14.1" customHeight="1">
      <c r="B16" s="31"/>
      <c r="C16" s="29"/>
      <c r="D16" s="35"/>
      <c r="E16" s="60" t="s">
        <v>31</v>
      </c>
      <c r="F16" s="60" t="s">
        <v>31</v>
      </c>
      <c r="G16" s="60" t="s">
        <v>31</v>
      </c>
      <c r="H16" s="60" t="s">
        <v>31</v>
      </c>
      <c r="I16" s="60" t="s">
        <v>31</v>
      </c>
      <c r="J16" s="60" t="s">
        <v>31</v>
      </c>
      <c r="K16" s="60" t="s">
        <v>31</v>
      </c>
      <c r="L16" s="29"/>
      <c r="M16" s="35"/>
      <c r="N16" s="39"/>
      <c r="O16" s="22"/>
      <c r="Q16" s="54" t="s">
        <v>5</v>
      </c>
      <c r="R16" s="44">
        <f>SUMPRODUCT(AND(E30="Cuisine",(E34&lt;&gt;""))*1)</f>
        <v>0</v>
      </c>
      <c r="S16" s="44">
        <f t="shared" ref="S16:X16" si="11">SUMPRODUCT(AND(F29="Cuisine",(F33&lt;&gt;""))*1)</f>
        <v>0</v>
      </c>
      <c r="T16" s="44">
        <f t="shared" si="11"/>
        <v>0</v>
      </c>
      <c r="U16" s="44">
        <f t="shared" si="11"/>
        <v>0</v>
      </c>
      <c r="V16" s="44">
        <f t="shared" si="11"/>
        <v>0</v>
      </c>
      <c r="W16" s="44">
        <f t="shared" si="11"/>
        <v>0</v>
      </c>
      <c r="X16" s="44">
        <f t="shared" si="11"/>
        <v>0</v>
      </c>
      <c r="Y16" s="51"/>
      <c r="Z16" s="55" t="s">
        <v>5</v>
      </c>
      <c r="AA16" s="44">
        <f>SUMPRODUCT(AND(E67="Cuisine",(E71&lt;&gt;""))*1)</f>
        <v>0</v>
      </c>
      <c r="AB16" s="44">
        <f t="shared" ref="AB16:AG16" si="12">SUMPRODUCT(AND(F66="Cuisine",(F70&lt;&gt;""))*1)</f>
        <v>1</v>
      </c>
      <c r="AC16" s="44">
        <f t="shared" si="12"/>
        <v>1</v>
      </c>
      <c r="AD16" s="44">
        <f t="shared" si="12"/>
        <v>1</v>
      </c>
      <c r="AE16" s="44">
        <f t="shared" si="12"/>
        <v>1</v>
      </c>
      <c r="AF16" s="44">
        <f t="shared" si="12"/>
        <v>1</v>
      </c>
      <c r="AG16" s="44">
        <f t="shared" si="12"/>
        <v>1</v>
      </c>
      <c r="AH16" s="53"/>
    </row>
    <row r="17" spans="2:34">
      <c r="B17" s="31"/>
      <c r="C17" s="74" t="s">
        <v>5</v>
      </c>
      <c r="D17" s="1" t="s">
        <v>0</v>
      </c>
      <c r="E17" s="6">
        <v>0.4375</v>
      </c>
      <c r="F17" s="6">
        <v>0.77083333333333337</v>
      </c>
      <c r="G17" s="6">
        <v>0.77083333333333337</v>
      </c>
      <c r="H17" s="6">
        <v>0.77083333333333337</v>
      </c>
      <c r="I17" s="6">
        <v>0.77083333333333337</v>
      </c>
      <c r="J17" s="6">
        <v>0.77083333333333337</v>
      </c>
      <c r="K17" s="6">
        <v>0.77083333333333337</v>
      </c>
      <c r="L17" s="23"/>
      <c r="M17" s="40" t="s">
        <v>15</v>
      </c>
      <c r="N17" s="16">
        <f>SUM(N14:N15)</f>
        <v>1.8958333333333328</v>
      </c>
      <c r="O17" s="22"/>
      <c r="Q17" s="49" t="s">
        <v>26</v>
      </c>
      <c r="R17" s="50" t="s">
        <v>17</v>
      </c>
      <c r="S17" s="50" t="s">
        <v>18</v>
      </c>
      <c r="T17" s="50" t="s">
        <v>19</v>
      </c>
      <c r="U17" s="50" t="s">
        <v>20</v>
      </c>
      <c r="V17" s="50" t="s">
        <v>21</v>
      </c>
      <c r="W17" s="50" t="s">
        <v>22</v>
      </c>
      <c r="X17" s="50" t="s">
        <v>23</v>
      </c>
      <c r="Y17" s="51"/>
      <c r="Z17" s="52" t="s">
        <v>29</v>
      </c>
      <c r="AA17" s="50" t="s">
        <v>17</v>
      </c>
      <c r="AB17" s="50" t="s">
        <v>18</v>
      </c>
      <c r="AC17" s="50" t="s">
        <v>19</v>
      </c>
      <c r="AD17" s="50" t="s">
        <v>20</v>
      </c>
      <c r="AE17" s="50" t="s">
        <v>21</v>
      </c>
      <c r="AF17" s="50" t="s">
        <v>22</v>
      </c>
      <c r="AG17" s="50" t="s">
        <v>23</v>
      </c>
      <c r="AH17" s="53"/>
    </row>
    <row r="18" spans="2:34">
      <c r="B18" s="31"/>
      <c r="C18" s="74"/>
      <c r="D18" s="1" t="s">
        <v>1</v>
      </c>
      <c r="E18" s="6">
        <v>0.77083333333333337</v>
      </c>
      <c r="F18" s="6">
        <v>0.9375</v>
      </c>
      <c r="G18" s="6">
        <v>0.9375</v>
      </c>
      <c r="H18" s="6">
        <v>0.9375</v>
      </c>
      <c r="I18" s="6">
        <v>0.9375</v>
      </c>
      <c r="J18" s="6">
        <v>0.9375</v>
      </c>
      <c r="K18" s="6">
        <v>0.9375</v>
      </c>
      <c r="L18" s="23"/>
      <c r="M18" s="23"/>
      <c r="N18" s="24"/>
      <c r="O18" s="22"/>
      <c r="Q18" s="54" t="s">
        <v>4</v>
      </c>
      <c r="R18" s="44">
        <f>SUMPRODUCT(AND(E37="Cuisine",(E42&lt;&gt;""))*1)</f>
        <v>0</v>
      </c>
      <c r="S18" s="44">
        <f t="shared" ref="S18:X18" si="13">SUMPRODUCT(AND(F36="Cuisine",(F41&lt;&gt;""))*1)</f>
        <v>0</v>
      </c>
      <c r="T18" s="44">
        <f t="shared" si="13"/>
        <v>0</v>
      </c>
      <c r="U18" s="44">
        <f t="shared" si="13"/>
        <v>0</v>
      </c>
      <c r="V18" s="44">
        <f t="shared" si="13"/>
        <v>0</v>
      </c>
      <c r="W18" s="44">
        <f t="shared" si="13"/>
        <v>0</v>
      </c>
      <c r="X18" s="44">
        <f t="shared" si="13"/>
        <v>0</v>
      </c>
      <c r="Y18" s="51"/>
      <c r="Z18" s="55" t="s">
        <v>4</v>
      </c>
      <c r="AA18" s="44">
        <f>SUMPRODUCT(AND(E74="Cuisine",(E79&lt;&gt;""))*1)</f>
        <v>0</v>
      </c>
      <c r="AB18" s="44">
        <f t="shared" ref="AB18:AG18" si="14">SUMPRODUCT(AND(F73="Cuisine",(F78&lt;&gt;""))*1)</f>
        <v>1</v>
      </c>
      <c r="AC18" s="44">
        <f t="shared" si="14"/>
        <v>1</v>
      </c>
      <c r="AD18" s="44">
        <f t="shared" si="14"/>
        <v>1</v>
      </c>
      <c r="AE18" s="44">
        <f t="shared" si="14"/>
        <v>1</v>
      </c>
      <c r="AF18" s="44">
        <f t="shared" si="14"/>
        <v>1</v>
      </c>
      <c r="AG18" s="44">
        <f t="shared" si="14"/>
        <v>1</v>
      </c>
      <c r="AH18" s="53"/>
    </row>
    <row r="19" spans="2:34">
      <c r="B19" s="31"/>
      <c r="C19" s="74"/>
      <c r="D19" s="1" t="s">
        <v>2</v>
      </c>
      <c r="E19" s="6">
        <v>0.9375</v>
      </c>
      <c r="F19" s="6">
        <v>3.125E-2</v>
      </c>
      <c r="G19" s="6">
        <v>3.125E-2</v>
      </c>
      <c r="H19" s="6">
        <v>3.125E-2</v>
      </c>
      <c r="I19" s="6">
        <v>3.125E-2</v>
      </c>
      <c r="J19" s="6">
        <v>3.125E-2</v>
      </c>
      <c r="K19" s="6">
        <v>3.125E-2</v>
      </c>
      <c r="L19" s="23"/>
      <c r="M19" s="23" t="s">
        <v>34</v>
      </c>
      <c r="N19" s="43">
        <f>IF(N17-N13&gt;0, N17-N13,"")</f>
        <v>0.27083333333333282</v>
      </c>
      <c r="O19" s="22"/>
      <c r="Q19" s="54" t="s">
        <v>5</v>
      </c>
      <c r="R19" s="44">
        <f>SUMPRODUCT(AND(E43="Cuisine",(E47&lt;&gt;""))*1)</f>
        <v>0</v>
      </c>
      <c r="S19" s="44">
        <f t="shared" ref="S19:X19" si="15">SUMPRODUCT(AND(F42="Cuisine",(F46&lt;&gt;""))*1)</f>
        <v>0</v>
      </c>
      <c r="T19" s="44">
        <f t="shared" si="15"/>
        <v>0</v>
      </c>
      <c r="U19" s="44">
        <f t="shared" si="15"/>
        <v>0</v>
      </c>
      <c r="V19" s="44">
        <f t="shared" si="15"/>
        <v>0</v>
      </c>
      <c r="W19" s="44">
        <f t="shared" si="15"/>
        <v>0</v>
      </c>
      <c r="X19" s="44">
        <f t="shared" si="15"/>
        <v>0</v>
      </c>
      <c r="Y19" s="51"/>
      <c r="Z19" s="55" t="s">
        <v>5</v>
      </c>
      <c r="AA19" s="44">
        <f>SUMPRODUCT(AND(E80="Cuisine",(E84&lt;&gt;""))*1)</f>
        <v>0</v>
      </c>
      <c r="AB19" s="44">
        <f t="shared" ref="AB19:AG19" si="16">SUMPRODUCT(AND(F79="Cuisine",(F83&lt;&gt;""))*1)</f>
        <v>1</v>
      </c>
      <c r="AC19" s="44">
        <f t="shared" si="16"/>
        <v>1</v>
      </c>
      <c r="AD19" s="44">
        <f t="shared" si="16"/>
        <v>1</v>
      </c>
      <c r="AE19" s="44">
        <f t="shared" si="16"/>
        <v>1</v>
      </c>
      <c r="AF19" s="44">
        <f t="shared" si="16"/>
        <v>1</v>
      </c>
      <c r="AG19" s="44">
        <f t="shared" si="16"/>
        <v>1</v>
      </c>
      <c r="AH19" s="53"/>
    </row>
    <row r="20" spans="2:34">
      <c r="B20" s="31"/>
      <c r="C20" s="74"/>
      <c r="D20" s="2" t="s">
        <v>3</v>
      </c>
      <c r="E20" s="3">
        <f>IF(COUNTA(F17:F18)&lt;2,"",F18-F17-F19)</f>
        <v>0.13541666666666663</v>
      </c>
      <c r="F20" s="3">
        <f>IF(COUNTA(F17:F18)&lt;2,"",F18-F17-F19)</f>
        <v>0.13541666666666663</v>
      </c>
      <c r="G20" s="3">
        <f t="shared" ref="G20" si="17">IF(COUNTA(G17:G18)&lt;2,"",G18-G17-G19)</f>
        <v>0.13541666666666663</v>
      </c>
      <c r="H20" s="3">
        <f t="shared" ref="H20" si="18">IF(COUNTA(H17:H18)&lt;2,"",H18-H17-H19)</f>
        <v>0.13541666666666663</v>
      </c>
      <c r="I20" s="3">
        <f t="shared" ref="I20" si="19">IF(COUNTA(I17:I18)&lt;2,"",I18-I17-I19)</f>
        <v>0.13541666666666663</v>
      </c>
      <c r="J20" s="3">
        <f t="shared" ref="J20" si="20">IF(COUNTA(J17:J18)&lt;2,"",J18-J17-J19)</f>
        <v>0.13541666666666663</v>
      </c>
      <c r="K20" s="3">
        <f t="shared" ref="K20" si="21">IF(COUNTA(K17:K18)&lt;2,"",K18-K17-K19)</f>
        <v>0.13541666666666663</v>
      </c>
      <c r="L20" s="28"/>
      <c r="M20" s="23" t="s">
        <v>16</v>
      </c>
      <c r="N20" s="42" t="str">
        <f>IF(N17-N13&lt;-0.001, N17-N13,"")</f>
        <v/>
      </c>
      <c r="O20" s="22"/>
      <c r="Q20" s="56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8"/>
    </row>
    <row r="21" spans="2:34" ht="18.75" customHeight="1" thickBot="1">
      <c r="B21" s="32"/>
      <c r="C21" s="33"/>
      <c r="D21" s="34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5"/>
    </row>
    <row r="22" spans="2:34" ht="15.75" customHeight="1" thickTop="1" thickBot="1">
      <c r="E22" s="26"/>
    </row>
    <row r="23" spans="2:34" ht="14.1" customHeight="1" thickTop="1">
      <c r="B23" s="30"/>
      <c r="C23" s="19"/>
      <c r="D23" s="19"/>
      <c r="E23" s="59" t="s">
        <v>31</v>
      </c>
      <c r="F23" s="59" t="s">
        <v>31</v>
      </c>
      <c r="G23" s="59" t="s">
        <v>31</v>
      </c>
      <c r="H23" s="59" t="s">
        <v>31</v>
      </c>
      <c r="I23" s="59" t="s">
        <v>31</v>
      </c>
      <c r="J23" s="59" t="s">
        <v>31</v>
      </c>
      <c r="K23" s="59" t="s">
        <v>31</v>
      </c>
      <c r="L23" s="19"/>
      <c r="M23" s="19"/>
      <c r="N23" s="19"/>
      <c r="O23" s="20"/>
      <c r="Q23" s="46" t="s">
        <v>33</v>
      </c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8"/>
    </row>
    <row r="24" spans="2:34">
      <c r="B24" s="31"/>
      <c r="C24" s="72" t="s">
        <v>11</v>
      </c>
      <c r="D24" s="73"/>
      <c r="E24" s="18">
        <v>40694</v>
      </c>
      <c r="F24" s="17">
        <f>E25+1</f>
        <v>1.4375</v>
      </c>
      <c r="G24" s="17">
        <f>E25+2</f>
        <v>2.4375</v>
      </c>
      <c r="H24" s="17">
        <f>E25+3</f>
        <v>3.4375</v>
      </c>
      <c r="I24" s="17">
        <f>E25+4</f>
        <v>4.4375</v>
      </c>
      <c r="J24" s="17">
        <f>E25+5</f>
        <v>5.4375</v>
      </c>
      <c r="K24" s="17">
        <f>E25+6</f>
        <v>6.4375</v>
      </c>
      <c r="L24" s="21"/>
      <c r="M24" s="75" t="str">
        <f>C24</f>
        <v>CARDINOT NADEGE</v>
      </c>
      <c r="N24" s="75"/>
      <c r="O24" s="22"/>
      <c r="Q24" s="49" t="s">
        <v>24</v>
      </c>
      <c r="R24" s="50" t="s">
        <v>17</v>
      </c>
      <c r="S24" s="50" t="s">
        <v>18</v>
      </c>
      <c r="T24" s="50" t="s">
        <v>19</v>
      </c>
      <c r="U24" s="50" t="s">
        <v>20</v>
      </c>
      <c r="V24" s="50" t="s">
        <v>21</v>
      </c>
      <c r="W24" s="50" t="s">
        <v>22</v>
      </c>
      <c r="X24" s="50" t="s">
        <v>23</v>
      </c>
      <c r="Y24" s="51"/>
      <c r="Z24" s="52" t="s">
        <v>27</v>
      </c>
      <c r="AA24" s="50" t="s">
        <v>17</v>
      </c>
      <c r="AB24" s="50" t="s">
        <v>18</v>
      </c>
      <c r="AC24" s="50" t="s">
        <v>19</v>
      </c>
      <c r="AD24" s="50" t="s">
        <v>20</v>
      </c>
      <c r="AE24" s="50" t="s">
        <v>21</v>
      </c>
      <c r="AF24" s="50" t="s">
        <v>22</v>
      </c>
      <c r="AG24" s="50" t="s">
        <v>23</v>
      </c>
      <c r="AH24" s="53"/>
    </row>
    <row r="25" spans="2:34" ht="15" customHeight="1">
      <c r="B25" s="31"/>
      <c r="C25" s="74" t="s">
        <v>4</v>
      </c>
      <c r="D25" s="1" t="s">
        <v>0</v>
      </c>
      <c r="E25" s="6">
        <v>0.4375</v>
      </c>
      <c r="F25" s="6">
        <v>0.4375</v>
      </c>
      <c r="G25" s="6">
        <v>0.4375</v>
      </c>
      <c r="H25" s="6">
        <v>0.4375</v>
      </c>
      <c r="I25" s="6">
        <v>0.4375</v>
      </c>
      <c r="J25" s="6">
        <v>0.4375</v>
      </c>
      <c r="K25" s="6">
        <v>0.4375</v>
      </c>
      <c r="L25" s="23"/>
      <c r="M25" s="23"/>
      <c r="N25" s="24"/>
      <c r="O25" s="22"/>
      <c r="Q25" s="54" t="s">
        <v>4</v>
      </c>
      <c r="R25" s="44">
        <f>SUMPRODUCT(AND(E10="Salle",(E16&lt;&gt;""))*1)</f>
        <v>1</v>
      </c>
      <c r="S25" s="44">
        <f t="shared" ref="S25:X25" si="22">SUMPRODUCT(AND(F10="Salle",(F15&lt;&gt;""))*1)</f>
        <v>1</v>
      </c>
      <c r="T25" s="44">
        <f t="shared" si="22"/>
        <v>1</v>
      </c>
      <c r="U25" s="44">
        <f t="shared" si="22"/>
        <v>1</v>
      </c>
      <c r="V25" s="44">
        <f t="shared" si="22"/>
        <v>1</v>
      </c>
      <c r="W25" s="44">
        <f t="shared" si="22"/>
        <v>1</v>
      </c>
      <c r="X25" s="44">
        <f t="shared" si="22"/>
        <v>1</v>
      </c>
      <c r="Y25" s="51"/>
      <c r="Z25" s="55" t="s">
        <v>4</v>
      </c>
      <c r="AA25" s="44">
        <f>SUMPRODUCT(AND(E49="Salle",(E54&lt;&gt;""))*1)</f>
        <v>0</v>
      </c>
      <c r="AB25" s="44">
        <f t="shared" ref="AB25:AG25" si="23">SUMPRODUCT(AND(F48="Salle",(F53&lt;&gt;""))*1)</f>
        <v>0</v>
      </c>
      <c r="AC25" s="44">
        <f t="shared" si="23"/>
        <v>0</v>
      </c>
      <c r="AD25" s="44">
        <f t="shared" si="23"/>
        <v>0</v>
      </c>
      <c r="AE25" s="44">
        <f t="shared" si="23"/>
        <v>0</v>
      </c>
      <c r="AF25" s="44">
        <f t="shared" si="23"/>
        <v>0</v>
      </c>
      <c r="AG25" s="44">
        <f t="shared" si="23"/>
        <v>0</v>
      </c>
      <c r="AH25" s="53"/>
    </row>
    <row r="26" spans="2:34" ht="15.75">
      <c r="B26" s="31"/>
      <c r="C26" s="74"/>
      <c r="D26" s="1" t="s">
        <v>1</v>
      </c>
      <c r="E26" s="6">
        <v>0.60416666666666663</v>
      </c>
      <c r="F26" s="6">
        <v>0.60416666666666663</v>
      </c>
      <c r="G26" s="6">
        <v>0.60416666666666663</v>
      </c>
      <c r="H26" s="6">
        <v>0.60416666666666663</v>
      </c>
      <c r="I26" s="6">
        <v>0.60416666666666663</v>
      </c>
      <c r="J26" s="6">
        <v>0.60416666666666663</v>
      </c>
      <c r="K26" s="6">
        <v>0.60416666666666663</v>
      </c>
      <c r="L26" s="23"/>
      <c r="M26" s="40" t="s">
        <v>14</v>
      </c>
      <c r="N26" s="38">
        <v>1.625</v>
      </c>
      <c r="O26" s="22"/>
      <c r="Q26" s="54" t="s">
        <v>5</v>
      </c>
      <c r="R26" s="44">
        <f>SUMPRODUCT(AND(E17="Salle",(E21&lt;&gt;""))*1)</f>
        <v>0</v>
      </c>
      <c r="S26" s="44">
        <f t="shared" ref="S26:X26" si="24">SUMPRODUCT(AND(F16="Salle",(F20&lt;&gt;""))*1)</f>
        <v>1</v>
      </c>
      <c r="T26" s="44">
        <f t="shared" si="24"/>
        <v>1</v>
      </c>
      <c r="U26" s="44">
        <f t="shared" si="24"/>
        <v>1</v>
      </c>
      <c r="V26" s="44">
        <f t="shared" si="24"/>
        <v>1</v>
      </c>
      <c r="W26" s="44">
        <f t="shared" si="24"/>
        <v>1</v>
      </c>
      <c r="X26" s="44">
        <f t="shared" si="24"/>
        <v>1</v>
      </c>
      <c r="Y26" s="51"/>
      <c r="Z26" s="55" t="s">
        <v>5</v>
      </c>
      <c r="AA26" s="44" t="e">
        <f>SUMPRODUCT(AND(E55="Salle",(#REF!&lt;&gt;""))*1)</f>
        <v>#REF!</v>
      </c>
      <c r="AB26" s="44">
        <f t="shared" ref="AB26:AG26" si="25">SUMPRODUCT(AND(F54="Salle",(F58&lt;&gt;""))*1)</f>
        <v>0</v>
      </c>
      <c r="AC26" s="44">
        <f t="shared" si="25"/>
        <v>0</v>
      </c>
      <c r="AD26" s="44">
        <f t="shared" si="25"/>
        <v>0</v>
      </c>
      <c r="AE26" s="44">
        <f t="shared" si="25"/>
        <v>0</v>
      </c>
      <c r="AF26" s="44">
        <f t="shared" si="25"/>
        <v>0</v>
      </c>
      <c r="AG26" s="44">
        <f t="shared" si="25"/>
        <v>0</v>
      </c>
      <c r="AH26" s="53"/>
    </row>
    <row r="27" spans="2:34">
      <c r="B27" s="31"/>
      <c r="C27" s="74"/>
      <c r="D27" s="1" t="s">
        <v>2</v>
      </c>
      <c r="E27" s="6">
        <v>3.125E-2</v>
      </c>
      <c r="F27" s="6">
        <v>3.125E-2</v>
      </c>
      <c r="G27" s="6">
        <v>3.125E-2</v>
      </c>
      <c r="H27" s="6">
        <v>3.125E-2</v>
      </c>
      <c r="I27" s="6">
        <v>3.125E-2</v>
      </c>
      <c r="J27" s="6">
        <v>3.125E-2</v>
      </c>
      <c r="K27" s="6">
        <v>3.125E-2</v>
      </c>
      <c r="L27" s="23"/>
      <c r="M27" s="23" t="s">
        <v>13</v>
      </c>
      <c r="N27" s="41">
        <f>SUM(E28:K28)</f>
        <v>0.94791666666666641</v>
      </c>
      <c r="O27" s="22"/>
      <c r="Q27" s="49" t="s">
        <v>25</v>
      </c>
      <c r="R27" s="50" t="s">
        <v>17</v>
      </c>
      <c r="S27" s="50" t="s">
        <v>18</v>
      </c>
      <c r="T27" s="50" t="s">
        <v>19</v>
      </c>
      <c r="U27" s="50" t="s">
        <v>20</v>
      </c>
      <c r="V27" s="50" t="s">
        <v>21</v>
      </c>
      <c r="W27" s="50" t="s">
        <v>22</v>
      </c>
      <c r="X27" s="50" t="s">
        <v>23</v>
      </c>
      <c r="Y27" s="51"/>
      <c r="Z27" s="52" t="s">
        <v>28</v>
      </c>
      <c r="AA27" s="50">
        <v>11</v>
      </c>
      <c r="AB27" s="50" t="s">
        <v>18</v>
      </c>
      <c r="AC27" s="50" t="s">
        <v>19</v>
      </c>
      <c r="AD27" s="50" t="s">
        <v>20</v>
      </c>
      <c r="AE27" s="50" t="s">
        <v>21</v>
      </c>
      <c r="AF27" s="50" t="s">
        <v>22</v>
      </c>
      <c r="AG27" s="50" t="s">
        <v>23</v>
      </c>
      <c r="AH27" s="53"/>
    </row>
    <row r="28" spans="2:34">
      <c r="B28" s="31"/>
      <c r="C28" s="74"/>
      <c r="D28" s="2" t="s">
        <v>3</v>
      </c>
      <c r="E28" s="45">
        <f t="shared" ref="E28:K28" si="26">IF(COUNTA(E25:E26)&lt;2,"",E26-E25-E27)</f>
        <v>0.13541666666666663</v>
      </c>
      <c r="F28" s="45">
        <f t="shared" si="26"/>
        <v>0.13541666666666663</v>
      </c>
      <c r="G28" s="45">
        <f t="shared" si="26"/>
        <v>0.13541666666666663</v>
      </c>
      <c r="H28" s="45">
        <f t="shared" si="26"/>
        <v>0.13541666666666663</v>
      </c>
      <c r="I28" s="45">
        <f t="shared" si="26"/>
        <v>0.13541666666666663</v>
      </c>
      <c r="J28" s="45">
        <f t="shared" si="26"/>
        <v>0.13541666666666663</v>
      </c>
      <c r="K28" s="45">
        <f t="shared" si="26"/>
        <v>0.13541666666666663</v>
      </c>
      <c r="L28" s="28"/>
      <c r="M28" s="23" t="s">
        <v>5</v>
      </c>
      <c r="N28" s="41">
        <f>SUM(E33:K33)</f>
        <v>0.94791666666666641</v>
      </c>
      <c r="O28" s="22"/>
      <c r="Q28" s="54" t="s">
        <v>4</v>
      </c>
      <c r="R28" s="44">
        <f>SUMPRODUCT(AND(E24="Salle",(E29&lt;&gt;""))*1)</f>
        <v>0</v>
      </c>
      <c r="S28" s="44">
        <f t="shared" ref="S28:X28" si="27">SUMPRODUCT(AND(F23="Salle",(F28&lt;&gt;""))*1)</f>
        <v>1</v>
      </c>
      <c r="T28" s="44">
        <f t="shared" si="27"/>
        <v>1</v>
      </c>
      <c r="U28" s="44">
        <f t="shared" si="27"/>
        <v>1</v>
      </c>
      <c r="V28" s="44">
        <f t="shared" si="27"/>
        <v>1</v>
      </c>
      <c r="W28" s="44">
        <f t="shared" si="27"/>
        <v>1</v>
      </c>
      <c r="X28" s="44">
        <f t="shared" si="27"/>
        <v>1</v>
      </c>
      <c r="Y28" s="51"/>
      <c r="Z28" s="55" t="s">
        <v>4</v>
      </c>
      <c r="AA28" s="44">
        <f>SUMPRODUCT(AND(E61="Salle",(E66&lt;&gt;""))*1)</f>
        <v>0</v>
      </c>
      <c r="AB28" s="44">
        <f t="shared" ref="AB28:AG28" si="28">SUMPRODUCT(AND(F60="Salle",(F65&lt;&gt;""))*1)</f>
        <v>0</v>
      </c>
      <c r="AC28" s="44">
        <f t="shared" si="28"/>
        <v>0</v>
      </c>
      <c r="AD28" s="44">
        <f t="shared" si="28"/>
        <v>0</v>
      </c>
      <c r="AE28" s="44">
        <f t="shared" si="28"/>
        <v>0</v>
      </c>
      <c r="AF28" s="44">
        <f t="shared" si="28"/>
        <v>0</v>
      </c>
      <c r="AG28" s="44">
        <f t="shared" si="28"/>
        <v>0</v>
      </c>
      <c r="AH28" s="53"/>
    </row>
    <row r="29" spans="2:34" ht="14.1" customHeight="1">
      <c r="B29" s="31"/>
      <c r="C29" s="29"/>
      <c r="D29" s="35"/>
      <c r="E29" s="60" t="s">
        <v>31</v>
      </c>
      <c r="F29" s="60" t="s">
        <v>31</v>
      </c>
      <c r="G29" s="60" t="s">
        <v>31</v>
      </c>
      <c r="H29" s="60" t="s">
        <v>31</v>
      </c>
      <c r="I29" s="60" t="s">
        <v>31</v>
      </c>
      <c r="J29" s="60" t="s">
        <v>31</v>
      </c>
      <c r="K29" s="60" t="s">
        <v>31</v>
      </c>
      <c r="L29" s="29"/>
      <c r="M29" s="35"/>
      <c r="N29" s="39"/>
      <c r="O29" s="22"/>
      <c r="Q29" s="54" t="s">
        <v>5</v>
      </c>
      <c r="R29" s="44">
        <f>SUMPRODUCT(AND(E30="Salle",(E34&lt;&gt;""))*1)</f>
        <v>0</v>
      </c>
      <c r="S29" s="44">
        <f t="shared" ref="S29:X29" si="29">SUMPRODUCT(AND(F29="Salle",(F33&lt;&gt;""))*1)</f>
        <v>1</v>
      </c>
      <c r="T29" s="44">
        <f t="shared" si="29"/>
        <v>1</v>
      </c>
      <c r="U29" s="44">
        <f t="shared" si="29"/>
        <v>1</v>
      </c>
      <c r="V29" s="44">
        <f t="shared" si="29"/>
        <v>1</v>
      </c>
      <c r="W29" s="44">
        <f t="shared" si="29"/>
        <v>1</v>
      </c>
      <c r="X29" s="44">
        <f t="shared" si="29"/>
        <v>1</v>
      </c>
      <c r="Y29" s="51"/>
      <c r="Z29" s="55" t="s">
        <v>5</v>
      </c>
      <c r="AA29" s="44">
        <f>SUMPRODUCT(AND(E67="Salle",(E71&lt;&gt;""))*1)</f>
        <v>0</v>
      </c>
      <c r="AB29" s="44">
        <f t="shared" ref="AB29:AG29" si="30">SUMPRODUCT(AND(F66="Salle",(F70&lt;&gt;""))*1)</f>
        <v>0</v>
      </c>
      <c r="AC29" s="44">
        <f t="shared" si="30"/>
        <v>0</v>
      </c>
      <c r="AD29" s="44">
        <f t="shared" si="30"/>
        <v>0</v>
      </c>
      <c r="AE29" s="44">
        <f t="shared" si="30"/>
        <v>0</v>
      </c>
      <c r="AF29" s="44">
        <f t="shared" si="30"/>
        <v>0</v>
      </c>
      <c r="AG29" s="44">
        <f t="shared" si="30"/>
        <v>0</v>
      </c>
      <c r="AH29" s="53"/>
    </row>
    <row r="30" spans="2:34" ht="15" customHeight="1">
      <c r="B30" s="31"/>
      <c r="C30" s="74" t="s">
        <v>5</v>
      </c>
      <c r="D30" s="1" t="s">
        <v>0</v>
      </c>
      <c r="E30" s="6">
        <v>0.77083333333333337</v>
      </c>
      <c r="F30" s="6">
        <v>0.77083333333333337</v>
      </c>
      <c r="G30" s="6">
        <v>0.77083333333333337</v>
      </c>
      <c r="H30" s="6">
        <v>0.77083333333333337</v>
      </c>
      <c r="I30" s="6">
        <v>0.77083333333333337</v>
      </c>
      <c r="J30" s="6">
        <v>0.77083333333333337</v>
      </c>
      <c r="K30" s="6">
        <v>0.77083333333333337</v>
      </c>
      <c r="L30" s="23"/>
      <c r="M30" s="40" t="s">
        <v>15</v>
      </c>
      <c r="N30" s="16">
        <f>SUM(N27:N28)</f>
        <v>1.8958333333333328</v>
      </c>
      <c r="O30" s="22"/>
      <c r="Q30" s="49" t="s">
        <v>26</v>
      </c>
      <c r="R30" s="50" t="s">
        <v>17</v>
      </c>
      <c r="S30" s="50" t="s">
        <v>18</v>
      </c>
      <c r="T30" s="50" t="s">
        <v>19</v>
      </c>
      <c r="U30" s="50" t="s">
        <v>20</v>
      </c>
      <c r="V30" s="50" t="s">
        <v>21</v>
      </c>
      <c r="W30" s="50" t="s">
        <v>22</v>
      </c>
      <c r="X30" s="50" t="s">
        <v>23</v>
      </c>
      <c r="Y30" s="51"/>
      <c r="Z30" s="52" t="s">
        <v>29</v>
      </c>
      <c r="AA30" s="50" t="s">
        <v>17</v>
      </c>
      <c r="AB30" s="50" t="s">
        <v>18</v>
      </c>
      <c r="AC30" s="50" t="s">
        <v>19</v>
      </c>
      <c r="AD30" s="50" t="s">
        <v>20</v>
      </c>
      <c r="AE30" s="50" t="s">
        <v>21</v>
      </c>
      <c r="AF30" s="50" t="s">
        <v>22</v>
      </c>
      <c r="AG30" s="50" t="s">
        <v>23</v>
      </c>
      <c r="AH30" s="53"/>
    </row>
    <row r="31" spans="2:34">
      <c r="B31" s="31"/>
      <c r="C31" s="74"/>
      <c r="D31" s="1" t="s">
        <v>1</v>
      </c>
      <c r="E31" s="6">
        <v>0.9375</v>
      </c>
      <c r="F31" s="6">
        <v>0.9375</v>
      </c>
      <c r="G31" s="6">
        <v>0.9375</v>
      </c>
      <c r="H31" s="6">
        <v>0.9375</v>
      </c>
      <c r="I31" s="6">
        <v>0.9375</v>
      </c>
      <c r="J31" s="6">
        <v>0.9375</v>
      </c>
      <c r="K31" s="6">
        <v>0.9375</v>
      </c>
      <c r="L31" s="23"/>
      <c r="M31" s="23"/>
      <c r="N31" s="24"/>
      <c r="O31" s="22"/>
      <c r="Q31" s="54" t="s">
        <v>4</v>
      </c>
      <c r="R31" s="44">
        <f>SUMPRODUCT(AND(E37="Salle",(E42&lt;&gt;""))*1)</f>
        <v>0</v>
      </c>
      <c r="S31" s="44">
        <f t="shared" ref="S31:X31" si="31">SUMPRODUCT(AND(F36="Salle",(F41&lt;&gt;""))*1)</f>
        <v>1</v>
      </c>
      <c r="T31" s="44">
        <f t="shared" si="31"/>
        <v>1</v>
      </c>
      <c r="U31" s="44">
        <f t="shared" si="31"/>
        <v>1</v>
      </c>
      <c r="V31" s="44">
        <f t="shared" si="31"/>
        <v>1</v>
      </c>
      <c r="W31" s="44">
        <f t="shared" si="31"/>
        <v>1</v>
      </c>
      <c r="X31" s="44">
        <f t="shared" si="31"/>
        <v>1</v>
      </c>
      <c r="Y31" s="51"/>
      <c r="Z31" s="55" t="s">
        <v>4</v>
      </c>
      <c r="AA31" s="44">
        <f>SUMPRODUCT(AND(E74="Salle",(E79&lt;&gt;""))*1)</f>
        <v>0</v>
      </c>
      <c r="AB31" s="44">
        <f t="shared" ref="AB31:AF31" si="32">SUMPRODUCT(AND(F73="Salle",(F78&lt;&gt;""))*1)</f>
        <v>0</v>
      </c>
      <c r="AC31" s="44">
        <f t="shared" si="32"/>
        <v>0</v>
      </c>
      <c r="AD31" s="44">
        <f t="shared" si="32"/>
        <v>0</v>
      </c>
      <c r="AE31" s="44">
        <f t="shared" si="32"/>
        <v>0</v>
      </c>
      <c r="AF31" s="44">
        <f t="shared" si="32"/>
        <v>0</v>
      </c>
      <c r="AG31" s="44">
        <f>SUMPRODUCT(AND(K73="Salle",(K78&lt;&gt;""))*1)</f>
        <v>0</v>
      </c>
      <c r="AH31" s="53"/>
    </row>
    <row r="32" spans="2:34">
      <c r="B32" s="31"/>
      <c r="C32" s="74"/>
      <c r="D32" s="1" t="s">
        <v>2</v>
      </c>
      <c r="E32" s="6">
        <v>3.125E-2</v>
      </c>
      <c r="F32" s="6">
        <v>3.125E-2</v>
      </c>
      <c r="G32" s="6">
        <v>3.125E-2</v>
      </c>
      <c r="H32" s="6">
        <v>3.125E-2</v>
      </c>
      <c r="I32" s="6">
        <v>3.125E-2</v>
      </c>
      <c r="J32" s="6">
        <v>3.125E-2</v>
      </c>
      <c r="K32" s="6">
        <v>3.125E-2</v>
      </c>
      <c r="L32" s="23"/>
      <c r="M32" s="23" t="s">
        <v>34</v>
      </c>
      <c r="N32" s="43">
        <f>IF(N30-N26&gt;0, N30-N26,"")</f>
        <v>0.27083333333333282</v>
      </c>
      <c r="O32" s="22"/>
      <c r="Q32" s="54" t="s">
        <v>5</v>
      </c>
      <c r="R32" s="44">
        <f>SUMPRODUCT(AND(E43="Salle",(E47&lt;&gt;""))*1)</f>
        <v>0</v>
      </c>
      <c r="S32" s="44">
        <f t="shared" ref="S32:X32" si="33">SUMPRODUCT(AND(F42="Salle",(F46&lt;&gt;""))*1)</f>
        <v>1</v>
      </c>
      <c r="T32" s="44">
        <f t="shared" si="33"/>
        <v>1</v>
      </c>
      <c r="U32" s="44">
        <f t="shared" si="33"/>
        <v>1</v>
      </c>
      <c r="V32" s="44">
        <f t="shared" si="33"/>
        <v>1</v>
      </c>
      <c r="W32" s="44">
        <f t="shared" si="33"/>
        <v>1</v>
      </c>
      <c r="X32" s="44">
        <f t="shared" si="33"/>
        <v>1</v>
      </c>
      <c r="Y32" s="51"/>
      <c r="Z32" s="55" t="s">
        <v>5</v>
      </c>
      <c r="AA32" s="44">
        <f>SUMPRODUCT(AND(E80="Salle",(E84&lt;&gt;""))*1)</f>
        <v>0</v>
      </c>
      <c r="AB32" s="44">
        <f t="shared" ref="AB32:AF32" si="34">SUMPRODUCT(AND(F79="Salle",(F83&lt;&gt;""))*1)</f>
        <v>0</v>
      </c>
      <c r="AC32" s="44">
        <f t="shared" si="34"/>
        <v>0</v>
      </c>
      <c r="AD32" s="44">
        <f t="shared" si="34"/>
        <v>0</v>
      </c>
      <c r="AE32" s="44">
        <f t="shared" si="34"/>
        <v>0</v>
      </c>
      <c r="AF32" s="44">
        <f t="shared" si="34"/>
        <v>0</v>
      </c>
      <c r="AG32" s="44">
        <f>SUMPRODUCT(AND(K79="Salle",(K83&lt;&gt;""))*1)</f>
        <v>0</v>
      </c>
      <c r="AH32" s="53"/>
    </row>
    <row r="33" spans="2:35">
      <c r="B33" s="31"/>
      <c r="C33" s="74"/>
      <c r="D33" s="2" t="s">
        <v>3</v>
      </c>
      <c r="E33" s="3">
        <f t="shared" ref="E33:K33" si="35">IF(COUNTA(E30:E31)&lt;2,"",E31-E30-E32)</f>
        <v>0.13541666666666663</v>
      </c>
      <c r="F33" s="3">
        <f t="shared" si="35"/>
        <v>0.13541666666666663</v>
      </c>
      <c r="G33" s="3">
        <f t="shared" si="35"/>
        <v>0.13541666666666663</v>
      </c>
      <c r="H33" s="3">
        <f t="shared" si="35"/>
        <v>0.13541666666666663</v>
      </c>
      <c r="I33" s="3">
        <f t="shared" si="35"/>
        <v>0.13541666666666663</v>
      </c>
      <c r="J33" s="3">
        <f t="shared" si="35"/>
        <v>0.13541666666666663</v>
      </c>
      <c r="K33" s="3">
        <f t="shared" si="35"/>
        <v>0.13541666666666663</v>
      </c>
      <c r="L33" s="28"/>
      <c r="M33" s="23" t="s">
        <v>16</v>
      </c>
      <c r="N33" s="42" t="str">
        <f>IF(N30-N26&lt;-0.001, N30-N26,"")</f>
        <v/>
      </c>
      <c r="O33" s="22"/>
      <c r="Q33" s="56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8"/>
    </row>
    <row r="34" spans="2:35" ht="6.75" customHeight="1" thickBot="1">
      <c r="B34" s="32"/>
      <c r="C34" s="33"/>
      <c r="D34" s="34"/>
      <c r="E34" s="3">
        <f>IF(COUNTA(E31:E32)&lt;2,"",E32-E31-E33)</f>
        <v>-1.0416666666666665</v>
      </c>
      <c r="F34" s="26"/>
      <c r="G34" s="26"/>
      <c r="H34" s="26"/>
      <c r="I34" s="26"/>
      <c r="J34" s="26"/>
      <c r="K34" s="26"/>
      <c r="L34" s="26"/>
      <c r="M34" s="26"/>
      <c r="N34" s="27"/>
      <c r="O34" s="25"/>
    </row>
    <row r="35" spans="2:35" ht="6.75" customHeight="1" thickTop="1" thickBot="1">
      <c r="E35" s="26"/>
    </row>
    <row r="36" spans="2:35" ht="14.1" customHeight="1" thickTop="1">
      <c r="B36" s="30"/>
      <c r="C36" s="19"/>
      <c r="D36" s="19"/>
      <c r="E36" s="59" t="s">
        <v>31</v>
      </c>
      <c r="F36" s="59" t="s">
        <v>31</v>
      </c>
      <c r="G36" s="59" t="s">
        <v>31</v>
      </c>
      <c r="H36" s="59" t="s">
        <v>31</v>
      </c>
      <c r="I36" s="59" t="s">
        <v>31</v>
      </c>
      <c r="J36" s="59" t="s">
        <v>31</v>
      </c>
      <c r="K36" s="59" t="s">
        <v>31</v>
      </c>
      <c r="L36" s="19"/>
      <c r="M36" s="19"/>
      <c r="N36" s="19"/>
      <c r="O36" s="20"/>
    </row>
    <row r="37" spans="2:35">
      <c r="B37" s="31"/>
      <c r="C37" s="72" t="s">
        <v>12</v>
      </c>
      <c r="D37" s="73"/>
      <c r="E37" s="17">
        <f>E2</f>
        <v>0</v>
      </c>
      <c r="F37" s="17">
        <f>E38+1</f>
        <v>1.4375</v>
      </c>
      <c r="G37" s="17">
        <f>E38+2</f>
        <v>2.4375</v>
      </c>
      <c r="H37" s="17">
        <f>E38+3</f>
        <v>3.4375</v>
      </c>
      <c r="I37" s="17">
        <f>E38+4</f>
        <v>4.4375</v>
      </c>
      <c r="J37" s="17">
        <f>E38+5</f>
        <v>5.4375</v>
      </c>
      <c r="K37" s="17">
        <f>E38+6</f>
        <v>6.4375</v>
      </c>
      <c r="L37" s="21"/>
      <c r="M37" s="75" t="str">
        <f>C37</f>
        <v>DUREGHELLO CHARLOTTE</v>
      </c>
      <c r="N37" s="75"/>
      <c r="O37" s="22"/>
    </row>
    <row r="38" spans="2:35" ht="15" customHeight="1">
      <c r="B38" s="31"/>
      <c r="C38" s="74" t="s">
        <v>4</v>
      </c>
      <c r="D38" s="1" t="s">
        <v>0</v>
      </c>
      <c r="E38" s="6">
        <v>0.4375</v>
      </c>
      <c r="F38" s="6">
        <v>0.4375</v>
      </c>
      <c r="G38" s="6">
        <v>0.4375</v>
      </c>
      <c r="H38" s="6">
        <v>0.4375</v>
      </c>
      <c r="I38" s="6">
        <v>0.4375</v>
      </c>
      <c r="J38" s="6">
        <v>0.4375</v>
      </c>
      <c r="K38" s="6">
        <v>0.4375</v>
      </c>
      <c r="L38" s="23"/>
      <c r="M38" s="23"/>
      <c r="N38" s="24"/>
      <c r="O38" s="22"/>
    </row>
    <row r="39" spans="2:35" ht="15.75">
      <c r="B39" s="31"/>
      <c r="C39" s="74"/>
      <c r="D39" s="1" t="s">
        <v>1</v>
      </c>
      <c r="E39" s="6">
        <v>0.60416666666666663</v>
      </c>
      <c r="F39" s="6">
        <v>0.60416666666666663</v>
      </c>
      <c r="G39" s="6">
        <v>0.60416666666666663</v>
      </c>
      <c r="H39" s="6">
        <v>0.60416666666666663</v>
      </c>
      <c r="I39" s="6">
        <v>0.60416666666666663</v>
      </c>
      <c r="J39" s="6">
        <v>0.60416666666666663</v>
      </c>
      <c r="K39" s="6">
        <v>0.60416666666666663</v>
      </c>
      <c r="L39" s="23"/>
      <c r="M39" s="40" t="s">
        <v>14</v>
      </c>
      <c r="N39" s="38">
        <v>1.625</v>
      </c>
      <c r="O39" s="22"/>
    </row>
    <row r="40" spans="2:35">
      <c r="B40" s="31"/>
      <c r="C40" s="74"/>
      <c r="D40" s="1" t="s">
        <v>2</v>
      </c>
      <c r="E40" s="6">
        <v>3.125E-2</v>
      </c>
      <c r="F40" s="6">
        <v>3.125E-2</v>
      </c>
      <c r="G40" s="6">
        <v>3.125E-2</v>
      </c>
      <c r="H40" s="6">
        <v>3.125E-2</v>
      </c>
      <c r="I40" s="6">
        <v>3.125E-2</v>
      </c>
      <c r="J40" s="6">
        <v>3.125E-2</v>
      </c>
      <c r="K40" s="6">
        <v>3.125E-2</v>
      </c>
      <c r="L40" s="23"/>
      <c r="M40" s="23" t="s">
        <v>13</v>
      </c>
      <c r="N40" s="41">
        <f>SUM(E41:K41)</f>
        <v>0.94791666666666641</v>
      </c>
      <c r="O40" s="22"/>
    </row>
    <row r="41" spans="2:35">
      <c r="B41" s="31"/>
      <c r="C41" s="74"/>
      <c r="D41" s="2" t="s">
        <v>3</v>
      </c>
      <c r="E41" s="3">
        <f t="shared" ref="E41:K41" si="36">IF(COUNTA(E38:E39)&lt;2,"",E39-E38-E40)</f>
        <v>0.13541666666666663</v>
      </c>
      <c r="F41" s="3">
        <f t="shared" si="36"/>
        <v>0.13541666666666663</v>
      </c>
      <c r="G41" s="3">
        <f t="shared" si="36"/>
        <v>0.13541666666666663</v>
      </c>
      <c r="H41" s="3">
        <f t="shared" si="36"/>
        <v>0.13541666666666663</v>
      </c>
      <c r="I41" s="3">
        <f t="shared" si="36"/>
        <v>0.13541666666666663</v>
      </c>
      <c r="J41" s="3">
        <f t="shared" si="36"/>
        <v>0.13541666666666663</v>
      </c>
      <c r="K41" s="3">
        <f t="shared" si="36"/>
        <v>0.13541666666666663</v>
      </c>
      <c r="L41" s="28"/>
      <c r="M41" s="23" t="s">
        <v>5</v>
      </c>
      <c r="N41" s="41">
        <f>SUM(E46:K46)</f>
        <v>0.94791666666666641</v>
      </c>
      <c r="O41" s="22"/>
    </row>
    <row r="42" spans="2:35" ht="14.1" customHeight="1">
      <c r="B42" s="31"/>
      <c r="C42" s="29"/>
      <c r="D42" s="35"/>
      <c r="E42" s="60" t="s">
        <v>31</v>
      </c>
      <c r="F42" s="60" t="s">
        <v>31</v>
      </c>
      <c r="G42" s="60" t="s">
        <v>31</v>
      </c>
      <c r="H42" s="60" t="s">
        <v>31</v>
      </c>
      <c r="I42" s="60" t="s">
        <v>31</v>
      </c>
      <c r="J42" s="60" t="s">
        <v>31</v>
      </c>
      <c r="K42" s="60" t="s">
        <v>31</v>
      </c>
      <c r="L42" s="29"/>
      <c r="M42" s="35"/>
      <c r="N42" s="39"/>
      <c r="O42" s="22"/>
      <c r="AI42" s="6"/>
    </row>
    <row r="43" spans="2:35" ht="15" customHeight="1">
      <c r="B43" s="31"/>
      <c r="C43" s="74" t="s">
        <v>5</v>
      </c>
      <c r="D43" s="1" t="s">
        <v>0</v>
      </c>
      <c r="E43" s="6">
        <v>0.77083333333333337</v>
      </c>
      <c r="F43" s="6">
        <v>0.77083333333333337</v>
      </c>
      <c r="G43" s="6">
        <v>0.77083333333333337</v>
      </c>
      <c r="H43" s="6">
        <v>0.77083333333333337</v>
      </c>
      <c r="I43" s="6">
        <v>0.77083333333333337</v>
      </c>
      <c r="J43" s="6">
        <v>0.77083333333333337</v>
      </c>
      <c r="K43" s="6">
        <v>0.77083333333333337</v>
      </c>
      <c r="L43" s="23"/>
      <c r="M43" s="40" t="s">
        <v>15</v>
      </c>
      <c r="N43" s="16">
        <f>SUM(N40:N41)</f>
        <v>1.8958333333333328</v>
      </c>
      <c r="O43" s="22"/>
    </row>
    <row r="44" spans="2:35">
      <c r="B44" s="31"/>
      <c r="C44" s="74"/>
      <c r="D44" s="1" t="s">
        <v>1</v>
      </c>
      <c r="E44" s="6">
        <v>0.9375</v>
      </c>
      <c r="F44" s="6">
        <v>0.9375</v>
      </c>
      <c r="G44" s="6">
        <v>0.9375</v>
      </c>
      <c r="H44" s="6">
        <v>0.9375</v>
      </c>
      <c r="I44" s="6">
        <v>0.9375</v>
      </c>
      <c r="J44" s="6">
        <v>0.9375</v>
      </c>
      <c r="K44" s="6">
        <v>0.9375</v>
      </c>
      <c r="L44" s="23"/>
      <c r="M44" s="23"/>
      <c r="N44" s="24"/>
      <c r="O44" s="22"/>
    </row>
    <row r="45" spans="2:35">
      <c r="B45" s="31"/>
      <c r="C45" s="74"/>
      <c r="D45" s="1" t="s">
        <v>2</v>
      </c>
      <c r="E45" s="6">
        <v>3.125E-2</v>
      </c>
      <c r="F45" s="6">
        <v>3.125E-2</v>
      </c>
      <c r="G45" s="6">
        <v>3.125E-2</v>
      </c>
      <c r="H45" s="6">
        <v>3.125E-2</v>
      </c>
      <c r="I45" s="6">
        <v>3.125E-2</v>
      </c>
      <c r="J45" s="6">
        <v>3.125E-2</v>
      </c>
      <c r="K45" s="6">
        <v>3.125E-2</v>
      </c>
      <c r="L45" s="23"/>
      <c r="M45" s="23" t="s">
        <v>34</v>
      </c>
      <c r="N45" s="43">
        <f>IF(N43-N39&gt;0, N43-N39,"")</f>
        <v>0.27083333333333282</v>
      </c>
      <c r="O45" s="22"/>
    </row>
    <row r="46" spans="2:35">
      <c r="B46" s="31"/>
      <c r="C46" s="74"/>
      <c r="D46" s="2" t="s">
        <v>3</v>
      </c>
      <c r="E46" s="3">
        <f t="shared" ref="E46:J46" si="37">IF(COUNTA(E43:E44)&lt;2,"",E44-E43-E45)</f>
        <v>0.13541666666666663</v>
      </c>
      <c r="F46" s="3">
        <f t="shared" si="37"/>
        <v>0.13541666666666663</v>
      </c>
      <c r="G46" s="3">
        <f t="shared" si="37"/>
        <v>0.13541666666666663</v>
      </c>
      <c r="H46" s="3">
        <f t="shared" si="37"/>
        <v>0.13541666666666663</v>
      </c>
      <c r="I46" s="3">
        <f t="shared" si="37"/>
        <v>0.13541666666666663</v>
      </c>
      <c r="J46" s="3">
        <f t="shared" si="37"/>
        <v>0.13541666666666663</v>
      </c>
      <c r="K46" s="3">
        <f t="shared" ref="K46" si="38">IF(COUNTA(K43:K44)&lt;2,"",K44-K43-K45)</f>
        <v>0.13541666666666663</v>
      </c>
      <c r="L46" s="28"/>
      <c r="M46" s="23" t="s">
        <v>16</v>
      </c>
      <c r="N46" s="42" t="str">
        <f>IF(N43-N39&lt;-0.001, N43-N39,"")</f>
        <v/>
      </c>
      <c r="O46" s="22"/>
    </row>
    <row r="47" spans="2:35" ht="18" customHeight="1" thickBot="1">
      <c r="B47" s="32"/>
      <c r="C47" s="33"/>
      <c r="D47" s="34"/>
      <c r="E47" s="26"/>
      <c r="F47" s="26"/>
      <c r="G47" s="26"/>
      <c r="H47" s="26"/>
      <c r="I47" s="26"/>
      <c r="J47" s="26"/>
      <c r="K47" s="26"/>
      <c r="L47" s="26"/>
      <c r="M47" s="26"/>
      <c r="N47" s="27"/>
      <c r="O47" s="25"/>
    </row>
    <row r="48" spans="2:35" ht="14.1" customHeight="1" thickTop="1">
      <c r="B48" s="30"/>
      <c r="C48" s="19"/>
      <c r="D48" s="19"/>
      <c r="E48" s="59" t="s">
        <v>30</v>
      </c>
      <c r="F48" s="59" t="s">
        <v>30</v>
      </c>
      <c r="G48" s="59" t="s">
        <v>30</v>
      </c>
      <c r="H48" s="59" t="s">
        <v>30</v>
      </c>
      <c r="I48" s="59" t="s">
        <v>30</v>
      </c>
      <c r="J48" s="59" t="s">
        <v>30</v>
      </c>
      <c r="K48" s="59" t="s">
        <v>30</v>
      </c>
      <c r="L48" s="19"/>
      <c r="M48" s="19"/>
      <c r="N48" s="19"/>
      <c r="O48" s="20"/>
    </row>
    <row r="49" spans="2:15">
      <c r="B49" s="31"/>
      <c r="C49" s="72" t="s">
        <v>7</v>
      </c>
      <c r="D49" s="73"/>
      <c r="E49" s="17">
        <f>E2</f>
        <v>0</v>
      </c>
      <c r="F49" s="17">
        <f>E50+1</f>
        <v>1.4375</v>
      </c>
      <c r="G49" s="17">
        <f>E50+2</f>
        <v>2.4375</v>
      </c>
      <c r="H49" s="17">
        <f>E50+3</f>
        <v>3.4375</v>
      </c>
      <c r="I49" s="17">
        <f>E50+4</f>
        <v>4.4375</v>
      </c>
      <c r="J49" s="17">
        <f>E50+5</f>
        <v>5.4375</v>
      </c>
      <c r="K49" s="17">
        <f>E50+6</f>
        <v>6.4375</v>
      </c>
      <c r="L49" s="21"/>
      <c r="M49" s="75" t="str">
        <f>C49</f>
        <v>SAADI MOHAMED</v>
      </c>
      <c r="N49" s="75"/>
      <c r="O49" s="22"/>
    </row>
    <row r="50" spans="2:15" ht="15" customHeight="1">
      <c r="B50" s="31"/>
      <c r="C50" s="74" t="s">
        <v>4</v>
      </c>
      <c r="D50" s="1" t="s">
        <v>0</v>
      </c>
      <c r="E50" s="6">
        <v>0.4375</v>
      </c>
      <c r="F50" s="6">
        <v>0.4375</v>
      </c>
      <c r="G50" s="6">
        <v>0.4375</v>
      </c>
      <c r="H50" s="6">
        <v>0.4375</v>
      </c>
      <c r="I50" s="6">
        <v>0.4375</v>
      </c>
      <c r="J50" s="6">
        <v>0.4375</v>
      </c>
      <c r="K50" s="6">
        <v>0.4375</v>
      </c>
      <c r="L50" s="23"/>
      <c r="M50" s="23"/>
      <c r="N50" s="24"/>
      <c r="O50" s="22"/>
    </row>
    <row r="51" spans="2:15" ht="15.75">
      <c r="B51" s="31"/>
      <c r="C51" s="74"/>
      <c r="D51" s="1" t="s">
        <v>1</v>
      </c>
      <c r="E51" s="6">
        <v>0.60416666666666663</v>
      </c>
      <c r="F51" s="6">
        <v>0.60416666666666663</v>
      </c>
      <c r="G51" s="6">
        <v>0.60416666666666663</v>
      </c>
      <c r="H51" s="6">
        <v>0.60416666666666663</v>
      </c>
      <c r="I51" s="6">
        <v>0.60416666666666663</v>
      </c>
      <c r="J51" s="6">
        <v>0.60416666666666663</v>
      </c>
      <c r="K51" s="6">
        <v>0.60416666666666663</v>
      </c>
      <c r="L51" s="23"/>
      <c r="M51" s="40" t="s">
        <v>14</v>
      </c>
      <c r="N51" s="38">
        <v>1.625</v>
      </c>
      <c r="O51" s="22"/>
    </row>
    <row r="52" spans="2:15">
      <c r="B52" s="31"/>
      <c r="C52" s="74"/>
      <c r="D52" s="1" t="s">
        <v>2</v>
      </c>
      <c r="E52" s="6">
        <v>3.125E-2</v>
      </c>
      <c r="F52" s="6">
        <v>3.125E-2</v>
      </c>
      <c r="G52" s="6">
        <v>3.125E-2</v>
      </c>
      <c r="H52" s="6">
        <v>3.125E-2</v>
      </c>
      <c r="I52" s="6">
        <v>3.125E-2</v>
      </c>
      <c r="J52" s="6">
        <v>3.125E-2</v>
      </c>
      <c r="K52" s="6">
        <v>3.125E-2</v>
      </c>
      <c r="L52" s="23"/>
      <c r="M52" s="23" t="s">
        <v>13</v>
      </c>
      <c r="N52" s="41">
        <f>SUM(E53:K53)</f>
        <v>0.94791666666666641</v>
      </c>
      <c r="O52" s="22"/>
    </row>
    <row r="53" spans="2:15">
      <c r="B53" s="31"/>
      <c r="C53" s="74"/>
      <c r="D53" s="2" t="s">
        <v>3</v>
      </c>
      <c r="E53" s="3">
        <f t="shared" ref="E53:K53" si="39">IF(COUNTA(E50:E51)&lt;2,"",E51-E50-E52)</f>
        <v>0.13541666666666663</v>
      </c>
      <c r="F53" s="3">
        <f t="shared" si="39"/>
        <v>0.13541666666666663</v>
      </c>
      <c r="G53" s="3">
        <f t="shared" si="39"/>
        <v>0.13541666666666663</v>
      </c>
      <c r="H53" s="3">
        <f t="shared" si="39"/>
        <v>0.13541666666666663</v>
      </c>
      <c r="I53" s="3">
        <f t="shared" si="39"/>
        <v>0.13541666666666663</v>
      </c>
      <c r="J53" s="3">
        <f t="shared" si="39"/>
        <v>0.13541666666666663</v>
      </c>
      <c r="K53" s="3">
        <f t="shared" si="39"/>
        <v>0.13541666666666663</v>
      </c>
      <c r="L53" s="28"/>
      <c r="M53" s="23" t="s">
        <v>5</v>
      </c>
      <c r="N53" s="41">
        <f>SUM(E58:K58)</f>
        <v>0.94791666666666641</v>
      </c>
      <c r="O53" s="22"/>
    </row>
    <row r="54" spans="2:15" ht="14.1" customHeight="1">
      <c r="B54" s="31"/>
      <c r="C54" s="29"/>
      <c r="D54" s="35"/>
      <c r="E54" s="60" t="s">
        <v>30</v>
      </c>
      <c r="F54" s="60" t="s">
        <v>30</v>
      </c>
      <c r="G54" s="60" t="s">
        <v>30</v>
      </c>
      <c r="H54" s="60" t="s">
        <v>30</v>
      </c>
      <c r="I54" s="60" t="s">
        <v>30</v>
      </c>
      <c r="J54" s="60" t="s">
        <v>30</v>
      </c>
      <c r="K54" s="60" t="s">
        <v>30</v>
      </c>
      <c r="L54" s="29"/>
      <c r="M54" s="35"/>
      <c r="N54" s="39"/>
      <c r="O54" s="22"/>
    </row>
    <row r="55" spans="2:15" ht="15" customHeight="1">
      <c r="B55" s="31"/>
      <c r="C55" s="74" t="s">
        <v>5</v>
      </c>
      <c r="D55" s="1" t="s">
        <v>0</v>
      </c>
      <c r="E55" s="6">
        <v>0.77083333333333337</v>
      </c>
      <c r="F55" s="6">
        <v>0.77083333333333337</v>
      </c>
      <c r="G55" s="6">
        <v>0.77083333333333337</v>
      </c>
      <c r="H55" s="6">
        <v>0.77083333333333337</v>
      </c>
      <c r="I55" s="6">
        <v>0.77083333333333337</v>
      </c>
      <c r="J55" s="6">
        <v>0.77083333333333337</v>
      </c>
      <c r="K55" s="6">
        <v>0.77083333333333337</v>
      </c>
      <c r="L55" s="23"/>
      <c r="M55" s="40" t="s">
        <v>15</v>
      </c>
      <c r="N55" s="16">
        <f>SUM(N52:N53)</f>
        <v>1.8958333333333328</v>
      </c>
      <c r="O55" s="22"/>
    </row>
    <row r="56" spans="2:15">
      <c r="B56" s="31"/>
      <c r="C56" s="74"/>
      <c r="D56" s="1" t="s">
        <v>1</v>
      </c>
      <c r="E56" s="6">
        <v>0.9375</v>
      </c>
      <c r="F56" s="6">
        <v>0.9375</v>
      </c>
      <c r="G56" s="6">
        <v>0.9375</v>
      </c>
      <c r="H56" s="6">
        <v>0.9375</v>
      </c>
      <c r="I56" s="6">
        <v>0.9375</v>
      </c>
      <c r="J56" s="6">
        <v>0.9375</v>
      </c>
      <c r="K56" s="6">
        <v>0.9375</v>
      </c>
      <c r="L56" s="23"/>
      <c r="M56" s="23"/>
      <c r="N56" s="24"/>
      <c r="O56" s="22"/>
    </row>
    <row r="57" spans="2:15">
      <c r="B57" s="31"/>
      <c r="C57" s="74"/>
      <c r="D57" s="1" t="s">
        <v>2</v>
      </c>
      <c r="E57" s="6">
        <v>3.125E-2</v>
      </c>
      <c r="F57" s="6">
        <v>3.125E-2</v>
      </c>
      <c r="G57" s="6">
        <v>3.125E-2</v>
      </c>
      <c r="H57" s="6">
        <v>3.125E-2</v>
      </c>
      <c r="I57" s="6">
        <v>3.125E-2</v>
      </c>
      <c r="J57" s="6">
        <v>3.125E-2</v>
      </c>
      <c r="K57" s="6">
        <v>3.125E-2</v>
      </c>
      <c r="L57" s="23"/>
      <c r="M57" s="23" t="s">
        <v>34</v>
      </c>
      <c r="N57" s="43">
        <f>IF(N55-N51&gt;0, N55-N51,"")</f>
        <v>0.27083333333333282</v>
      </c>
      <c r="O57" s="22"/>
    </row>
    <row r="58" spans="2:15">
      <c r="B58" s="31"/>
      <c r="C58" s="74"/>
      <c r="D58" s="2" t="s">
        <v>3</v>
      </c>
      <c r="E58" s="3">
        <f t="shared" ref="E58:K58" si="40">IF(COUNTA(E55:E56)&lt;2,"",E56-E55-E57)</f>
        <v>0.13541666666666663</v>
      </c>
      <c r="F58" s="3">
        <f t="shared" si="40"/>
        <v>0.13541666666666663</v>
      </c>
      <c r="G58" s="3">
        <f t="shared" si="40"/>
        <v>0.13541666666666663</v>
      </c>
      <c r="H58" s="3">
        <f t="shared" si="40"/>
        <v>0.13541666666666663</v>
      </c>
      <c r="I58" s="3">
        <f t="shared" si="40"/>
        <v>0.13541666666666663</v>
      </c>
      <c r="J58" s="3">
        <f t="shared" si="40"/>
        <v>0.13541666666666663</v>
      </c>
      <c r="K58" s="3">
        <f t="shared" si="40"/>
        <v>0.13541666666666663</v>
      </c>
      <c r="L58" s="28"/>
      <c r="M58" s="23" t="s">
        <v>16</v>
      </c>
      <c r="N58" s="42" t="str">
        <f>IF(N55-N51&lt;-0.001, N55-N51,"")</f>
        <v/>
      </c>
      <c r="O58" s="22"/>
    </row>
    <row r="59" spans="2:15" ht="18" customHeight="1" thickBot="1"/>
    <row r="60" spans="2:15" ht="14.1" customHeight="1" thickTop="1">
      <c r="B60" s="30"/>
      <c r="C60" s="19"/>
      <c r="D60" s="19"/>
      <c r="E60" s="59" t="s">
        <v>30</v>
      </c>
      <c r="F60" s="59" t="s">
        <v>30</v>
      </c>
      <c r="G60" s="59" t="s">
        <v>30</v>
      </c>
      <c r="H60" s="59" t="s">
        <v>30</v>
      </c>
      <c r="I60" s="59" t="s">
        <v>30</v>
      </c>
      <c r="J60" s="59" t="s">
        <v>30</v>
      </c>
      <c r="K60" s="59" t="s">
        <v>30</v>
      </c>
      <c r="L60" s="19"/>
      <c r="M60" s="19"/>
      <c r="N60" s="19"/>
      <c r="O60" s="20"/>
    </row>
    <row r="61" spans="2:15">
      <c r="B61" s="31"/>
      <c r="C61" s="72" t="s">
        <v>8</v>
      </c>
      <c r="D61" s="73"/>
      <c r="E61" s="17">
        <f>E2</f>
        <v>0</v>
      </c>
      <c r="F61" s="17">
        <f>E62+1</f>
        <v>1.4375</v>
      </c>
      <c r="G61" s="17">
        <f>E62+2</f>
        <v>2.4375</v>
      </c>
      <c r="H61" s="17">
        <f>E62+3</f>
        <v>3.4375</v>
      </c>
      <c r="I61" s="17">
        <f>E62+4</f>
        <v>4.4375</v>
      </c>
      <c r="J61" s="17">
        <f>E62+5</f>
        <v>5.4375</v>
      </c>
      <c r="K61" s="17">
        <f>E62+6</f>
        <v>6.4375</v>
      </c>
      <c r="L61" s="21"/>
      <c r="M61" s="75" t="str">
        <f>C61</f>
        <v>MAIRIE</v>
      </c>
      <c r="N61" s="75"/>
      <c r="O61" s="22"/>
    </row>
    <row r="62" spans="2:15" ht="15" customHeight="1">
      <c r="B62" s="31"/>
      <c r="C62" s="74" t="s">
        <v>4</v>
      </c>
      <c r="D62" s="1" t="s">
        <v>0</v>
      </c>
      <c r="E62" s="6">
        <v>0.4375</v>
      </c>
      <c r="F62" s="6">
        <v>0.4375</v>
      </c>
      <c r="G62" s="6">
        <v>0.4375</v>
      </c>
      <c r="H62" s="6">
        <v>0.4375</v>
      </c>
      <c r="I62" s="6">
        <v>0.4375</v>
      </c>
      <c r="J62" s="6">
        <v>0.4375</v>
      </c>
      <c r="K62" s="6">
        <v>0.4375</v>
      </c>
      <c r="L62" s="23"/>
      <c r="M62" s="23"/>
      <c r="N62" s="24"/>
      <c r="O62" s="22"/>
    </row>
    <row r="63" spans="2:15" ht="15.75">
      <c r="B63" s="31"/>
      <c r="C63" s="74"/>
      <c r="D63" s="1" t="s">
        <v>1</v>
      </c>
      <c r="E63" s="6">
        <v>0.60416666666666663</v>
      </c>
      <c r="F63" s="6">
        <v>0.60416666666666663</v>
      </c>
      <c r="G63" s="6">
        <v>0.60416666666666663</v>
      </c>
      <c r="H63" s="6">
        <v>0.60416666666666663</v>
      </c>
      <c r="I63" s="6">
        <v>0.60416666666666663</v>
      </c>
      <c r="J63" s="6">
        <v>0.60416666666666663</v>
      </c>
      <c r="K63" s="6">
        <v>0.60416666666666663</v>
      </c>
      <c r="L63" s="23"/>
      <c r="M63" s="40" t="s">
        <v>14</v>
      </c>
      <c r="N63" s="38">
        <v>1.625</v>
      </c>
      <c r="O63" s="22"/>
    </row>
    <row r="64" spans="2:15">
      <c r="B64" s="31"/>
      <c r="C64" s="74"/>
      <c r="D64" s="1" t="s">
        <v>2</v>
      </c>
      <c r="E64" s="6">
        <v>3.125E-2</v>
      </c>
      <c r="F64" s="6">
        <v>3.125E-2</v>
      </c>
      <c r="G64" s="6">
        <v>3.125E-2</v>
      </c>
      <c r="H64" s="6">
        <v>3.125E-2</v>
      </c>
      <c r="I64" s="6">
        <v>3.125E-2</v>
      </c>
      <c r="J64" s="6">
        <v>3.125E-2</v>
      </c>
      <c r="K64" s="6">
        <v>3.125E-2</v>
      </c>
      <c r="L64" s="23"/>
      <c r="M64" s="23" t="s">
        <v>13</v>
      </c>
      <c r="N64" s="41">
        <f>SUM(E65:K65)</f>
        <v>0.94791666666666641</v>
      </c>
      <c r="O64" s="22"/>
    </row>
    <row r="65" spans="1:37">
      <c r="B65" s="31"/>
      <c r="C65" s="74"/>
      <c r="D65" s="2" t="s">
        <v>3</v>
      </c>
      <c r="E65" s="3">
        <f t="shared" ref="E65:K65" si="41">IF(COUNTA(E62:E63)&lt;2,"",E63-E62-E64)</f>
        <v>0.13541666666666663</v>
      </c>
      <c r="F65" s="3">
        <f t="shared" si="41"/>
        <v>0.13541666666666663</v>
      </c>
      <c r="G65" s="3">
        <f t="shared" si="41"/>
        <v>0.13541666666666663</v>
      </c>
      <c r="H65" s="3">
        <f t="shared" si="41"/>
        <v>0.13541666666666663</v>
      </c>
      <c r="I65" s="3">
        <f t="shared" si="41"/>
        <v>0.13541666666666663</v>
      </c>
      <c r="J65" s="3">
        <f t="shared" si="41"/>
        <v>0.13541666666666663</v>
      </c>
      <c r="K65" s="3">
        <f t="shared" si="41"/>
        <v>0.13541666666666663</v>
      </c>
      <c r="L65" s="28"/>
      <c r="M65" s="23" t="s">
        <v>5</v>
      </c>
      <c r="N65" s="41">
        <f>SUM(E70:K70)</f>
        <v>0.94791666666666641</v>
      </c>
      <c r="O65" s="22"/>
    </row>
    <row r="66" spans="1:37" ht="14.1" customHeight="1">
      <c r="B66" s="31"/>
      <c r="C66" s="29"/>
      <c r="D66" s="35"/>
      <c r="E66" s="60" t="s">
        <v>30</v>
      </c>
      <c r="F66" s="60" t="s">
        <v>30</v>
      </c>
      <c r="G66" s="60" t="s">
        <v>30</v>
      </c>
      <c r="H66" s="60" t="s">
        <v>30</v>
      </c>
      <c r="I66" s="60" t="s">
        <v>30</v>
      </c>
      <c r="J66" s="60" t="s">
        <v>30</v>
      </c>
      <c r="K66" s="60" t="s">
        <v>30</v>
      </c>
      <c r="L66" s="29"/>
      <c r="M66" s="35"/>
      <c r="N66" s="39"/>
      <c r="O66" s="22"/>
    </row>
    <row r="67" spans="1:37" ht="15" customHeight="1">
      <c r="B67" s="31"/>
      <c r="C67" s="74" t="s">
        <v>5</v>
      </c>
      <c r="D67" s="1" t="s">
        <v>0</v>
      </c>
      <c r="E67" s="6">
        <v>0.77083333333333337</v>
      </c>
      <c r="F67" s="6">
        <v>0.77083333333333337</v>
      </c>
      <c r="G67" s="6">
        <v>0.77083333333333337</v>
      </c>
      <c r="H67" s="6">
        <v>0.77083333333333337</v>
      </c>
      <c r="I67" s="6">
        <v>0.77083333333333337</v>
      </c>
      <c r="J67" s="6">
        <v>0.77083333333333337</v>
      </c>
      <c r="K67" s="6">
        <v>0.77083333333333337</v>
      </c>
      <c r="L67" s="23"/>
      <c r="M67" s="40" t="s">
        <v>15</v>
      </c>
      <c r="N67" s="16">
        <f>SUM(N64:N65)</f>
        <v>1.8958333333333328</v>
      </c>
      <c r="O67" s="22"/>
    </row>
    <row r="68" spans="1:37">
      <c r="B68" s="31"/>
      <c r="C68" s="74"/>
      <c r="D68" s="1" t="s">
        <v>1</v>
      </c>
      <c r="E68" s="6">
        <v>0.9375</v>
      </c>
      <c r="F68" s="6">
        <v>0.9375</v>
      </c>
      <c r="G68" s="6">
        <v>0.9375</v>
      </c>
      <c r="H68" s="6">
        <v>0.9375</v>
      </c>
      <c r="I68" s="6">
        <v>0.9375</v>
      </c>
      <c r="J68" s="6">
        <v>0.9375</v>
      </c>
      <c r="K68" s="6">
        <v>0.9375</v>
      </c>
      <c r="L68" s="23"/>
      <c r="M68" s="23"/>
      <c r="N68" s="24"/>
      <c r="O68" s="22"/>
      <c r="AK68" s="6"/>
    </row>
    <row r="69" spans="1:37">
      <c r="B69" s="31"/>
      <c r="C69" s="74"/>
      <c r="D69" s="1" t="s">
        <v>2</v>
      </c>
      <c r="E69" s="6">
        <v>3.125E-2</v>
      </c>
      <c r="F69" s="6">
        <v>3.125E-2</v>
      </c>
      <c r="G69" s="6">
        <v>3.125E-2</v>
      </c>
      <c r="H69" s="6">
        <v>3.125E-2</v>
      </c>
      <c r="I69" s="6">
        <v>3.125E-2</v>
      </c>
      <c r="J69" s="6">
        <v>3.125E-2</v>
      </c>
      <c r="K69" s="6">
        <v>3.125E-2</v>
      </c>
      <c r="L69" s="23"/>
      <c r="M69" s="23" t="s">
        <v>34</v>
      </c>
      <c r="N69" s="43">
        <f>IF(N67-N63&gt;0, N67-N63,"")</f>
        <v>0.27083333333333282</v>
      </c>
      <c r="O69" s="22"/>
    </row>
    <row r="70" spans="1:37">
      <c r="B70" s="31"/>
      <c r="C70" s="74"/>
      <c r="D70" s="2" t="s">
        <v>3</v>
      </c>
      <c r="E70" s="3">
        <f t="shared" ref="E70:K70" si="42">IF(COUNTA(E67:E68)&lt;2,"",E68-E67-E69)</f>
        <v>0.13541666666666663</v>
      </c>
      <c r="F70" s="3">
        <f t="shared" si="42"/>
        <v>0.13541666666666663</v>
      </c>
      <c r="G70" s="3">
        <f t="shared" si="42"/>
        <v>0.13541666666666663</v>
      </c>
      <c r="H70" s="3">
        <f t="shared" si="42"/>
        <v>0.13541666666666663</v>
      </c>
      <c r="I70" s="3">
        <f t="shared" si="42"/>
        <v>0.13541666666666663</v>
      </c>
      <c r="J70" s="3">
        <f t="shared" si="42"/>
        <v>0.13541666666666663</v>
      </c>
      <c r="K70" s="3">
        <f t="shared" si="42"/>
        <v>0.13541666666666663</v>
      </c>
      <c r="L70" s="28"/>
      <c r="M70" s="23" t="s">
        <v>16</v>
      </c>
      <c r="N70" s="42" t="str">
        <f>IF(N67-N63&lt;-0.001, N67-N63,"")</f>
        <v/>
      </c>
      <c r="O70" s="22"/>
    </row>
    <row r="71" spans="1:37" ht="6.75" customHeight="1" thickBot="1">
      <c r="B71" s="32"/>
      <c r="C71" s="33"/>
      <c r="D71" s="34"/>
      <c r="E71" s="3">
        <f>IF(COUNTA(E68:E69)&lt;2,"",E69-E68-E70)</f>
        <v>-1.0416666666666665</v>
      </c>
      <c r="F71" s="26"/>
      <c r="G71" s="26"/>
      <c r="H71" s="26"/>
      <c r="I71" s="26"/>
      <c r="J71" s="26"/>
      <c r="K71" s="26"/>
      <c r="L71" s="26"/>
      <c r="M71" s="26"/>
      <c r="N71" s="27"/>
      <c r="O71" s="25"/>
    </row>
    <row r="72" spans="1:37" ht="6.75" customHeight="1" thickTop="1" thickBot="1">
      <c r="E72" s="26"/>
    </row>
    <row r="73" spans="1:37" ht="14.1" customHeight="1" thickTop="1">
      <c r="B73" s="30"/>
      <c r="C73" s="19"/>
      <c r="D73" s="19"/>
      <c r="E73" s="59" t="s">
        <v>30</v>
      </c>
      <c r="F73" s="59" t="s">
        <v>30</v>
      </c>
      <c r="G73" s="59" t="s">
        <v>30</v>
      </c>
      <c r="H73" s="59" t="s">
        <v>30</v>
      </c>
      <c r="I73" s="59" t="s">
        <v>30</v>
      </c>
      <c r="J73" s="59" t="s">
        <v>30</v>
      </c>
      <c r="K73" s="59" t="s">
        <v>30</v>
      </c>
      <c r="L73" s="19"/>
      <c r="M73" s="19"/>
      <c r="N73" s="19"/>
      <c r="O73" s="20"/>
    </row>
    <row r="74" spans="1:37">
      <c r="B74" s="31"/>
      <c r="C74" s="72" t="s">
        <v>9</v>
      </c>
      <c r="D74" s="73"/>
      <c r="E74" s="17">
        <f>E2</f>
        <v>0</v>
      </c>
      <c r="F74" s="17">
        <f>E75+1</f>
        <v>1.4375</v>
      </c>
      <c r="G74" s="17">
        <f>E75+2</f>
        <v>2.4375</v>
      </c>
      <c r="H74" s="17">
        <f>E75+3</f>
        <v>3.4375</v>
      </c>
      <c r="I74" s="17">
        <f>E75+4</f>
        <v>4.4375</v>
      </c>
      <c r="J74" s="17">
        <f>E75+5</f>
        <v>5.4375</v>
      </c>
      <c r="K74" s="17">
        <f>E75+6</f>
        <v>6.4375</v>
      </c>
      <c r="L74" s="21"/>
      <c r="M74" s="75" t="str">
        <f>C74</f>
        <v>ABDALAH</v>
      </c>
      <c r="N74" s="75"/>
      <c r="O74" s="22"/>
    </row>
    <row r="75" spans="1:37" ht="15" customHeight="1">
      <c r="B75" s="31"/>
      <c r="C75" s="74" t="s">
        <v>4</v>
      </c>
      <c r="D75" s="1" t="s">
        <v>0</v>
      </c>
      <c r="E75" s="6">
        <v>0.4375</v>
      </c>
      <c r="F75" s="6">
        <v>0.4375</v>
      </c>
      <c r="G75" s="6">
        <v>0.4375</v>
      </c>
      <c r="H75" s="6">
        <v>0.4375</v>
      </c>
      <c r="I75" s="6">
        <v>0.4375</v>
      </c>
      <c r="J75" s="6">
        <v>0.4375</v>
      </c>
      <c r="K75" s="6">
        <v>0.4375</v>
      </c>
      <c r="L75" s="23"/>
      <c r="M75" s="23"/>
      <c r="N75" s="24"/>
      <c r="O75" s="22"/>
    </row>
    <row r="76" spans="1:37" ht="15.75">
      <c r="B76" s="31"/>
      <c r="C76" s="74"/>
      <c r="D76" s="1" t="s">
        <v>1</v>
      </c>
      <c r="E76" s="6">
        <v>0.60416666666666663</v>
      </c>
      <c r="F76" s="6">
        <v>0.60416666666666663</v>
      </c>
      <c r="G76" s="6">
        <v>0.60416666666666663</v>
      </c>
      <c r="H76" s="6">
        <v>0.60416666666666663</v>
      </c>
      <c r="I76" s="6">
        <v>0.60416666666666663</v>
      </c>
      <c r="J76" s="6">
        <v>0.60416666666666663</v>
      </c>
      <c r="K76" s="6">
        <v>0.60416666666666663</v>
      </c>
      <c r="L76" s="23"/>
      <c r="M76" s="40" t="s">
        <v>14</v>
      </c>
      <c r="N76" s="38">
        <v>1.625</v>
      </c>
      <c r="O76" s="22"/>
    </row>
    <row r="77" spans="1:37">
      <c r="A77" s="6"/>
      <c r="B77" s="31"/>
      <c r="C77" s="74"/>
      <c r="D77" s="1" t="s">
        <v>2</v>
      </c>
      <c r="E77" s="6">
        <v>3.125E-2</v>
      </c>
      <c r="F77" s="6">
        <v>3.125E-2</v>
      </c>
      <c r="G77" s="6">
        <v>3.125E-2</v>
      </c>
      <c r="H77" s="6">
        <v>3.125E-2</v>
      </c>
      <c r="I77" s="6">
        <v>3.125E-2</v>
      </c>
      <c r="J77" s="6">
        <v>3.125E-2</v>
      </c>
      <c r="K77" s="6">
        <v>3.125E-2</v>
      </c>
      <c r="L77" s="23"/>
      <c r="M77" s="23" t="s">
        <v>13</v>
      </c>
      <c r="N77" s="41">
        <f>SUM(E78:K78)</f>
        <v>0.94791666666666641</v>
      </c>
      <c r="O77" s="22"/>
    </row>
    <row r="78" spans="1:37">
      <c r="B78" s="31"/>
      <c r="C78" s="74"/>
      <c r="D78" s="2" t="s">
        <v>3</v>
      </c>
      <c r="E78" s="3">
        <f t="shared" ref="E78:K78" si="43">IF(COUNTA(E75:E76)&lt;2,"",E76-E75-E77)</f>
        <v>0.13541666666666663</v>
      </c>
      <c r="F78" s="3">
        <f t="shared" si="43"/>
        <v>0.13541666666666663</v>
      </c>
      <c r="G78" s="3">
        <f t="shared" si="43"/>
        <v>0.13541666666666663</v>
      </c>
      <c r="H78" s="3">
        <f t="shared" si="43"/>
        <v>0.13541666666666663</v>
      </c>
      <c r="I78" s="3">
        <f t="shared" si="43"/>
        <v>0.13541666666666663</v>
      </c>
      <c r="J78" s="3">
        <f t="shared" si="43"/>
        <v>0.13541666666666663</v>
      </c>
      <c r="K78" s="3">
        <f t="shared" si="43"/>
        <v>0.13541666666666663</v>
      </c>
      <c r="L78" s="28"/>
      <c r="M78" s="23" t="s">
        <v>5</v>
      </c>
      <c r="N78" s="41">
        <f>SUM(E83:K83)</f>
        <v>0.94791666666666641</v>
      </c>
      <c r="O78" s="22"/>
    </row>
    <row r="79" spans="1:37" ht="14.1" customHeight="1">
      <c r="B79" s="31"/>
      <c r="C79" s="29"/>
      <c r="D79" s="35"/>
      <c r="E79" s="60" t="s">
        <v>30</v>
      </c>
      <c r="F79" s="60" t="s">
        <v>30</v>
      </c>
      <c r="G79" s="60" t="s">
        <v>30</v>
      </c>
      <c r="H79" s="60" t="s">
        <v>30</v>
      </c>
      <c r="I79" s="60" t="s">
        <v>30</v>
      </c>
      <c r="J79" s="60" t="s">
        <v>30</v>
      </c>
      <c r="K79" s="60" t="s">
        <v>30</v>
      </c>
      <c r="L79" s="29"/>
      <c r="M79" s="35"/>
      <c r="N79" s="39"/>
      <c r="O79" s="22"/>
    </row>
    <row r="80" spans="1:37" ht="15" customHeight="1">
      <c r="B80" s="31"/>
      <c r="C80" s="74" t="s">
        <v>5</v>
      </c>
      <c r="D80" s="1" t="s">
        <v>0</v>
      </c>
      <c r="E80" s="6">
        <v>0.77083333333333337</v>
      </c>
      <c r="F80" s="6">
        <v>0.77083333333333337</v>
      </c>
      <c r="G80" s="6">
        <v>0.77083333333333337</v>
      </c>
      <c r="H80" s="6">
        <v>0.77083333333333337</v>
      </c>
      <c r="I80" s="6">
        <v>0.77083333333333337</v>
      </c>
      <c r="J80" s="6">
        <v>0.77083333333333337</v>
      </c>
      <c r="K80" s="6">
        <v>0.77083333333333337</v>
      </c>
      <c r="L80" s="23"/>
      <c r="M80" s="40" t="s">
        <v>15</v>
      </c>
      <c r="N80" s="16">
        <f>SUM(N77:N78)</f>
        <v>1.8958333333333328</v>
      </c>
      <c r="O80" s="22"/>
    </row>
    <row r="81" spans="2:15">
      <c r="B81" s="31"/>
      <c r="C81" s="74"/>
      <c r="D81" s="1" t="s">
        <v>1</v>
      </c>
      <c r="E81" s="6">
        <v>0.9375</v>
      </c>
      <c r="F81" s="6">
        <v>0.9375</v>
      </c>
      <c r="G81" s="6">
        <v>0.9375</v>
      </c>
      <c r="H81" s="6">
        <v>0.9375</v>
      </c>
      <c r="I81" s="6">
        <v>0.9375</v>
      </c>
      <c r="J81" s="6">
        <v>0.9375</v>
      </c>
      <c r="K81" s="6">
        <v>0.9375</v>
      </c>
      <c r="L81" s="23"/>
      <c r="M81" s="23"/>
      <c r="N81" s="24"/>
      <c r="O81" s="22"/>
    </row>
    <row r="82" spans="2:15">
      <c r="B82" s="31"/>
      <c r="C82" s="74"/>
      <c r="D82" s="1" t="s">
        <v>2</v>
      </c>
      <c r="E82" s="6">
        <v>3.125E-2</v>
      </c>
      <c r="F82" s="6">
        <v>3.125E-2</v>
      </c>
      <c r="G82" s="6">
        <v>3.125E-2</v>
      </c>
      <c r="H82" s="6">
        <v>3.125E-2</v>
      </c>
      <c r="I82" s="6">
        <v>3.125E-2</v>
      </c>
      <c r="J82" s="6">
        <v>3.125E-2</v>
      </c>
      <c r="K82" s="6">
        <v>3.125E-2</v>
      </c>
      <c r="L82" s="23"/>
      <c r="M82" s="23" t="s">
        <v>34</v>
      </c>
      <c r="N82" s="43">
        <f>IF(N80-N76&gt;0, N80-N76,"")</f>
        <v>0.27083333333333282</v>
      </c>
      <c r="O82" s="22"/>
    </row>
    <row r="83" spans="2:15">
      <c r="B83" s="31"/>
      <c r="C83" s="74"/>
      <c r="D83" s="2" t="s">
        <v>3</v>
      </c>
      <c r="E83" s="3">
        <f t="shared" ref="E83:K83" si="44">IF(COUNTA(E80:E81)&lt;2,"",E81-E80-E82)</f>
        <v>0.13541666666666663</v>
      </c>
      <c r="F83" s="3">
        <f t="shared" si="44"/>
        <v>0.13541666666666663</v>
      </c>
      <c r="G83" s="3">
        <f t="shared" si="44"/>
        <v>0.13541666666666663</v>
      </c>
      <c r="H83" s="3">
        <f t="shared" si="44"/>
        <v>0.13541666666666663</v>
      </c>
      <c r="I83" s="3">
        <f t="shared" si="44"/>
        <v>0.13541666666666663</v>
      </c>
      <c r="J83" s="3">
        <f t="shared" si="44"/>
        <v>0.13541666666666663</v>
      </c>
      <c r="K83" s="3">
        <f t="shared" si="44"/>
        <v>0.13541666666666663</v>
      </c>
      <c r="L83" s="28"/>
      <c r="M83" s="23" t="s">
        <v>16</v>
      </c>
      <c r="N83" s="42" t="str">
        <f>IF(N80-N76&lt;-0.001, N80-N76,"")</f>
        <v/>
      </c>
      <c r="O83" s="22"/>
    </row>
    <row r="84" spans="2:15" ht="20.25" customHeight="1" thickBot="1">
      <c r="B84" s="32"/>
      <c r="C84" s="33"/>
      <c r="D84" s="34"/>
      <c r="E84" s="26"/>
      <c r="F84" s="26"/>
      <c r="G84" s="26"/>
      <c r="H84" s="26"/>
      <c r="I84" s="26"/>
      <c r="J84" s="26"/>
      <c r="K84" s="26"/>
      <c r="L84" s="26"/>
      <c r="M84" s="26"/>
      <c r="N84" s="27"/>
      <c r="O84" s="25"/>
    </row>
    <row r="85" spans="2:15" ht="14.25" customHeight="1" thickTop="1">
      <c r="K85" s="5"/>
      <c r="M85"/>
    </row>
  </sheetData>
  <sheetProtection formatCells="0" selectLockedCells="1"/>
  <mergeCells count="27">
    <mergeCell ref="M74:N74"/>
    <mergeCell ref="R3:X3"/>
    <mergeCell ref="M11:N11"/>
    <mergeCell ref="M24:N24"/>
    <mergeCell ref="M37:N37"/>
    <mergeCell ref="M49:N49"/>
    <mergeCell ref="M61:N61"/>
    <mergeCell ref="C49:D49"/>
    <mergeCell ref="C61:D61"/>
    <mergeCell ref="C12:C15"/>
    <mergeCell ref="C17:C20"/>
    <mergeCell ref="C80:C83"/>
    <mergeCell ref="C25:C28"/>
    <mergeCell ref="C30:C33"/>
    <mergeCell ref="C38:C41"/>
    <mergeCell ref="C43:C46"/>
    <mergeCell ref="C55:C58"/>
    <mergeCell ref="C62:C65"/>
    <mergeCell ref="C74:D74"/>
    <mergeCell ref="C50:C53"/>
    <mergeCell ref="C67:C70"/>
    <mergeCell ref="C75:C78"/>
    <mergeCell ref="C6:C7"/>
    <mergeCell ref="C4:C5"/>
    <mergeCell ref="C11:D11"/>
    <mergeCell ref="C24:D24"/>
    <mergeCell ref="C37:D37"/>
  </mergeCells>
  <conditionalFormatting sqref="N70 N83 N58 N20 N33 N46">
    <cfRule type="expression" dxfId="3" priority="26">
      <formula>N20&lt;&gt;""</formula>
    </cfRule>
  </conditionalFormatting>
  <conditionalFormatting sqref="N69 N82 N57 N19 N32 N45">
    <cfRule type="expression" dxfId="2" priority="24">
      <formula>N19&lt;&gt;""</formula>
    </cfRule>
  </conditionalFormatting>
  <conditionalFormatting sqref="R12:X13 AA12:AG13 R15:X16 AA15:AG16 R18:X19 AA18:AG19 R25:X26 AA25:AG26 R28:X29 AA28:AG29 R31:X32 AA31:AG32">
    <cfRule type="expression" dxfId="1" priority="3">
      <formula>R12=1</formula>
    </cfRule>
    <cfRule type="expression" dxfId="0" priority="4">
      <formula>R12=0</formula>
    </cfRule>
  </conditionalFormatting>
  <dataValidations count="1">
    <dataValidation type="list" allowBlank="1" showInputMessage="1" showErrorMessage="1" promptTitle="Choix" prompt="En cliquant sur l'ascenceur vous pouvez faire le choix entre Cuisine ou Salle" sqref="E79:K79 E73:K73 E29:K29 E42:K42 E36:K36 E23:K23 E16:K16 E10:K10 E48:K48 E60:K60 E54:K54 E66:K66">
      <formula1>"Cuisine,Salle"</formula1>
    </dataValidation>
  </dataValidations>
  <pageMargins left="0.38" right="0.1" top="0.61" bottom="0.32" header="0.26" footer="0.25"/>
  <pageSetup paperSize="9" scale="67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RAZ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dominique cadinot</cp:lastModifiedBy>
  <cp:lastPrinted>2015-05-31T17:01:22Z</cp:lastPrinted>
  <dcterms:created xsi:type="dcterms:W3CDTF">2015-05-29T19:11:15Z</dcterms:created>
  <dcterms:modified xsi:type="dcterms:W3CDTF">2015-05-31T22:13:16Z</dcterms:modified>
</cp:coreProperties>
</file>