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8C4F1C90-05EB-6A55-5F09-09C24B55AC0B}"/>
  <workbookPr codeName="ThisWorkbook" autoCompressPictures="0"/>
  <bookViews>
    <workbookView xWindow="0" yWindow="0" windowWidth="25600" windowHeight="14580"/>
  </bookViews>
  <sheets>
    <sheet name="CA Jour" sheetId="1" r:id="rId1"/>
    <sheet name="HEC Jour" sheetId="5" r:id="rId2"/>
    <sheet name="Fériés" sheetId="2" r:id="rId3"/>
  </sheets>
  <definedNames>
    <definedName name="An_Ref">'CA Jour'!$C$3</definedName>
    <definedName name="d.X">'CA Jour'!$Z$11:$Z$40</definedName>
    <definedName name="d.Y_AO">'CA Jour'!$AA$11:$AA$40</definedName>
    <definedName name="d.Y_AR">'CA Jour'!$AB$11:$AB$40</definedName>
    <definedName name="d.Y_BO">'CA Jour'!$AC$11:$AC$40</definedName>
    <definedName name="d.Y_BR">'CA Jour'!$AD$11:$AD$40</definedName>
    <definedName name="d.Y_CO">'CA Jour'!$AE$11:$AE$40</definedName>
    <definedName name="d.Y_CR">'CA Jour'!$AF$11:$AF$40</definedName>
    <definedName name="d.Y_DO">'CA Jour'!$AG$11:$AG$40</definedName>
    <definedName name="d.Y_DR">'CA Jour'!$AH$11:$AH$40</definedName>
    <definedName name="d.Y_TO">'CA Jour'!$AI$11:$AI$40</definedName>
    <definedName name="d.Y_TR">'CA Jour'!$AJ$11:$AJ$40</definedName>
    <definedName name="Fériés">Fériés!$B$1:$B$12</definedName>
    <definedName name="Mois_Ref">'CA Jour'!$C$4</definedName>
    <definedName name="_xlnm.Print_Area" localSheetId="0">'CA Jour'!$B$1:$U$131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B11" i="1"/>
  <c r="B1" i="2"/>
  <c r="B2" i="2"/>
  <c r="B3" i="2"/>
  <c r="B4" i="2"/>
  <c r="B5" i="2"/>
  <c r="B6" i="2"/>
  <c r="B7" i="2"/>
  <c r="B8" i="2"/>
  <c r="B9" i="2"/>
  <c r="B10" i="2"/>
  <c r="B11" i="2"/>
  <c r="B12" i="2"/>
  <c r="A11" i="1"/>
  <c r="C12" i="1"/>
  <c r="B12" i="1"/>
  <c r="A12" i="1"/>
  <c r="C13" i="1"/>
  <c r="B13" i="1"/>
  <c r="A13" i="1"/>
  <c r="C14" i="1"/>
  <c r="B14" i="1"/>
  <c r="A14" i="1"/>
  <c r="C15" i="1"/>
  <c r="B15" i="1"/>
  <c r="A15" i="1"/>
  <c r="C16" i="1"/>
  <c r="B16" i="1"/>
  <c r="A16" i="1"/>
  <c r="C17" i="1"/>
  <c r="B17" i="1"/>
  <c r="A17" i="1"/>
  <c r="C18" i="1"/>
  <c r="B18" i="1"/>
  <c r="A18" i="1"/>
  <c r="C19" i="1"/>
  <c r="B19" i="1"/>
  <c r="A19" i="1"/>
  <c r="C20" i="1"/>
  <c r="B20" i="1"/>
  <c r="A20" i="1"/>
  <c r="C21" i="1"/>
  <c r="B21" i="1"/>
  <c r="A21" i="1"/>
  <c r="C22" i="1"/>
  <c r="B22" i="1"/>
  <c r="A22" i="1"/>
  <c r="C23" i="1"/>
  <c r="B23" i="1"/>
  <c r="A23" i="1"/>
  <c r="C24" i="1"/>
  <c r="B24" i="1"/>
  <c r="A24" i="1"/>
  <c r="C25" i="1"/>
  <c r="B25" i="1"/>
  <c r="A25" i="1"/>
  <c r="C26" i="1"/>
  <c r="B26" i="1"/>
  <c r="A26" i="1"/>
  <c r="C27" i="1"/>
  <c r="B27" i="1"/>
  <c r="A27" i="1"/>
  <c r="C28" i="1"/>
  <c r="B28" i="1"/>
  <c r="A28" i="1"/>
  <c r="C29" i="1"/>
  <c r="B29" i="1"/>
  <c r="A29" i="1"/>
  <c r="C30" i="1"/>
  <c r="B30" i="1"/>
  <c r="A30" i="1"/>
  <c r="C31" i="1"/>
  <c r="B31" i="1"/>
  <c r="A31" i="1"/>
  <c r="C32" i="1"/>
  <c r="B32" i="1"/>
  <c r="A32" i="1"/>
  <c r="C33" i="1"/>
  <c r="B33" i="1"/>
  <c r="A33" i="1"/>
  <c r="C34" i="1"/>
  <c r="B34" i="1"/>
  <c r="A34" i="1"/>
  <c r="C35" i="1"/>
  <c r="B35" i="1"/>
  <c r="A35" i="1"/>
  <c r="C36" i="1"/>
  <c r="B36" i="1"/>
  <c r="A36" i="1"/>
  <c r="C37" i="1"/>
  <c r="B37" i="1"/>
  <c r="A37" i="1"/>
  <c r="C38" i="1"/>
  <c r="B38" i="1"/>
  <c r="A38" i="1"/>
  <c r="C39" i="1"/>
  <c r="B39" i="1"/>
  <c r="A39" i="1"/>
  <c r="C40" i="1"/>
  <c r="B40" i="1"/>
  <c r="A40" i="1"/>
  <c r="C41" i="1"/>
  <c r="B41" i="1"/>
  <c r="A41" i="1"/>
  <c r="C5" i="1"/>
  <c r="C9" i="5"/>
  <c r="C9" i="1"/>
  <c r="C11" i="5"/>
  <c r="B11" i="5"/>
  <c r="C4" i="5"/>
  <c r="A11" i="5"/>
  <c r="C12" i="5"/>
  <c r="B12" i="5"/>
  <c r="A12" i="5"/>
  <c r="C13" i="5"/>
  <c r="B13" i="5"/>
  <c r="A13" i="5"/>
  <c r="C14" i="5"/>
  <c r="B14" i="5"/>
  <c r="A14" i="5"/>
  <c r="C15" i="5"/>
  <c r="B15" i="5"/>
  <c r="A15" i="5"/>
  <c r="C16" i="5"/>
  <c r="B16" i="5"/>
  <c r="A16" i="5"/>
  <c r="C17" i="5"/>
  <c r="B17" i="5"/>
  <c r="A17" i="5"/>
  <c r="C18" i="5"/>
  <c r="B18" i="5"/>
  <c r="A18" i="5"/>
  <c r="C19" i="5"/>
  <c r="B19" i="5"/>
  <c r="A19" i="5"/>
  <c r="C20" i="5"/>
  <c r="B20" i="5"/>
  <c r="A20" i="5"/>
  <c r="C21" i="5"/>
  <c r="B21" i="5"/>
  <c r="A21" i="5"/>
  <c r="C22" i="5"/>
  <c r="B22" i="5"/>
  <c r="A22" i="5"/>
  <c r="C23" i="5"/>
  <c r="B23" i="5"/>
  <c r="A23" i="5"/>
  <c r="C24" i="5"/>
  <c r="B24" i="5"/>
  <c r="A24" i="5"/>
  <c r="C25" i="5"/>
  <c r="B25" i="5"/>
  <c r="A25" i="5"/>
  <c r="C26" i="5"/>
  <c r="B26" i="5"/>
  <c r="A26" i="5"/>
  <c r="C27" i="5"/>
  <c r="B27" i="5"/>
  <c r="A27" i="5"/>
  <c r="C28" i="5"/>
  <c r="B28" i="5"/>
  <c r="A28" i="5"/>
  <c r="C29" i="5"/>
  <c r="B29" i="5"/>
  <c r="A29" i="5"/>
  <c r="C30" i="5"/>
  <c r="B30" i="5"/>
  <c r="A30" i="5"/>
  <c r="C31" i="5"/>
  <c r="B31" i="5"/>
  <c r="A31" i="5"/>
  <c r="C32" i="5"/>
  <c r="B32" i="5"/>
  <c r="A32" i="5"/>
  <c r="C33" i="5"/>
  <c r="B33" i="5"/>
  <c r="A33" i="5"/>
  <c r="C34" i="5"/>
  <c r="B34" i="5"/>
  <c r="A34" i="5"/>
  <c r="C35" i="5"/>
  <c r="B35" i="5"/>
  <c r="A35" i="5"/>
  <c r="C36" i="5"/>
  <c r="B36" i="5"/>
  <c r="A36" i="5"/>
  <c r="C37" i="5"/>
  <c r="B37" i="5"/>
  <c r="A37" i="5"/>
  <c r="C38" i="5"/>
  <c r="B38" i="5"/>
  <c r="A38" i="5"/>
  <c r="C39" i="5"/>
  <c r="B39" i="5"/>
  <c r="A39" i="5"/>
  <c r="C40" i="5"/>
  <c r="B40" i="5"/>
  <c r="A40" i="5"/>
  <c r="C41" i="5"/>
  <c r="B41" i="5"/>
  <c r="A41" i="5"/>
  <c r="C5" i="5"/>
  <c r="C3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11" i="5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11" i="1"/>
  <c r="T11" i="1"/>
  <c r="C12" i="2"/>
  <c r="C11" i="2"/>
  <c r="C10" i="2"/>
  <c r="C8" i="2"/>
  <c r="C5" i="2"/>
  <c r="C4" i="2"/>
  <c r="C3" i="2"/>
  <c r="C2" i="2"/>
  <c r="C1" i="2"/>
  <c r="T12" i="1"/>
  <c r="C6" i="2"/>
  <c r="C7" i="2"/>
  <c r="C9" i="2"/>
  <c r="T13" i="1"/>
  <c r="M11" i="1"/>
  <c r="O11" i="1"/>
  <c r="G11" i="1"/>
  <c r="I11" i="1"/>
  <c r="J11" i="1"/>
  <c r="L11" i="1"/>
  <c r="D11" i="1"/>
  <c r="F11" i="1"/>
  <c r="T14" i="1"/>
  <c r="J13" i="1"/>
  <c r="L13" i="1"/>
  <c r="D13" i="1"/>
  <c r="F13" i="1"/>
  <c r="M13" i="1"/>
  <c r="O13" i="1"/>
  <c r="G13" i="1"/>
  <c r="I13" i="1"/>
  <c r="S11" i="1"/>
  <c r="U11" i="1"/>
  <c r="M12" i="1"/>
  <c r="O12" i="1"/>
  <c r="G12" i="1"/>
  <c r="I12" i="1"/>
  <c r="J12" i="1"/>
  <c r="L12" i="1"/>
  <c r="D12" i="1"/>
  <c r="F12" i="1"/>
  <c r="T15" i="1"/>
  <c r="M14" i="1"/>
  <c r="O14" i="1"/>
  <c r="G14" i="1"/>
  <c r="I14" i="1"/>
  <c r="J14" i="1"/>
  <c r="L14" i="1"/>
  <c r="D14" i="1"/>
  <c r="F14" i="1"/>
  <c r="S12" i="1"/>
  <c r="U12" i="1"/>
  <c r="S13" i="1"/>
  <c r="U13" i="1"/>
  <c r="T16" i="1"/>
  <c r="M15" i="1"/>
  <c r="O15" i="1"/>
  <c r="G15" i="1"/>
  <c r="I15" i="1"/>
  <c r="D15" i="1"/>
  <c r="F15" i="1"/>
  <c r="J15" i="1"/>
  <c r="L15" i="1"/>
  <c r="S14" i="1"/>
  <c r="U14" i="1"/>
  <c r="T17" i="1"/>
  <c r="J16" i="1"/>
  <c r="L16" i="1"/>
  <c r="S15" i="1"/>
  <c r="U15" i="1"/>
  <c r="M16" i="1"/>
  <c r="O16" i="1"/>
  <c r="D16" i="1"/>
  <c r="F16" i="1"/>
  <c r="G16" i="1"/>
  <c r="I16" i="1"/>
  <c r="T18" i="1"/>
  <c r="S16" i="1"/>
  <c r="U16" i="1"/>
  <c r="J17" i="1"/>
  <c r="L17" i="1"/>
  <c r="D17" i="1"/>
  <c r="F17" i="1"/>
  <c r="M17" i="1"/>
  <c r="O17" i="1"/>
  <c r="G17" i="1"/>
  <c r="I17" i="1"/>
  <c r="T19" i="1"/>
  <c r="M18" i="1"/>
  <c r="O18" i="1"/>
  <c r="G18" i="1"/>
  <c r="I18" i="1"/>
  <c r="J18" i="1"/>
  <c r="L18" i="1"/>
  <c r="D18" i="1"/>
  <c r="F18" i="1"/>
  <c r="S17" i="1"/>
  <c r="U17" i="1"/>
  <c r="T20" i="1"/>
  <c r="J19" i="1"/>
  <c r="L19" i="1"/>
  <c r="D19" i="1"/>
  <c r="F19" i="1"/>
  <c r="M19" i="1"/>
  <c r="O19" i="1"/>
  <c r="G19" i="1"/>
  <c r="I19" i="1"/>
  <c r="S18" i="1"/>
  <c r="U18" i="1"/>
  <c r="T21" i="1"/>
  <c r="M20" i="1"/>
  <c r="O20" i="1"/>
  <c r="G20" i="1"/>
  <c r="I20" i="1"/>
  <c r="J20" i="1"/>
  <c r="L20" i="1"/>
  <c r="D20" i="1"/>
  <c r="F20" i="1"/>
  <c r="S19" i="1"/>
  <c r="U19" i="1"/>
  <c r="T22" i="1"/>
  <c r="J21" i="1"/>
  <c r="L21" i="1"/>
  <c r="D21" i="1"/>
  <c r="F21" i="1"/>
  <c r="M21" i="1"/>
  <c r="O21" i="1"/>
  <c r="G21" i="1"/>
  <c r="I21" i="1"/>
  <c r="S20" i="1"/>
  <c r="U20" i="1"/>
  <c r="T23" i="1"/>
  <c r="M23" i="1"/>
  <c r="O23" i="1"/>
  <c r="D23" i="1"/>
  <c r="F23" i="1"/>
  <c r="D22" i="1"/>
  <c r="F22" i="1"/>
  <c r="G23" i="1"/>
  <c r="I23" i="1"/>
  <c r="G22" i="1"/>
  <c r="I22" i="1"/>
  <c r="J23" i="1"/>
  <c r="L23" i="1"/>
  <c r="J22" i="1"/>
  <c r="L22" i="1"/>
  <c r="M22" i="1"/>
  <c r="O22" i="1"/>
  <c r="S21" i="1"/>
  <c r="U21" i="1"/>
  <c r="T24" i="1"/>
  <c r="S22" i="1"/>
  <c r="U22" i="1"/>
  <c r="S23" i="1"/>
  <c r="U23" i="1"/>
  <c r="M24" i="1"/>
  <c r="O24" i="1"/>
  <c r="G24" i="1"/>
  <c r="I24" i="1"/>
  <c r="J24" i="1"/>
  <c r="L24" i="1"/>
  <c r="D24" i="1"/>
  <c r="F24" i="1"/>
  <c r="T25" i="1"/>
  <c r="J25" i="1"/>
  <c r="L25" i="1"/>
  <c r="D25" i="1"/>
  <c r="F25" i="1"/>
  <c r="M25" i="1"/>
  <c r="O25" i="1"/>
  <c r="G25" i="1"/>
  <c r="I25" i="1"/>
  <c r="S24" i="1"/>
  <c r="U24" i="1"/>
  <c r="T26" i="1"/>
  <c r="M26" i="1"/>
  <c r="O26" i="1"/>
  <c r="G26" i="1"/>
  <c r="I26" i="1"/>
  <c r="J26" i="1"/>
  <c r="L26" i="1"/>
  <c r="D26" i="1"/>
  <c r="F26" i="1"/>
  <c r="S25" i="1"/>
  <c r="U25" i="1"/>
  <c r="J27" i="1"/>
  <c r="L27" i="1"/>
  <c r="D27" i="1"/>
  <c r="F27" i="1"/>
  <c r="M27" i="1"/>
  <c r="O27" i="1"/>
  <c r="G27" i="1"/>
  <c r="I27" i="1"/>
  <c r="S26" i="1"/>
  <c r="U26" i="1"/>
  <c r="T28" i="1"/>
  <c r="S27" i="1"/>
  <c r="M28" i="1"/>
  <c r="O28" i="1"/>
  <c r="G28" i="1"/>
  <c r="I28" i="1"/>
  <c r="J28" i="1"/>
  <c r="L28" i="1"/>
  <c r="D28" i="1"/>
  <c r="F28" i="1"/>
  <c r="T29" i="1"/>
  <c r="G29" i="1"/>
  <c r="I29" i="1"/>
  <c r="S28" i="1"/>
  <c r="U28" i="1"/>
  <c r="T30" i="1"/>
  <c r="J29" i="1"/>
  <c r="L29" i="1"/>
  <c r="M29" i="1"/>
  <c r="O29" i="1"/>
  <c r="D29" i="1"/>
  <c r="F29" i="1"/>
  <c r="J30" i="1"/>
  <c r="L30" i="1"/>
  <c r="T31" i="1"/>
  <c r="D30" i="1"/>
  <c r="F30" i="1"/>
  <c r="D31" i="1"/>
  <c r="F31" i="1"/>
  <c r="S29" i="1"/>
  <c r="U29" i="1"/>
  <c r="M30" i="1"/>
  <c r="O30" i="1"/>
  <c r="G30" i="1"/>
  <c r="I30" i="1"/>
  <c r="T32" i="1"/>
  <c r="S30" i="1"/>
  <c r="U30" i="1"/>
  <c r="G31" i="1"/>
  <c r="I31" i="1"/>
  <c r="J31" i="1"/>
  <c r="L31" i="1"/>
  <c r="M32" i="1"/>
  <c r="O32" i="1"/>
  <c r="M31" i="1"/>
  <c r="O31" i="1"/>
  <c r="T33" i="1"/>
  <c r="D33" i="1"/>
  <c r="F33" i="1"/>
  <c r="D32" i="1"/>
  <c r="F32" i="1"/>
  <c r="J32" i="1"/>
  <c r="L32" i="1"/>
  <c r="G32" i="1"/>
  <c r="I32" i="1"/>
  <c r="S31" i="1"/>
  <c r="U31" i="1"/>
  <c r="T34" i="1"/>
  <c r="G33" i="1"/>
  <c r="I33" i="1"/>
  <c r="G34" i="1"/>
  <c r="I34" i="1"/>
  <c r="M33" i="1"/>
  <c r="O33" i="1"/>
  <c r="J33" i="1"/>
  <c r="L33" i="1"/>
  <c r="S32" i="1"/>
  <c r="U32" i="1"/>
  <c r="T35" i="1"/>
  <c r="M34" i="1"/>
  <c r="O34" i="1"/>
  <c r="S33" i="1"/>
  <c r="U33" i="1"/>
  <c r="D34" i="1"/>
  <c r="F34" i="1"/>
  <c r="J34" i="1"/>
  <c r="L34" i="1"/>
  <c r="J35" i="1"/>
  <c r="L35" i="1"/>
  <c r="D35" i="1"/>
  <c r="F35" i="1"/>
  <c r="M35" i="1"/>
  <c r="O35" i="1"/>
  <c r="G35" i="1"/>
  <c r="I35" i="1"/>
  <c r="T36" i="1"/>
  <c r="S34" i="1"/>
  <c r="U34" i="1"/>
  <c r="G36" i="1"/>
  <c r="I36" i="1"/>
  <c r="S35" i="1"/>
  <c r="U35" i="1"/>
  <c r="T37" i="1"/>
  <c r="J36" i="1"/>
  <c r="L36" i="1"/>
  <c r="M36" i="1"/>
  <c r="O36" i="1"/>
  <c r="D36" i="1"/>
  <c r="F36" i="1"/>
  <c r="J37" i="1"/>
  <c r="L37" i="1"/>
  <c r="T38" i="1"/>
  <c r="D37" i="1"/>
  <c r="F37" i="1"/>
  <c r="S36" i="1"/>
  <c r="U36" i="1"/>
  <c r="M37" i="1"/>
  <c r="O37" i="1"/>
  <c r="G37" i="1"/>
  <c r="I37" i="1"/>
  <c r="T39" i="1"/>
  <c r="S37" i="1"/>
  <c r="U37" i="1"/>
  <c r="M38" i="1"/>
  <c r="O38" i="1"/>
  <c r="G38" i="1"/>
  <c r="I38" i="1"/>
  <c r="J38" i="1"/>
  <c r="L38" i="1"/>
  <c r="D38" i="1"/>
  <c r="F38" i="1"/>
  <c r="T40" i="1"/>
  <c r="J39" i="1"/>
  <c r="L39" i="1"/>
  <c r="D39" i="1"/>
  <c r="F39" i="1"/>
  <c r="M39" i="1"/>
  <c r="O39" i="1"/>
  <c r="G39" i="1"/>
  <c r="I39" i="1"/>
  <c r="S38" i="1"/>
  <c r="U38" i="1"/>
  <c r="T41" i="1"/>
  <c r="M40" i="1"/>
  <c r="O40" i="1"/>
  <c r="G40" i="1"/>
  <c r="I40" i="1"/>
  <c r="J40" i="1"/>
  <c r="L40" i="1"/>
  <c r="D40" i="1"/>
  <c r="F40" i="1"/>
  <c r="S39" i="1"/>
  <c r="U39" i="1"/>
  <c r="W15" i="1"/>
  <c r="X15" i="1"/>
  <c r="J41" i="1"/>
  <c r="L41" i="1"/>
  <c r="D41" i="1"/>
  <c r="F41" i="1"/>
  <c r="M41" i="1"/>
  <c r="O41" i="1"/>
  <c r="G41" i="1"/>
  <c r="I41" i="1"/>
  <c r="S40" i="1"/>
  <c r="U40" i="1"/>
  <c r="S41" i="1"/>
  <c r="U41" i="1"/>
  <c r="K11" i="5"/>
  <c r="H11" i="5"/>
  <c r="E11" i="5"/>
  <c r="N11" i="5"/>
  <c r="H12" i="5"/>
  <c r="K12" i="5"/>
  <c r="E12" i="5"/>
  <c r="N12" i="5"/>
  <c r="T11" i="5"/>
  <c r="T12" i="5"/>
  <c r="N13" i="5"/>
  <c r="E13" i="5"/>
  <c r="H13" i="5"/>
  <c r="K13" i="5"/>
  <c r="D11" i="5"/>
  <c r="F11" i="5"/>
  <c r="G11" i="5"/>
  <c r="I11" i="5"/>
  <c r="J11" i="5"/>
  <c r="L11" i="5"/>
  <c r="D12" i="5"/>
  <c r="F12" i="5"/>
  <c r="M12" i="5"/>
  <c r="O12" i="5"/>
  <c r="J12" i="5"/>
  <c r="L12" i="5"/>
  <c r="G12" i="5"/>
  <c r="I12" i="5"/>
  <c r="M11" i="5"/>
  <c r="O11" i="5"/>
  <c r="T13" i="5"/>
  <c r="N14" i="5"/>
  <c r="H14" i="5"/>
  <c r="E14" i="5"/>
  <c r="K14" i="5"/>
  <c r="S11" i="5"/>
  <c r="U11" i="5"/>
  <c r="J13" i="5"/>
  <c r="L13" i="5"/>
  <c r="G13" i="5"/>
  <c r="I13" i="5"/>
  <c r="D13" i="5"/>
  <c r="F13" i="5"/>
  <c r="M13" i="5"/>
  <c r="O13" i="5"/>
  <c r="S12" i="5"/>
  <c r="U12" i="5"/>
  <c r="T14" i="5"/>
  <c r="E15" i="5"/>
  <c r="K15" i="5"/>
  <c r="N15" i="5"/>
  <c r="H15" i="5"/>
  <c r="D14" i="5"/>
  <c r="F14" i="5"/>
  <c r="S13" i="5"/>
  <c r="U13" i="5"/>
  <c r="M14" i="5"/>
  <c r="O14" i="5"/>
  <c r="J14" i="5"/>
  <c r="L14" i="5"/>
  <c r="G14" i="5"/>
  <c r="I14" i="5"/>
  <c r="H16" i="5"/>
  <c r="E16" i="5"/>
  <c r="N16" i="5"/>
  <c r="K16" i="5"/>
  <c r="M15" i="5"/>
  <c r="O15" i="5"/>
  <c r="T15" i="5"/>
  <c r="S14" i="5"/>
  <c r="U14" i="5"/>
  <c r="M16" i="5"/>
  <c r="O16" i="5"/>
  <c r="T16" i="5"/>
  <c r="D15" i="5"/>
  <c r="F15" i="5"/>
  <c r="J15" i="5"/>
  <c r="L15" i="5"/>
  <c r="N17" i="5"/>
  <c r="K17" i="5"/>
  <c r="E17" i="5"/>
  <c r="H17" i="5"/>
  <c r="G15" i="5"/>
  <c r="I15" i="5"/>
  <c r="J17" i="5"/>
  <c r="L17" i="5"/>
  <c r="G16" i="5"/>
  <c r="I16" i="5"/>
  <c r="J16" i="5"/>
  <c r="L16" i="5"/>
  <c r="D16" i="5"/>
  <c r="F16" i="5"/>
  <c r="T17" i="5"/>
  <c r="N18" i="5"/>
  <c r="H18" i="5"/>
  <c r="K18" i="5"/>
  <c r="E18" i="5"/>
  <c r="S15" i="5"/>
  <c r="U15" i="5"/>
  <c r="G17" i="5"/>
  <c r="I17" i="5"/>
  <c r="M17" i="5"/>
  <c r="O17" i="5"/>
  <c r="J18" i="5"/>
  <c r="L18" i="5"/>
  <c r="D17" i="5"/>
  <c r="F17" i="5"/>
  <c r="S16" i="5"/>
  <c r="U16" i="5"/>
  <c r="T18" i="5"/>
  <c r="K19" i="5"/>
  <c r="N19" i="5"/>
  <c r="E19" i="5"/>
  <c r="H19" i="5"/>
  <c r="G18" i="5"/>
  <c r="I18" i="5"/>
  <c r="G19" i="5"/>
  <c r="I19" i="5"/>
  <c r="S17" i="5"/>
  <c r="U17" i="5"/>
  <c r="M18" i="5"/>
  <c r="O18" i="5"/>
  <c r="D18" i="5"/>
  <c r="F18" i="5"/>
  <c r="T19" i="5"/>
  <c r="N20" i="5"/>
  <c r="E20" i="5"/>
  <c r="K20" i="5"/>
  <c r="H20" i="5"/>
  <c r="J19" i="5"/>
  <c r="L19" i="5"/>
  <c r="M19" i="5"/>
  <c r="O19" i="5"/>
  <c r="D19" i="5"/>
  <c r="F19" i="5"/>
  <c r="S18" i="5"/>
  <c r="U18" i="5"/>
  <c r="K21" i="5"/>
  <c r="H21" i="5"/>
  <c r="N21" i="5"/>
  <c r="E21" i="5"/>
  <c r="T20" i="5"/>
  <c r="J20" i="5"/>
  <c r="L20" i="5"/>
  <c r="J21" i="5"/>
  <c r="L21" i="5"/>
  <c r="S19" i="5"/>
  <c r="U19" i="5"/>
  <c r="M20" i="5"/>
  <c r="O20" i="5"/>
  <c r="G20" i="5"/>
  <c r="I20" i="5"/>
  <c r="D20" i="5"/>
  <c r="F20" i="5"/>
  <c r="K22" i="5"/>
  <c r="N22" i="5"/>
  <c r="E22" i="5"/>
  <c r="H22" i="5"/>
  <c r="T21" i="5"/>
  <c r="S20" i="5"/>
  <c r="U20" i="5"/>
  <c r="G21" i="5"/>
  <c r="I21" i="5"/>
  <c r="M21" i="5"/>
  <c r="O21" i="5"/>
  <c r="D22" i="5"/>
  <c r="F22" i="5"/>
  <c r="D21" i="5"/>
  <c r="F21" i="5"/>
  <c r="T22" i="5"/>
  <c r="E23" i="5"/>
  <c r="N23" i="5"/>
  <c r="K23" i="5"/>
  <c r="H23" i="5"/>
  <c r="D23" i="5"/>
  <c r="F23" i="5"/>
  <c r="S21" i="5"/>
  <c r="U21" i="5"/>
  <c r="G22" i="5"/>
  <c r="I22" i="5"/>
  <c r="J22" i="5"/>
  <c r="L22" i="5"/>
  <c r="M22" i="5"/>
  <c r="O22" i="5"/>
  <c r="N24" i="5"/>
  <c r="K24" i="5"/>
  <c r="H24" i="5"/>
  <c r="E24" i="5"/>
  <c r="T23" i="5"/>
  <c r="M24" i="5"/>
  <c r="O24" i="5"/>
  <c r="G23" i="5"/>
  <c r="I23" i="5"/>
  <c r="G24" i="5"/>
  <c r="I24" i="5"/>
  <c r="M23" i="5"/>
  <c r="O23" i="5"/>
  <c r="J23" i="5"/>
  <c r="L23" i="5"/>
  <c r="S22" i="5"/>
  <c r="U22" i="5"/>
  <c r="T24" i="5"/>
  <c r="J24" i="5"/>
  <c r="L24" i="5"/>
  <c r="K25" i="5"/>
  <c r="N25" i="5"/>
  <c r="M25" i="5"/>
  <c r="O25" i="5"/>
  <c r="H25" i="5"/>
  <c r="E25" i="5"/>
  <c r="D24" i="5"/>
  <c r="F24" i="5"/>
  <c r="G25" i="5"/>
  <c r="I25" i="5"/>
  <c r="J25" i="5"/>
  <c r="L25" i="5"/>
  <c r="S23" i="5"/>
  <c r="U23" i="5"/>
  <c r="D25" i="5"/>
  <c r="F25" i="5"/>
  <c r="S24" i="5"/>
  <c r="U24" i="5"/>
  <c r="K26" i="5"/>
  <c r="N26" i="5"/>
  <c r="E26" i="5"/>
  <c r="H26" i="5"/>
  <c r="G26" i="5"/>
  <c r="T25" i="5"/>
  <c r="I26" i="5"/>
  <c r="S25" i="5"/>
  <c r="U25" i="5"/>
  <c r="T26" i="5"/>
  <c r="M26" i="5"/>
  <c r="O26" i="5"/>
  <c r="J26" i="5"/>
  <c r="L26" i="5"/>
  <c r="D26" i="5"/>
  <c r="F26" i="5"/>
  <c r="N27" i="5"/>
  <c r="K27" i="5"/>
  <c r="E27" i="5"/>
  <c r="H27" i="5"/>
  <c r="S26" i="5"/>
  <c r="U26" i="5"/>
  <c r="E28" i="5"/>
  <c r="N28" i="5"/>
  <c r="H28" i="5"/>
  <c r="K28" i="5"/>
  <c r="G27" i="5"/>
  <c r="I27" i="5"/>
  <c r="T27" i="5"/>
  <c r="M27" i="5"/>
  <c r="O27" i="5"/>
  <c r="J27" i="5"/>
  <c r="L27" i="5"/>
  <c r="D27" i="5"/>
  <c r="F27" i="5"/>
  <c r="D28" i="5"/>
  <c r="F28" i="5"/>
  <c r="N29" i="5"/>
  <c r="E29" i="5"/>
  <c r="K29" i="5"/>
  <c r="H29" i="5"/>
  <c r="T28" i="5"/>
  <c r="G29" i="5"/>
  <c r="I29" i="5"/>
  <c r="S27" i="5"/>
  <c r="U27" i="5"/>
  <c r="M28" i="5"/>
  <c r="O28" i="5"/>
  <c r="G28" i="5"/>
  <c r="I28" i="5"/>
  <c r="J28" i="5"/>
  <c r="L28" i="5"/>
  <c r="T29" i="5"/>
  <c r="N30" i="5"/>
  <c r="K30" i="5"/>
  <c r="E30" i="5"/>
  <c r="H30" i="5"/>
  <c r="G30" i="5"/>
  <c r="I30" i="5"/>
  <c r="S28" i="5"/>
  <c r="U28" i="5"/>
  <c r="J29" i="5"/>
  <c r="L29" i="5"/>
  <c r="M29" i="5"/>
  <c r="O29" i="5"/>
  <c r="D29" i="5"/>
  <c r="F29" i="5"/>
  <c r="T30" i="5"/>
  <c r="N31" i="5"/>
  <c r="H31" i="5"/>
  <c r="K31" i="5"/>
  <c r="E31" i="5"/>
  <c r="G31" i="5"/>
  <c r="I31" i="5"/>
  <c r="D30" i="5"/>
  <c r="F30" i="5"/>
  <c r="M30" i="5"/>
  <c r="O30" i="5"/>
  <c r="J30" i="5"/>
  <c r="L30" i="5"/>
  <c r="S29" i="5"/>
  <c r="U29" i="5"/>
  <c r="H32" i="5"/>
  <c r="E32" i="5"/>
  <c r="K32" i="5"/>
  <c r="N32" i="5"/>
  <c r="T31" i="5"/>
  <c r="D31" i="5"/>
  <c r="F31" i="5"/>
  <c r="M31" i="5"/>
  <c r="O31" i="5"/>
  <c r="J31" i="5"/>
  <c r="L31" i="5"/>
  <c r="J32" i="5"/>
  <c r="L32" i="5"/>
  <c r="S30" i="5"/>
  <c r="U30" i="5"/>
  <c r="T32" i="5"/>
  <c r="K33" i="5"/>
  <c r="H33" i="5"/>
  <c r="E33" i="5"/>
  <c r="N33" i="5"/>
  <c r="G33" i="5"/>
  <c r="I33" i="5"/>
  <c r="D32" i="5"/>
  <c r="F32" i="5"/>
  <c r="M32" i="5"/>
  <c r="O32" i="5"/>
  <c r="S31" i="5"/>
  <c r="U31" i="5"/>
  <c r="G32" i="5"/>
  <c r="I32" i="5"/>
  <c r="D33" i="5"/>
  <c r="F33" i="5"/>
  <c r="T33" i="5"/>
  <c r="K34" i="5"/>
  <c r="N34" i="5"/>
  <c r="H34" i="5"/>
  <c r="E34" i="5"/>
  <c r="J33" i="5"/>
  <c r="L33" i="5"/>
  <c r="M33" i="5"/>
  <c r="O33" i="5"/>
  <c r="S32" i="5"/>
  <c r="U32" i="5"/>
  <c r="T34" i="5"/>
  <c r="S33" i="5"/>
  <c r="U33" i="5"/>
  <c r="K35" i="5"/>
  <c r="H35" i="5"/>
  <c r="N35" i="5"/>
  <c r="E35" i="5"/>
  <c r="G34" i="5"/>
  <c r="I34" i="5"/>
  <c r="J34" i="5"/>
  <c r="L34" i="5"/>
  <c r="D34" i="5"/>
  <c r="F34" i="5"/>
  <c r="M34" i="5"/>
  <c r="O34" i="5"/>
  <c r="T35" i="5"/>
  <c r="N36" i="5"/>
  <c r="H36" i="5"/>
  <c r="K36" i="5"/>
  <c r="E36" i="5"/>
  <c r="G35" i="5"/>
  <c r="I35" i="5"/>
  <c r="J35" i="5"/>
  <c r="L35" i="5"/>
  <c r="D35" i="5"/>
  <c r="F35" i="5"/>
  <c r="M35" i="5"/>
  <c r="O35" i="5"/>
  <c r="S34" i="5"/>
  <c r="U34" i="5"/>
  <c r="D36" i="5"/>
  <c r="F36" i="5"/>
  <c r="T36" i="5"/>
  <c r="K37" i="5"/>
  <c r="N37" i="5"/>
  <c r="H37" i="5"/>
  <c r="E37" i="5"/>
  <c r="S35" i="5"/>
  <c r="U35" i="5"/>
  <c r="G36" i="5"/>
  <c r="I36" i="5"/>
  <c r="M36" i="5"/>
  <c r="O36" i="5"/>
  <c r="M37" i="5"/>
  <c r="O37" i="5"/>
  <c r="J36" i="5"/>
  <c r="L36" i="5"/>
  <c r="T37" i="5"/>
  <c r="H38" i="5"/>
  <c r="E38" i="5"/>
  <c r="K38" i="5"/>
  <c r="N38" i="5"/>
  <c r="J37" i="5"/>
  <c r="L37" i="5"/>
  <c r="S36" i="5"/>
  <c r="U36" i="5"/>
  <c r="G37" i="5"/>
  <c r="I37" i="5"/>
  <c r="G38" i="5"/>
  <c r="I38" i="5"/>
  <c r="D37" i="5"/>
  <c r="F37" i="5"/>
  <c r="T38" i="5"/>
  <c r="N39" i="5"/>
  <c r="E39" i="5"/>
  <c r="H39" i="5"/>
  <c r="K39" i="5"/>
  <c r="G39" i="5"/>
  <c r="I39" i="5"/>
  <c r="S37" i="5"/>
  <c r="U37" i="5"/>
  <c r="J38" i="5"/>
  <c r="L38" i="5"/>
  <c r="D38" i="5"/>
  <c r="F38" i="5"/>
  <c r="M38" i="5"/>
  <c r="O38" i="5"/>
  <c r="T39" i="5"/>
  <c r="H40" i="5"/>
  <c r="K40" i="5"/>
  <c r="E40" i="5"/>
  <c r="N40" i="5"/>
  <c r="D39" i="5"/>
  <c r="F39" i="5"/>
  <c r="M39" i="5"/>
  <c r="O39" i="5"/>
  <c r="S38" i="5"/>
  <c r="U38" i="5"/>
  <c r="J39" i="5"/>
  <c r="L39" i="5"/>
  <c r="M40" i="5"/>
  <c r="O40" i="5"/>
  <c r="H41" i="5"/>
  <c r="E41" i="5"/>
  <c r="N41" i="5"/>
  <c r="K41" i="5"/>
  <c r="T40" i="5"/>
  <c r="G40" i="5"/>
  <c r="I40" i="5"/>
  <c r="S39" i="5"/>
  <c r="U39" i="5"/>
  <c r="D40" i="5"/>
  <c r="F40" i="5"/>
  <c r="J40" i="5"/>
  <c r="L40" i="5"/>
  <c r="T41" i="5"/>
  <c r="G41" i="5"/>
  <c r="I41" i="5"/>
  <c r="D41" i="5"/>
  <c r="M41" i="5"/>
  <c r="O41" i="5"/>
  <c r="J41" i="5"/>
  <c r="L41" i="5"/>
  <c r="S40" i="5"/>
  <c r="U40" i="5"/>
  <c r="T27" i="1"/>
  <c r="U27" i="1"/>
  <c r="S41" i="5"/>
  <c r="U41" i="5"/>
  <c r="F41" i="5"/>
</calcChain>
</file>

<file path=xl/sharedStrings.xml><?xml version="1.0" encoding="utf-8"?>
<sst xmlns="http://schemas.openxmlformats.org/spreadsheetml/2006/main" count="113" uniqueCount="31">
  <si>
    <t>Premier de l'an</t>
  </si>
  <si>
    <t>1er mai fete du travail</t>
  </si>
  <si>
    <t>dimanche de paques</t>
  </si>
  <si>
    <t>lundi de paques 1 jour apres</t>
  </si>
  <si>
    <t>ascencion 39 jour apres paques</t>
  </si>
  <si>
    <t>lundi de pentecote 50 jours apres paques</t>
  </si>
  <si>
    <t>15 aout assomption</t>
  </si>
  <si>
    <t>1er novembre toussaint</t>
  </si>
  <si>
    <t>25 decembre noel</t>
  </si>
  <si>
    <t>Année</t>
  </si>
  <si>
    <t>Mois</t>
  </si>
  <si>
    <t>NOMBRE DE JOURS</t>
  </si>
  <si>
    <t>OBJECTIF</t>
  </si>
  <si>
    <t>REALISATION</t>
  </si>
  <si>
    <t>OBJECTIF Hors Cess</t>
  </si>
  <si>
    <t>REALISATION Hors Cessions</t>
  </si>
  <si>
    <t>OBJ/JOUR</t>
  </si>
  <si>
    <t>REAL.</t>
  </si>
  <si>
    <t>% DE REAL.</t>
  </si>
  <si>
    <t>Avancement</t>
  </si>
  <si>
    <t>CA NET</t>
  </si>
  <si>
    <t>TOTAL</t>
  </si>
  <si>
    <t>CA</t>
  </si>
  <si>
    <t>Objectif</t>
  </si>
  <si>
    <t>Réalisé</t>
  </si>
  <si>
    <t>HE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</si>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</sst>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dd"/>
    <numFmt numFmtId="165" formatCode="mmmm"/>
    <numFmt numFmtId="166" formatCode="[$-F800]dddd\,\ mmmm\ dd\,\ yyyy"/>
    <numFmt numFmtId="167" formatCode="dddd"/>
    <numFmt numFmtId="168" formatCode="#,##0\ [$€-1]"/>
    <numFmt numFmtId="169" formatCode="0.0%"/>
    <numFmt numFmtId="170" formatCode="_-* #,##0.00\ [$€-1]_-;\-* #,##0.00\ [$€-1]_-;_-* &quot;-&quot;??\ [$€-1]_-"/>
    <numFmt numFmtId="171" formatCode="General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i/>
      <sz val="2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0"/>
      <color theme="1"/>
      <name val="Calibri"/>
      <family val="2"/>
      <scheme val="minor"/>
    </font>
    <font>
      <b/>
      <i/>
      <sz val="14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99FF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</borders>
  <cellStyleXfs count="14">
    <xf numFmtId="0" fontId="0" fillId="0" borderId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170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171" fontId="3" fillId="0" borderId="0">
      <alignment vertical="center"/>
    </xf>
    <xf numFmtId="171" fontId="3" fillId="0" borderId="0">
      <alignment vertical="center"/>
    </xf>
    <xf numFmtId="0" fontId="17" fillId="0" borderId="0"/>
    <xf numFmtId="0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7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16" fontId="3" fillId="4" borderId="1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166" fontId="0" fillId="2" borderId="0" xfId="0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/>
    <xf numFmtId="49" fontId="5" fillId="0" borderId="5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167" fontId="2" fillId="0" borderId="13" xfId="0" applyNumberFormat="1" applyFont="1" applyBorder="1" applyAlignment="1">
      <alignment horizontal="center" vertical="center"/>
    </xf>
    <xf numFmtId="167" fontId="2" fillId="0" borderId="38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0" fontId="2" fillId="0" borderId="0" xfId="0" applyNumberFormat="1" applyFont="1"/>
    <xf numFmtId="0" fontId="14" fillId="0" borderId="0" xfId="0" applyNumberFormat="1" applyFont="1"/>
    <xf numFmtId="0" fontId="14" fillId="0" borderId="0" xfId="0" applyFont="1"/>
    <xf numFmtId="0" fontId="0" fillId="0" borderId="0" xfId="0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" fontId="0" fillId="0" borderId="0" xfId="0" applyNumberFormat="1"/>
    <xf numFmtId="0" fontId="2" fillId="0" borderId="33" xfId="0" applyFont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  <xf numFmtId="1" fontId="2" fillId="0" borderId="20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1" fontId="2" fillId="0" borderId="33" xfId="0" applyNumberFormat="1" applyFont="1" applyBorder="1" applyAlignment="1">
      <alignment horizontal="center" vertical="center"/>
    </xf>
    <xf numFmtId="1" fontId="2" fillId="0" borderId="34" xfId="0" applyNumberFormat="1" applyFont="1" applyBorder="1" applyAlignment="1">
      <alignment horizontal="center" vertical="center"/>
    </xf>
    <xf numFmtId="9" fontId="2" fillId="0" borderId="0" xfId="1" applyNumberFormat="1" applyFont="1" applyBorder="1" applyAlignment="1">
      <alignment horizontal="center" vertical="center"/>
    </xf>
    <xf numFmtId="9" fontId="2" fillId="0" borderId="11" xfId="1" applyFont="1" applyBorder="1" applyAlignment="1">
      <alignment horizontal="center" vertical="center"/>
    </xf>
    <xf numFmtId="9" fontId="2" fillId="0" borderId="26" xfId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5" xfId="0" applyNumberFormat="1" applyFont="1" applyBorder="1" applyAlignment="1">
      <alignment horizontal="center" vertical="center"/>
    </xf>
    <xf numFmtId="1" fontId="2" fillId="0" borderId="36" xfId="0" applyNumberFormat="1" applyFont="1" applyBorder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2" fillId="0" borderId="4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9" fontId="0" fillId="0" borderId="1" xfId="1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9" fontId="0" fillId="0" borderId="0" xfId="1" applyNumberFormat="1" applyFont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9" fontId="2" fillId="0" borderId="4" xfId="1" applyNumberFormat="1" applyFont="1" applyBorder="1" applyAlignment="1">
      <alignment horizontal="center" vertical="center"/>
    </xf>
    <xf numFmtId="9" fontId="2" fillId="0" borderId="43" xfId="1" applyNumberFormat="1" applyFont="1" applyBorder="1" applyAlignment="1">
      <alignment horizontal="center" vertical="center"/>
    </xf>
    <xf numFmtId="1" fontId="2" fillId="0" borderId="0" xfId="0" applyNumberFormat="1" applyFont="1"/>
    <xf numFmtId="1" fontId="0" fillId="0" borderId="0" xfId="0" applyNumberFormat="1"/>
    <xf numFmtId="0" fontId="0" fillId="11" borderId="0" xfId="0" applyFill="1"/>
    <xf numFmtId="0" fontId="0" fillId="15" borderId="0" xfId="0" applyFill="1"/>
    <xf numFmtId="0" fontId="0" fillId="14" borderId="0" xfId="0" applyFill="1"/>
    <xf numFmtId="0" fontId="0" fillId="13" borderId="0" xfId="0" applyFill="1"/>
    <xf numFmtId="0" fontId="0" fillId="16" borderId="0" xfId="0" applyFill="1"/>
    <xf numFmtId="0" fontId="0" fillId="12" borderId="0" xfId="0" applyFill="1"/>
    <xf numFmtId="17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1" fontId="7" fillId="5" borderId="27" xfId="0" applyNumberFormat="1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/>
    </xf>
    <xf numFmtId="0" fontId="15" fillId="11" borderId="7" xfId="0" applyFont="1" applyFill="1" applyBorder="1" applyAlignment="1">
      <alignment horizontal="center" vertical="center"/>
    </xf>
    <xf numFmtId="0" fontId="15" fillId="11" borderId="6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0" fontId="15" fillId="11" borderId="10" xfId="0" applyFont="1" applyFill="1" applyBorder="1" applyAlignment="1">
      <alignment horizontal="center" vertical="center"/>
    </xf>
    <xf numFmtId="0" fontId="15" fillId="11" borderId="9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9" fillId="9" borderId="2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 wrapText="1"/>
    </xf>
    <xf numFmtId="0" fontId="9" fillId="11" borderId="2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wrapText="1"/>
    </xf>
    <xf numFmtId="0" fontId="9" fillId="11" borderId="17" xfId="0" applyFont="1" applyFill="1" applyBorder="1" applyAlignment="1">
      <alignment horizontal="center" vertical="center" wrapText="1"/>
    </xf>
    <xf numFmtId="0" fontId="9" fillId="11" borderId="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7" xfId="0" applyFont="1" applyFill="1" applyBorder="1" applyAlignment="1">
      <alignment horizontal="center" vertical="center" wrapText="1"/>
    </xf>
    <xf numFmtId="0" fontId="8" fillId="8" borderId="22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15" fillId="14" borderId="5" xfId="0" applyFont="1" applyFill="1" applyBorder="1" applyAlignment="1">
      <alignment horizontal="center" vertical="center" wrapText="1"/>
    </xf>
    <xf numFmtId="0" fontId="15" fillId="14" borderId="7" xfId="0" applyFont="1" applyFill="1" applyBorder="1" applyAlignment="1">
      <alignment horizontal="center" vertical="center" wrapText="1"/>
    </xf>
    <xf numFmtId="0" fontId="15" fillId="14" borderId="6" xfId="0" applyFont="1" applyFill="1" applyBorder="1" applyAlignment="1">
      <alignment horizontal="center" vertical="center" wrapText="1"/>
    </xf>
    <xf numFmtId="0" fontId="15" fillId="14" borderId="8" xfId="0" applyFont="1" applyFill="1" applyBorder="1" applyAlignment="1">
      <alignment horizontal="center" vertical="center" wrapText="1"/>
    </xf>
    <xf numFmtId="0" fontId="15" fillId="14" borderId="10" xfId="0" applyFont="1" applyFill="1" applyBorder="1" applyAlignment="1">
      <alignment horizontal="center" vertical="center" wrapText="1"/>
    </xf>
    <xf numFmtId="0" fontId="15" fillId="14" borderId="9" xfId="0" applyFont="1" applyFill="1" applyBorder="1" applyAlignment="1">
      <alignment horizontal="center" vertical="center" wrapText="1"/>
    </xf>
    <xf numFmtId="0" fontId="15" fillId="16" borderId="5" xfId="0" applyFont="1" applyFill="1" applyBorder="1" applyAlignment="1">
      <alignment horizontal="center" vertical="center" wrapText="1"/>
    </xf>
    <xf numFmtId="0" fontId="15" fillId="16" borderId="7" xfId="0" applyFont="1" applyFill="1" applyBorder="1" applyAlignment="1">
      <alignment horizontal="center" vertical="center" wrapText="1"/>
    </xf>
    <xf numFmtId="0" fontId="15" fillId="16" borderId="6" xfId="0" applyFont="1" applyFill="1" applyBorder="1" applyAlignment="1">
      <alignment horizontal="center" vertical="center" wrapText="1"/>
    </xf>
    <xf numFmtId="0" fontId="15" fillId="16" borderId="8" xfId="0" applyFont="1" applyFill="1" applyBorder="1" applyAlignment="1">
      <alignment horizontal="center" vertical="center" wrapText="1"/>
    </xf>
    <xf numFmtId="0" fontId="15" fillId="16" borderId="10" xfId="0" applyFont="1" applyFill="1" applyBorder="1" applyAlignment="1">
      <alignment horizontal="center" vertical="center" wrapText="1"/>
    </xf>
    <xf numFmtId="0" fontId="15" fillId="16" borderId="9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5" fillId="12" borderId="7" xfId="0" applyFont="1" applyFill="1" applyBorder="1" applyAlignment="1">
      <alignment horizontal="center" vertical="center" wrapText="1"/>
    </xf>
    <xf numFmtId="0" fontId="15" fillId="12" borderId="6" xfId="0" applyFont="1" applyFill="1" applyBorder="1" applyAlignment="1">
      <alignment horizontal="center" vertical="center" wrapText="1"/>
    </xf>
    <xf numFmtId="0" fontId="15" fillId="12" borderId="8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  <xf numFmtId="0" fontId="15" fillId="12" borderId="9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0" fillId="11" borderId="41" xfId="0" applyFill="1" applyBorder="1" applyAlignment="1">
      <alignment horizontal="center" vertical="center"/>
    </xf>
    <xf numFmtId="0" fontId="0" fillId="11" borderId="42" xfId="0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 wrapText="1"/>
    </xf>
    <xf numFmtId="168" fontId="10" fillId="5" borderId="37" xfId="0" applyNumberFormat="1" applyFont="1" applyFill="1" applyBorder="1" applyAlignment="1">
      <alignment horizontal="center" vertical="center"/>
    </xf>
    <xf numFmtId="168" fontId="12" fillId="5" borderId="37" xfId="0" applyNumberFormat="1" applyFont="1" applyFill="1" applyBorder="1" applyAlignment="1">
      <alignment horizontal="center" vertical="center"/>
    </xf>
    <xf numFmtId="0" fontId="15" fillId="13" borderId="5" xfId="0" applyFont="1" applyFill="1" applyBorder="1" applyAlignment="1">
      <alignment horizontal="center" vertical="center"/>
    </xf>
    <xf numFmtId="0" fontId="15" fillId="13" borderId="7" xfId="0" applyFont="1" applyFill="1" applyBorder="1" applyAlignment="1">
      <alignment horizontal="center" vertical="center"/>
    </xf>
    <xf numFmtId="0" fontId="15" fillId="13" borderId="6" xfId="0" applyFont="1" applyFill="1" applyBorder="1" applyAlignment="1">
      <alignment horizontal="center" vertical="center"/>
    </xf>
    <xf numFmtId="0" fontId="15" fillId="13" borderId="8" xfId="0" applyFont="1" applyFill="1" applyBorder="1" applyAlignment="1">
      <alignment horizontal="center" vertical="center"/>
    </xf>
    <xf numFmtId="0" fontId="15" fillId="13" borderId="10" xfId="0" applyFont="1" applyFill="1" applyBorder="1" applyAlignment="1">
      <alignment horizontal="center" vertical="center"/>
    </xf>
    <xf numFmtId="0" fontId="15" fillId="13" borderId="9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1" fontId="10" fillId="5" borderId="37" xfId="0" applyNumberFormat="1" applyFont="1" applyFill="1" applyBorder="1" applyAlignment="1">
      <alignment horizontal="center" vertical="center"/>
    </xf>
    <xf numFmtId="1" fontId="12" fillId="5" borderId="3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4">
    <cellStyle name="Euro" xfId="3"/>
    <cellStyle name="Lien hypertexte" xfId="12" builtinId="8" hidden="1"/>
    <cellStyle name="Lien hypertexte visité" xfId="13" builtinId="9" hidden="1"/>
    <cellStyle name="Milliers 2" xfId="9"/>
    <cellStyle name="Milliers 3" xfId="8"/>
    <cellStyle name="Normal" xfId="0" builtinId="0"/>
    <cellStyle name="Normal 2" xfId="7"/>
    <cellStyle name="Normal 3" xfId="11"/>
    <cellStyle name="Pourcentage" xfId="1" builtinId="5"/>
    <cellStyle name="Pourcentage 2" xfId="4"/>
    <cellStyle name="Pourcentage 3" xfId="2"/>
    <cellStyle name="Pourcentage 4" xfId="10"/>
    <cellStyle name="YN" xfId="5"/>
    <cellStyle name="YN 2" xfId="6"/>
  </cellStyles>
  <dxfs count="19">
    <dxf>
      <font>
        <color theme="0"/>
      </font>
      <fill>
        <patternFill patternType="solid">
          <bgColor theme="0"/>
        </patternFill>
      </fill>
    </dxf>
    <dxf>
      <font>
        <b val="0"/>
        <i val="0"/>
        <color theme="0"/>
      </font>
      <fill>
        <patternFill>
          <bgColor rgb="FFFF6699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6699"/>
      </font>
      <fill>
        <patternFill>
          <bgColor rgb="FFFF6699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b val="0"/>
        <i val="0"/>
        <color theme="0"/>
      </font>
      <fill>
        <patternFill>
          <bgColor rgb="FFFF6699"/>
        </patternFill>
      </fill>
    </dxf>
    <dxf>
      <font>
        <color theme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6699"/>
      </font>
      <fill>
        <patternFill>
          <bgColor rgb="FFFF6699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CCFF"/>
      <color rgb="FFCC99FF"/>
      <color rgb="FFCCFFCC"/>
      <color rgb="FFFFCC99"/>
      <color rgb="FFFFFFCC"/>
      <color rgb="FFFFFFFF"/>
      <color rgb="FF0099FF"/>
      <color rgb="FF66FFFF"/>
      <color rgb="FF99CC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Jour'!$D$12,'CA Jour'!$D$15:$D$19,'CA Jour'!$D$22:$D$26,'CA Jour'!$D$29:$D$33,'CA Jour'!$D$36:$D$40)</c:f>
              <c:numCache>
                <c:formatCode>0</c:formatCode>
                <c:ptCount val="21"/>
                <c:pt idx="0">
                  <c:v>#N/A</c:v>
                </c:pt>
                <c:pt idx="1">
                  <c:v>3882.352941176471</c:v>
                </c:pt>
                <c:pt idx="2">
                  <c:v>5823.529411764706</c:v>
                </c:pt>
                <c:pt idx="3">
                  <c:v>7764.705882352941</c:v>
                </c:pt>
                <c:pt idx="4">
                  <c:v>7764.705882352941</c:v>
                </c:pt>
                <c:pt idx="5">
                  <c:v>#N/A</c:v>
                </c:pt>
                <c:pt idx="6">
                  <c:v>11647.05882352941</c:v>
                </c:pt>
                <c:pt idx="7">
                  <c:v>13588.23529411765</c:v>
                </c:pt>
                <c:pt idx="8">
                  <c:v>13588.23529411765</c:v>
                </c:pt>
                <c:pt idx="9">
                  <c:v>15529.41176470588</c:v>
                </c:pt>
                <c:pt idx="10">
                  <c:v>#N/A</c:v>
                </c:pt>
                <c:pt idx="11">
                  <c:v>19411.76470588235</c:v>
                </c:pt>
                <c:pt idx="12">
                  <c:v>21352.94117647059</c:v>
                </c:pt>
                <c:pt idx="13">
                  <c:v>23294.11764705883</c:v>
                </c:pt>
                <c:pt idx="14">
                  <c:v>25235.29411764706</c:v>
                </c:pt>
                <c:pt idx="15">
                  <c:v>#N/A</c:v>
                </c:pt>
                <c:pt idx="16">
                  <c:v>27176.47058823529</c:v>
                </c:pt>
                <c:pt idx="17">
                  <c:v>29117.64705882353</c:v>
                </c:pt>
                <c:pt idx="18">
                  <c:v>31058.82352941177</c:v>
                </c:pt>
                <c:pt idx="19">
                  <c:v>33000.0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Jour'!$E$12,'CA Jour'!$E$15:$E$19,'CA Jour'!$E$22:$E$26,'CA Jour'!$E$29:$E$33,'CA Jour'!$E$36:$E$40)</c:f>
              <c:numCache>
                <c:formatCode>0</c:formatCode>
                <c:ptCount val="2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5786904"/>
        <c:axId val="2065781528"/>
      </c:lineChart>
      <c:catAx>
        <c:axId val="2065786904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65781528"/>
        <c:crosses val="autoZero"/>
        <c:auto val="1"/>
        <c:lblAlgn val="ctr"/>
        <c:lblOffset val="100"/>
        <c:noMultiLvlLbl val="0"/>
      </c:catAx>
      <c:valAx>
        <c:axId val="2065781528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crossAx val="2065786904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FFFFCC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Jour'!$G$12,'CA Jour'!$G$15:$G$19,'CA Jour'!$G$22:$G$26,'CA Jour'!$G$29:$G$33,'CA Jour'!$G$36:$G$40)</c:f>
              <c:numCache>
                <c:formatCode>0</c:formatCode>
                <c:ptCount val="21"/>
                <c:pt idx="0">
                  <c:v>#N/A</c:v>
                </c:pt>
                <c:pt idx="1">
                  <c:v>117.6470588235294</c:v>
                </c:pt>
                <c:pt idx="2">
                  <c:v>176.4705882352941</c:v>
                </c:pt>
                <c:pt idx="3">
                  <c:v>235.2941176470588</c:v>
                </c:pt>
                <c:pt idx="4">
                  <c:v>235.2941176470588</c:v>
                </c:pt>
                <c:pt idx="5">
                  <c:v>#N/A</c:v>
                </c:pt>
                <c:pt idx="6">
                  <c:v>352.9411764705882</c:v>
                </c:pt>
                <c:pt idx="7">
                  <c:v>411.764705882353</c:v>
                </c:pt>
                <c:pt idx="8">
                  <c:v>411.764705882353</c:v>
                </c:pt>
                <c:pt idx="9">
                  <c:v>470.5882352941176</c:v>
                </c:pt>
                <c:pt idx="10">
                  <c:v>#N/A</c:v>
                </c:pt>
                <c:pt idx="11">
                  <c:v>588.235294117647</c:v>
                </c:pt>
                <c:pt idx="12">
                  <c:v>647.0588235294117</c:v>
                </c:pt>
                <c:pt idx="13">
                  <c:v>705.8823529411764</c:v>
                </c:pt>
                <c:pt idx="14">
                  <c:v>764.705882352941</c:v>
                </c:pt>
                <c:pt idx="15">
                  <c:v>#N/A</c:v>
                </c:pt>
                <c:pt idx="16">
                  <c:v>823.5294117647059</c:v>
                </c:pt>
                <c:pt idx="17">
                  <c:v>882.3529411764705</c:v>
                </c:pt>
                <c:pt idx="18">
                  <c:v>941.1764705882352</c:v>
                </c:pt>
                <c:pt idx="19">
                  <c:v>1000.0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Jour'!$H$12,'CA Jour'!$H$15:$H$19,'CA Jour'!$H$22:$H$26,'CA Jour'!$H$29:$H$33,'CA Jour'!$H$36:$H$40)</c:f>
              <c:numCache>
                <c:formatCode>0</c:formatCode>
                <c:ptCount val="2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7137768"/>
        <c:axId val="2067140744"/>
      </c:lineChart>
      <c:catAx>
        <c:axId val="206713776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67140744"/>
        <c:crosses val="autoZero"/>
        <c:auto val="1"/>
        <c:lblAlgn val="ctr"/>
        <c:lblOffset val="100"/>
        <c:noMultiLvlLbl val="0"/>
      </c:catAx>
      <c:valAx>
        <c:axId val="2067140744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crossAx val="2067137768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99CCFF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Jour'!$J$12,'CA Jour'!$J$15:$J$19,'CA Jour'!$J$22:$J$26,'CA Jour'!$J$29:$J$33,'CA Jour'!$J$36:$J$40)</c:f>
              <c:numCache>
                <c:formatCode>0</c:formatCode>
                <c:ptCount val="21"/>
                <c:pt idx="0">
                  <c:v>#N/A</c:v>
                </c:pt>
                <c:pt idx="1">
                  <c:v>3882.352941176471</c:v>
                </c:pt>
                <c:pt idx="2">
                  <c:v>5823.529411764706</c:v>
                </c:pt>
                <c:pt idx="3">
                  <c:v>7764.705882352941</c:v>
                </c:pt>
                <c:pt idx="4">
                  <c:v>7764.705882352941</c:v>
                </c:pt>
                <c:pt idx="5">
                  <c:v>#N/A</c:v>
                </c:pt>
                <c:pt idx="6">
                  <c:v>11647.05882352941</c:v>
                </c:pt>
                <c:pt idx="7">
                  <c:v>13588.23529411765</c:v>
                </c:pt>
                <c:pt idx="8">
                  <c:v>13588.23529411765</c:v>
                </c:pt>
                <c:pt idx="9">
                  <c:v>15529.41176470588</c:v>
                </c:pt>
                <c:pt idx="10">
                  <c:v>#N/A</c:v>
                </c:pt>
                <c:pt idx="11">
                  <c:v>19411.76470588235</c:v>
                </c:pt>
                <c:pt idx="12">
                  <c:v>21352.94117647059</c:v>
                </c:pt>
                <c:pt idx="13">
                  <c:v>23294.11764705883</c:v>
                </c:pt>
                <c:pt idx="14">
                  <c:v>25235.29411764706</c:v>
                </c:pt>
                <c:pt idx="15">
                  <c:v>#N/A</c:v>
                </c:pt>
                <c:pt idx="16">
                  <c:v>27176.47058823529</c:v>
                </c:pt>
                <c:pt idx="17">
                  <c:v>29117.64705882353</c:v>
                </c:pt>
                <c:pt idx="18">
                  <c:v>31058.82352941177</c:v>
                </c:pt>
                <c:pt idx="19">
                  <c:v>33000.0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Jour'!$K$12,'CA Jour'!$K$15:$K$19,'CA Jour'!$K$22:$K$26,'CA Jour'!$K$29:$K$33,'CA Jour'!$K$36:$K$40)</c:f>
              <c:numCache>
                <c:formatCode>0</c:formatCode>
                <c:ptCount val="2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7175640"/>
        <c:axId val="2067178616"/>
      </c:lineChart>
      <c:catAx>
        <c:axId val="206717564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67178616"/>
        <c:crosses val="autoZero"/>
        <c:auto val="1"/>
        <c:lblAlgn val="ctr"/>
        <c:lblOffset val="100"/>
        <c:noMultiLvlLbl val="0"/>
      </c:catAx>
      <c:valAx>
        <c:axId val="2067178616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crossAx val="2067175640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FFCC99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TOTAL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Jour'!$S$12,'CA Jour'!$S$15:$S$19,'CA Jour'!$S$22:$S$26,'CA Jour'!$S$29:$S$33,'CA Jour'!$S$36:$S$40)</c:f>
              <c:numCache>
                <c:formatCode>0</c:formatCode>
                <c:ptCount val="21"/>
                <c:pt idx="0">
                  <c:v>#N/A</c:v>
                </c:pt>
                <c:pt idx="1">
                  <c:v>11764.70588235294</c:v>
                </c:pt>
                <c:pt idx="2">
                  <c:v>17647.05882352941</c:v>
                </c:pt>
                <c:pt idx="3">
                  <c:v>23529.41176470588</c:v>
                </c:pt>
                <c:pt idx="4">
                  <c:v>23529.41176470588</c:v>
                </c:pt>
                <c:pt idx="5">
                  <c:v>#N/A</c:v>
                </c:pt>
                <c:pt idx="6">
                  <c:v>35294.11764705882</c:v>
                </c:pt>
                <c:pt idx="7">
                  <c:v>41176.47058823529</c:v>
                </c:pt>
                <c:pt idx="8">
                  <c:v>41176.47058823529</c:v>
                </c:pt>
                <c:pt idx="9">
                  <c:v>47058.82352941176</c:v>
                </c:pt>
                <c:pt idx="10">
                  <c:v>#N/A</c:v>
                </c:pt>
                <c:pt idx="11">
                  <c:v>58823.5294117647</c:v>
                </c:pt>
                <c:pt idx="12">
                  <c:v>64705.88235294117</c:v>
                </c:pt>
                <c:pt idx="13">
                  <c:v>70588.23529411765</c:v>
                </c:pt>
                <c:pt idx="14">
                  <c:v>76470.58823529413</c:v>
                </c:pt>
                <c:pt idx="15">
                  <c:v>#N/A</c:v>
                </c:pt>
                <c:pt idx="16">
                  <c:v>82352.94117647059</c:v>
                </c:pt>
                <c:pt idx="17">
                  <c:v>88235.29411764704</c:v>
                </c:pt>
                <c:pt idx="18">
                  <c:v>94117.64705882352</c:v>
                </c:pt>
                <c:pt idx="19">
                  <c:v>100000.0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Jour'!$T$12,'CA Jour'!$T$15:$T$19,'CA Jour'!$T$22:$T$26,'CA Jour'!$T$29:$T$33,'CA Jour'!$T$36:$T$40)</c:f>
              <c:numCache>
                <c:formatCode>0</c:formatCode>
                <c:ptCount val="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7213960"/>
        <c:axId val="2067216936"/>
      </c:lineChart>
      <c:catAx>
        <c:axId val="2067213960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67216936"/>
        <c:crosses val="autoZero"/>
        <c:auto val="1"/>
        <c:lblAlgn val="ctr"/>
        <c:lblOffset val="100"/>
        <c:noMultiLvlLbl val="0"/>
      </c:catAx>
      <c:valAx>
        <c:axId val="2067216936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noFill/>
        </c:spPr>
        <c:crossAx val="2067213960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CCCCFF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Jour'!$M$12,'CA Jour'!$M$15:$M$19,'CA Jour'!$M$22:$M$26,'CA Jour'!$M$29:$M$33,'CA Jour'!$M$36:$M$40)</c:f>
              <c:numCache>
                <c:formatCode>0</c:formatCode>
                <c:ptCount val="21"/>
                <c:pt idx="0">
                  <c:v>#N/A</c:v>
                </c:pt>
                <c:pt idx="1">
                  <c:v>3882.352941176471</c:v>
                </c:pt>
                <c:pt idx="2">
                  <c:v>5823.529411764706</c:v>
                </c:pt>
                <c:pt idx="3">
                  <c:v>7764.705882352941</c:v>
                </c:pt>
                <c:pt idx="4">
                  <c:v>7764.705882352941</c:v>
                </c:pt>
                <c:pt idx="5">
                  <c:v>#N/A</c:v>
                </c:pt>
                <c:pt idx="6">
                  <c:v>11647.05882352941</c:v>
                </c:pt>
                <c:pt idx="7">
                  <c:v>13588.23529411765</c:v>
                </c:pt>
                <c:pt idx="8">
                  <c:v>13588.23529411765</c:v>
                </c:pt>
                <c:pt idx="9">
                  <c:v>15529.41176470588</c:v>
                </c:pt>
                <c:pt idx="10">
                  <c:v>#N/A</c:v>
                </c:pt>
                <c:pt idx="11">
                  <c:v>19411.76470588235</c:v>
                </c:pt>
                <c:pt idx="12">
                  <c:v>21352.94117647059</c:v>
                </c:pt>
                <c:pt idx="13">
                  <c:v>23294.11764705883</c:v>
                </c:pt>
                <c:pt idx="14">
                  <c:v>25235.29411764706</c:v>
                </c:pt>
                <c:pt idx="15">
                  <c:v>#N/A</c:v>
                </c:pt>
                <c:pt idx="16">
                  <c:v>27176.47058823529</c:v>
                </c:pt>
                <c:pt idx="17">
                  <c:v>29117.64705882353</c:v>
                </c:pt>
                <c:pt idx="18">
                  <c:v>31058.82352941177</c:v>
                </c:pt>
                <c:pt idx="19">
                  <c:v>33000.0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('CA Jour'!$A$12,'CA Jour'!$A$15:$A$19,'CA Jour'!$A$22:$A$26,'CA Jour'!$A$29:$A$33,'CA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('CA Jour'!$N$12,'CA Jour'!$N$15:$N$19,'CA Jour'!$N$22:$N$26,'CA Jour'!$N$29:$N$33,'CA Jour'!$N$36:$N$40)</c:f>
              <c:numCache>
                <c:formatCode>0</c:formatCode>
                <c:ptCount val="2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7250888"/>
        <c:axId val="2067253864"/>
      </c:lineChart>
      <c:catAx>
        <c:axId val="206725088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67253864"/>
        <c:crosses val="autoZero"/>
        <c:auto val="1"/>
        <c:lblAlgn val="ctr"/>
        <c:lblOffset val="100"/>
        <c:noMultiLvlLbl val="0"/>
      </c:catAx>
      <c:valAx>
        <c:axId val="2067253864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crossAx val="2067250888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CCFFCC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baseline="0"/>
              <a:t>A</a:t>
            </a:r>
            <a:endParaRPr lang="fr-F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Jour'!$D$12,'HEC Jour'!$D$15:$D$19,'HEC Jour'!$D$22:$D$26,'HEC Jour'!$D$29:$D$33,'HEC Jour'!$D$36:$D$40)</c:f>
              <c:numCache>
                <c:formatCode>0</c:formatCode>
                <c:ptCount val="21"/>
                <c:pt idx="0">
                  <c:v>#N/A</c:v>
                </c:pt>
                <c:pt idx="1">
                  <c:v>35.71764705882353</c:v>
                </c:pt>
                <c:pt idx="2">
                  <c:v>53.5764705882353</c:v>
                </c:pt>
                <c:pt idx="3">
                  <c:v>71.43529411764706</c:v>
                </c:pt>
                <c:pt idx="4">
                  <c:v>71.43529411764706</c:v>
                </c:pt>
                <c:pt idx="5">
                  <c:v>#N/A</c:v>
                </c:pt>
                <c:pt idx="6">
                  <c:v>107.1529411764706</c:v>
                </c:pt>
                <c:pt idx="7">
                  <c:v>125.0117647058824</c:v>
                </c:pt>
                <c:pt idx="8">
                  <c:v>125.0117647058824</c:v>
                </c:pt>
                <c:pt idx="9">
                  <c:v>142.8705882352941</c:v>
                </c:pt>
                <c:pt idx="10">
                  <c:v>#N/A</c:v>
                </c:pt>
                <c:pt idx="11">
                  <c:v>178.5882352941177</c:v>
                </c:pt>
                <c:pt idx="12">
                  <c:v>196.4470588235294</c:v>
                </c:pt>
                <c:pt idx="13">
                  <c:v>214.3058823529412</c:v>
                </c:pt>
                <c:pt idx="14">
                  <c:v>232.1647058823529</c:v>
                </c:pt>
                <c:pt idx="15">
                  <c:v>#N/A</c:v>
                </c:pt>
                <c:pt idx="16">
                  <c:v>250.0235294117647</c:v>
                </c:pt>
                <c:pt idx="17">
                  <c:v>267.8823529411765</c:v>
                </c:pt>
                <c:pt idx="18">
                  <c:v>285.7411764705882</c:v>
                </c:pt>
                <c:pt idx="19">
                  <c:v>303.6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Jour'!$E$12,'HEC Jour'!$E$15:$E$19,'HEC Jour'!$E$22:$E$26,'HEC Jour'!$E$29:$E$33,'HEC Jour'!$E$36:$E$40)</c:f>
              <c:numCache>
                <c:formatCode>General</c:formatCode>
                <c:ptCount val="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618664"/>
        <c:axId val="2070621704"/>
      </c:lineChart>
      <c:catAx>
        <c:axId val="2070618664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70621704"/>
        <c:crosses val="autoZero"/>
        <c:auto val="1"/>
        <c:lblAlgn val="ctr"/>
        <c:lblOffset val="100"/>
        <c:noMultiLvlLbl val="0"/>
      </c:catAx>
      <c:valAx>
        <c:axId val="2070621704"/>
        <c:scaling>
          <c:orientation val="minMax"/>
        </c:scaling>
        <c:delete val="0"/>
        <c:axPos val="l"/>
        <c:majorGridlines/>
        <c:numFmt formatCode="#,##0" sourceLinked="0"/>
        <c:majorTickMark val="none"/>
        <c:minorTickMark val="none"/>
        <c:tickLblPos val="nextTo"/>
        <c:crossAx val="2070618664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FFFFCC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 b="1" i="0" u="none" strike="noStrike" baseline="0">
                <a:effectLst/>
              </a:rPr>
              <a:t>B</a:t>
            </a:r>
            <a:endParaRPr lang="en-US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Jour'!$G$12,'HEC Jour'!$G$15:$G$19,'HEC Jour'!$G$22:$G$26,'HEC Jour'!$G$29:$G$33,'HEC Jour'!$G$36:$G$40)</c:f>
              <c:numCache>
                <c:formatCode>0</c:formatCode>
                <c:ptCount val="21"/>
                <c:pt idx="0">
                  <c:v>#N/A</c:v>
                </c:pt>
                <c:pt idx="1">
                  <c:v>1.082352941176471</c:v>
                </c:pt>
                <c:pt idx="2">
                  <c:v>1.623529411764706</c:v>
                </c:pt>
                <c:pt idx="3">
                  <c:v>2.164705882352941</c:v>
                </c:pt>
                <c:pt idx="4">
                  <c:v>2.164705882352941</c:v>
                </c:pt>
                <c:pt idx="5">
                  <c:v>#N/A</c:v>
                </c:pt>
                <c:pt idx="6">
                  <c:v>3.247058823529412</c:v>
                </c:pt>
                <c:pt idx="7">
                  <c:v>3.788235294117647</c:v>
                </c:pt>
                <c:pt idx="8">
                  <c:v>3.788235294117647</c:v>
                </c:pt>
                <c:pt idx="9">
                  <c:v>4.329411764705882</c:v>
                </c:pt>
                <c:pt idx="10">
                  <c:v>#N/A</c:v>
                </c:pt>
                <c:pt idx="11">
                  <c:v>5.411764705882352</c:v>
                </c:pt>
                <c:pt idx="12">
                  <c:v>5.952941176470587</c:v>
                </c:pt>
                <c:pt idx="13">
                  <c:v>6.494117647058824</c:v>
                </c:pt>
                <c:pt idx="14">
                  <c:v>7.035294117647059</c:v>
                </c:pt>
                <c:pt idx="15">
                  <c:v>#N/A</c:v>
                </c:pt>
                <c:pt idx="16">
                  <c:v>7.576470588235294</c:v>
                </c:pt>
                <c:pt idx="17">
                  <c:v>8.117647058823528</c:v>
                </c:pt>
                <c:pt idx="18">
                  <c:v>8.658823529411764</c:v>
                </c:pt>
                <c:pt idx="19">
                  <c:v>9.200000000000001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Jour'!$H$12,'HEC Jour'!$H$15:$H$19,'HEC Jour'!$H$22:$H$26,'HEC Jour'!$H$29:$H$33,'HEC Jour'!$H$36:$H$40)</c:f>
              <c:numCache>
                <c:formatCode>0</c:formatCode>
                <c:ptCount val="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656648"/>
        <c:axId val="2070659624"/>
      </c:lineChart>
      <c:catAx>
        <c:axId val="207065664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70659624"/>
        <c:crosses val="autoZero"/>
        <c:auto val="1"/>
        <c:lblAlgn val="ctr"/>
        <c:lblOffset val="100"/>
        <c:noMultiLvlLbl val="0"/>
      </c:catAx>
      <c:valAx>
        <c:axId val="2070659624"/>
        <c:scaling>
          <c:orientation val="minMax"/>
        </c:scaling>
        <c:delete val="0"/>
        <c:axPos val="l"/>
        <c:majorGridlines/>
        <c:numFmt formatCode="#,##0" sourceLinked="0"/>
        <c:majorTickMark val="none"/>
        <c:minorTickMark val="none"/>
        <c:tickLblPos val="nextTo"/>
        <c:crossAx val="2070656648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99CCFF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 b="1" i="0" u="none" strike="noStrike" baseline="0">
                <a:effectLst/>
              </a:rPr>
              <a:t>C</a:t>
            </a:r>
            <a:endParaRPr lang="fr-F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Jour'!$J$12,'HEC Jour'!$J$15:$J$19,'HEC Jour'!$J$22:$J$26,'HEC Jour'!$J$29:$J$33,'HEC Jour'!$J$36:$J$40)</c:f>
              <c:numCache>
                <c:formatCode>0</c:formatCode>
                <c:ptCount val="21"/>
                <c:pt idx="0">
                  <c:v>#N/A</c:v>
                </c:pt>
                <c:pt idx="1">
                  <c:v>35.71764705882353</c:v>
                </c:pt>
                <c:pt idx="2">
                  <c:v>53.5764705882353</c:v>
                </c:pt>
                <c:pt idx="3">
                  <c:v>71.43529411764706</c:v>
                </c:pt>
                <c:pt idx="4">
                  <c:v>71.43529411764706</c:v>
                </c:pt>
                <c:pt idx="5">
                  <c:v>#N/A</c:v>
                </c:pt>
                <c:pt idx="6">
                  <c:v>107.1529411764706</c:v>
                </c:pt>
                <c:pt idx="7">
                  <c:v>125.0117647058824</c:v>
                </c:pt>
                <c:pt idx="8">
                  <c:v>125.0117647058824</c:v>
                </c:pt>
                <c:pt idx="9">
                  <c:v>142.8705882352941</c:v>
                </c:pt>
                <c:pt idx="10">
                  <c:v>#N/A</c:v>
                </c:pt>
                <c:pt idx="11">
                  <c:v>178.5882352941177</c:v>
                </c:pt>
                <c:pt idx="12">
                  <c:v>196.4470588235294</c:v>
                </c:pt>
                <c:pt idx="13">
                  <c:v>214.3058823529412</c:v>
                </c:pt>
                <c:pt idx="14">
                  <c:v>232.1647058823529</c:v>
                </c:pt>
                <c:pt idx="15">
                  <c:v>#N/A</c:v>
                </c:pt>
                <c:pt idx="16">
                  <c:v>250.0235294117647</c:v>
                </c:pt>
                <c:pt idx="17">
                  <c:v>267.8823529411765</c:v>
                </c:pt>
                <c:pt idx="18">
                  <c:v>285.7411764705882</c:v>
                </c:pt>
                <c:pt idx="19">
                  <c:v>303.6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Jour'!$K$12,'HEC Jour'!$K$15:$K$19,'HEC Jour'!$K$22:$K$26,'HEC Jour'!$K$29:$K$33,'HEC Jour'!$K$36:$K$40)</c:f>
              <c:numCache>
                <c:formatCode>0</c:formatCode>
                <c:ptCount val="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694152"/>
        <c:axId val="2070697128"/>
      </c:lineChart>
      <c:catAx>
        <c:axId val="207069415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70697128"/>
        <c:crosses val="autoZero"/>
        <c:auto val="1"/>
        <c:lblAlgn val="ctr"/>
        <c:lblOffset val="100"/>
        <c:noMultiLvlLbl val="0"/>
      </c:catAx>
      <c:valAx>
        <c:axId val="2070697128"/>
        <c:scaling>
          <c:orientation val="minMax"/>
        </c:scaling>
        <c:delete val="0"/>
        <c:axPos val="l"/>
        <c:majorGridlines/>
        <c:numFmt formatCode="#,##0" sourceLinked="0"/>
        <c:majorTickMark val="none"/>
        <c:minorTickMark val="none"/>
        <c:tickLblPos val="nextTo"/>
        <c:crossAx val="2070694152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FFCC99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 b="1" i="0" u="none" strike="noStrike" baseline="0">
                <a:effectLst/>
              </a:rPr>
              <a:t>TOTAL</a:t>
            </a:r>
            <a:endParaRPr lang="fr-F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Jour'!$S$12,'HEC Jour'!$S$15:$S$19,'HEC Jour'!$S$22:$S$26,'HEC Jour'!$S$29:$S$33,'HEC Jour'!$S$36:$S$40)</c:f>
              <c:numCache>
                <c:formatCode>0</c:formatCode>
                <c:ptCount val="21"/>
                <c:pt idx="0">
                  <c:v>#N/A</c:v>
                </c:pt>
                <c:pt idx="1">
                  <c:v>108.2352941176471</c:v>
                </c:pt>
                <c:pt idx="2">
                  <c:v>162.3529411764706</c:v>
                </c:pt>
                <c:pt idx="3">
                  <c:v>216.4705882352941</c:v>
                </c:pt>
                <c:pt idx="4">
                  <c:v>216.4705882352941</c:v>
                </c:pt>
                <c:pt idx="5">
                  <c:v>#N/A</c:v>
                </c:pt>
                <c:pt idx="6">
                  <c:v>324.7058823529412</c:v>
                </c:pt>
                <c:pt idx="7">
                  <c:v>378.8235294117647</c:v>
                </c:pt>
                <c:pt idx="8">
                  <c:v>378.8235294117647</c:v>
                </c:pt>
                <c:pt idx="9">
                  <c:v>432.9411764705883</c:v>
                </c:pt>
                <c:pt idx="10">
                  <c:v>#N/A</c:v>
                </c:pt>
                <c:pt idx="11">
                  <c:v>541.1764705882353</c:v>
                </c:pt>
                <c:pt idx="12">
                  <c:v>595.2941176470587</c:v>
                </c:pt>
                <c:pt idx="13">
                  <c:v>649.4117647058824</c:v>
                </c:pt>
                <c:pt idx="14">
                  <c:v>703.5294117647059</c:v>
                </c:pt>
                <c:pt idx="15">
                  <c:v>#N/A</c:v>
                </c:pt>
                <c:pt idx="16">
                  <c:v>757.6470588235294</c:v>
                </c:pt>
                <c:pt idx="17">
                  <c:v>811.764705882353</c:v>
                </c:pt>
                <c:pt idx="18">
                  <c:v>865.8823529411765</c:v>
                </c:pt>
                <c:pt idx="19">
                  <c:v>920.0000000000001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Jour'!$T$12,'HEC Jour'!$T$15:$T$19,'HEC Jour'!$T$22:$T$26,'HEC Jour'!$T$29:$T$33,'HEC Jour'!$T$36:$T$40)</c:f>
              <c:numCache>
                <c:formatCode>0</c:formatCode>
                <c:ptCount val="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732472"/>
        <c:axId val="2070735448"/>
      </c:lineChart>
      <c:catAx>
        <c:axId val="207073247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70735448"/>
        <c:crosses val="autoZero"/>
        <c:auto val="1"/>
        <c:lblAlgn val="ctr"/>
        <c:lblOffset val="100"/>
        <c:noMultiLvlLbl val="0"/>
      </c:catAx>
      <c:valAx>
        <c:axId val="2070735448"/>
        <c:scaling>
          <c:orientation val="minMax"/>
        </c:scaling>
        <c:delete val="0"/>
        <c:axPos val="l"/>
        <c:majorGridlines/>
        <c:numFmt formatCode="#,##0" sourceLinked="0"/>
        <c:majorTickMark val="none"/>
        <c:minorTickMark val="none"/>
        <c:tickLblPos val="nextTo"/>
        <c:spPr>
          <a:noFill/>
        </c:spPr>
        <c:crossAx val="2070732472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CCCCFF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 b="1" i="0" u="none" strike="noStrike" baseline="0">
                <a:effectLst/>
              </a:rPr>
              <a:t>D</a:t>
            </a:r>
            <a:endParaRPr lang="fr-F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Objectif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Jour'!$M$12,'HEC Jour'!$M$15:$M$19,'HEC Jour'!$M$22:$M$26,'HEC Jour'!$M$29:$M$33,'HEC Jour'!$M$36:$M$40)</c:f>
              <c:numCache>
                <c:formatCode>0</c:formatCode>
                <c:ptCount val="21"/>
                <c:pt idx="0">
                  <c:v>#N/A</c:v>
                </c:pt>
                <c:pt idx="1">
                  <c:v>35.71764705882353</c:v>
                </c:pt>
                <c:pt idx="2">
                  <c:v>53.5764705882353</c:v>
                </c:pt>
                <c:pt idx="3">
                  <c:v>71.43529411764706</c:v>
                </c:pt>
                <c:pt idx="4">
                  <c:v>71.43529411764706</c:v>
                </c:pt>
                <c:pt idx="5">
                  <c:v>#N/A</c:v>
                </c:pt>
                <c:pt idx="6">
                  <c:v>107.1529411764706</c:v>
                </c:pt>
                <c:pt idx="7">
                  <c:v>125.0117647058824</c:v>
                </c:pt>
                <c:pt idx="8">
                  <c:v>125.0117647058824</c:v>
                </c:pt>
                <c:pt idx="9">
                  <c:v>142.8705882352941</c:v>
                </c:pt>
                <c:pt idx="10">
                  <c:v>#N/A</c:v>
                </c:pt>
                <c:pt idx="11">
                  <c:v>178.5882352941177</c:v>
                </c:pt>
                <c:pt idx="12">
                  <c:v>196.4470588235294</c:v>
                </c:pt>
                <c:pt idx="13">
                  <c:v>214.3058823529412</c:v>
                </c:pt>
                <c:pt idx="14">
                  <c:v>232.1647058823529</c:v>
                </c:pt>
                <c:pt idx="15">
                  <c:v>#N/A</c:v>
                </c:pt>
                <c:pt idx="16">
                  <c:v>250.0235294117647</c:v>
                </c:pt>
                <c:pt idx="17">
                  <c:v>267.8823529411765</c:v>
                </c:pt>
                <c:pt idx="18">
                  <c:v>285.7411764705882</c:v>
                </c:pt>
                <c:pt idx="19">
                  <c:v>303.6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Réalisation</c:v>
          </c:tx>
          <c:marker>
            <c:symbol val="none"/>
          </c:marker>
          <c:cat>
            <c:numRef>
              <c:f>('HEC Jour'!$A$12,'HEC Jour'!$A$15:$A$19,'HEC Jour'!$A$22:$A$26,'HEC Jour'!$A$29:$A$33,'HEC Jour'!$A$36:$A$40)</c:f>
              <c:numCache>
                <c:formatCode>0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6.0</c:v>
                </c:pt>
                <c:pt idx="7">
                  <c:v>7.0</c:v>
                </c:pt>
                <c:pt idx="8">
                  <c:v>7.0</c:v>
                </c:pt>
                <c:pt idx="9">
                  <c:v>8.0</c:v>
                </c:pt>
                <c:pt idx="10">
                  <c:v>8.0</c:v>
                </c:pt>
                <c:pt idx="11">
                  <c:v>10.0</c:v>
                </c:pt>
                <c:pt idx="12">
                  <c:v>11.0</c:v>
                </c:pt>
                <c:pt idx="13">
                  <c:v>12.0</c:v>
                </c:pt>
                <c:pt idx="14">
                  <c:v>13.0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17.0</c:v>
                </c:pt>
              </c:numCache>
            </c:numRef>
          </c:cat>
          <c:val>
            <c:numRef>
              <c:f>('HEC Jour'!$N$12,'HEC Jour'!$N$15:$N$19,'HEC Jour'!$N$22:$N$26,'HEC Jour'!$N$29:$N$33,'HEC Jour'!$N$36:$N$40)</c:f>
              <c:numCache>
                <c:formatCode>0</c:formatCode>
                <c:ptCount val="2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770488"/>
        <c:axId val="2070773464"/>
      </c:lineChart>
      <c:catAx>
        <c:axId val="207077048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2070773464"/>
        <c:crosses val="autoZero"/>
        <c:auto val="1"/>
        <c:lblAlgn val="ctr"/>
        <c:lblOffset val="100"/>
        <c:noMultiLvlLbl val="0"/>
      </c:catAx>
      <c:valAx>
        <c:axId val="2070773464"/>
        <c:scaling>
          <c:orientation val="minMax"/>
        </c:scaling>
        <c:delete val="0"/>
        <c:axPos val="l"/>
        <c:majorGridlines/>
        <c:numFmt formatCode="#,##0" sourceLinked="0"/>
        <c:majorTickMark val="none"/>
        <c:minorTickMark val="none"/>
        <c:tickLblPos val="nextTo"/>
        <c:crossAx val="2070770488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CCFFCC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16" fmlaLink="$C$3" max="9999" min="1900" page="10" val="2015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4" Type="http://schemas.openxmlformats.org/officeDocument/2006/relationships/chart" Target="../charts/chart9.xml"/><Relationship Id="rId5" Type="http://schemas.openxmlformats.org/officeDocument/2006/relationships/chart" Target="../charts/chart10.xml"/><Relationship Id="rId1" Type="http://schemas.openxmlformats.org/officeDocument/2006/relationships/chart" Target="../charts/chart6.xml"/><Relationship Id="rId2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254000</xdr:colOff>
          <xdr:row>2</xdr:row>
          <xdr:rowOff>0</xdr:rowOff>
        </xdr:from>
        <xdr:to>
          <xdr:col>0</xdr:col>
          <xdr:colOff>596900</xdr:colOff>
          <xdr:row>3</xdr:row>
          <xdr:rowOff>203200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634999</xdr:colOff>
      <xdr:row>60</xdr:row>
      <xdr:rowOff>122918</xdr:rowOff>
    </xdr:from>
    <xdr:to>
      <xdr:col>20</xdr:col>
      <xdr:colOff>816429</xdr:colOff>
      <xdr:row>77</xdr:row>
      <xdr:rowOff>136072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616857</xdr:colOff>
      <xdr:row>78</xdr:row>
      <xdr:rowOff>18143</xdr:rowOff>
    </xdr:from>
    <xdr:to>
      <xdr:col>20</xdr:col>
      <xdr:colOff>798287</xdr:colOff>
      <xdr:row>95</xdr:row>
      <xdr:rowOff>31297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639535</xdr:colOff>
      <xdr:row>96</xdr:row>
      <xdr:rowOff>9071</xdr:rowOff>
    </xdr:from>
    <xdr:to>
      <xdr:col>20</xdr:col>
      <xdr:colOff>820965</xdr:colOff>
      <xdr:row>113</xdr:row>
      <xdr:rowOff>22225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41</xdr:row>
      <xdr:rowOff>117928</xdr:rowOff>
    </xdr:from>
    <xdr:to>
      <xdr:col>21</xdr:col>
      <xdr:colOff>22680</xdr:colOff>
      <xdr:row>60</xdr:row>
      <xdr:rowOff>8618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113</xdr:row>
      <xdr:rowOff>127000</xdr:rowOff>
    </xdr:from>
    <xdr:to>
      <xdr:col>21</xdr:col>
      <xdr:colOff>22680</xdr:colOff>
      <xdr:row>130</xdr:row>
      <xdr:rowOff>140154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634999</xdr:colOff>
      <xdr:row>60</xdr:row>
      <xdr:rowOff>122918</xdr:rowOff>
    </xdr:from>
    <xdr:to>
      <xdr:col>20</xdr:col>
      <xdr:colOff>816429</xdr:colOff>
      <xdr:row>77</xdr:row>
      <xdr:rowOff>136072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616857</xdr:colOff>
      <xdr:row>78</xdr:row>
      <xdr:rowOff>18143</xdr:rowOff>
    </xdr:from>
    <xdr:to>
      <xdr:col>20</xdr:col>
      <xdr:colOff>798287</xdr:colOff>
      <xdr:row>95</xdr:row>
      <xdr:rowOff>31297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639535</xdr:colOff>
      <xdr:row>96</xdr:row>
      <xdr:rowOff>9071</xdr:rowOff>
    </xdr:from>
    <xdr:to>
      <xdr:col>20</xdr:col>
      <xdr:colOff>820965</xdr:colOff>
      <xdr:row>113</xdr:row>
      <xdr:rowOff>22225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41</xdr:row>
      <xdr:rowOff>117928</xdr:rowOff>
    </xdr:from>
    <xdr:to>
      <xdr:col>21</xdr:col>
      <xdr:colOff>22680</xdr:colOff>
      <xdr:row>60</xdr:row>
      <xdr:rowOff>8618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113</xdr:row>
      <xdr:rowOff>127000</xdr:rowOff>
    </xdr:from>
    <xdr:to>
      <xdr:col>21</xdr:col>
      <xdr:colOff>22680</xdr:colOff>
      <xdr:row>130</xdr:row>
      <xdr:rowOff>140154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66FFFF"/>
    <pageSetUpPr fitToPage="1"/>
  </sheetPr>
  <dimension ref="A1:AL45"/>
  <sheetViews>
    <sheetView showGridLines="0" showZeros="0" tabSelected="1" zoomScale="60" zoomScaleNormal="60" zoomScalePageLayoutView="60" workbookViewId="0">
      <selection activeCell="AD56" sqref="AD56"/>
    </sheetView>
  </sheetViews>
  <sheetFormatPr baseColWidth="10" defaultColWidth="5.6640625" defaultRowHeight="14" x14ac:dyDescent="0"/>
  <cols>
    <col min="1" max="1" width="10" style="21" customWidth="1"/>
    <col min="2" max="2" width="13.6640625" style="2" customWidth="1"/>
    <col min="3" max="3" width="11.5" style="2" bestFit="1" customWidth="1"/>
    <col min="4" max="4" width="12.83203125" bestFit="1" customWidth="1"/>
    <col min="5" max="6" width="9.6640625" customWidth="1"/>
    <col min="7" max="7" width="12.83203125" bestFit="1" customWidth="1"/>
    <col min="8" max="9" width="9.6640625" customWidth="1"/>
    <col min="10" max="10" width="12.83203125" bestFit="1" customWidth="1"/>
    <col min="11" max="12" width="9.6640625" customWidth="1"/>
    <col min="13" max="13" width="12.83203125" bestFit="1" customWidth="1"/>
    <col min="14" max="15" width="9.6640625" customWidth="1"/>
    <col min="16" max="16" width="12.83203125" bestFit="1" customWidth="1"/>
    <col min="17" max="18" width="9.6640625" customWidth="1"/>
    <col min="19" max="19" width="16.33203125" customWidth="1"/>
    <col min="20" max="20" width="9.6640625" customWidth="1"/>
    <col min="21" max="21" width="12.5" bestFit="1" customWidth="1"/>
    <col min="23" max="23" width="10.5" bestFit="1" customWidth="1"/>
    <col min="24" max="24" width="8" bestFit="1" customWidth="1"/>
    <col min="25" max="25" width="7.33203125" bestFit="1" customWidth="1"/>
    <col min="26" max="26" width="6.1640625" bestFit="1" customWidth="1"/>
    <col min="27" max="38" width="9.6640625" customWidth="1"/>
  </cols>
  <sheetData>
    <row r="1" spans="1:38">
      <c r="A1" s="20"/>
      <c r="C1" s="15"/>
      <c r="T1" s="24"/>
    </row>
    <row r="2" spans="1:38" ht="27" thickBot="1">
      <c r="A2" s="2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59"/>
      <c r="T2" s="59"/>
      <c r="U2" s="59"/>
    </row>
    <row r="3" spans="1:38" ht="15.75" customHeight="1">
      <c r="A3" s="20"/>
      <c r="B3" s="11" t="s">
        <v>9</v>
      </c>
      <c r="C3" s="39">
        <v>2015</v>
      </c>
      <c r="D3" s="61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3"/>
    </row>
    <row r="4" spans="1:38" ht="16.5" customHeight="1" thickBot="1">
      <c r="A4" s="20"/>
      <c r="B4" s="12" t="s">
        <v>10</v>
      </c>
      <c r="C4" s="39">
        <v>5</v>
      </c>
      <c r="D4" s="64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6"/>
      <c r="W4" s="46"/>
      <c r="X4" s="138"/>
      <c r="Y4" s="139"/>
    </row>
    <row r="5" spans="1:38" ht="16.5" customHeight="1">
      <c r="A5" s="20"/>
      <c r="B5" s="67" t="s">
        <v>11</v>
      </c>
      <c r="C5" s="70">
        <f>MAX(A:A)</f>
        <v>17</v>
      </c>
      <c r="D5" s="73" t="s">
        <v>26</v>
      </c>
      <c r="E5" s="74"/>
      <c r="F5" s="75"/>
      <c r="G5" s="87" t="s">
        <v>27</v>
      </c>
      <c r="H5" s="88"/>
      <c r="I5" s="88"/>
      <c r="J5" s="143" t="s">
        <v>28</v>
      </c>
      <c r="K5" s="144"/>
      <c r="L5" s="145"/>
      <c r="M5" s="110" t="s">
        <v>29</v>
      </c>
      <c r="N5" s="111"/>
      <c r="O5" s="112"/>
      <c r="P5" s="116" t="s">
        <v>30</v>
      </c>
      <c r="Q5" s="117"/>
      <c r="R5" s="118"/>
      <c r="S5" s="122" t="s">
        <v>21</v>
      </c>
      <c r="T5" s="123"/>
      <c r="U5" s="124"/>
      <c r="W5" s="41" t="s">
        <v>26</v>
      </c>
      <c r="X5" s="42">
        <v>0.33</v>
      </c>
      <c r="Y5" s="42">
        <v>0.33</v>
      </c>
    </row>
    <row r="6" spans="1:38" ht="26.25" customHeight="1">
      <c r="A6" s="20"/>
      <c r="B6" s="68"/>
      <c r="C6" s="71"/>
      <c r="D6" s="76"/>
      <c r="E6" s="77"/>
      <c r="F6" s="78"/>
      <c r="G6" s="89"/>
      <c r="H6" s="90"/>
      <c r="I6" s="90"/>
      <c r="J6" s="146"/>
      <c r="K6" s="147"/>
      <c r="L6" s="148"/>
      <c r="M6" s="113"/>
      <c r="N6" s="114"/>
      <c r="O6" s="115"/>
      <c r="P6" s="119"/>
      <c r="Q6" s="120"/>
      <c r="R6" s="121"/>
      <c r="S6" s="125"/>
      <c r="T6" s="126"/>
      <c r="U6" s="127"/>
      <c r="W6" s="41" t="s">
        <v>27</v>
      </c>
      <c r="X6" s="42">
        <v>0.01</v>
      </c>
      <c r="Y6" s="42">
        <v>0.01</v>
      </c>
    </row>
    <row r="7" spans="1:38" ht="15.75" customHeight="1">
      <c r="A7" s="20"/>
      <c r="B7" s="68"/>
      <c r="C7" s="71"/>
      <c r="D7" s="91" t="s">
        <v>12</v>
      </c>
      <c r="E7" s="95" t="s">
        <v>13</v>
      </c>
      <c r="F7" s="96"/>
      <c r="G7" s="93" t="s">
        <v>12</v>
      </c>
      <c r="H7" s="99" t="s">
        <v>13</v>
      </c>
      <c r="I7" s="100"/>
      <c r="J7" s="83" t="s">
        <v>12</v>
      </c>
      <c r="K7" s="102" t="s">
        <v>13</v>
      </c>
      <c r="L7" s="103"/>
      <c r="M7" s="85" t="s">
        <v>12</v>
      </c>
      <c r="N7" s="149" t="s">
        <v>13</v>
      </c>
      <c r="O7" s="150"/>
      <c r="P7" s="79" t="s">
        <v>12</v>
      </c>
      <c r="Q7" s="106" t="s">
        <v>13</v>
      </c>
      <c r="R7" s="107"/>
      <c r="S7" s="81" t="s">
        <v>14</v>
      </c>
      <c r="T7" s="128" t="s">
        <v>15</v>
      </c>
      <c r="U7" s="129"/>
      <c r="W7" s="41" t="s">
        <v>28</v>
      </c>
      <c r="X7" s="42">
        <v>0.33</v>
      </c>
      <c r="Y7" s="42">
        <v>0.33</v>
      </c>
    </row>
    <row r="8" spans="1:38" ht="15.75" customHeight="1">
      <c r="A8" s="20"/>
      <c r="B8" s="69"/>
      <c r="C8" s="72"/>
      <c r="D8" s="92"/>
      <c r="E8" s="97"/>
      <c r="F8" s="98"/>
      <c r="G8" s="94"/>
      <c r="H8" s="101"/>
      <c r="I8" s="101"/>
      <c r="J8" s="84"/>
      <c r="K8" s="104"/>
      <c r="L8" s="105"/>
      <c r="M8" s="86"/>
      <c r="N8" s="151"/>
      <c r="O8" s="152"/>
      <c r="P8" s="80"/>
      <c r="Q8" s="108"/>
      <c r="R8" s="109"/>
      <c r="S8" s="82"/>
      <c r="T8" s="130"/>
      <c r="U8" s="131"/>
      <c r="W8" s="41" t="s">
        <v>29</v>
      </c>
      <c r="X8" s="42">
        <v>0.33</v>
      </c>
      <c r="Y8" s="42">
        <v>0.33</v>
      </c>
    </row>
    <row r="9" spans="1:38" ht="15.75" customHeight="1">
      <c r="A9" s="20"/>
      <c r="B9" s="67" t="s">
        <v>16</v>
      </c>
      <c r="C9" s="141">
        <f>W13/C5</f>
        <v>5882.3529411764703</v>
      </c>
      <c r="D9" s="134" t="s">
        <v>12</v>
      </c>
      <c r="E9" s="136" t="s">
        <v>17</v>
      </c>
      <c r="F9" s="157" t="s">
        <v>18</v>
      </c>
      <c r="G9" s="134" t="s">
        <v>12</v>
      </c>
      <c r="H9" s="136" t="s">
        <v>17</v>
      </c>
      <c r="I9" s="132" t="s">
        <v>18</v>
      </c>
      <c r="J9" s="134" t="s">
        <v>12</v>
      </c>
      <c r="K9" s="136" t="s">
        <v>17</v>
      </c>
      <c r="L9" s="132" t="s">
        <v>18</v>
      </c>
      <c r="M9" s="134" t="s">
        <v>12</v>
      </c>
      <c r="N9" s="136" t="s">
        <v>17</v>
      </c>
      <c r="O9" s="132" t="s">
        <v>18</v>
      </c>
      <c r="P9" s="134" t="s">
        <v>12</v>
      </c>
      <c r="Q9" s="136" t="s">
        <v>17</v>
      </c>
      <c r="R9" s="132" t="s">
        <v>18</v>
      </c>
      <c r="S9" s="159" t="s">
        <v>14</v>
      </c>
      <c r="T9" s="153" t="s">
        <v>20</v>
      </c>
      <c r="U9" s="155" t="s">
        <v>19</v>
      </c>
      <c r="W9" s="2"/>
      <c r="X9" s="48"/>
      <c r="Y9" s="2"/>
      <c r="AA9" s="174" t="s">
        <v>26</v>
      </c>
      <c r="AB9" s="174"/>
      <c r="AC9" s="174" t="s">
        <v>27</v>
      </c>
      <c r="AD9" s="174"/>
      <c r="AE9" s="174" t="s">
        <v>28</v>
      </c>
      <c r="AF9" s="174"/>
      <c r="AG9" s="174" t="s">
        <v>29</v>
      </c>
      <c r="AH9" s="174"/>
      <c r="AI9" s="174" t="s">
        <v>30</v>
      </c>
      <c r="AJ9" s="174"/>
      <c r="AK9" s="174" t="s">
        <v>21</v>
      </c>
      <c r="AL9" s="174"/>
    </row>
    <row r="10" spans="1:38" ht="15.75" customHeight="1">
      <c r="A10" s="19"/>
      <c r="B10" s="140"/>
      <c r="C10" s="142"/>
      <c r="D10" s="135"/>
      <c r="E10" s="137"/>
      <c r="F10" s="158"/>
      <c r="G10" s="135"/>
      <c r="H10" s="137"/>
      <c r="I10" s="133"/>
      <c r="J10" s="135"/>
      <c r="K10" s="137"/>
      <c r="L10" s="133"/>
      <c r="M10" s="135"/>
      <c r="N10" s="137"/>
      <c r="O10" s="133"/>
      <c r="P10" s="135"/>
      <c r="Q10" s="137"/>
      <c r="R10" s="133"/>
      <c r="S10" s="160"/>
      <c r="T10" s="154"/>
      <c r="U10" s="156"/>
      <c r="W10" s="2"/>
      <c r="X10" s="2"/>
      <c r="Y10" s="2"/>
      <c r="AA10" s="53" t="s">
        <v>23</v>
      </c>
      <c r="AB10" s="53" t="s">
        <v>24</v>
      </c>
      <c r="AC10" s="54" t="s">
        <v>23</v>
      </c>
      <c r="AD10" s="54" t="s">
        <v>24</v>
      </c>
      <c r="AE10" s="56" t="s">
        <v>23</v>
      </c>
      <c r="AF10" s="56" t="s">
        <v>24</v>
      </c>
      <c r="AG10" s="55" t="s">
        <v>23</v>
      </c>
      <c r="AH10" s="55" t="s">
        <v>24</v>
      </c>
      <c r="AI10" s="57" t="s">
        <v>23</v>
      </c>
      <c r="AJ10" s="57" t="s">
        <v>24</v>
      </c>
      <c r="AK10" s="58" t="s">
        <v>23</v>
      </c>
      <c r="AL10" s="58" t="s">
        <v>24</v>
      </c>
    </row>
    <row r="11" spans="1:38" s="1" customFormat="1" ht="10" customHeight="1">
      <c r="A11" s="23">
        <f t="shared" ref="A11:A41" si="0">IF(OR(EXACT("dimanche",$B11),EXACT("samedi",$B11)),A10,IF(COUNTIF(Fériés,"="&amp;$C11)&gt;0,A10,A10+(1*IF(MONTH(C11)=$C$4,1,0))))</f>
        <v>0</v>
      </c>
      <c r="B11" s="13" t="str">
        <f>TEXT(C11,"jjjjjjj")</f>
        <v>vendredi</v>
      </c>
      <c r="C11" s="16">
        <f>IF(MONTH(DATE(An_Ref,Mois_Ref,1))=Mois_Ref,DATE(An_Ref,Mois_Ref,1),"0")</f>
        <v>42125</v>
      </c>
      <c r="D11" s="29">
        <f t="shared" ref="D11:D41" si="1">IF(B11="",#N/A,IF(OR(EXACT("dimanche",$B11),EXACT("samedi",$B11)),#N/A,$C$9*$A11*$X$5))</f>
        <v>0</v>
      </c>
      <c r="E11" s="31"/>
      <c r="F11" s="33" t="str">
        <f>IF(ISNA(IF(OR(OR(D11="",E11=""),OR(D11=0,E11=0)),#N/A,E11/D11)),"",IF(OR(OR(D11="",E11=""),OR(D11=0,E11=0)),#N/A,E11/D11))</f>
        <v/>
      </c>
      <c r="G11" s="29">
        <f t="shared" ref="G11:G41" si="2">IF(B11="",#N/A,IF(OR(EXACT("dimanche",$B11),EXACT("samedi",$B11)),#N/A,$C$9*$A11*$X$6))</f>
        <v>0</v>
      </c>
      <c r="H11" s="31"/>
      <c r="I11" s="34" t="str">
        <f>IF(ISNA(IF(OR(OR(G11="",H11=""),OR(G11=0,H11=0)),#N/A,H11/G11)),"",(IF(OR(OR(G11="",H11=""),OR(G11=0,H11=0)),#N/A,H11/G11)))</f>
        <v/>
      </c>
      <c r="J11" s="29">
        <f t="shared" ref="J11:J41" si="3">IF(B11="",#N/A,IF(OR(EXACT("dimanche",$B11),EXACT("samedi",$B11)),#N/A,$C$9*$A11*$X$7))</f>
        <v>0</v>
      </c>
      <c r="K11" s="31"/>
      <c r="L11" s="34" t="str">
        <f>IF(ISNA(IF(OR(OR(J11="",K11=""),OR(J11=0,K11=0)),#N/A,K11/J11)),"",IF(OR(OR(J11="",K11=""),OR(J11=0,K11=0)),#N/A,K11/J11))</f>
        <v/>
      </c>
      <c r="M11" s="29">
        <f t="shared" ref="M11:M41" si="4">IF(B11="",#N/A,IF(OR(EXACT("dimanche",$B11),EXACT("samedi",$B11)),#N/A,$C$9*$A11*$X$8))</f>
        <v>0</v>
      </c>
      <c r="N11" s="31"/>
      <c r="O11" s="34" t="str">
        <f>IF(ISNA(IF(OR(OR(M11="",N11=""),OR(M11=0,N11=0)),#N/A,N11/M11)),"",IF(OR(OR(M11="",N11=""),OR(M11=0,N11=0)),#N/A,N11/M11))</f>
        <v/>
      </c>
      <c r="P11" s="26"/>
      <c r="Q11" s="25"/>
      <c r="R11" s="34" t="str">
        <f>IF(ISNA(IF(OR(OR(P11="",Q11=""),OR(P11=0,Q11=0)),#N/A,Q11/P11)),"",IF(OR(OR(P11="",Q11=""),OR(P11=0,Q11=0)),#N/A,Q11/P11))</f>
        <v/>
      </c>
      <c r="S11" s="40" t="e">
        <f>IF(SUM(D11,G11,J11,M11)=0,#N/A,SUM(D11,G11,J11,M11))</f>
        <v>#N/A</v>
      </c>
      <c r="T11" s="36">
        <f t="shared" ref="T11:T41" si="5">SUM(E11+H11+K11+N11)</f>
        <v>0</v>
      </c>
      <c r="U11" s="34" t="str">
        <f>IF(ISNA(IF(OR(OR(S11="",T11=""),OR(S11=0,T11=0)),#N/A,T11/S11)),"",IF(OR(OR(S11="",T11=""),OR(S11=0,T11=0)),#N/A,T11/S11))</f>
        <v/>
      </c>
      <c r="W11" s="161" t="s">
        <v>22</v>
      </c>
      <c r="X11" s="161" t="s">
        <v>25</v>
      </c>
      <c r="Y11" s="47"/>
      <c r="Z11" s="51">
        <v>1</v>
      </c>
      <c r="AA11" s="51">
        <v>1650</v>
      </c>
      <c r="AB11" s="51"/>
      <c r="AC11" s="51">
        <v>50</v>
      </c>
      <c r="AD11" s="51"/>
      <c r="AE11" s="51">
        <v>1650</v>
      </c>
      <c r="AF11" s="51"/>
      <c r="AG11" s="51">
        <v>1650</v>
      </c>
      <c r="AH11" s="51"/>
    </row>
    <row r="12" spans="1:38" s="1" customFormat="1" ht="10" customHeight="1">
      <c r="A12" s="23">
        <f t="shared" si="0"/>
        <v>0</v>
      </c>
      <c r="B12" s="13" t="str">
        <f t="shared" ref="B12:B41" si="6">TEXT(C12,"jjjjjjj")</f>
        <v>samedi</v>
      </c>
      <c r="C12" s="16">
        <f t="shared" ref="C12:C41" si="7">IF(MONTH(C11+1)=Mois_Ref,C11+1,"0")</f>
        <v>42126</v>
      </c>
      <c r="D12" s="29" t="e">
        <f t="shared" si="1"/>
        <v>#N/A</v>
      </c>
      <c r="E12" s="31"/>
      <c r="F12" s="33" t="str">
        <f t="shared" ref="F12:F41" si="8">IF(ISNA(IF(OR(OR(D12="",E12=""),OR(D12=0,E12=0)),#N/A,E12/D12)),"",IF(OR(OR(D12="",E12=""),OR(D12=0,E12=0)),#N/A,E12/D12))</f>
        <v/>
      </c>
      <c r="G12" s="29" t="e">
        <f t="shared" si="2"/>
        <v>#N/A</v>
      </c>
      <c r="H12" s="31"/>
      <c r="I12" s="34" t="str">
        <f t="shared" ref="I12:I41" si="9">IF(ISNA(IF(OR(OR(G12="",H12=""),OR(G12=0,H12=0)),#N/A,H12/G12)),"",(IF(OR(OR(G12="",H12=""),OR(G12=0,H12=0)),#N/A,H12/G12)))</f>
        <v/>
      </c>
      <c r="J12" s="29" t="e">
        <f t="shared" si="3"/>
        <v>#N/A</v>
      </c>
      <c r="K12" s="31"/>
      <c r="L12" s="34" t="str">
        <f t="shared" ref="L12:L41" si="10">IF(ISNA(IF(OR(OR(J12="",K12=""),OR(J12=0,K12=0)),#N/A,K12/J12)),"",IF(OR(OR(J12="",K12=""),OR(J12=0,K12=0)),#N/A,K12/J12))</f>
        <v/>
      </c>
      <c r="M12" s="29" t="e">
        <f t="shared" si="4"/>
        <v>#N/A</v>
      </c>
      <c r="N12" s="31"/>
      <c r="O12" s="34" t="str">
        <f t="shared" ref="O12:O41" si="11">IF(ISNA(IF(OR(OR(M12="",N12=""),OR(M12=0,N12=0)),#N/A,N12/M12)),"",IF(OR(OR(M12="",N12=""),OR(M12=0,N12=0)),#N/A,N12/M12))</f>
        <v/>
      </c>
      <c r="P12" s="26"/>
      <c r="Q12" s="25"/>
      <c r="R12" s="34" t="str">
        <f t="shared" ref="R12:R41" si="12">IF(ISNA(IF(OR(OR(P12="",Q12=""),OR(P12=0,Q12=0)),#N/A,Q12/P12)),"",IF(OR(OR(P12="",Q12=""),OR(P12=0,Q12=0)),#N/A,Q12/P12))</f>
        <v/>
      </c>
      <c r="S12" s="40" t="e">
        <f t="shared" ref="S12:S41" si="13">IF(SUM(D12,G12,J12,M12)=0,#N/A,SUM(D12,G12,J12,M12))</f>
        <v>#N/A</v>
      </c>
      <c r="T12" s="37">
        <f t="shared" si="5"/>
        <v>0</v>
      </c>
      <c r="U12" s="34" t="str">
        <f t="shared" ref="U12:U41" si="14">IF(ISNA(IF(OR(OR(S12="",T12=""),OR(S12=0,T12=0)),#N/A,T12/S12)),"",IF(OR(OR(S12="",T12=""),OR(S12=0,T12=0)),#N/A,T12/S12))</f>
        <v/>
      </c>
      <c r="W12" s="161"/>
      <c r="X12" s="161"/>
      <c r="Y12" s="47"/>
      <c r="Z12" s="51">
        <v>2</v>
      </c>
      <c r="AA12" s="51">
        <v>3300</v>
      </c>
      <c r="AB12" s="51"/>
      <c r="AC12" s="51">
        <v>100</v>
      </c>
      <c r="AD12" s="51"/>
      <c r="AE12" s="51">
        <v>3300</v>
      </c>
      <c r="AF12" s="51"/>
      <c r="AG12" s="51">
        <v>3300</v>
      </c>
      <c r="AH12" s="51"/>
    </row>
    <row r="13" spans="1:38" s="1" customFormat="1" ht="10" customHeight="1">
      <c r="A13" s="23">
        <f t="shared" si="0"/>
        <v>0</v>
      </c>
      <c r="B13" s="13" t="str">
        <f t="shared" si="6"/>
        <v>dimanche</v>
      </c>
      <c r="C13" s="16">
        <f t="shared" si="7"/>
        <v>42127</v>
      </c>
      <c r="D13" s="29" t="e">
        <f t="shared" si="1"/>
        <v>#N/A</v>
      </c>
      <c r="E13" s="31"/>
      <c r="F13" s="33" t="str">
        <f t="shared" si="8"/>
        <v/>
      </c>
      <c r="G13" s="29" t="e">
        <f t="shared" si="2"/>
        <v>#N/A</v>
      </c>
      <c r="H13" s="31"/>
      <c r="I13" s="34" t="str">
        <f t="shared" si="9"/>
        <v/>
      </c>
      <c r="J13" s="29" t="e">
        <f t="shared" si="3"/>
        <v>#N/A</v>
      </c>
      <c r="K13" s="31"/>
      <c r="L13" s="34" t="str">
        <f t="shared" si="10"/>
        <v/>
      </c>
      <c r="M13" s="29" t="e">
        <f t="shared" si="4"/>
        <v>#N/A</v>
      </c>
      <c r="N13" s="31"/>
      <c r="O13" s="34" t="str">
        <f t="shared" si="11"/>
        <v/>
      </c>
      <c r="P13" s="26"/>
      <c r="Q13" s="25"/>
      <c r="R13" s="34" t="str">
        <f t="shared" si="12"/>
        <v/>
      </c>
      <c r="S13" s="40" t="e">
        <f t="shared" si="13"/>
        <v>#N/A</v>
      </c>
      <c r="T13" s="37">
        <f t="shared" si="5"/>
        <v>0</v>
      </c>
      <c r="U13" s="34" t="str">
        <f t="shared" si="14"/>
        <v/>
      </c>
      <c r="W13" s="162">
        <v>100000</v>
      </c>
      <c r="X13" s="163">
        <v>920</v>
      </c>
      <c r="Y13" s="47"/>
      <c r="Z13" s="51">
        <v>3</v>
      </c>
      <c r="AA13" s="51">
        <v>4950</v>
      </c>
      <c r="AB13" s="51"/>
      <c r="AC13" s="51">
        <v>150</v>
      </c>
      <c r="AD13" s="51"/>
      <c r="AE13" s="51">
        <v>4950</v>
      </c>
      <c r="AF13" s="51"/>
      <c r="AG13" s="51">
        <v>4950</v>
      </c>
      <c r="AH13" s="51"/>
    </row>
    <row r="14" spans="1:38" s="1" customFormat="1" ht="10" customHeight="1">
      <c r="A14" s="23">
        <f t="shared" si="0"/>
        <v>1</v>
      </c>
      <c r="B14" s="13" t="str">
        <f t="shared" si="6"/>
        <v>lundi</v>
      </c>
      <c r="C14" s="16">
        <f t="shared" si="7"/>
        <v>42128</v>
      </c>
      <c r="D14" s="29">
        <f t="shared" si="1"/>
        <v>1941.1764705882354</v>
      </c>
      <c r="E14" s="31"/>
      <c r="F14" s="33" t="str">
        <f t="shared" si="8"/>
        <v/>
      </c>
      <c r="G14" s="29">
        <f t="shared" si="2"/>
        <v>58.823529411764703</v>
      </c>
      <c r="H14" s="31"/>
      <c r="I14" s="34" t="str">
        <f t="shared" si="9"/>
        <v/>
      </c>
      <c r="J14" s="29">
        <f t="shared" si="3"/>
        <v>1941.1764705882354</v>
      </c>
      <c r="K14" s="31"/>
      <c r="L14" s="34" t="str">
        <f t="shared" si="10"/>
        <v/>
      </c>
      <c r="M14" s="29">
        <f t="shared" si="4"/>
        <v>1941.1764705882354</v>
      </c>
      <c r="N14" s="31"/>
      <c r="O14" s="34" t="str">
        <f t="shared" si="11"/>
        <v/>
      </c>
      <c r="P14" s="26"/>
      <c r="Q14" s="25"/>
      <c r="R14" s="34" t="str">
        <f t="shared" si="12"/>
        <v/>
      </c>
      <c r="S14" s="40">
        <f t="shared" si="13"/>
        <v>5882.3529411764703</v>
      </c>
      <c r="T14" s="37">
        <f t="shared" si="5"/>
        <v>0</v>
      </c>
      <c r="U14" s="34" t="str">
        <f t="shared" si="14"/>
        <v/>
      </c>
      <c r="W14" s="162"/>
      <c r="X14" s="163"/>
      <c r="Y14" s="47"/>
      <c r="Z14" s="51">
        <v>4</v>
      </c>
      <c r="AA14" s="51">
        <v>6600</v>
      </c>
      <c r="AB14" s="51"/>
      <c r="AC14" s="51">
        <v>200</v>
      </c>
      <c r="AD14" s="51"/>
      <c r="AE14" s="51">
        <v>6600</v>
      </c>
      <c r="AF14" s="51"/>
      <c r="AG14" s="51">
        <v>6600</v>
      </c>
      <c r="AH14" s="51"/>
    </row>
    <row r="15" spans="1:38" s="1" customFormat="1" ht="10" customHeight="1">
      <c r="A15" s="23">
        <f t="shared" si="0"/>
        <v>2</v>
      </c>
      <c r="B15" s="13" t="str">
        <f t="shared" si="6"/>
        <v>mardi</v>
      </c>
      <c r="C15" s="16">
        <f t="shared" si="7"/>
        <v>42129</v>
      </c>
      <c r="D15" s="29">
        <f t="shared" si="1"/>
        <v>3882.3529411764707</v>
      </c>
      <c r="E15" s="31"/>
      <c r="F15" s="33" t="str">
        <f t="shared" si="8"/>
        <v/>
      </c>
      <c r="G15" s="29">
        <f t="shared" si="2"/>
        <v>117.64705882352941</v>
      </c>
      <c r="H15" s="31"/>
      <c r="I15" s="34" t="str">
        <f t="shared" si="9"/>
        <v/>
      </c>
      <c r="J15" s="29">
        <f t="shared" si="3"/>
        <v>3882.3529411764707</v>
      </c>
      <c r="K15" s="31"/>
      <c r="L15" s="34" t="str">
        <f t="shared" si="10"/>
        <v/>
      </c>
      <c r="M15" s="29">
        <f t="shared" si="4"/>
        <v>3882.3529411764707</v>
      </c>
      <c r="N15" s="31"/>
      <c r="O15" s="34" t="str">
        <f t="shared" si="11"/>
        <v/>
      </c>
      <c r="P15" s="26"/>
      <c r="Q15" s="25"/>
      <c r="R15" s="34" t="str">
        <f t="shared" si="12"/>
        <v/>
      </c>
      <c r="S15" s="40">
        <f t="shared" si="13"/>
        <v>11764.705882352941</v>
      </c>
      <c r="T15" s="37">
        <f t="shared" si="5"/>
        <v>0</v>
      </c>
      <c r="U15" s="34" t="str">
        <f t="shared" si="14"/>
        <v/>
      </c>
      <c r="W15" s="164">
        <f>+W13/$A$41</f>
        <v>5882.3529411764703</v>
      </c>
      <c r="X15" s="164">
        <f>+X13/$A$41</f>
        <v>54.117647058823529</v>
      </c>
      <c r="Y15" s="47"/>
      <c r="Z15" s="51">
        <v>5</v>
      </c>
      <c r="AA15" s="51">
        <v>8250</v>
      </c>
      <c r="AB15" s="51"/>
      <c r="AC15" s="51">
        <v>250</v>
      </c>
      <c r="AD15" s="51"/>
      <c r="AE15" s="51">
        <v>8250</v>
      </c>
      <c r="AF15" s="51"/>
      <c r="AG15" s="51">
        <v>8250</v>
      </c>
      <c r="AH15" s="51"/>
    </row>
    <row r="16" spans="1:38" s="1" customFormat="1" ht="10" customHeight="1">
      <c r="A16" s="23">
        <f t="shared" si="0"/>
        <v>3</v>
      </c>
      <c r="B16" s="13" t="str">
        <f t="shared" si="6"/>
        <v>mercredi</v>
      </c>
      <c r="C16" s="16">
        <f t="shared" si="7"/>
        <v>42130</v>
      </c>
      <c r="D16" s="29">
        <f t="shared" si="1"/>
        <v>5823.5294117647063</v>
      </c>
      <c r="E16" s="31"/>
      <c r="F16" s="33" t="str">
        <f t="shared" si="8"/>
        <v/>
      </c>
      <c r="G16" s="29">
        <f t="shared" si="2"/>
        <v>176.47058823529412</v>
      </c>
      <c r="H16" s="31"/>
      <c r="I16" s="34" t="str">
        <f t="shared" si="9"/>
        <v/>
      </c>
      <c r="J16" s="29">
        <f t="shared" si="3"/>
        <v>5823.5294117647063</v>
      </c>
      <c r="K16" s="31"/>
      <c r="L16" s="34" t="str">
        <f t="shared" si="10"/>
        <v/>
      </c>
      <c r="M16" s="29">
        <f t="shared" si="4"/>
        <v>5823.5294117647063</v>
      </c>
      <c r="N16" s="31"/>
      <c r="O16" s="34" t="str">
        <f t="shared" si="11"/>
        <v/>
      </c>
      <c r="P16" s="26"/>
      <c r="Q16" s="25"/>
      <c r="R16" s="34" t="str">
        <f t="shared" si="12"/>
        <v/>
      </c>
      <c r="S16" s="40">
        <f t="shared" si="13"/>
        <v>17647.058823529413</v>
      </c>
      <c r="T16" s="37">
        <f t="shared" si="5"/>
        <v>0</v>
      </c>
      <c r="U16" s="34" t="str">
        <f t="shared" si="14"/>
        <v/>
      </c>
      <c r="W16" s="164"/>
      <c r="X16" s="164"/>
      <c r="Y16" s="47"/>
      <c r="Z16" s="51">
        <v>5</v>
      </c>
      <c r="AA16" s="51" t="e">
        <v>#N/A</v>
      </c>
      <c r="AB16" s="51"/>
      <c r="AC16" s="51" t="e">
        <v>#N/A</v>
      </c>
      <c r="AD16" s="51"/>
      <c r="AE16" s="51" t="e">
        <v>#N/A</v>
      </c>
      <c r="AF16" s="51"/>
      <c r="AG16" s="51" t="e">
        <v>#N/A</v>
      </c>
      <c r="AH16" s="51"/>
    </row>
    <row r="17" spans="1:34" s="1" customFormat="1" ht="10" customHeight="1">
      <c r="A17" s="23">
        <f t="shared" si="0"/>
        <v>4</v>
      </c>
      <c r="B17" s="13" t="str">
        <f t="shared" si="6"/>
        <v>jeudi</v>
      </c>
      <c r="C17" s="16">
        <f t="shared" si="7"/>
        <v>42131</v>
      </c>
      <c r="D17" s="29">
        <f t="shared" si="1"/>
        <v>7764.7058823529414</v>
      </c>
      <c r="E17" s="31"/>
      <c r="F17" s="33" t="str">
        <f t="shared" si="8"/>
        <v/>
      </c>
      <c r="G17" s="29">
        <f t="shared" si="2"/>
        <v>235.29411764705881</v>
      </c>
      <c r="H17" s="31"/>
      <c r="I17" s="34" t="str">
        <f t="shared" si="9"/>
        <v/>
      </c>
      <c r="J17" s="29">
        <f t="shared" si="3"/>
        <v>7764.7058823529414</v>
      </c>
      <c r="K17" s="31"/>
      <c r="L17" s="34" t="str">
        <f t="shared" si="10"/>
        <v/>
      </c>
      <c r="M17" s="29">
        <f t="shared" si="4"/>
        <v>7764.7058823529414</v>
      </c>
      <c r="N17" s="31"/>
      <c r="O17" s="34" t="str">
        <f t="shared" si="11"/>
        <v/>
      </c>
      <c r="P17" s="26"/>
      <c r="Q17" s="25"/>
      <c r="R17" s="34" t="str">
        <f t="shared" si="12"/>
        <v/>
      </c>
      <c r="S17" s="40">
        <f t="shared" si="13"/>
        <v>23529.411764705881</v>
      </c>
      <c r="T17" s="37">
        <f t="shared" si="5"/>
        <v>0</v>
      </c>
      <c r="U17" s="34" t="str">
        <f t="shared" si="14"/>
        <v/>
      </c>
      <c r="Z17" s="51">
        <v>5</v>
      </c>
      <c r="AA17" s="51" t="e">
        <v>#N/A</v>
      </c>
      <c r="AB17" s="51"/>
      <c r="AC17" s="51" t="e">
        <v>#N/A</v>
      </c>
      <c r="AD17" s="51"/>
      <c r="AE17" s="51" t="e">
        <v>#N/A</v>
      </c>
      <c r="AF17" s="51"/>
      <c r="AG17" s="51" t="e">
        <v>#N/A</v>
      </c>
      <c r="AH17" s="51"/>
    </row>
    <row r="18" spans="1:34" s="1" customFormat="1" ht="10" customHeight="1">
      <c r="A18" s="23">
        <f t="shared" si="0"/>
        <v>4</v>
      </c>
      <c r="B18" s="13" t="str">
        <f t="shared" si="6"/>
        <v>vendredi</v>
      </c>
      <c r="C18" s="16">
        <f t="shared" si="7"/>
        <v>42132</v>
      </c>
      <c r="D18" s="29">
        <f t="shared" si="1"/>
        <v>7764.7058823529414</v>
      </c>
      <c r="E18" s="31"/>
      <c r="F18" s="33" t="str">
        <f t="shared" si="8"/>
        <v/>
      </c>
      <c r="G18" s="29">
        <f t="shared" si="2"/>
        <v>235.29411764705881</v>
      </c>
      <c r="H18" s="31"/>
      <c r="I18" s="34" t="str">
        <f t="shared" si="9"/>
        <v/>
      </c>
      <c r="J18" s="29">
        <f t="shared" si="3"/>
        <v>7764.7058823529414</v>
      </c>
      <c r="K18" s="31"/>
      <c r="L18" s="34" t="str">
        <f t="shared" si="10"/>
        <v/>
      </c>
      <c r="M18" s="29">
        <f t="shared" si="4"/>
        <v>7764.7058823529414</v>
      </c>
      <c r="N18" s="31"/>
      <c r="O18" s="34" t="str">
        <f t="shared" si="11"/>
        <v/>
      </c>
      <c r="P18" s="26"/>
      <c r="Q18" s="25"/>
      <c r="R18" s="34" t="str">
        <f t="shared" si="12"/>
        <v/>
      </c>
      <c r="S18" s="40">
        <f t="shared" si="13"/>
        <v>23529.411764705881</v>
      </c>
      <c r="T18" s="37">
        <f t="shared" si="5"/>
        <v>0</v>
      </c>
      <c r="U18" s="34" t="str">
        <f t="shared" si="14"/>
        <v/>
      </c>
      <c r="Z18" s="51">
        <v>6</v>
      </c>
      <c r="AA18" s="51">
        <v>9900</v>
      </c>
      <c r="AB18" s="51"/>
      <c r="AC18" s="51">
        <v>300</v>
      </c>
      <c r="AD18" s="51"/>
      <c r="AE18" s="51">
        <v>9900</v>
      </c>
      <c r="AF18" s="51"/>
      <c r="AG18" s="51">
        <v>9900</v>
      </c>
      <c r="AH18" s="51"/>
    </row>
    <row r="19" spans="1:34" s="1" customFormat="1" ht="10" customHeight="1">
      <c r="A19" s="23">
        <f t="shared" si="0"/>
        <v>4</v>
      </c>
      <c r="B19" s="13" t="str">
        <f t="shared" si="6"/>
        <v>samedi</v>
      </c>
      <c r="C19" s="16">
        <f t="shared" si="7"/>
        <v>42133</v>
      </c>
      <c r="D19" s="29" t="e">
        <f t="shared" si="1"/>
        <v>#N/A</v>
      </c>
      <c r="E19" s="31"/>
      <c r="F19" s="33" t="str">
        <f t="shared" si="8"/>
        <v/>
      </c>
      <c r="G19" s="29" t="e">
        <f t="shared" si="2"/>
        <v>#N/A</v>
      </c>
      <c r="H19" s="31"/>
      <c r="I19" s="34" t="str">
        <f t="shared" si="9"/>
        <v/>
      </c>
      <c r="J19" s="29" t="e">
        <f t="shared" si="3"/>
        <v>#N/A</v>
      </c>
      <c r="K19" s="31"/>
      <c r="L19" s="34" t="str">
        <f t="shared" si="10"/>
        <v/>
      </c>
      <c r="M19" s="29" t="e">
        <f t="shared" si="4"/>
        <v>#N/A</v>
      </c>
      <c r="N19" s="31"/>
      <c r="O19" s="34" t="str">
        <f t="shared" si="11"/>
        <v/>
      </c>
      <c r="P19" s="26"/>
      <c r="Q19" s="25"/>
      <c r="R19" s="34" t="str">
        <f t="shared" si="12"/>
        <v/>
      </c>
      <c r="S19" s="40" t="e">
        <f t="shared" si="13"/>
        <v>#N/A</v>
      </c>
      <c r="T19" s="37">
        <f t="shared" si="5"/>
        <v>0</v>
      </c>
      <c r="U19" s="34" t="str">
        <f t="shared" si="14"/>
        <v/>
      </c>
      <c r="Z19" s="51">
        <v>7</v>
      </c>
      <c r="AA19" s="51">
        <v>11550</v>
      </c>
      <c r="AB19" s="51"/>
      <c r="AC19" s="51">
        <v>350</v>
      </c>
      <c r="AD19" s="51"/>
      <c r="AE19" s="51">
        <v>11550</v>
      </c>
      <c r="AF19" s="51"/>
      <c r="AG19" s="51">
        <v>11550</v>
      </c>
      <c r="AH19" s="51"/>
    </row>
    <row r="20" spans="1:34" s="1" customFormat="1" ht="10" customHeight="1">
      <c r="A20" s="23">
        <f t="shared" si="0"/>
        <v>4</v>
      </c>
      <c r="B20" s="13" t="str">
        <f t="shared" si="6"/>
        <v>dimanche</v>
      </c>
      <c r="C20" s="16">
        <f t="shared" si="7"/>
        <v>42134</v>
      </c>
      <c r="D20" s="29" t="e">
        <f t="shared" si="1"/>
        <v>#N/A</v>
      </c>
      <c r="E20" s="31"/>
      <c r="F20" s="33" t="str">
        <f t="shared" si="8"/>
        <v/>
      </c>
      <c r="G20" s="29" t="e">
        <f t="shared" si="2"/>
        <v>#N/A</v>
      </c>
      <c r="H20" s="31"/>
      <c r="I20" s="34" t="str">
        <f t="shared" si="9"/>
        <v/>
      </c>
      <c r="J20" s="29" t="e">
        <f t="shared" si="3"/>
        <v>#N/A</v>
      </c>
      <c r="K20" s="31"/>
      <c r="L20" s="34" t="str">
        <f t="shared" si="10"/>
        <v/>
      </c>
      <c r="M20" s="29" t="e">
        <f t="shared" si="4"/>
        <v>#N/A</v>
      </c>
      <c r="N20" s="31"/>
      <c r="O20" s="34" t="str">
        <f t="shared" si="11"/>
        <v/>
      </c>
      <c r="P20" s="26"/>
      <c r="Q20" s="25"/>
      <c r="R20" s="34" t="str">
        <f t="shared" si="12"/>
        <v/>
      </c>
      <c r="S20" s="40" t="e">
        <f t="shared" si="13"/>
        <v>#N/A</v>
      </c>
      <c r="T20" s="37">
        <f t="shared" si="5"/>
        <v>0</v>
      </c>
      <c r="U20" s="34" t="str">
        <f t="shared" si="14"/>
        <v/>
      </c>
      <c r="Z20" s="51">
        <v>7</v>
      </c>
      <c r="AA20" s="51">
        <v>11550</v>
      </c>
      <c r="AB20" s="51"/>
      <c r="AC20" s="51">
        <v>350</v>
      </c>
      <c r="AD20" s="51"/>
      <c r="AE20" s="51">
        <v>11550</v>
      </c>
      <c r="AF20" s="51"/>
      <c r="AG20" s="51">
        <v>11550</v>
      </c>
      <c r="AH20" s="51"/>
    </row>
    <row r="21" spans="1:34" s="1" customFormat="1" ht="10" customHeight="1">
      <c r="A21" s="23">
        <f t="shared" si="0"/>
        <v>5</v>
      </c>
      <c r="B21" s="13" t="str">
        <f t="shared" si="6"/>
        <v>lundi</v>
      </c>
      <c r="C21" s="16">
        <f t="shared" si="7"/>
        <v>42135</v>
      </c>
      <c r="D21" s="29">
        <f t="shared" si="1"/>
        <v>9705.8823529411766</v>
      </c>
      <c r="E21" s="31"/>
      <c r="F21" s="33" t="str">
        <f t="shared" si="8"/>
        <v/>
      </c>
      <c r="G21" s="29">
        <f t="shared" si="2"/>
        <v>294.11764705882348</v>
      </c>
      <c r="H21" s="31"/>
      <c r="I21" s="34" t="str">
        <f t="shared" si="9"/>
        <v/>
      </c>
      <c r="J21" s="29">
        <f t="shared" si="3"/>
        <v>9705.8823529411766</v>
      </c>
      <c r="K21" s="31"/>
      <c r="L21" s="34" t="str">
        <f t="shared" si="10"/>
        <v/>
      </c>
      <c r="M21" s="29">
        <f t="shared" si="4"/>
        <v>9705.8823529411766</v>
      </c>
      <c r="N21" s="31"/>
      <c r="O21" s="34" t="str">
        <f t="shared" si="11"/>
        <v/>
      </c>
      <c r="P21" s="26"/>
      <c r="Q21" s="25"/>
      <c r="R21" s="34" t="str">
        <f t="shared" si="12"/>
        <v/>
      </c>
      <c r="S21" s="40">
        <f t="shared" si="13"/>
        <v>29411.76470588235</v>
      </c>
      <c r="T21" s="37">
        <f t="shared" si="5"/>
        <v>0</v>
      </c>
      <c r="U21" s="34" t="str">
        <f t="shared" si="14"/>
        <v/>
      </c>
      <c r="Z21" s="51">
        <v>8</v>
      </c>
      <c r="AA21" s="51">
        <v>13200</v>
      </c>
      <c r="AB21" s="51"/>
      <c r="AC21" s="51">
        <v>400</v>
      </c>
      <c r="AD21" s="51"/>
      <c r="AE21" s="51">
        <v>13200</v>
      </c>
      <c r="AF21" s="51"/>
      <c r="AG21" s="51">
        <v>13200</v>
      </c>
      <c r="AH21" s="51"/>
    </row>
    <row r="22" spans="1:34" s="1" customFormat="1" ht="10" customHeight="1">
      <c r="A22" s="23">
        <f t="shared" si="0"/>
        <v>6</v>
      </c>
      <c r="B22" s="13" t="str">
        <f t="shared" si="6"/>
        <v>mardi</v>
      </c>
      <c r="C22" s="16">
        <f t="shared" si="7"/>
        <v>42136</v>
      </c>
      <c r="D22" s="29">
        <f t="shared" si="1"/>
        <v>11647.058823529413</v>
      </c>
      <c r="E22" s="31"/>
      <c r="F22" s="33" t="str">
        <f t="shared" si="8"/>
        <v/>
      </c>
      <c r="G22" s="29">
        <f t="shared" si="2"/>
        <v>352.94117647058823</v>
      </c>
      <c r="H22" s="31"/>
      <c r="I22" s="34" t="str">
        <f t="shared" si="9"/>
        <v/>
      </c>
      <c r="J22" s="29">
        <f t="shared" si="3"/>
        <v>11647.058823529413</v>
      </c>
      <c r="K22" s="31"/>
      <c r="L22" s="34" t="str">
        <f t="shared" si="10"/>
        <v/>
      </c>
      <c r="M22" s="29">
        <f t="shared" si="4"/>
        <v>11647.058823529413</v>
      </c>
      <c r="N22" s="31"/>
      <c r="O22" s="34" t="str">
        <f t="shared" si="11"/>
        <v/>
      </c>
      <c r="P22" s="26"/>
      <c r="Q22" s="25"/>
      <c r="R22" s="34" t="str">
        <f t="shared" si="12"/>
        <v/>
      </c>
      <c r="S22" s="40">
        <f t="shared" si="13"/>
        <v>35294.117647058825</v>
      </c>
      <c r="T22" s="37">
        <f t="shared" si="5"/>
        <v>0</v>
      </c>
      <c r="U22" s="34" t="str">
        <f t="shared" si="14"/>
        <v/>
      </c>
      <c r="Z22" s="51">
        <v>9</v>
      </c>
      <c r="AA22" s="51">
        <v>14850</v>
      </c>
      <c r="AB22" s="51"/>
      <c r="AC22" s="51">
        <v>450</v>
      </c>
      <c r="AD22" s="51"/>
      <c r="AE22" s="51">
        <v>14850</v>
      </c>
      <c r="AF22" s="51"/>
      <c r="AG22" s="51">
        <v>14850</v>
      </c>
      <c r="AH22" s="51"/>
    </row>
    <row r="23" spans="1:34" s="1" customFormat="1" ht="10" customHeight="1">
      <c r="A23" s="23">
        <f t="shared" si="0"/>
        <v>7</v>
      </c>
      <c r="B23" s="13" t="str">
        <f t="shared" si="6"/>
        <v>mercredi</v>
      </c>
      <c r="C23" s="16">
        <f t="shared" si="7"/>
        <v>42137</v>
      </c>
      <c r="D23" s="29">
        <f t="shared" si="1"/>
        <v>13588.235294117647</v>
      </c>
      <c r="E23" s="31"/>
      <c r="F23" s="33" t="str">
        <f t="shared" si="8"/>
        <v/>
      </c>
      <c r="G23" s="29">
        <f t="shared" si="2"/>
        <v>411.76470588235293</v>
      </c>
      <c r="H23" s="31"/>
      <c r="I23" s="34" t="str">
        <f t="shared" si="9"/>
        <v/>
      </c>
      <c r="J23" s="29">
        <f t="shared" si="3"/>
        <v>13588.235294117647</v>
      </c>
      <c r="K23" s="31"/>
      <c r="L23" s="34" t="str">
        <f t="shared" si="10"/>
        <v/>
      </c>
      <c r="M23" s="29">
        <f t="shared" si="4"/>
        <v>13588.235294117647</v>
      </c>
      <c r="N23" s="31"/>
      <c r="O23" s="34" t="str">
        <f t="shared" si="11"/>
        <v/>
      </c>
      <c r="P23" s="26"/>
      <c r="Q23" s="25"/>
      <c r="R23" s="34" t="str">
        <f t="shared" si="12"/>
        <v/>
      </c>
      <c r="S23" s="40">
        <f t="shared" si="13"/>
        <v>41176.470588235294</v>
      </c>
      <c r="T23" s="37">
        <f t="shared" si="5"/>
        <v>0</v>
      </c>
      <c r="U23" s="34" t="str">
        <f t="shared" si="14"/>
        <v/>
      </c>
      <c r="Z23" s="51">
        <v>9</v>
      </c>
      <c r="AA23" s="51" t="e">
        <v>#N/A</v>
      </c>
      <c r="AB23" s="51"/>
      <c r="AC23" s="51" t="e">
        <v>#N/A</v>
      </c>
      <c r="AD23" s="51"/>
      <c r="AE23" s="51" t="e">
        <v>#N/A</v>
      </c>
      <c r="AF23" s="51"/>
      <c r="AG23" s="51" t="e">
        <v>#N/A</v>
      </c>
      <c r="AH23" s="51"/>
    </row>
    <row r="24" spans="1:34" s="1" customFormat="1" ht="10" customHeight="1">
      <c r="A24" s="23">
        <f t="shared" si="0"/>
        <v>7</v>
      </c>
      <c r="B24" s="13" t="str">
        <f t="shared" si="6"/>
        <v>jeudi</v>
      </c>
      <c r="C24" s="16">
        <f t="shared" si="7"/>
        <v>42138</v>
      </c>
      <c r="D24" s="29">
        <f t="shared" si="1"/>
        <v>13588.235294117647</v>
      </c>
      <c r="E24" s="31"/>
      <c r="F24" s="33" t="str">
        <f t="shared" si="8"/>
        <v/>
      </c>
      <c r="G24" s="29">
        <f t="shared" si="2"/>
        <v>411.76470588235293</v>
      </c>
      <c r="H24" s="31"/>
      <c r="I24" s="34" t="str">
        <f t="shared" si="9"/>
        <v/>
      </c>
      <c r="J24" s="29">
        <f t="shared" si="3"/>
        <v>13588.235294117647</v>
      </c>
      <c r="K24" s="31"/>
      <c r="L24" s="34" t="str">
        <f t="shared" si="10"/>
        <v/>
      </c>
      <c r="M24" s="29">
        <f t="shared" si="4"/>
        <v>13588.235294117647</v>
      </c>
      <c r="N24" s="31"/>
      <c r="O24" s="34" t="str">
        <f t="shared" si="11"/>
        <v/>
      </c>
      <c r="P24" s="26"/>
      <c r="Q24" s="25"/>
      <c r="R24" s="34" t="str">
        <f t="shared" si="12"/>
        <v/>
      </c>
      <c r="S24" s="40">
        <f t="shared" si="13"/>
        <v>41176.470588235294</v>
      </c>
      <c r="T24" s="37">
        <f t="shared" si="5"/>
        <v>0</v>
      </c>
      <c r="U24" s="34" t="str">
        <f t="shared" si="14"/>
        <v/>
      </c>
      <c r="Z24" s="51">
        <v>9</v>
      </c>
      <c r="AA24" s="51" t="e">
        <v>#N/A</v>
      </c>
      <c r="AB24" s="51"/>
      <c r="AC24" s="51" t="e">
        <v>#N/A</v>
      </c>
      <c r="AD24" s="51"/>
      <c r="AE24" s="51" t="e">
        <v>#N/A</v>
      </c>
      <c r="AF24" s="51"/>
      <c r="AG24" s="51" t="e">
        <v>#N/A</v>
      </c>
      <c r="AH24" s="51"/>
    </row>
    <row r="25" spans="1:34" s="1" customFormat="1" ht="10" customHeight="1">
      <c r="A25" s="23">
        <f t="shared" si="0"/>
        <v>8</v>
      </c>
      <c r="B25" s="13" t="str">
        <f t="shared" si="6"/>
        <v>vendredi</v>
      </c>
      <c r="C25" s="16">
        <f t="shared" si="7"/>
        <v>42139</v>
      </c>
      <c r="D25" s="29">
        <f t="shared" si="1"/>
        <v>15529.411764705883</v>
      </c>
      <c r="E25" s="31"/>
      <c r="F25" s="33" t="str">
        <f t="shared" si="8"/>
        <v/>
      </c>
      <c r="G25" s="29">
        <f t="shared" si="2"/>
        <v>470.58823529411762</v>
      </c>
      <c r="H25" s="31"/>
      <c r="I25" s="34" t="str">
        <f t="shared" si="9"/>
        <v/>
      </c>
      <c r="J25" s="29">
        <f t="shared" si="3"/>
        <v>15529.411764705883</v>
      </c>
      <c r="K25" s="31"/>
      <c r="L25" s="34" t="str">
        <f t="shared" si="10"/>
        <v/>
      </c>
      <c r="M25" s="29">
        <f t="shared" si="4"/>
        <v>15529.411764705883</v>
      </c>
      <c r="N25" s="31"/>
      <c r="O25" s="34" t="str">
        <f t="shared" si="11"/>
        <v/>
      </c>
      <c r="P25" s="26"/>
      <c r="Q25" s="25"/>
      <c r="R25" s="34" t="str">
        <f t="shared" si="12"/>
        <v/>
      </c>
      <c r="S25" s="40">
        <f t="shared" si="13"/>
        <v>47058.823529411762</v>
      </c>
      <c r="T25" s="37">
        <f t="shared" si="5"/>
        <v>0</v>
      </c>
      <c r="U25" s="34" t="str">
        <f t="shared" si="14"/>
        <v/>
      </c>
      <c r="Z25" s="51">
        <v>10</v>
      </c>
      <c r="AA25" s="51">
        <v>16500</v>
      </c>
      <c r="AB25" s="51"/>
      <c r="AC25" s="51">
        <v>500</v>
      </c>
      <c r="AD25" s="51"/>
      <c r="AE25" s="51">
        <v>16500</v>
      </c>
      <c r="AF25" s="51"/>
      <c r="AG25" s="51">
        <v>16500</v>
      </c>
      <c r="AH25" s="51"/>
    </row>
    <row r="26" spans="1:34" s="1" customFormat="1" ht="10" customHeight="1">
      <c r="A26" s="23">
        <f t="shared" si="0"/>
        <v>8</v>
      </c>
      <c r="B26" s="13" t="str">
        <f t="shared" si="6"/>
        <v>samedi</v>
      </c>
      <c r="C26" s="16">
        <f t="shared" si="7"/>
        <v>42140</v>
      </c>
      <c r="D26" s="29" t="e">
        <f t="shared" si="1"/>
        <v>#N/A</v>
      </c>
      <c r="E26" s="31"/>
      <c r="F26" s="33" t="str">
        <f t="shared" si="8"/>
        <v/>
      </c>
      <c r="G26" s="29" t="e">
        <f t="shared" si="2"/>
        <v>#N/A</v>
      </c>
      <c r="H26" s="31"/>
      <c r="I26" s="34" t="str">
        <f t="shared" si="9"/>
        <v/>
      </c>
      <c r="J26" s="29" t="e">
        <f t="shared" si="3"/>
        <v>#N/A</v>
      </c>
      <c r="K26" s="31"/>
      <c r="L26" s="34" t="str">
        <f t="shared" si="10"/>
        <v/>
      </c>
      <c r="M26" s="29" t="e">
        <f t="shared" si="4"/>
        <v>#N/A</v>
      </c>
      <c r="N26" s="31"/>
      <c r="O26" s="34" t="str">
        <f t="shared" si="11"/>
        <v/>
      </c>
      <c r="P26" s="26"/>
      <c r="Q26" s="25"/>
      <c r="R26" s="34" t="str">
        <f t="shared" si="12"/>
        <v/>
      </c>
      <c r="S26" s="40" t="e">
        <f t="shared" si="13"/>
        <v>#N/A</v>
      </c>
      <c r="T26" s="37">
        <f t="shared" si="5"/>
        <v>0</v>
      </c>
      <c r="U26" s="34" t="str">
        <f t="shared" si="14"/>
        <v/>
      </c>
      <c r="Z26" s="51">
        <v>11</v>
      </c>
      <c r="AA26" s="51">
        <v>18150</v>
      </c>
      <c r="AB26" s="51"/>
      <c r="AC26" s="51">
        <v>550</v>
      </c>
      <c r="AD26" s="51"/>
      <c r="AE26" s="51">
        <v>18150</v>
      </c>
      <c r="AF26" s="51"/>
      <c r="AG26" s="51">
        <v>18150</v>
      </c>
      <c r="AH26" s="51"/>
    </row>
    <row r="27" spans="1:34" s="1" customFormat="1" ht="10" customHeight="1">
      <c r="A27" s="23">
        <f t="shared" si="0"/>
        <v>8</v>
      </c>
      <c r="B27" s="13" t="str">
        <f t="shared" si="6"/>
        <v>dimanche</v>
      </c>
      <c r="C27" s="16">
        <f t="shared" si="7"/>
        <v>42141</v>
      </c>
      <c r="D27" s="29" t="e">
        <f t="shared" si="1"/>
        <v>#N/A</v>
      </c>
      <c r="E27" s="31"/>
      <c r="F27" s="33" t="str">
        <f t="shared" si="8"/>
        <v/>
      </c>
      <c r="G27" s="29" t="e">
        <f t="shared" si="2"/>
        <v>#N/A</v>
      </c>
      <c r="H27" s="31"/>
      <c r="I27" s="34" t="str">
        <f t="shared" si="9"/>
        <v/>
      </c>
      <c r="J27" s="29" t="e">
        <f t="shared" si="3"/>
        <v>#N/A</v>
      </c>
      <c r="K27" s="31"/>
      <c r="L27" s="34" t="str">
        <f t="shared" si="10"/>
        <v/>
      </c>
      <c r="M27" s="29" t="e">
        <f t="shared" si="4"/>
        <v>#N/A</v>
      </c>
      <c r="N27" s="31"/>
      <c r="O27" s="34" t="str">
        <f t="shared" si="11"/>
        <v/>
      </c>
      <c r="P27" s="26"/>
      <c r="Q27" s="25"/>
      <c r="R27" s="34" t="str">
        <f t="shared" si="12"/>
        <v/>
      </c>
      <c r="S27" s="40" t="e">
        <f t="shared" si="13"/>
        <v>#N/A</v>
      </c>
      <c r="T27" s="37">
        <f t="shared" si="5"/>
        <v>0</v>
      </c>
      <c r="U27" s="34" t="str">
        <f t="shared" si="14"/>
        <v/>
      </c>
      <c r="Z27" s="51">
        <v>12</v>
      </c>
      <c r="AA27" s="51">
        <v>19800</v>
      </c>
      <c r="AB27" s="51"/>
      <c r="AC27" s="51">
        <v>600</v>
      </c>
      <c r="AD27" s="51"/>
      <c r="AE27" s="51">
        <v>19800</v>
      </c>
      <c r="AF27" s="51"/>
      <c r="AG27" s="51">
        <v>19800</v>
      </c>
      <c r="AH27" s="51"/>
    </row>
    <row r="28" spans="1:34" s="1" customFormat="1" ht="10" customHeight="1">
      <c r="A28" s="23">
        <f t="shared" si="0"/>
        <v>9</v>
      </c>
      <c r="B28" s="13" t="str">
        <f t="shared" si="6"/>
        <v>lundi</v>
      </c>
      <c r="C28" s="16">
        <f t="shared" si="7"/>
        <v>42142</v>
      </c>
      <c r="D28" s="29">
        <f t="shared" si="1"/>
        <v>17470.588235294115</v>
      </c>
      <c r="E28" s="31"/>
      <c r="F28" s="33" t="str">
        <f t="shared" si="8"/>
        <v/>
      </c>
      <c r="G28" s="29">
        <f t="shared" si="2"/>
        <v>529.41176470588232</v>
      </c>
      <c r="H28" s="31"/>
      <c r="I28" s="34" t="str">
        <f t="shared" si="9"/>
        <v/>
      </c>
      <c r="J28" s="29">
        <f t="shared" si="3"/>
        <v>17470.588235294115</v>
      </c>
      <c r="K28" s="31"/>
      <c r="L28" s="34" t="str">
        <f t="shared" si="10"/>
        <v/>
      </c>
      <c r="M28" s="29">
        <f t="shared" si="4"/>
        <v>17470.588235294115</v>
      </c>
      <c r="N28" s="31"/>
      <c r="O28" s="34" t="str">
        <f t="shared" si="11"/>
        <v/>
      </c>
      <c r="P28" s="26"/>
      <c r="Q28" s="25"/>
      <c r="R28" s="34" t="str">
        <f t="shared" si="12"/>
        <v/>
      </c>
      <c r="S28" s="40">
        <f t="shared" si="13"/>
        <v>52941.176470588223</v>
      </c>
      <c r="T28" s="37">
        <f t="shared" si="5"/>
        <v>0</v>
      </c>
      <c r="U28" s="34" t="str">
        <f t="shared" si="14"/>
        <v/>
      </c>
      <c r="Z28" s="51">
        <v>13</v>
      </c>
      <c r="AA28" s="51">
        <v>21450</v>
      </c>
      <c r="AB28" s="51"/>
      <c r="AC28" s="51">
        <v>650</v>
      </c>
      <c r="AD28" s="51"/>
      <c r="AE28" s="51">
        <v>21450</v>
      </c>
      <c r="AF28" s="51"/>
      <c r="AG28" s="51">
        <v>21450</v>
      </c>
      <c r="AH28" s="51"/>
    </row>
    <row r="29" spans="1:34" s="1" customFormat="1" ht="10" customHeight="1">
      <c r="A29" s="23">
        <f t="shared" si="0"/>
        <v>10</v>
      </c>
      <c r="B29" s="13" t="str">
        <f t="shared" si="6"/>
        <v>mardi</v>
      </c>
      <c r="C29" s="16">
        <f t="shared" si="7"/>
        <v>42143</v>
      </c>
      <c r="D29" s="29">
        <f t="shared" si="1"/>
        <v>19411.764705882353</v>
      </c>
      <c r="E29" s="31"/>
      <c r="F29" s="33" t="str">
        <f t="shared" si="8"/>
        <v/>
      </c>
      <c r="G29" s="29">
        <f t="shared" si="2"/>
        <v>588.23529411764696</v>
      </c>
      <c r="H29" s="31"/>
      <c r="I29" s="34" t="str">
        <f t="shared" si="9"/>
        <v/>
      </c>
      <c r="J29" s="29">
        <f t="shared" si="3"/>
        <v>19411.764705882353</v>
      </c>
      <c r="K29" s="31"/>
      <c r="L29" s="34" t="str">
        <f t="shared" si="10"/>
        <v/>
      </c>
      <c r="M29" s="29">
        <f t="shared" si="4"/>
        <v>19411.764705882353</v>
      </c>
      <c r="N29" s="31"/>
      <c r="O29" s="34" t="str">
        <f t="shared" si="11"/>
        <v/>
      </c>
      <c r="P29" s="26"/>
      <c r="Q29" s="25"/>
      <c r="R29" s="34" t="str">
        <f t="shared" si="12"/>
        <v/>
      </c>
      <c r="S29" s="40">
        <f t="shared" si="13"/>
        <v>58823.529411764699</v>
      </c>
      <c r="T29" s="37">
        <f t="shared" si="5"/>
        <v>0</v>
      </c>
      <c r="U29" s="34" t="str">
        <f t="shared" si="14"/>
        <v/>
      </c>
      <c r="Z29" s="51">
        <v>14</v>
      </c>
      <c r="AA29" s="51">
        <v>23100</v>
      </c>
      <c r="AB29" s="51"/>
      <c r="AC29" s="51">
        <v>700</v>
      </c>
      <c r="AD29" s="51"/>
      <c r="AE29" s="51">
        <v>23100</v>
      </c>
      <c r="AF29" s="51"/>
      <c r="AG29" s="51">
        <v>23100</v>
      </c>
      <c r="AH29" s="51"/>
    </row>
    <row r="30" spans="1:34" s="1" customFormat="1" ht="10" customHeight="1">
      <c r="A30" s="23">
        <f t="shared" si="0"/>
        <v>11</v>
      </c>
      <c r="B30" s="13" t="str">
        <f t="shared" si="6"/>
        <v>mercredi</v>
      </c>
      <c r="C30" s="16">
        <f t="shared" si="7"/>
        <v>42144</v>
      </c>
      <c r="D30" s="29">
        <f t="shared" si="1"/>
        <v>21352.941176470587</v>
      </c>
      <c r="E30" s="31"/>
      <c r="F30" s="33" t="str">
        <f t="shared" si="8"/>
        <v/>
      </c>
      <c r="G30" s="29">
        <f t="shared" si="2"/>
        <v>647.05882352941171</v>
      </c>
      <c r="H30" s="31"/>
      <c r="I30" s="34" t="str">
        <f t="shared" si="9"/>
        <v/>
      </c>
      <c r="J30" s="29">
        <f t="shared" si="3"/>
        <v>21352.941176470587</v>
      </c>
      <c r="K30" s="31"/>
      <c r="L30" s="34" t="str">
        <f t="shared" si="10"/>
        <v/>
      </c>
      <c r="M30" s="29">
        <f t="shared" si="4"/>
        <v>21352.941176470587</v>
      </c>
      <c r="N30" s="31"/>
      <c r="O30" s="34" t="str">
        <f t="shared" si="11"/>
        <v/>
      </c>
      <c r="P30" s="26"/>
      <c r="Q30" s="25"/>
      <c r="R30" s="34" t="str">
        <f t="shared" si="12"/>
        <v/>
      </c>
      <c r="S30" s="40">
        <f t="shared" si="13"/>
        <v>64705.882352941175</v>
      </c>
      <c r="T30" s="37">
        <f t="shared" si="5"/>
        <v>0</v>
      </c>
      <c r="U30" s="34" t="str">
        <f t="shared" si="14"/>
        <v/>
      </c>
      <c r="Z30" s="51">
        <v>14</v>
      </c>
      <c r="AA30" s="51" t="e">
        <v>#N/A</v>
      </c>
      <c r="AB30" s="51"/>
      <c r="AC30" s="51" t="e">
        <v>#N/A</v>
      </c>
      <c r="AD30" s="51"/>
      <c r="AE30" s="51" t="e">
        <v>#N/A</v>
      </c>
      <c r="AF30" s="51"/>
      <c r="AG30" s="51" t="e">
        <v>#N/A</v>
      </c>
      <c r="AH30" s="51"/>
    </row>
    <row r="31" spans="1:34" s="1" customFormat="1" ht="10" customHeight="1">
      <c r="A31" s="23">
        <f t="shared" si="0"/>
        <v>12</v>
      </c>
      <c r="B31" s="13" t="str">
        <f t="shared" si="6"/>
        <v>jeudi</v>
      </c>
      <c r="C31" s="16">
        <f t="shared" si="7"/>
        <v>42145</v>
      </c>
      <c r="D31" s="29">
        <f t="shared" si="1"/>
        <v>23294.117647058825</v>
      </c>
      <c r="E31" s="31"/>
      <c r="F31" s="33" t="str">
        <f t="shared" si="8"/>
        <v/>
      </c>
      <c r="G31" s="29">
        <f t="shared" si="2"/>
        <v>705.88235294117646</v>
      </c>
      <c r="H31" s="31"/>
      <c r="I31" s="34" t="str">
        <f t="shared" si="9"/>
        <v/>
      </c>
      <c r="J31" s="29">
        <f t="shared" si="3"/>
        <v>23294.117647058825</v>
      </c>
      <c r="K31" s="31"/>
      <c r="L31" s="34" t="str">
        <f t="shared" si="10"/>
        <v/>
      </c>
      <c r="M31" s="29">
        <f t="shared" si="4"/>
        <v>23294.117647058825</v>
      </c>
      <c r="N31" s="31"/>
      <c r="O31" s="34" t="str">
        <f t="shared" si="11"/>
        <v/>
      </c>
      <c r="P31" s="26"/>
      <c r="Q31" s="25"/>
      <c r="R31" s="34" t="str">
        <f t="shared" si="12"/>
        <v/>
      </c>
      <c r="S31" s="40">
        <f t="shared" si="13"/>
        <v>70588.23529411765</v>
      </c>
      <c r="T31" s="37">
        <f t="shared" si="5"/>
        <v>0</v>
      </c>
      <c r="U31" s="34" t="str">
        <f t="shared" si="14"/>
        <v/>
      </c>
      <c r="Z31" s="51">
        <v>14</v>
      </c>
      <c r="AA31" s="51" t="e">
        <v>#N/A</v>
      </c>
      <c r="AB31" s="51"/>
      <c r="AC31" s="51" t="e">
        <v>#N/A</v>
      </c>
      <c r="AD31" s="51"/>
      <c r="AE31" s="51" t="e">
        <v>#N/A</v>
      </c>
      <c r="AF31" s="51"/>
      <c r="AG31" s="51" t="e">
        <v>#N/A</v>
      </c>
      <c r="AH31" s="51"/>
    </row>
    <row r="32" spans="1:34" s="1" customFormat="1" ht="10" customHeight="1">
      <c r="A32" s="23">
        <f t="shared" si="0"/>
        <v>13</v>
      </c>
      <c r="B32" s="13" t="str">
        <f t="shared" si="6"/>
        <v>vendredi</v>
      </c>
      <c r="C32" s="16">
        <f t="shared" si="7"/>
        <v>42146</v>
      </c>
      <c r="D32" s="29">
        <f t="shared" si="1"/>
        <v>25235.294117647059</v>
      </c>
      <c r="E32" s="31"/>
      <c r="F32" s="33" t="str">
        <f t="shared" si="8"/>
        <v/>
      </c>
      <c r="G32" s="29">
        <f t="shared" si="2"/>
        <v>764.7058823529411</v>
      </c>
      <c r="H32" s="31"/>
      <c r="I32" s="34" t="str">
        <f t="shared" si="9"/>
        <v/>
      </c>
      <c r="J32" s="29">
        <f t="shared" si="3"/>
        <v>25235.294117647059</v>
      </c>
      <c r="K32" s="31"/>
      <c r="L32" s="34" t="str">
        <f t="shared" si="10"/>
        <v/>
      </c>
      <c r="M32" s="29">
        <f t="shared" si="4"/>
        <v>25235.294117647059</v>
      </c>
      <c r="N32" s="31"/>
      <c r="O32" s="34" t="str">
        <f t="shared" si="11"/>
        <v/>
      </c>
      <c r="P32" s="26"/>
      <c r="Q32" s="25"/>
      <c r="R32" s="34" t="str">
        <f t="shared" si="12"/>
        <v/>
      </c>
      <c r="S32" s="40">
        <f t="shared" si="13"/>
        <v>76470.588235294126</v>
      </c>
      <c r="T32" s="37">
        <f t="shared" si="5"/>
        <v>0</v>
      </c>
      <c r="U32" s="34" t="str">
        <f t="shared" si="14"/>
        <v/>
      </c>
      <c r="Z32" s="51">
        <v>15</v>
      </c>
      <c r="AA32" s="51">
        <v>24750</v>
      </c>
      <c r="AB32" s="51"/>
      <c r="AC32" s="51">
        <v>750</v>
      </c>
      <c r="AD32" s="51"/>
      <c r="AE32" s="51">
        <v>24750</v>
      </c>
      <c r="AF32" s="51"/>
      <c r="AG32" s="51">
        <v>24750</v>
      </c>
      <c r="AH32" s="51"/>
    </row>
    <row r="33" spans="1:34" s="1" customFormat="1" ht="10" customHeight="1">
      <c r="A33" s="23">
        <f t="shared" si="0"/>
        <v>13</v>
      </c>
      <c r="B33" s="13" t="str">
        <f t="shared" si="6"/>
        <v>samedi</v>
      </c>
      <c r="C33" s="16">
        <f t="shared" si="7"/>
        <v>42147</v>
      </c>
      <c r="D33" s="29" t="e">
        <f t="shared" si="1"/>
        <v>#N/A</v>
      </c>
      <c r="E33" s="31"/>
      <c r="F33" s="33" t="str">
        <f t="shared" si="8"/>
        <v/>
      </c>
      <c r="G33" s="29" t="e">
        <f t="shared" si="2"/>
        <v>#N/A</v>
      </c>
      <c r="H33" s="31"/>
      <c r="I33" s="34" t="str">
        <f t="shared" si="9"/>
        <v/>
      </c>
      <c r="J33" s="29" t="e">
        <f t="shared" si="3"/>
        <v>#N/A</v>
      </c>
      <c r="K33" s="31"/>
      <c r="L33" s="34" t="str">
        <f t="shared" si="10"/>
        <v/>
      </c>
      <c r="M33" s="29" t="e">
        <f t="shared" si="4"/>
        <v>#N/A</v>
      </c>
      <c r="N33" s="31"/>
      <c r="O33" s="34" t="str">
        <f t="shared" si="11"/>
        <v/>
      </c>
      <c r="P33" s="26"/>
      <c r="Q33" s="25"/>
      <c r="R33" s="34" t="str">
        <f t="shared" si="12"/>
        <v/>
      </c>
      <c r="S33" s="40" t="e">
        <f t="shared" si="13"/>
        <v>#N/A</v>
      </c>
      <c r="T33" s="37">
        <f t="shared" si="5"/>
        <v>0</v>
      </c>
      <c r="U33" s="34" t="str">
        <f t="shared" si="14"/>
        <v/>
      </c>
      <c r="Z33" s="51">
        <v>16</v>
      </c>
      <c r="AA33" s="51">
        <v>26400</v>
      </c>
      <c r="AB33" s="51"/>
      <c r="AC33" s="51">
        <v>800</v>
      </c>
      <c r="AD33" s="51"/>
      <c r="AE33" s="51">
        <v>26400</v>
      </c>
      <c r="AF33" s="51"/>
      <c r="AG33" s="51">
        <v>26400</v>
      </c>
      <c r="AH33" s="51"/>
    </row>
    <row r="34" spans="1:34" s="1" customFormat="1" ht="10" customHeight="1">
      <c r="A34" s="23">
        <f t="shared" si="0"/>
        <v>13</v>
      </c>
      <c r="B34" s="13" t="str">
        <f t="shared" si="6"/>
        <v>dimanche</v>
      </c>
      <c r="C34" s="16">
        <f t="shared" si="7"/>
        <v>42148</v>
      </c>
      <c r="D34" s="29" t="e">
        <f t="shared" si="1"/>
        <v>#N/A</v>
      </c>
      <c r="E34" s="31"/>
      <c r="F34" s="33" t="str">
        <f t="shared" si="8"/>
        <v/>
      </c>
      <c r="G34" s="29" t="e">
        <f t="shared" si="2"/>
        <v>#N/A</v>
      </c>
      <c r="H34" s="31"/>
      <c r="I34" s="34" t="str">
        <f t="shared" si="9"/>
        <v/>
      </c>
      <c r="J34" s="29" t="e">
        <f t="shared" si="3"/>
        <v>#N/A</v>
      </c>
      <c r="K34" s="31"/>
      <c r="L34" s="34" t="str">
        <f t="shared" si="10"/>
        <v/>
      </c>
      <c r="M34" s="29" t="e">
        <f t="shared" si="4"/>
        <v>#N/A</v>
      </c>
      <c r="N34" s="31"/>
      <c r="O34" s="34" t="str">
        <f t="shared" si="11"/>
        <v/>
      </c>
      <c r="P34" s="26"/>
      <c r="Q34" s="25"/>
      <c r="R34" s="34" t="str">
        <f t="shared" si="12"/>
        <v/>
      </c>
      <c r="S34" s="40" t="e">
        <f t="shared" si="13"/>
        <v>#N/A</v>
      </c>
      <c r="T34" s="37">
        <f t="shared" si="5"/>
        <v>0</v>
      </c>
      <c r="U34" s="34" t="str">
        <f t="shared" si="14"/>
        <v/>
      </c>
      <c r="Z34" s="51">
        <v>17</v>
      </c>
      <c r="AA34" s="51">
        <v>28050</v>
      </c>
      <c r="AB34" s="51"/>
      <c r="AC34" s="51">
        <v>850</v>
      </c>
      <c r="AD34" s="51"/>
      <c r="AE34" s="51">
        <v>28050</v>
      </c>
      <c r="AF34" s="51"/>
      <c r="AG34" s="51">
        <v>28050</v>
      </c>
      <c r="AH34" s="51"/>
    </row>
    <row r="35" spans="1:34" s="1" customFormat="1" ht="10" customHeight="1">
      <c r="A35" s="23">
        <f t="shared" si="0"/>
        <v>13</v>
      </c>
      <c r="B35" s="13" t="str">
        <f t="shared" si="6"/>
        <v>lundi</v>
      </c>
      <c r="C35" s="16">
        <f t="shared" si="7"/>
        <v>42149</v>
      </c>
      <c r="D35" s="29">
        <f t="shared" si="1"/>
        <v>25235.294117647059</v>
      </c>
      <c r="E35" s="31"/>
      <c r="F35" s="33" t="str">
        <f t="shared" si="8"/>
        <v/>
      </c>
      <c r="G35" s="29">
        <f t="shared" si="2"/>
        <v>764.7058823529411</v>
      </c>
      <c r="H35" s="31"/>
      <c r="I35" s="34" t="str">
        <f t="shared" si="9"/>
        <v/>
      </c>
      <c r="J35" s="29">
        <f t="shared" si="3"/>
        <v>25235.294117647059</v>
      </c>
      <c r="K35" s="31"/>
      <c r="L35" s="34" t="str">
        <f t="shared" si="10"/>
        <v/>
      </c>
      <c r="M35" s="29">
        <f t="shared" si="4"/>
        <v>25235.294117647059</v>
      </c>
      <c r="N35" s="31"/>
      <c r="O35" s="34" t="str">
        <f t="shared" si="11"/>
        <v/>
      </c>
      <c r="P35" s="26"/>
      <c r="Q35" s="25"/>
      <c r="R35" s="34" t="str">
        <f t="shared" si="12"/>
        <v/>
      </c>
      <c r="S35" s="40">
        <f t="shared" si="13"/>
        <v>76470.588235294126</v>
      </c>
      <c r="T35" s="37">
        <f t="shared" si="5"/>
        <v>0</v>
      </c>
      <c r="U35" s="34" t="str">
        <f t="shared" si="14"/>
        <v/>
      </c>
      <c r="Z35" s="51">
        <v>18</v>
      </c>
      <c r="AA35" s="51">
        <v>29700</v>
      </c>
      <c r="AB35" s="51"/>
      <c r="AC35" s="51">
        <v>900</v>
      </c>
      <c r="AD35" s="51"/>
      <c r="AE35" s="51">
        <v>29700</v>
      </c>
      <c r="AF35" s="51"/>
      <c r="AG35" s="51">
        <v>29700</v>
      </c>
      <c r="AH35" s="51"/>
    </row>
    <row r="36" spans="1:34" s="1" customFormat="1" ht="10" customHeight="1">
      <c r="A36" s="23">
        <f t="shared" si="0"/>
        <v>14</v>
      </c>
      <c r="B36" s="13" t="str">
        <f t="shared" si="6"/>
        <v>mardi</v>
      </c>
      <c r="C36" s="16">
        <f t="shared" si="7"/>
        <v>42150</v>
      </c>
      <c r="D36" s="29">
        <f t="shared" si="1"/>
        <v>27176.470588235294</v>
      </c>
      <c r="E36" s="31"/>
      <c r="F36" s="33" t="str">
        <f t="shared" si="8"/>
        <v/>
      </c>
      <c r="G36" s="29">
        <f t="shared" si="2"/>
        <v>823.52941176470586</v>
      </c>
      <c r="H36" s="31"/>
      <c r="I36" s="34" t="str">
        <f t="shared" si="9"/>
        <v/>
      </c>
      <c r="J36" s="29">
        <f t="shared" si="3"/>
        <v>27176.470588235294</v>
      </c>
      <c r="K36" s="31"/>
      <c r="L36" s="34" t="str">
        <f t="shared" si="10"/>
        <v/>
      </c>
      <c r="M36" s="29">
        <f t="shared" si="4"/>
        <v>27176.470588235294</v>
      </c>
      <c r="N36" s="31"/>
      <c r="O36" s="34" t="str">
        <f t="shared" si="11"/>
        <v/>
      </c>
      <c r="P36" s="26"/>
      <c r="Q36" s="25"/>
      <c r="R36" s="34" t="str">
        <f t="shared" si="12"/>
        <v/>
      </c>
      <c r="S36" s="40">
        <f t="shared" si="13"/>
        <v>82352.941176470587</v>
      </c>
      <c r="T36" s="37">
        <f t="shared" si="5"/>
        <v>0</v>
      </c>
      <c r="U36" s="34" t="str">
        <f t="shared" si="14"/>
        <v/>
      </c>
      <c r="Z36" s="51">
        <v>19</v>
      </c>
      <c r="AA36" s="51">
        <v>31350</v>
      </c>
      <c r="AB36" s="51"/>
      <c r="AC36" s="51">
        <v>950</v>
      </c>
      <c r="AD36" s="51"/>
      <c r="AE36" s="51">
        <v>31350</v>
      </c>
      <c r="AF36" s="51"/>
      <c r="AG36" s="51">
        <v>31350</v>
      </c>
      <c r="AH36" s="51"/>
    </row>
    <row r="37" spans="1:34" s="1" customFormat="1" ht="10" customHeight="1">
      <c r="A37" s="23">
        <f t="shared" si="0"/>
        <v>15</v>
      </c>
      <c r="B37" s="13" t="str">
        <f t="shared" si="6"/>
        <v>mercredi</v>
      </c>
      <c r="C37" s="16">
        <f t="shared" si="7"/>
        <v>42151</v>
      </c>
      <c r="D37" s="29">
        <f t="shared" si="1"/>
        <v>29117.647058823528</v>
      </c>
      <c r="E37" s="31"/>
      <c r="F37" s="33" t="str">
        <f t="shared" si="8"/>
        <v/>
      </c>
      <c r="G37" s="29">
        <f t="shared" si="2"/>
        <v>882.35294117647049</v>
      </c>
      <c r="H37" s="31"/>
      <c r="I37" s="34" t="str">
        <f t="shared" si="9"/>
        <v/>
      </c>
      <c r="J37" s="29">
        <f t="shared" si="3"/>
        <v>29117.647058823528</v>
      </c>
      <c r="K37" s="31"/>
      <c r="L37" s="34" t="str">
        <f t="shared" si="10"/>
        <v/>
      </c>
      <c r="M37" s="29">
        <f t="shared" si="4"/>
        <v>29117.647058823528</v>
      </c>
      <c r="N37" s="31"/>
      <c r="O37" s="34" t="str">
        <f t="shared" si="11"/>
        <v/>
      </c>
      <c r="P37" s="26"/>
      <c r="Q37" s="25"/>
      <c r="R37" s="34" t="str">
        <f t="shared" si="12"/>
        <v/>
      </c>
      <c r="S37" s="40">
        <f t="shared" si="13"/>
        <v>88235.294117647049</v>
      </c>
      <c r="T37" s="37">
        <f t="shared" si="5"/>
        <v>0</v>
      </c>
      <c r="U37" s="34" t="str">
        <f t="shared" si="14"/>
        <v/>
      </c>
      <c r="Z37" s="51">
        <v>19</v>
      </c>
      <c r="AA37" s="51" t="e">
        <v>#N/A</v>
      </c>
      <c r="AB37" s="51"/>
      <c r="AC37" s="51" t="e">
        <v>#N/A</v>
      </c>
      <c r="AD37" s="51"/>
      <c r="AE37" s="51" t="e">
        <v>#N/A</v>
      </c>
      <c r="AF37" s="51"/>
      <c r="AG37" s="51" t="e">
        <v>#N/A</v>
      </c>
      <c r="AH37" s="51"/>
    </row>
    <row r="38" spans="1:34" s="1" customFormat="1" ht="10" customHeight="1">
      <c r="A38" s="23">
        <f t="shared" si="0"/>
        <v>16</v>
      </c>
      <c r="B38" s="13" t="str">
        <f t="shared" si="6"/>
        <v>jeudi</v>
      </c>
      <c r="C38" s="16">
        <f t="shared" si="7"/>
        <v>42152</v>
      </c>
      <c r="D38" s="29">
        <f t="shared" si="1"/>
        <v>31058.823529411766</v>
      </c>
      <c r="E38" s="31"/>
      <c r="F38" s="33" t="str">
        <f t="shared" si="8"/>
        <v/>
      </c>
      <c r="G38" s="29">
        <f t="shared" si="2"/>
        <v>941.17647058823525</v>
      </c>
      <c r="H38" s="31"/>
      <c r="I38" s="34" t="str">
        <f t="shared" si="9"/>
        <v/>
      </c>
      <c r="J38" s="29">
        <f t="shared" si="3"/>
        <v>31058.823529411766</v>
      </c>
      <c r="K38" s="31"/>
      <c r="L38" s="34" t="str">
        <f t="shared" si="10"/>
        <v/>
      </c>
      <c r="M38" s="29">
        <f t="shared" si="4"/>
        <v>31058.823529411766</v>
      </c>
      <c r="N38" s="31"/>
      <c r="O38" s="34" t="str">
        <f t="shared" si="11"/>
        <v/>
      </c>
      <c r="P38" s="26"/>
      <c r="Q38" s="25"/>
      <c r="R38" s="34" t="str">
        <f t="shared" si="12"/>
        <v/>
      </c>
      <c r="S38" s="40">
        <f t="shared" si="13"/>
        <v>94117.647058823524</v>
      </c>
      <c r="T38" s="37">
        <f t="shared" si="5"/>
        <v>0</v>
      </c>
      <c r="U38" s="34" t="str">
        <f t="shared" si="14"/>
        <v/>
      </c>
      <c r="Z38" s="51">
        <v>19</v>
      </c>
      <c r="AA38" s="51" t="e">
        <v>#N/A</v>
      </c>
      <c r="AB38" s="51"/>
      <c r="AC38" s="51" t="e">
        <v>#N/A</v>
      </c>
      <c r="AD38" s="51"/>
      <c r="AE38" s="51" t="e">
        <v>#N/A</v>
      </c>
      <c r="AF38" s="51"/>
      <c r="AG38" s="51" t="e">
        <v>#N/A</v>
      </c>
      <c r="AH38" s="51"/>
    </row>
    <row r="39" spans="1:34" s="1" customFormat="1" ht="10" customHeight="1">
      <c r="A39" s="23">
        <f t="shared" si="0"/>
        <v>17</v>
      </c>
      <c r="B39" s="13" t="str">
        <f t="shared" si="6"/>
        <v>vendredi</v>
      </c>
      <c r="C39" s="16">
        <f t="shared" si="7"/>
        <v>42153</v>
      </c>
      <c r="D39" s="29">
        <f t="shared" si="1"/>
        <v>33000</v>
      </c>
      <c r="E39" s="31"/>
      <c r="F39" s="33" t="str">
        <f t="shared" si="8"/>
        <v/>
      </c>
      <c r="G39" s="29">
        <f t="shared" si="2"/>
        <v>1000</v>
      </c>
      <c r="H39" s="31"/>
      <c r="I39" s="34" t="str">
        <f t="shared" si="9"/>
        <v/>
      </c>
      <c r="J39" s="29">
        <f t="shared" si="3"/>
        <v>33000</v>
      </c>
      <c r="K39" s="31"/>
      <c r="L39" s="34" t="str">
        <f t="shared" si="10"/>
        <v/>
      </c>
      <c r="M39" s="29">
        <f t="shared" si="4"/>
        <v>33000</v>
      </c>
      <c r="N39" s="31"/>
      <c r="O39" s="34" t="str">
        <f t="shared" si="11"/>
        <v/>
      </c>
      <c r="P39" s="26"/>
      <c r="Q39" s="25"/>
      <c r="R39" s="34" t="str">
        <f t="shared" si="12"/>
        <v/>
      </c>
      <c r="S39" s="40">
        <f t="shared" si="13"/>
        <v>100000</v>
      </c>
      <c r="T39" s="37">
        <f t="shared" si="5"/>
        <v>0</v>
      </c>
      <c r="U39" s="34" t="str">
        <f t="shared" si="14"/>
        <v/>
      </c>
      <c r="Z39" s="51">
        <v>20</v>
      </c>
      <c r="AA39" s="51">
        <v>33000</v>
      </c>
      <c r="AB39" s="51"/>
      <c r="AC39" s="51">
        <v>1000</v>
      </c>
      <c r="AD39" s="51"/>
      <c r="AE39" s="51">
        <v>33000</v>
      </c>
      <c r="AF39" s="51"/>
      <c r="AG39" s="51">
        <v>33000</v>
      </c>
      <c r="AH39" s="51"/>
    </row>
    <row r="40" spans="1:34" s="1" customFormat="1" ht="10" customHeight="1">
      <c r="A40" s="23">
        <f t="shared" si="0"/>
        <v>17</v>
      </c>
      <c r="B40" s="13" t="str">
        <f t="shared" si="6"/>
        <v>samedi</v>
      </c>
      <c r="C40" s="16">
        <f t="shared" si="7"/>
        <v>42154</v>
      </c>
      <c r="D40" s="29" t="e">
        <f t="shared" si="1"/>
        <v>#N/A</v>
      </c>
      <c r="E40" s="31"/>
      <c r="F40" s="33" t="str">
        <f t="shared" si="8"/>
        <v/>
      </c>
      <c r="G40" s="29" t="e">
        <f t="shared" si="2"/>
        <v>#N/A</v>
      </c>
      <c r="H40" s="31"/>
      <c r="I40" s="34" t="str">
        <f t="shared" si="9"/>
        <v/>
      </c>
      <c r="J40" s="29" t="e">
        <f t="shared" si="3"/>
        <v>#N/A</v>
      </c>
      <c r="K40" s="31"/>
      <c r="L40" s="34" t="str">
        <f t="shared" si="10"/>
        <v/>
      </c>
      <c r="M40" s="29" t="e">
        <f t="shared" si="4"/>
        <v>#N/A</v>
      </c>
      <c r="N40" s="31"/>
      <c r="O40" s="34" t="str">
        <f t="shared" si="11"/>
        <v/>
      </c>
      <c r="P40" s="26"/>
      <c r="Q40" s="25"/>
      <c r="R40" s="34" t="str">
        <f t="shared" si="12"/>
        <v/>
      </c>
      <c r="S40" s="40" t="e">
        <f t="shared" si="13"/>
        <v>#N/A</v>
      </c>
      <c r="T40" s="37">
        <f t="shared" si="5"/>
        <v>0</v>
      </c>
      <c r="U40" s="34" t="str">
        <f t="shared" si="14"/>
        <v/>
      </c>
      <c r="Z40" s="51">
        <v>20</v>
      </c>
      <c r="AA40" s="51" t="e">
        <v>#N/A</v>
      </c>
      <c r="AB40" s="51"/>
      <c r="AC40" s="51" t="e">
        <v>#N/A</v>
      </c>
      <c r="AD40" s="51"/>
      <c r="AE40" s="51" t="e">
        <v>#N/A</v>
      </c>
      <c r="AF40" s="51"/>
      <c r="AG40" s="51" t="e">
        <v>#N/A</v>
      </c>
      <c r="AH40" s="51"/>
    </row>
    <row r="41" spans="1:34" s="1" customFormat="1" ht="10" customHeight="1" thickBot="1">
      <c r="A41" s="23">
        <f t="shared" si="0"/>
        <v>17</v>
      </c>
      <c r="B41" s="14" t="str">
        <f t="shared" si="6"/>
        <v>dimanche</v>
      </c>
      <c r="C41" s="18">
        <f t="shared" si="7"/>
        <v>42155</v>
      </c>
      <c r="D41" s="30" t="e">
        <f t="shared" si="1"/>
        <v>#N/A</v>
      </c>
      <c r="E41" s="32"/>
      <c r="F41" s="49" t="str">
        <f t="shared" si="8"/>
        <v/>
      </c>
      <c r="G41" s="30" t="e">
        <f t="shared" si="2"/>
        <v>#N/A</v>
      </c>
      <c r="H41" s="32"/>
      <c r="I41" s="35" t="str">
        <f t="shared" si="9"/>
        <v/>
      </c>
      <c r="J41" s="30" t="e">
        <f t="shared" si="3"/>
        <v>#N/A</v>
      </c>
      <c r="K41" s="32"/>
      <c r="L41" s="35" t="str">
        <f t="shared" si="10"/>
        <v/>
      </c>
      <c r="M41" s="30" t="e">
        <f t="shared" si="4"/>
        <v>#N/A</v>
      </c>
      <c r="N41" s="32"/>
      <c r="O41" s="35" t="str">
        <f t="shared" si="11"/>
        <v/>
      </c>
      <c r="P41" s="28"/>
      <c r="Q41" s="27"/>
      <c r="R41" s="35" t="str">
        <f t="shared" si="12"/>
        <v/>
      </c>
      <c r="S41" s="30" t="e">
        <f t="shared" si="13"/>
        <v>#N/A</v>
      </c>
      <c r="T41" s="38">
        <f t="shared" si="5"/>
        <v>0</v>
      </c>
      <c r="U41" s="35" t="str">
        <f t="shared" si="14"/>
        <v/>
      </c>
      <c r="Z41" s="51"/>
      <c r="AA41" s="51"/>
      <c r="AB41" s="51"/>
      <c r="AC41" s="51"/>
      <c r="AD41" s="51"/>
      <c r="AE41" s="51"/>
      <c r="AF41" s="51"/>
      <c r="AG41" s="51"/>
      <c r="AH41" s="51"/>
    </row>
    <row r="42" spans="1:34" ht="10" customHeight="1">
      <c r="A42" s="22"/>
      <c r="C42" s="17"/>
      <c r="Z42" s="52"/>
      <c r="AA42" s="52"/>
      <c r="AB42" s="52"/>
      <c r="AC42" s="52"/>
      <c r="AD42" s="52"/>
      <c r="AE42" s="52"/>
      <c r="AF42" s="52"/>
      <c r="AG42" s="52"/>
      <c r="AH42" s="52"/>
    </row>
    <row r="43" spans="1:34" ht="10" customHeight="1">
      <c r="C43" s="17"/>
      <c r="Z43" s="52"/>
      <c r="AA43" s="52"/>
      <c r="AB43" s="52"/>
      <c r="AC43" s="52"/>
      <c r="AD43" s="52"/>
      <c r="AE43" s="52"/>
      <c r="AF43" s="52"/>
      <c r="AG43" s="52"/>
      <c r="AH43" s="52"/>
    </row>
    <row r="44" spans="1:34" ht="10" customHeight="1">
      <c r="C44" s="17"/>
    </row>
    <row r="45" spans="1:34" ht="10" customHeight="1">
      <c r="C45" s="17"/>
    </row>
  </sheetData>
  <mergeCells count="56">
    <mergeCell ref="AK9:AL9"/>
    <mergeCell ref="AA9:AB9"/>
    <mergeCell ref="AC9:AD9"/>
    <mergeCell ref="AE9:AF9"/>
    <mergeCell ref="AG9:AH9"/>
    <mergeCell ref="AI9:AJ9"/>
    <mergeCell ref="W11:W12"/>
    <mergeCell ref="X11:X12"/>
    <mergeCell ref="W13:W14"/>
    <mergeCell ref="X13:X14"/>
    <mergeCell ref="W15:W16"/>
    <mergeCell ref="X15:X16"/>
    <mergeCell ref="X4:Y4"/>
    <mergeCell ref="B9:B10"/>
    <mergeCell ref="C9:C10"/>
    <mergeCell ref="J5:L6"/>
    <mergeCell ref="N9:N10"/>
    <mergeCell ref="O9:O10"/>
    <mergeCell ref="N7:O8"/>
    <mergeCell ref="T9:T10"/>
    <mergeCell ref="U9:U10"/>
    <mergeCell ref="D9:D10"/>
    <mergeCell ref="E9:E10"/>
    <mergeCell ref="F9:F10"/>
    <mergeCell ref="G9:G10"/>
    <mergeCell ref="R9:R10"/>
    <mergeCell ref="S9:S10"/>
    <mergeCell ref="H9:H10"/>
    <mergeCell ref="I9:I10"/>
    <mergeCell ref="P9:P10"/>
    <mergeCell ref="Q9:Q10"/>
    <mergeCell ref="J9:J10"/>
    <mergeCell ref="K9:K10"/>
    <mergeCell ref="L9:L10"/>
    <mergeCell ref="M9:M10"/>
    <mergeCell ref="Q7:R8"/>
    <mergeCell ref="M5:O6"/>
    <mergeCell ref="P5:R6"/>
    <mergeCell ref="S5:U6"/>
    <mergeCell ref="T7:U8"/>
    <mergeCell ref="S2:U2"/>
    <mergeCell ref="B2:R2"/>
    <mergeCell ref="D3:U4"/>
    <mergeCell ref="B5:B8"/>
    <mergeCell ref="C5:C8"/>
    <mergeCell ref="D5:F6"/>
    <mergeCell ref="P7:P8"/>
    <mergeCell ref="S7:S8"/>
    <mergeCell ref="J7:J8"/>
    <mergeCell ref="M7:M8"/>
    <mergeCell ref="G5:I6"/>
    <mergeCell ref="D7:D8"/>
    <mergeCell ref="G7:G8"/>
    <mergeCell ref="E7:F8"/>
    <mergeCell ref="H7:I8"/>
    <mergeCell ref="K7:L8"/>
  </mergeCells>
  <conditionalFormatting sqref="A11:A41">
    <cfRule type="expression" dxfId="18" priority="3">
      <formula>EXACT(0,IF(COUNTIF(Fériés,"="&amp;$C11)&gt;0,"0",""))</formula>
    </cfRule>
    <cfRule type="expression" dxfId="17" priority="11">
      <formula>EXACT(0,IF(OR(EXACT("dimanche",$B11),EXACT("samedi",$B11)),"0",IF(COUNTIF(Fériés,"="&amp;$B11)&gt;0,"0","")))</formula>
    </cfRule>
  </conditionalFormatting>
  <conditionalFormatting sqref="B11:U41">
    <cfRule type="expression" dxfId="16" priority="32">
      <formula>EXACT(0,IF(OR(EXACT("dimanche",$B11),EXACT("samedi",$B11)),"0",IF(COUNTIF(Fériés,"="&amp;$B11)&gt;0,"0","")))</formula>
    </cfRule>
  </conditionalFormatting>
  <conditionalFormatting sqref="B39:C41">
    <cfRule type="expression" dxfId="15" priority="8">
      <formula>AND($C39="0")</formula>
    </cfRule>
  </conditionalFormatting>
  <conditionalFormatting sqref="D11:U41">
    <cfRule type="expression" dxfId="14" priority="5">
      <formula>EXACT(0,IF(COUNTIF(Fériés,"="&amp;$C11)&gt;0,"0",""))</formula>
    </cfRule>
    <cfRule type="expression" dxfId="13" priority="7">
      <formula>EXACT(0,IF(OR(EXACT("dimanche",$B11),EXACT("samedi",$B11)),"0",""))</formula>
    </cfRule>
    <cfRule type="expression" dxfId="12" priority="31">
      <formula>ISERROR(E11)</formula>
    </cfRule>
  </conditionalFormatting>
  <conditionalFormatting sqref="B11:C41">
    <cfRule type="expression" dxfId="11" priority="30">
      <formula>EXACT(0,IF(COUNTIF(Fériés,"="&amp;$C11)&gt;0,"0",""))</formula>
    </cfRule>
  </conditionalFormatting>
  <conditionalFormatting sqref="D39:U41">
    <cfRule type="expression" dxfId="10" priority="4">
      <formula>AND($C39="0")</formula>
    </cfRule>
  </conditionalFormatting>
  <conditionalFormatting sqref="E34">
    <cfRule type="expression" dxfId="9" priority="1">
      <formula>"0"</formula>
    </cfRule>
  </conditionalFormatting>
  <printOptions horizontalCentered="1" verticalCentered="1"/>
  <pageMargins left="0.31496062992125984" right="0.31496062992125984" top="0.35433070866141736" bottom="0.74803149606299213" header="0" footer="0"/>
  <pageSetup paperSize="9" scale="43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0</xdr:col>
                    <xdr:colOff>254000</xdr:colOff>
                    <xdr:row>2</xdr:row>
                    <xdr:rowOff>0</xdr:rowOff>
                  </from>
                  <to>
                    <xdr:col>0</xdr:col>
                    <xdr:colOff>596900</xdr:colOff>
                    <xdr:row>3</xdr:row>
                    <xdr:rowOff>203200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0099FF"/>
  </sheetPr>
  <dimension ref="A1:Y45"/>
  <sheetViews>
    <sheetView showGridLines="0" showZeros="0" zoomScale="60" zoomScaleNormal="60" zoomScalePageLayoutView="60" workbookViewId="0">
      <selection activeCell="X122" sqref="X122"/>
    </sheetView>
  </sheetViews>
  <sheetFormatPr baseColWidth="10" defaultColWidth="5.6640625" defaultRowHeight="14" x14ac:dyDescent="0"/>
  <cols>
    <col min="1" max="1" width="10" style="21" customWidth="1"/>
    <col min="2" max="2" width="13.6640625" style="2" customWidth="1"/>
    <col min="3" max="3" width="14.6640625" style="2" bestFit="1" customWidth="1"/>
    <col min="4" max="4" width="12.83203125" bestFit="1" customWidth="1"/>
    <col min="5" max="6" width="9.6640625" customWidth="1"/>
    <col min="7" max="7" width="12.83203125" bestFit="1" customWidth="1"/>
    <col min="8" max="9" width="9.6640625" customWidth="1"/>
    <col min="10" max="10" width="12.83203125" bestFit="1" customWidth="1"/>
    <col min="11" max="12" width="9.6640625" customWidth="1"/>
    <col min="13" max="13" width="12.83203125" bestFit="1" customWidth="1"/>
    <col min="14" max="15" width="9.6640625" customWidth="1"/>
    <col min="16" max="16" width="12.83203125" bestFit="1" customWidth="1"/>
    <col min="17" max="18" width="9.6640625" customWidth="1"/>
    <col min="19" max="19" width="16.33203125" customWidth="1"/>
    <col min="20" max="20" width="9.6640625" customWidth="1"/>
    <col min="21" max="21" width="12.5" bestFit="1" customWidth="1"/>
    <col min="23" max="23" width="10.5" bestFit="1" customWidth="1"/>
    <col min="24" max="24" width="8" bestFit="1" customWidth="1"/>
    <col min="25" max="25" width="7.33203125" bestFit="1" customWidth="1"/>
  </cols>
  <sheetData>
    <row r="1" spans="1:25">
      <c r="A1" s="20"/>
      <c r="C1" s="15"/>
      <c r="T1" s="24"/>
    </row>
    <row r="2" spans="1:25" ht="27" thickBot="1">
      <c r="A2" s="2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59"/>
      <c r="T2" s="59"/>
      <c r="U2" s="59"/>
    </row>
    <row r="3" spans="1:25" ht="15.75" customHeight="1">
      <c r="A3" s="20"/>
      <c r="B3" s="11" t="s">
        <v>9</v>
      </c>
      <c r="C3" s="39">
        <f>+An_Ref</f>
        <v>2015</v>
      </c>
      <c r="D3" s="61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3"/>
      <c r="W3" s="43"/>
      <c r="X3" s="43"/>
      <c r="Y3" s="43"/>
    </row>
    <row r="4" spans="1:25" ht="16.5" customHeight="1" thickBot="1">
      <c r="A4" s="20"/>
      <c r="B4" s="12" t="s">
        <v>10</v>
      </c>
      <c r="C4" s="39">
        <f>+Mois_Ref</f>
        <v>5</v>
      </c>
      <c r="D4" s="64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6"/>
      <c r="W4" s="44"/>
      <c r="X4" s="173"/>
      <c r="Y4" s="173"/>
    </row>
    <row r="5" spans="1:25" ht="16.5" customHeight="1">
      <c r="A5" s="20"/>
      <c r="B5" s="67" t="s">
        <v>11</v>
      </c>
      <c r="C5" s="70">
        <f>MAX(A:A)</f>
        <v>17</v>
      </c>
      <c r="D5" s="73" t="s">
        <v>26</v>
      </c>
      <c r="E5" s="74"/>
      <c r="F5" s="75"/>
      <c r="G5" s="87" t="s">
        <v>27</v>
      </c>
      <c r="H5" s="88"/>
      <c r="I5" s="88"/>
      <c r="J5" s="143" t="s">
        <v>28</v>
      </c>
      <c r="K5" s="144"/>
      <c r="L5" s="145"/>
      <c r="M5" s="110" t="s">
        <v>29</v>
      </c>
      <c r="N5" s="111"/>
      <c r="O5" s="112"/>
      <c r="P5" s="165" t="s">
        <v>30</v>
      </c>
      <c r="Q5" s="166"/>
      <c r="R5" s="167"/>
      <c r="S5" s="122" t="s">
        <v>21</v>
      </c>
      <c r="T5" s="123"/>
      <c r="U5" s="124"/>
      <c r="W5" s="43"/>
      <c r="X5" s="45"/>
      <c r="Y5" s="45"/>
    </row>
    <row r="6" spans="1:25" ht="26.25" customHeight="1">
      <c r="A6" s="20"/>
      <c r="B6" s="68"/>
      <c r="C6" s="71"/>
      <c r="D6" s="76"/>
      <c r="E6" s="77"/>
      <c r="F6" s="78"/>
      <c r="G6" s="89"/>
      <c r="H6" s="90"/>
      <c r="I6" s="90"/>
      <c r="J6" s="146"/>
      <c r="K6" s="147"/>
      <c r="L6" s="148"/>
      <c r="M6" s="113"/>
      <c r="N6" s="114"/>
      <c r="O6" s="115"/>
      <c r="P6" s="168"/>
      <c r="Q6" s="169"/>
      <c r="R6" s="170"/>
      <c r="S6" s="125"/>
      <c r="T6" s="126"/>
      <c r="U6" s="127"/>
      <c r="W6" s="43"/>
      <c r="X6" s="45"/>
      <c r="Y6" s="45"/>
    </row>
    <row r="7" spans="1:25" ht="15.75" customHeight="1">
      <c r="A7" s="20"/>
      <c r="B7" s="68"/>
      <c r="C7" s="71"/>
      <c r="D7" s="91" t="s">
        <v>12</v>
      </c>
      <c r="E7" s="95" t="s">
        <v>13</v>
      </c>
      <c r="F7" s="96"/>
      <c r="G7" s="93" t="s">
        <v>12</v>
      </c>
      <c r="H7" s="99" t="s">
        <v>13</v>
      </c>
      <c r="I7" s="100"/>
      <c r="J7" s="83" t="s">
        <v>12</v>
      </c>
      <c r="K7" s="102" t="s">
        <v>13</v>
      </c>
      <c r="L7" s="103"/>
      <c r="M7" s="85" t="s">
        <v>12</v>
      </c>
      <c r="N7" s="149" t="s">
        <v>13</v>
      </c>
      <c r="O7" s="150"/>
      <c r="P7" s="79" t="s">
        <v>12</v>
      </c>
      <c r="Q7" s="106" t="s">
        <v>13</v>
      </c>
      <c r="R7" s="107"/>
      <c r="S7" s="81" t="s">
        <v>14</v>
      </c>
      <c r="T7" s="128" t="s">
        <v>15</v>
      </c>
      <c r="U7" s="129"/>
      <c r="W7" s="43"/>
      <c r="X7" s="45"/>
      <c r="Y7" s="45"/>
    </row>
    <row r="8" spans="1:25" ht="15.75" customHeight="1">
      <c r="A8" s="20"/>
      <c r="B8" s="69"/>
      <c r="C8" s="72"/>
      <c r="D8" s="92"/>
      <c r="E8" s="97"/>
      <c r="F8" s="98"/>
      <c r="G8" s="94"/>
      <c r="H8" s="101"/>
      <c r="I8" s="101"/>
      <c r="J8" s="84"/>
      <c r="K8" s="104"/>
      <c r="L8" s="105"/>
      <c r="M8" s="86"/>
      <c r="N8" s="151"/>
      <c r="O8" s="152"/>
      <c r="P8" s="80"/>
      <c r="Q8" s="108"/>
      <c r="R8" s="109"/>
      <c r="S8" s="82"/>
      <c r="T8" s="130"/>
      <c r="U8" s="131"/>
      <c r="W8" s="43"/>
      <c r="X8" s="45"/>
      <c r="Y8" s="45"/>
    </row>
    <row r="9" spans="1:25" ht="15.75" customHeight="1">
      <c r="A9" s="20"/>
      <c r="B9" s="67" t="s">
        <v>16</v>
      </c>
      <c r="C9" s="171">
        <f>'CA Jour'!X13/'CA Jour'!C5</f>
        <v>54.117647058823529</v>
      </c>
      <c r="D9" s="134" t="s">
        <v>12</v>
      </c>
      <c r="E9" s="136" t="s">
        <v>17</v>
      </c>
      <c r="F9" s="157" t="s">
        <v>18</v>
      </c>
      <c r="G9" s="134" t="s">
        <v>12</v>
      </c>
      <c r="H9" s="136" t="s">
        <v>17</v>
      </c>
      <c r="I9" s="132" t="s">
        <v>18</v>
      </c>
      <c r="J9" s="134" t="s">
        <v>12</v>
      </c>
      <c r="K9" s="136" t="s">
        <v>17</v>
      </c>
      <c r="L9" s="132" t="s">
        <v>18</v>
      </c>
      <c r="M9" s="134" t="s">
        <v>12</v>
      </c>
      <c r="N9" s="136" t="s">
        <v>17</v>
      </c>
      <c r="O9" s="132" t="s">
        <v>18</v>
      </c>
      <c r="P9" s="134" t="s">
        <v>12</v>
      </c>
      <c r="Q9" s="136" t="s">
        <v>17</v>
      </c>
      <c r="R9" s="132" t="s">
        <v>18</v>
      </c>
      <c r="S9" s="159" t="s">
        <v>14</v>
      </c>
      <c r="T9" s="153" t="s">
        <v>20</v>
      </c>
      <c r="U9" s="155" t="s">
        <v>19</v>
      </c>
      <c r="W9" s="43"/>
      <c r="X9" s="43"/>
      <c r="Y9" s="43"/>
    </row>
    <row r="10" spans="1:25" ht="15.75" customHeight="1">
      <c r="A10" s="19"/>
      <c r="B10" s="140"/>
      <c r="C10" s="172"/>
      <c r="D10" s="135"/>
      <c r="E10" s="137"/>
      <c r="F10" s="158"/>
      <c r="G10" s="135"/>
      <c r="H10" s="137"/>
      <c r="I10" s="133"/>
      <c r="J10" s="135"/>
      <c r="K10" s="137"/>
      <c r="L10" s="133"/>
      <c r="M10" s="135"/>
      <c r="N10" s="137"/>
      <c r="O10" s="133"/>
      <c r="P10" s="135"/>
      <c r="Q10" s="137"/>
      <c r="R10" s="133"/>
      <c r="S10" s="160"/>
      <c r="T10" s="154"/>
      <c r="U10" s="156"/>
    </row>
    <row r="11" spans="1:25" s="1" customFormat="1" ht="10" customHeight="1">
      <c r="A11" s="23">
        <f t="shared" ref="A11:A41" si="0">IF(OR(EXACT("dimanche",$B11),EXACT("samedi",$B11)),A10,IF(COUNTIF(Fériés,"="&amp;$C11)&gt;0,A10,A10+(1*IF(MONTH(C11)=$C$4,1,0))))</f>
        <v>0</v>
      </c>
      <c r="B11" s="13" t="str">
        <f>TEXT(C11,"jjjjjjj")</f>
        <v>vendredi</v>
      </c>
      <c r="C11" s="16">
        <f>IF(MONTH(DATE(An_Ref,Mois_Ref,1))=Mois_Ref,DATE(An_Ref,Mois_Ref,1),"0")</f>
        <v>42125</v>
      </c>
      <c r="D11" s="29">
        <f>IF(B11="",#N/A,IF(OR(EXACT("dimanche",$B11),EXACT("samedi",$B11)),#N/A,$C$9*$A11*'CA Jour'!$Y$5))</f>
        <v>0</v>
      </c>
      <c r="E11" s="25" t="e">
        <f ca="1">OFFSET(#REF!,(DAY($C11)-1),($C$4-1)*20)</f>
        <v>#REF!</v>
      </c>
      <c r="F11" s="33" t="e">
        <f ca="1">IF(ISNA(IF(OR(OR(D11="",E11=""),OR(D11=0,E11=0)),#N/A,E11/D11)),"",IF(OR(OR(D11="",E11=""),OR(D11=0,E11=0)),#N/A,E11/D11))</f>
        <v>#REF!</v>
      </c>
      <c r="G11" s="29">
        <f>IF(B11="",#N/A,IF(OR(EXACT("dimanche",$B11),EXACT("samedi",$B11)),#N/A,$C$9*$A11*'CA Jour'!$Y$6))</f>
        <v>0</v>
      </c>
      <c r="H11" s="31" t="e">
        <f ca="1">OFFSET(#REF!,(DAY($C11)-1),($C$4-1)*20)</f>
        <v>#REF!</v>
      </c>
      <c r="I11" s="34" t="e">
        <f ca="1">IF(ISNA(IF(OR(OR(G11="",H11=""),OR(G11=0,H11=0)),#N/A,H11/G11)),"",(IF(OR(OR(G11="",H11=""),OR(G11=0,H11=0)),#N/A,H11/G11)))</f>
        <v>#REF!</v>
      </c>
      <c r="J11" s="29">
        <f>IF(B11="",#N/A,IF(OR(EXACT("dimanche",$B11),EXACT("samedi",$B11)),#N/A,$C$9*$A11*'CA Jour'!$Y$7))</f>
        <v>0</v>
      </c>
      <c r="K11" s="31" t="e">
        <f ca="1">OFFSET(#REF!,(DAY($C11)-1),($C$4-1)*20)</f>
        <v>#REF!</v>
      </c>
      <c r="L11" s="34" t="e">
        <f ca="1">IF(ISNA(IF(OR(OR(J11="",K11=""),OR(J11=0,K11=0)),#N/A,K11/J11)),"",IF(OR(OR(J11="",K11=""),OR(J11=0,K11=0)),#N/A,K11/J11))</f>
        <v>#REF!</v>
      </c>
      <c r="M11" s="29">
        <f>IF(B11="",#N/A,IF(OR(EXACT("dimanche",$B11),EXACT("samedi",$B11)),#N/A,$C$9*$A11*'CA Jour'!$Y$8))</f>
        <v>0</v>
      </c>
      <c r="N11" s="31" t="e">
        <f ca="1">OFFSET(#REF!,(DAY($C11)-1),($C$4-1)*20)</f>
        <v>#REF!</v>
      </c>
      <c r="O11" s="34" t="e">
        <f ca="1">IF(ISNA(IF(OR(OR(M11="",N11=""),OR(M11=0,N11=0)),#N/A,N11/M11)),"",IF(OR(OR(M11="",N11=""),OR(M11=0,N11=0)),#N/A,N11/M11))</f>
        <v>#REF!</v>
      </c>
      <c r="P11" s="26"/>
      <c r="Q11" s="25"/>
      <c r="R11" s="34" t="str">
        <f>IF(ISNA(IF(OR(OR(P11="",Q11=""),OR(P11=0,Q11=0)),#N/A,Q11/P11)),"",IF(OR(OR(P11="",Q11=""),OR(P11=0,Q11=0)),#N/A,Q11/P11))</f>
        <v/>
      </c>
      <c r="S11" s="40" t="e">
        <f>IF(SUM(D11,G11,J11,M11)=0,#N/A,SUM(D11,G11,J11,M11))</f>
        <v>#N/A</v>
      </c>
      <c r="T11" s="36" t="e">
        <f t="shared" ref="T11:T41" ca="1" si="1">SUM(E11+H11+K11+N11)</f>
        <v>#REF!</v>
      </c>
      <c r="U11" s="34" t="str">
        <f ca="1">IF(ISNA(IF(OR(OR(S11="",T11=""),OR(S11=0,T11=0)),#N/A,T11/S11)),"",IF(OR(OR(S11="",T11=""),OR(S11=0,T11=0)),#N/A,T11/S11))</f>
        <v/>
      </c>
    </row>
    <row r="12" spans="1:25" s="1" customFormat="1" ht="10" customHeight="1">
      <c r="A12" s="23">
        <f t="shared" si="0"/>
        <v>0</v>
      </c>
      <c r="B12" s="13" t="str">
        <f t="shared" ref="B12:B41" si="2">TEXT(C12,"jjjjjjj")</f>
        <v>samedi</v>
      </c>
      <c r="C12" s="16">
        <f t="shared" ref="C12:C41" si="3">IF(MONTH(C11+1)=Mois_Ref,C11+1,"0")</f>
        <v>42126</v>
      </c>
      <c r="D12" s="29" t="e">
        <f>IF(B12="",#N/A,IF(OR(EXACT("dimanche",$B12),EXACT("samedi",$B12)),#N/A,$C$9*$A12*'CA Jour'!$Y$5))</f>
        <v>#N/A</v>
      </c>
      <c r="E12" s="25" t="e">
        <f ca="1">OFFSET(#REF!,(DAY($C12)-1),($C$4-1)*20)</f>
        <v>#REF!</v>
      </c>
      <c r="F12" s="33" t="str">
        <f t="shared" ref="F12:F41" ca="1" si="4">IF(ISNA(IF(OR(OR(D12="",E12=""),OR(D12=0,E12=0)),#N/A,E12/D12)),"",IF(OR(OR(D12="",E12=""),OR(D12=0,E12=0)),#N/A,E12/D12))</f>
        <v/>
      </c>
      <c r="G12" s="29" t="e">
        <f>IF(B12="",#N/A,IF(OR(EXACT("dimanche",$B12),EXACT("samedi",$B12)),#N/A,$C$9*$A12*'CA Jour'!$Y$6))</f>
        <v>#N/A</v>
      </c>
      <c r="H12" s="31" t="e">
        <f ca="1">OFFSET(#REF!,(DAY($C12)-1),($C$4-1)*20)</f>
        <v>#REF!</v>
      </c>
      <c r="I12" s="34" t="str">
        <f t="shared" ref="I12:I41" ca="1" si="5">IF(ISNA(IF(OR(OR(G12="",H12=""),OR(G12=0,H12=0)),#N/A,H12/G12)),"",(IF(OR(OR(G12="",H12=""),OR(G12=0,H12=0)),#N/A,H12/G12)))</f>
        <v/>
      </c>
      <c r="J12" s="29" t="e">
        <f>IF(B12="",#N/A,IF(OR(EXACT("dimanche",$B12),EXACT("samedi",$B12)),#N/A,$C$9*$A12*'CA Jour'!$Y$7))</f>
        <v>#N/A</v>
      </c>
      <c r="K12" s="31" t="e">
        <f ca="1">OFFSET(#REF!,(DAY($C12)-1),($C$4-1)*20)</f>
        <v>#REF!</v>
      </c>
      <c r="L12" s="34" t="str">
        <f t="shared" ref="L12:L41" ca="1" si="6">IF(ISNA(IF(OR(OR(J12="",K12=""),OR(J12=0,K12=0)),#N/A,K12/J12)),"",IF(OR(OR(J12="",K12=""),OR(J12=0,K12=0)),#N/A,K12/J12))</f>
        <v/>
      </c>
      <c r="M12" s="29" t="e">
        <f>IF(B12="",#N/A,IF(OR(EXACT("dimanche",$B12),EXACT("samedi",$B12)),#N/A,$C$9*$A12*'CA Jour'!$Y$8))</f>
        <v>#N/A</v>
      </c>
      <c r="N12" s="31" t="e">
        <f ca="1">OFFSET(#REF!,(DAY($C12)-1),($C$4-1)*20)</f>
        <v>#REF!</v>
      </c>
      <c r="O12" s="34" t="str">
        <f t="shared" ref="O12:O41" ca="1" si="7">IF(ISNA(IF(OR(OR(M12="",N12=""),OR(M12=0,N12=0)),#N/A,N12/M12)),"",IF(OR(OR(M12="",N12=""),OR(M12=0,N12=0)),#N/A,N12/M12))</f>
        <v/>
      </c>
      <c r="P12" s="26"/>
      <c r="Q12" s="25"/>
      <c r="R12" s="34" t="str">
        <f t="shared" ref="R12:R41" si="8">IF(ISNA(IF(OR(OR(P12="",Q12=""),OR(P12=0,Q12=0)),#N/A,Q12/P12)),"",IF(OR(OR(P12="",Q12=""),OR(P12=0,Q12=0)),#N/A,Q12/P12))</f>
        <v/>
      </c>
      <c r="S12" s="40" t="e">
        <f t="shared" ref="S12:S41" si="9">IF(SUM(D12,G12,J12,M12)=0,#N/A,SUM(D12,G12,J12,M12))</f>
        <v>#N/A</v>
      </c>
      <c r="T12" s="37" t="e">
        <f t="shared" ca="1" si="1"/>
        <v>#REF!</v>
      </c>
      <c r="U12" s="34" t="str">
        <f t="shared" ref="U12:U41" ca="1" si="10">IF(ISNA(IF(OR(OR(S12="",T12=""),OR(S12=0,T12=0)),#N/A,T12/S12)),"",IF(OR(OR(S12="",T12=""),OR(S12=0,T12=0)),#N/A,T12/S12))</f>
        <v/>
      </c>
    </row>
    <row r="13" spans="1:25" s="1" customFormat="1" ht="10" customHeight="1">
      <c r="A13" s="23">
        <f t="shared" si="0"/>
        <v>0</v>
      </c>
      <c r="B13" s="13" t="str">
        <f t="shared" si="2"/>
        <v>dimanche</v>
      </c>
      <c r="C13" s="16">
        <f t="shared" si="3"/>
        <v>42127</v>
      </c>
      <c r="D13" s="29" t="e">
        <f>IF(B13="",#N/A,IF(OR(EXACT("dimanche",$B13),EXACT("samedi",$B13)),#N/A,$C$9*$A13*'CA Jour'!$Y$5))</f>
        <v>#N/A</v>
      </c>
      <c r="E13" s="25" t="e">
        <f ca="1">OFFSET(#REF!,(DAY($C13)-1),($C$4-1)*20)</f>
        <v>#REF!</v>
      </c>
      <c r="F13" s="33" t="str">
        <f t="shared" ca="1" si="4"/>
        <v/>
      </c>
      <c r="G13" s="29" t="e">
        <f>IF(B13="",#N/A,IF(OR(EXACT("dimanche",$B13),EXACT("samedi",$B13)),#N/A,$C$9*$A13*'CA Jour'!$Y$6))</f>
        <v>#N/A</v>
      </c>
      <c r="H13" s="31" t="e">
        <f ca="1">OFFSET(#REF!,(DAY($C13)-1),($C$4-1)*20)</f>
        <v>#REF!</v>
      </c>
      <c r="I13" s="34" t="str">
        <f t="shared" ca="1" si="5"/>
        <v/>
      </c>
      <c r="J13" s="29" t="e">
        <f>IF(B13="",#N/A,IF(OR(EXACT("dimanche",$B13),EXACT("samedi",$B13)),#N/A,$C$9*$A13*'CA Jour'!$Y$7))</f>
        <v>#N/A</v>
      </c>
      <c r="K13" s="31" t="e">
        <f ca="1">OFFSET(#REF!,(DAY($C13)-1),($C$4-1)*20)</f>
        <v>#REF!</v>
      </c>
      <c r="L13" s="34" t="str">
        <f t="shared" ca="1" si="6"/>
        <v/>
      </c>
      <c r="M13" s="29" t="e">
        <f>IF(B13="",#N/A,IF(OR(EXACT("dimanche",$B13),EXACT("samedi",$B13)),#N/A,$C$9*$A13*'CA Jour'!$Y$8))</f>
        <v>#N/A</v>
      </c>
      <c r="N13" s="31" t="e">
        <f ca="1">OFFSET(#REF!,(DAY($C13)-1),($C$4-1)*20)</f>
        <v>#REF!</v>
      </c>
      <c r="O13" s="34" t="str">
        <f t="shared" ca="1" si="7"/>
        <v/>
      </c>
      <c r="P13" s="26"/>
      <c r="Q13" s="25"/>
      <c r="R13" s="34" t="str">
        <f t="shared" si="8"/>
        <v/>
      </c>
      <c r="S13" s="40" t="e">
        <f t="shared" si="9"/>
        <v>#N/A</v>
      </c>
      <c r="T13" s="37" t="e">
        <f t="shared" ca="1" si="1"/>
        <v>#REF!</v>
      </c>
      <c r="U13" s="34" t="str">
        <f t="shared" ca="1" si="10"/>
        <v/>
      </c>
    </row>
    <row r="14" spans="1:25" s="1" customFormat="1" ht="10" customHeight="1">
      <c r="A14" s="23">
        <f t="shared" si="0"/>
        <v>1</v>
      </c>
      <c r="B14" s="13" t="str">
        <f t="shared" si="2"/>
        <v>lundi</v>
      </c>
      <c r="C14" s="16">
        <f t="shared" si="3"/>
        <v>42128</v>
      </c>
      <c r="D14" s="29">
        <f>IF(B14="",#N/A,IF(OR(EXACT("dimanche",$B14),EXACT("samedi",$B14)),#N/A,$C$9*$A14*'CA Jour'!$Y$5))</f>
        <v>17.858823529411765</v>
      </c>
      <c r="E14" s="25" t="e">
        <f ca="1">OFFSET(#REF!,(DAY($C14)-1),($C$4-1)*20)</f>
        <v>#REF!</v>
      </c>
      <c r="F14" s="33" t="e">
        <f t="shared" ca="1" si="4"/>
        <v>#REF!</v>
      </c>
      <c r="G14" s="29">
        <f>IF(B14="",#N/A,IF(OR(EXACT("dimanche",$B14),EXACT("samedi",$B14)),#N/A,$C$9*$A14*'CA Jour'!$Y$6))</f>
        <v>0.54117647058823526</v>
      </c>
      <c r="H14" s="31" t="e">
        <f ca="1">OFFSET(#REF!,(DAY($C14)-1),($C$4-1)*20)</f>
        <v>#REF!</v>
      </c>
      <c r="I14" s="34" t="e">
        <f t="shared" ca="1" si="5"/>
        <v>#REF!</v>
      </c>
      <c r="J14" s="29">
        <f>IF(B14="",#N/A,IF(OR(EXACT("dimanche",$B14),EXACT("samedi",$B14)),#N/A,$C$9*$A14*'CA Jour'!$Y$7))</f>
        <v>17.858823529411765</v>
      </c>
      <c r="K14" s="31" t="e">
        <f ca="1">OFFSET(#REF!,(DAY($C14)-1),($C$4-1)*20)</f>
        <v>#REF!</v>
      </c>
      <c r="L14" s="34" t="e">
        <f t="shared" ca="1" si="6"/>
        <v>#REF!</v>
      </c>
      <c r="M14" s="29">
        <f>IF(B14="",#N/A,IF(OR(EXACT("dimanche",$B14),EXACT("samedi",$B14)),#N/A,$C$9*$A14*'CA Jour'!$Y$8))</f>
        <v>17.858823529411765</v>
      </c>
      <c r="N14" s="31" t="e">
        <f ca="1">OFFSET(#REF!,(DAY($C14)-1),($C$4-1)*20)</f>
        <v>#REF!</v>
      </c>
      <c r="O14" s="34" t="e">
        <f t="shared" ca="1" si="7"/>
        <v>#REF!</v>
      </c>
      <c r="P14" s="26"/>
      <c r="Q14" s="25"/>
      <c r="R14" s="34" t="str">
        <f t="shared" si="8"/>
        <v/>
      </c>
      <c r="S14" s="40">
        <f t="shared" si="9"/>
        <v>54.117647058823536</v>
      </c>
      <c r="T14" s="37" t="e">
        <f t="shared" ca="1" si="1"/>
        <v>#REF!</v>
      </c>
      <c r="U14" s="34" t="e">
        <f t="shared" ca="1" si="10"/>
        <v>#REF!</v>
      </c>
    </row>
    <row r="15" spans="1:25" s="1" customFormat="1" ht="10" customHeight="1">
      <c r="A15" s="23">
        <f t="shared" si="0"/>
        <v>2</v>
      </c>
      <c r="B15" s="13" t="str">
        <f t="shared" si="2"/>
        <v>mardi</v>
      </c>
      <c r="C15" s="16">
        <f t="shared" si="3"/>
        <v>42129</v>
      </c>
      <c r="D15" s="29">
        <f>IF(B15="",#N/A,IF(OR(EXACT("dimanche",$B15),EXACT("samedi",$B15)),#N/A,$C$9*$A15*'CA Jour'!$Y$5))</f>
        <v>35.71764705882353</v>
      </c>
      <c r="E15" s="25" t="e">
        <f ca="1">OFFSET(#REF!,(DAY($C15)-1),($C$4-1)*20)</f>
        <v>#REF!</v>
      </c>
      <c r="F15" s="33" t="e">
        <f t="shared" ca="1" si="4"/>
        <v>#REF!</v>
      </c>
      <c r="G15" s="29">
        <f>IF(B15="",#N/A,IF(OR(EXACT("dimanche",$B15),EXACT("samedi",$B15)),#N/A,$C$9*$A15*'CA Jour'!$Y$6))</f>
        <v>1.0823529411764705</v>
      </c>
      <c r="H15" s="31" t="e">
        <f ca="1">OFFSET(#REF!,(DAY($C15)-1),($C$4-1)*20)</f>
        <v>#REF!</v>
      </c>
      <c r="I15" s="34" t="e">
        <f t="shared" ca="1" si="5"/>
        <v>#REF!</v>
      </c>
      <c r="J15" s="29">
        <f>IF(B15="",#N/A,IF(OR(EXACT("dimanche",$B15),EXACT("samedi",$B15)),#N/A,$C$9*$A15*'CA Jour'!$Y$7))</f>
        <v>35.71764705882353</v>
      </c>
      <c r="K15" s="31" t="e">
        <f ca="1">OFFSET(#REF!,(DAY($C15)-1),($C$4-1)*20)</f>
        <v>#REF!</v>
      </c>
      <c r="L15" s="34" t="e">
        <f t="shared" ca="1" si="6"/>
        <v>#REF!</v>
      </c>
      <c r="M15" s="29">
        <f>IF(B15="",#N/A,IF(OR(EXACT("dimanche",$B15),EXACT("samedi",$B15)),#N/A,$C$9*$A15*'CA Jour'!$Y$8))</f>
        <v>35.71764705882353</v>
      </c>
      <c r="N15" s="31" t="e">
        <f ca="1">OFFSET(#REF!,(DAY($C15)-1),($C$4-1)*20)</f>
        <v>#REF!</v>
      </c>
      <c r="O15" s="34" t="e">
        <f t="shared" ca="1" si="7"/>
        <v>#REF!</v>
      </c>
      <c r="P15" s="26"/>
      <c r="Q15" s="25"/>
      <c r="R15" s="34" t="str">
        <f t="shared" si="8"/>
        <v/>
      </c>
      <c r="S15" s="40">
        <f t="shared" si="9"/>
        <v>108.23529411764707</v>
      </c>
      <c r="T15" s="37" t="e">
        <f t="shared" ca="1" si="1"/>
        <v>#REF!</v>
      </c>
      <c r="U15" s="34" t="e">
        <f t="shared" ca="1" si="10"/>
        <v>#REF!</v>
      </c>
    </row>
    <row r="16" spans="1:25" s="1" customFormat="1" ht="10" customHeight="1">
      <c r="A16" s="23">
        <f t="shared" si="0"/>
        <v>3</v>
      </c>
      <c r="B16" s="13" t="str">
        <f t="shared" si="2"/>
        <v>mercredi</v>
      </c>
      <c r="C16" s="16">
        <f t="shared" si="3"/>
        <v>42130</v>
      </c>
      <c r="D16" s="29">
        <f>IF(B16="",#N/A,IF(OR(EXACT("dimanche",$B16),EXACT("samedi",$B16)),#N/A,$C$9*$A16*'CA Jour'!$Y$5))</f>
        <v>53.576470588235296</v>
      </c>
      <c r="E16" s="25" t="e">
        <f ca="1">OFFSET(#REF!,(DAY($C16)-1),($C$4-1)*20)</f>
        <v>#REF!</v>
      </c>
      <c r="F16" s="33" t="e">
        <f t="shared" ca="1" si="4"/>
        <v>#REF!</v>
      </c>
      <c r="G16" s="29">
        <f>IF(B16="",#N/A,IF(OR(EXACT("dimanche",$B16),EXACT("samedi",$B16)),#N/A,$C$9*$A16*'CA Jour'!$Y$6))</f>
        <v>1.6235294117647059</v>
      </c>
      <c r="H16" s="31" t="e">
        <f ca="1">OFFSET(#REF!,(DAY($C16)-1),($C$4-1)*20)</f>
        <v>#REF!</v>
      </c>
      <c r="I16" s="34" t="e">
        <f t="shared" ca="1" si="5"/>
        <v>#REF!</v>
      </c>
      <c r="J16" s="29">
        <f>IF(B16="",#N/A,IF(OR(EXACT("dimanche",$B16),EXACT("samedi",$B16)),#N/A,$C$9*$A16*'CA Jour'!$Y$7))</f>
        <v>53.576470588235296</v>
      </c>
      <c r="K16" s="31" t="e">
        <f ca="1">OFFSET(#REF!,(DAY($C16)-1),($C$4-1)*20)</f>
        <v>#REF!</v>
      </c>
      <c r="L16" s="34" t="e">
        <f t="shared" ca="1" si="6"/>
        <v>#REF!</v>
      </c>
      <c r="M16" s="29">
        <f>IF(B16="",#N/A,IF(OR(EXACT("dimanche",$B16),EXACT("samedi",$B16)),#N/A,$C$9*$A16*'CA Jour'!$Y$8))</f>
        <v>53.576470588235296</v>
      </c>
      <c r="N16" s="31" t="e">
        <f ca="1">OFFSET(#REF!,(DAY($C16)-1),($C$4-1)*20)</f>
        <v>#REF!</v>
      </c>
      <c r="O16" s="34" t="e">
        <f t="shared" ca="1" si="7"/>
        <v>#REF!</v>
      </c>
      <c r="P16" s="26"/>
      <c r="Q16" s="25"/>
      <c r="R16" s="34" t="str">
        <f t="shared" si="8"/>
        <v/>
      </c>
      <c r="S16" s="40">
        <f t="shared" si="9"/>
        <v>162.35294117647061</v>
      </c>
      <c r="T16" s="37" t="e">
        <f t="shared" ca="1" si="1"/>
        <v>#REF!</v>
      </c>
      <c r="U16" s="34" t="e">
        <f t="shared" ca="1" si="10"/>
        <v>#REF!</v>
      </c>
    </row>
    <row r="17" spans="1:21" s="1" customFormat="1" ht="10" customHeight="1">
      <c r="A17" s="23">
        <f t="shared" si="0"/>
        <v>4</v>
      </c>
      <c r="B17" s="13" t="str">
        <f t="shared" si="2"/>
        <v>jeudi</v>
      </c>
      <c r="C17" s="16">
        <f t="shared" si="3"/>
        <v>42131</v>
      </c>
      <c r="D17" s="29">
        <f>IF(B17="",#N/A,IF(OR(EXACT("dimanche",$B17),EXACT("samedi",$B17)),#N/A,$C$9*$A17*'CA Jour'!$Y$5))</f>
        <v>71.435294117647061</v>
      </c>
      <c r="E17" s="25" t="e">
        <f ca="1">OFFSET(#REF!,(DAY($C17)-1),($C$4-1)*20)</f>
        <v>#REF!</v>
      </c>
      <c r="F17" s="33" t="e">
        <f t="shared" ca="1" si="4"/>
        <v>#REF!</v>
      </c>
      <c r="G17" s="29">
        <f>IF(B17="",#N/A,IF(OR(EXACT("dimanche",$B17),EXACT("samedi",$B17)),#N/A,$C$9*$A17*'CA Jour'!$Y$6))</f>
        <v>2.164705882352941</v>
      </c>
      <c r="H17" s="31" t="e">
        <f ca="1">OFFSET(#REF!,(DAY($C17)-1),($C$4-1)*20)</f>
        <v>#REF!</v>
      </c>
      <c r="I17" s="34" t="e">
        <f t="shared" ca="1" si="5"/>
        <v>#REF!</v>
      </c>
      <c r="J17" s="29">
        <f>IF(B17="",#N/A,IF(OR(EXACT("dimanche",$B17),EXACT("samedi",$B17)),#N/A,$C$9*$A17*'CA Jour'!$Y$7))</f>
        <v>71.435294117647061</v>
      </c>
      <c r="K17" s="31" t="e">
        <f ca="1">OFFSET(#REF!,(DAY($C17)-1),($C$4-1)*20)</f>
        <v>#REF!</v>
      </c>
      <c r="L17" s="34" t="e">
        <f t="shared" ca="1" si="6"/>
        <v>#REF!</v>
      </c>
      <c r="M17" s="29">
        <f>IF(B17="",#N/A,IF(OR(EXACT("dimanche",$B17),EXACT("samedi",$B17)),#N/A,$C$9*$A17*'CA Jour'!$Y$8))</f>
        <v>71.435294117647061</v>
      </c>
      <c r="N17" s="31" t="e">
        <f ca="1">OFFSET(#REF!,(DAY($C17)-1),($C$4-1)*20)</f>
        <v>#REF!</v>
      </c>
      <c r="O17" s="34" t="e">
        <f t="shared" ca="1" si="7"/>
        <v>#REF!</v>
      </c>
      <c r="P17" s="26"/>
      <c r="Q17" s="25"/>
      <c r="R17" s="34" t="str">
        <f t="shared" si="8"/>
        <v/>
      </c>
      <c r="S17" s="40">
        <f t="shared" si="9"/>
        <v>216.47058823529414</v>
      </c>
      <c r="T17" s="37" t="e">
        <f t="shared" ca="1" si="1"/>
        <v>#REF!</v>
      </c>
      <c r="U17" s="34" t="e">
        <f t="shared" ca="1" si="10"/>
        <v>#REF!</v>
      </c>
    </row>
    <row r="18" spans="1:21" s="1" customFormat="1" ht="10" customHeight="1">
      <c r="A18" s="23">
        <f t="shared" si="0"/>
        <v>4</v>
      </c>
      <c r="B18" s="13" t="str">
        <f t="shared" si="2"/>
        <v>vendredi</v>
      </c>
      <c r="C18" s="16">
        <f t="shared" si="3"/>
        <v>42132</v>
      </c>
      <c r="D18" s="29">
        <f>IF(B18="",#N/A,IF(OR(EXACT("dimanche",$B18),EXACT("samedi",$B18)),#N/A,$C$9*$A18*'CA Jour'!$Y$5))</f>
        <v>71.435294117647061</v>
      </c>
      <c r="E18" s="25" t="e">
        <f ca="1">OFFSET(#REF!,(DAY($C18)-1),($C$4-1)*20)</f>
        <v>#REF!</v>
      </c>
      <c r="F18" s="33" t="e">
        <f t="shared" ca="1" si="4"/>
        <v>#REF!</v>
      </c>
      <c r="G18" s="29">
        <f>IF(B18="",#N/A,IF(OR(EXACT("dimanche",$B18),EXACT("samedi",$B18)),#N/A,$C$9*$A18*'CA Jour'!$Y$6))</f>
        <v>2.164705882352941</v>
      </c>
      <c r="H18" s="31" t="e">
        <f ca="1">OFFSET(#REF!,(DAY($C18)-1),($C$4-1)*20)</f>
        <v>#REF!</v>
      </c>
      <c r="I18" s="34" t="e">
        <f t="shared" ca="1" si="5"/>
        <v>#REF!</v>
      </c>
      <c r="J18" s="29">
        <f>IF(B18="",#N/A,IF(OR(EXACT("dimanche",$B18),EXACT("samedi",$B18)),#N/A,$C$9*$A18*'CA Jour'!$Y$7))</f>
        <v>71.435294117647061</v>
      </c>
      <c r="K18" s="31" t="e">
        <f ca="1">OFFSET(#REF!,(DAY($C18)-1),($C$4-1)*20)</f>
        <v>#REF!</v>
      </c>
      <c r="L18" s="34" t="e">
        <f t="shared" ca="1" si="6"/>
        <v>#REF!</v>
      </c>
      <c r="M18" s="29">
        <f>IF(B18="",#N/A,IF(OR(EXACT("dimanche",$B18),EXACT("samedi",$B18)),#N/A,$C$9*$A18*'CA Jour'!$Y$8))</f>
        <v>71.435294117647061</v>
      </c>
      <c r="N18" s="31" t="e">
        <f ca="1">OFFSET(#REF!,(DAY($C18)-1),($C$4-1)*20)</f>
        <v>#REF!</v>
      </c>
      <c r="O18" s="34" t="e">
        <f t="shared" ca="1" si="7"/>
        <v>#REF!</v>
      </c>
      <c r="P18" s="26"/>
      <c r="Q18" s="25"/>
      <c r="R18" s="34" t="str">
        <f t="shared" si="8"/>
        <v/>
      </c>
      <c r="S18" s="40">
        <f t="shared" si="9"/>
        <v>216.47058823529414</v>
      </c>
      <c r="T18" s="37" t="e">
        <f t="shared" ca="1" si="1"/>
        <v>#REF!</v>
      </c>
      <c r="U18" s="34" t="e">
        <f t="shared" ca="1" si="10"/>
        <v>#REF!</v>
      </c>
    </row>
    <row r="19" spans="1:21" s="1" customFormat="1" ht="10" customHeight="1">
      <c r="A19" s="23">
        <f t="shared" si="0"/>
        <v>4</v>
      </c>
      <c r="B19" s="13" t="str">
        <f t="shared" si="2"/>
        <v>samedi</v>
      </c>
      <c r="C19" s="16">
        <f t="shared" si="3"/>
        <v>42133</v>
      </c>
      <c r="D19" s="29" t="e">
        <f>IF(B19="",#N/A,IF(OR(EXACT("dimanche",$B19),EXACT("samedi",$B19)),#N/A,$C$9*$A19*'CA Jour'!$Y$5))</f>
        <v>#N/A</v>
      </c>
      <c r="E19" s="25" t="e">
        <f ca="1">OFFSET(#REF!,(DAY($C19)-1),($C$4-1)*20)</f>
        <v>#REF!</v>
      </c>
      <c r="F19" s="33" t="str">
        <f t="shared" ca="1" si="4"/>
        <v/>
      </c>
      <c r="G19" s="29" t="e">
        <f>IF(B19="",#N/A,IF(OR(EXACT("dimanche",$B19),EXACT("samedi",$B19)),#N/A,$C$9*$A19*'CA Jour'!$Y$6))</f>
        <v>#N/A</v>
      </c>
      <c r="H19" s="31" t="e">
        <f ca="1">OFFSET(#REF!,(DAY($C19)-1),($C$4-1)*20)</f>
        <v>#REF!</v>
      </c>
      <c r="I19" s="34" t="str">
        <f t="shared" ca="1" si="5"/>
        <v/>
      </c>
      <c r="J19" s="29" t="e">
        <f>IF(B19="",#N/A,IF(OR(EXACT("dimanche",$B19),EXACT("samedi",$B19)),#N/A,$C$9*$A19*'CA Jour'!$Y$7))</f>
        <v>#N/A</v>
      </c>
      <c r="K19" s="31" t="e">
        <f ca="1">OFFSET(#REF!,(DAY($C19)-1),($C$4-1)*20)</f>
        <v>#REF!</v>
      </c>
      <c r="L19" s="34" t="str">
        <f t="shared" ca="1" si="6"/>
        <v/>
      </c>
      <c r="M19" s="29" t="e">
        <f>IF(B19="",#N/A,IF(OR(EXACT("dimanche",$B19),EXACT("samedi",$B19)),#N/A,$C$9*$A19*'CA Jour'!$Y$8))</f>
        <v>#N/A</v>
      </c>
      <c r="N19" s="31" t="e">
        <f ca="1">OFFSET(#REF!,(DAY($C19)-1),($C$4-1)*20)</f>
        <v>#REF!</v>
      </c>
      <c r="O19" s="34" t="str">
        <f t="shared" ca="1" si="7"/>
        <v/>
      </c>
      <c r="P19" s="26"/>
      <c r="Q19" s="25"/>
      <c r="R19" s="34" t="str">
        <f t="shared" si="8"/>
        <v/>
      </c>
      <c r="S19" s="40" t="e">
        <f t="shared" si="9"/>
        <v>#N/A</v>
      </c>
      <c r="T19" s="37" t="e">
        <f t="shared" ca="1" si="1"/>
        <v>#REF!</v>
      </c>
      <c r="U19" s="34" t="str">
        <f t="shared" ca="1" si="10"/>
        <v/>
      </c>
    </row>
    <row r="20" spans="1:21" s="1" customFormat="1" ht="10" customHeight="1">
      <c r="A20" s="23">
        <f t="shared" si="0"/>
        <v>4</v>
      </c>
      <c r="B20" s="13" t="str">
        <f t="shared" si="2"/>
        <v>dimanche</v>
      </c>
      <c r="C20" s="16">
        <f t="shared" si="3"/>
        <v>42134</v>
      </c>
      <c r="D20" s="29" t="e">
        <f>IF(B20="",#N/A,IF(OR(EXACT("dimanche",$B20),EXACT("samedi",$B20)),#N/A,$C$9*$A20*'CA Jour'!$Y$5))</f>
        <v>#N/A</v>
      </c>
      <c r="E20" s="25" t="e">
        <f ca="1">OFFSET(#REF!,(DAY($C20)-1),($C$4-1)*20)</f>
        <v>#REF!</v>
      </c>
      <c r="F20" s="33" t="str">
        <f t="shared" ca="1" si="4"/>
        <v/>
      </c>
      <c r="G20" s="29" t="e">
        <f>IF(B20="",#N/A,IF(OR(EXACT("dimanche",$B20),EXACT("samedi",$B20)),#N/A,$C$9*$A20*'CA Jour'!$Y$6))</f>
        <v>#N/A</v>
      </c>
      <c r="H20" s="31" t="e">
        <f ca="1">OFFSET(#REF!,(DAY($C20)-1),($C$4-1)*20)</f>
        <v>#REF!</v>
      </c>
      <c r="I20" s="34" t="str">
        <f t="shared" ca="1" si="5"/>
        <v/>
      </c>
      <c r="J20" s="29" t="e">
        <f>IF(B20="",#N/A,IF(OR(EXACT("dimanche",$B20),EXACT("samedi",$B20)),#N/A,$C$9*$A20*'CA Jour'!$Y$7))</f>
        <v>#N/A</v>
      </c>
      <c r="K20" s="31" t="e">
        <f ca="1">OFFSET(#REF!,(DAY($C20)-1),($C$4-1)*20)</f>
        <v>#REF!</v>
      </c>
      <c r="L20" s="34" t="str">
        <f t="shared" ca="1" si="6"/>
        <v/>
      </c>
      <c r="M20" s="29" t="e">
        <f>IF(B20="",#N/A,IF(OR(EXACT("dimanche",$B20),EXACT("samedi",$B20)),#N/A,$C$9*$A20*'CA Jour'!$Y$8))</f>
        <v>#N/A</v>
      </c>
      <c r="N20" s="31" t="e">
        <f ca="1">OFFSET(#REF!,(DAY($C20)-1),($C$4-1)*20)</f>
        <v>#REF!</v>
      </c>
      <c r="O20" s="34" t="str">
        <f t="shared" ca="1" si="7"/>
        <v/>
      </c>
      <c r="P20" s="26"/>
      <c r="Q20" s="25"/>
      <c r="R20" s="34" t="str">
        <f t="shared" si="8"/>
        <v/>
      </c>
      <c r="S20" s="40" t="e">
        <f t="shared" si="9"/>
        <v>#N/A</v>
      </c>
      <c r="T20" s="37" t="e">
        <f t="shared" ca="1" si="1"/>
        <v>#REF!</v>
      </c>
      <c r="U20" s="34" t="str">
        <f t="shared" ca="1" si="10"/>
        <v/>
      </c>
    </row>
    <row r="21" spans="1:21" s="1" customFormat="1" ht="10" customHeight="1">
      <c r="A21" s="23">
        <f t="shared" si="0"/>
        <v>5</v>
      </c>
      <c r="B21" s="13" t="str">
        <f t="shared" si="2"/>
        <v>lundi</v>
      </c>
      <c r="C21" s="16">
        <f t="shared" si="3"/>
        <v>42135</v>
      </c>
      <c r="D21" s="29">
        <f>IF(B21="",#N/A,IF(OR(EXACT("dimanche",$B21),EXACT("samedi",$B21)),#N/A,$C$9*$A21*'CA Jour'!$Y$5))</f>
        <v>89.294117647058826</v>
      </c>
      <c r="E21" s="25" t="e">
        <f ca="1">OFFSET(#REF!,(DAY($C21)-1),($C$4-1)*20)</f>
        <v>#REF!</v>
      </c>
      <c r="F21" s="33" t="e">
        <f t="shared" ca="1" si="4"/>
        <v>#REF!</v>
      </c>
      <c r="G21" s="29">
        <f>IF(B21="",#N/A,IF(OR(EXACT("dimanche",$B21),EXACT("samedi",$B21)),#N/A,$C$9*$A21*'CA Jour'!$Y$6))</f>
        <v>2.7058823529411762</v>
      </c>
      <c r="H21" s="31" t="e">
        <f ca="1">OFFSET(#REF!,(DAY($C21)-1),($C$4-1)*20)</f>
        <v>#REF!</v>
      </c>
      <c r="I21" s="34" t="e">
        <f t="shared" ca="1" si="5"/>
        <v>#REF!</v>
      </c>
      <c r="J21" s="29">
        <f>IF(B21="",#N/A,IF(OR(EXACT("dimanche",$B21),EXACT("samedi",$B21)),#N/A,$C$9*$A21*'CA Jour'!$Y$7))</f>
        <v>89.294117647058826</v>
      </c>
      <c r="K21" s="31" t="e">
        <f ca="1">OFFSET(#REF!,(DAY($C21)-1),($C$4-1)*20)</f>
        <v>#REF!</v>
      </c>
      <c r="L21" s="34" t="e">
        <f t="shared" ca="1" si="6"/>
        <v>#REF!</v>
      </c>
      <c r="M21" s="29">
        <f>IF(B21="",#N/A,IF(OR(EXACT("dimanche",$B21),EXACT("samedi",$B21)),#N/A,$C$9*$A21*'CA Jour'!$Y$8))</f>
        <v>89.294117647058826</v>
      </c>
      <c r="N21" s="31" t="e">
        <f ca="1">OFFSET(#REF!,(DAY($C21)-1),($C$4-1)*20)</f>
        <v>#REF!</v>
      </c>
      <c r="O21" s="34" t="e">
        <f t="shared" ca="1" si="7"/>
        <v>#REF!</v>
      </c>
      <c r="P21" s="26"/>
      <c r="Q21" s="25"/>
      <c r="R21" s="34" t="str">
        <f t="shared" si="8"/>
        <v/>
      </c>
      <c r="S21" s="40">
        <f t="shared" si="9"/>
        <v>270.58823529411768</v>
      </c>
      <c r="T21" s="37" t="e">
        <f t="shared" ca="1" si="1"/>
        <v>#REF!</v>
      </c>
      <c r="U21" s="34" t="e">
        <f t="shared" ca="1" si="10"/>
        <v>#REF!</v>
      </c>
    </row>
    <row r="22" spans="1:21" s="1" customFormat="1" ht="10" customHeight="1">
      <c r="A22" s="23">
        <f t="shared" si="0"/>
        <v>6</v>
      </c>
      <c r="B22" s="13" t="str">
        <f t="shared" si="2"/>
        <v>mardi</v>
      </c>
      <c r="C22" s="16">
        <f t="shared" si="3"/>
        <v>42136</v>
      </c>
      <c r="D22" s="29">
        <f>IF(B22="",#N/A,IF(OR(EXACT("dimanche",$B22),EXACT("samedi",$B22)),#N/A,$C$9*$A22*'CA Jour'!$Y$5))</f>
        <v>107.15294117647059</v>
      </c>
      <c r="E22" s="25" t="e">
        <f ca="1">OFFSET(#REF!,(DAY($C22)-1),($C$4-1)*20)</f>
        <v>#REF!</v>
      </c>
      <c r="F22" s="33" t="e">
        <f t="shared" ca="1" si="4"/>
        <v>#REF!</v>
      </c>
      <c r="G22" s="29">
        <f>IF(B22="",#N/A,IF(OR(EXACT("dimanche",$B22),EXACT("samedi",$B22)),#N/A,$C$9*$A22*'CA Jour'!$Y$6))</f>
        <v>3.2470588235294118</v>
      </c>
      <c r="H22" s="31" t="e">
        <f ca="1">OFFSET(#REF!,(DAY($C22)-1),($C$4-1)*20)</f>
        <v>#REF!</v>
      </c>
      <c r="I22" s="34" t="e">
        <f t="shared" ca="1" si="5"/>
        <v>#REF!</v>
      </c>
      <c r="J22" s="29">
        <f>IF(B22="",#N/A,IF(OR(EXACT("dimanche",$B22),EXACT("samedi",$B22)),#N/A,$C$9*$A22*'CA Jour'!$Y$7))</f>
        <v>107.15294117647059</v>
      </c>
      <c r="K22" s="31" t="e">
        <f ca="1">OFFSET(#REF!,(DAY($C22)-1),($C$4-1)*20)</f>
        <v>#REF!</v>
      </c>
      <c r="L22" s="34" t="e">
        <f t="shared" ca="1" si="6"/>
        <v>#REF!</v>
      </c>
      <c r="M22" s="29">
        <f>IF(B22="",#N/A,IF(OR(EXACT("dimanche",$B22),EXACT("samedi",$B22)),#N/A,$C$9*$A22*'CA Jour'!$Y$8))</f>
        <v>107.15294117647059</v>
      </c>
      <c r="N22" s="31" t="e">
        <f ca="1">OFFSET(#REF!,(DAY($C22)-1),($C$4-1)*20)</f>
        <v>#REF!</v>
      </c>
      <c r="O22" s="34" t="e">
        <f t="shared" ca="1" si="7"/>
        <v>#REF!</v>
      </c>
      <c r="P22" s="26"/>
      <c r="Q22" s="25"/>
      <c r="R22" s="34" t="str">
        <f t="shared" si="8"/>
        <v/>
      </c>
      <c r="S22" s="40">
        <f t="shared" si="9"/>
        <v>324.70588235294122</v>
      </c>
      <c r="T22" s="37" t="e">
        <f t="shared" ca="1" si="1"/>
        <v>#REF!</v>
      </c>
      <c r="U22" s="34" t="e">
        <f t="shared" ca="1" si="10"/>
        <v>#REF!</v>
      </c>
    </row>
    <row r="23" spans="1:21" s="1" customFormat="1" ht="10" customHeight="1">
      <c r="A23" s="23">
        <f t="shared" si="0"/>
        <v>7</v>
      </c>
      <c r="B23" s="13" t="str">
        <f t="shared" si="2"/>
        <v>mercredi</v>
      </c>
      <c r="C23" s="16">
        <f t="shared" si="3"/>
        <v>42137</v>
      </c>
      <c r="D23" s="29">
        <f>IF(B23="",#N/A,IF(OR(EXACT("dimanche",$B23),EXACT("samedi",$B23)),#N/A,$C$9*$A23*'CA Jour'!$Y$5))</f>
        <v>125.01176470588236</v>
      </c>
      <c r="E23" s="25" t="e">
        <f ca="1">OFFSET(#REF!,(DAY($C23)-1),($C$4-1)*20)</f>
        <v>#REF!</v>
      </c>
      <c r="F23" s="33" t="e">
        <f t="shared" ca="1" si="4"/>
        <v>#REF!</v>
      </c>
      <c r="G23" s="29">
        <f>IF(B23="",#N/A,IF(OR(EXACT("dimanche",$B23),EXACT("samedi",$B23)),#N/A,$C$9*$A23*'CA Jour'!$Y$6))</f>
        <v>3.7882352941176469</v>
      </c>
      <c r="H23" s="31" t="e">
        <f ca="1">OFFSET(#REF!,(DAY($C23)-1),($C$4-1)*20)</f>
        <v>#REF!</v>
      </c>
      <c r="I23" s="34" t="e">
        <f t="shared" ca="1" si="5"/>
        <v>#REF!</v>
      </c>
      <c r="J23" s="29">
        <f>IF(B23="",#N/A,IF(OR(EXACT("dimanche",$B23),EXACT("samedi",$B23)),#N/A,$C$9*$A23*'CA Jour'!$Y$7))</f>
        <v>125.01176470588236</v>
      </c>
      <c r="K23" s="31" t="e">
        <f ca="1">OFFSET(#REF!,(DAY($C23)-1),($C$4-1)*20)</f>
        <v>#REF!</v>
      </c>
      <c r="L23" s="34" t="e">
        <f t="shared" ca="1" si="6"/>
        <v>#REF!</v>
      </c>
      <c r="M23" s="29">
        <f>IF(B23="",#N/A,IF(OR(EXACT("dimanche",$B23),EXACT("samedi",$B23)),#N/A,$C$9*$A23*'CA Jour'!$Y$8))</f>
        <v>125.01176470588236</v>
      </c>
      <c r="N23" s="31" t="e">
        <f ca="1">OFFSET(#REF!,(DAY($C23)-1),($C$4-1)*20)</f>
        <v>#REF!</v>
      </c>
      <c r="O23" s="34" t="e">
        <f t="shared" ca="1" si="7"/>
        <v>#REF!</v>
      </c>
      <c r="P23" s="26"/>
      <c r="Q23" s="25"/>
      <c r="R23" s="34" t="str">
        <f t="shared" si="8"/>
        <v/>
      </c>
      <c r="S23" s="40">
        <f t="shared" si="9"/>
        <v>378.8235294117647</v>
      </c>
      <c r="T23" s="37" t="e">
        <f t="shared" ca="1" si="1"/>
        <v>#REF!</v>
      </c>
      <c r="U23" s="34" t="e">
        <f t="shared" ca="1" si="10"/>
        <v>#REF!</v>
      </c>
    </row>
    <row r="24" spans="1:21" s="1" customFormat="1" ht="10" customHeight="1">
      <c r="A24" s="23">
        <f t="shared" si="0"/>
        <v>7</v>
      </c>
      <c r="B24" s="13" t="str">
        <f t="shared" si="2"/>
        <v>jeudi</v>
      </c>
      <c r="C24" s="16">
        <f t="shared" si="3"/>
        <v>42138</v>
      </c>
      <c r="D24" s="29">
        <f>IF(B24="",#N/A,IF(OR(EXACT("dimanche",$B24),EXACT("samedi",$B24)),#N/A,$C$9*$A24*'CA Jour'!$Y$5))</f>
        <v>125.01176470588236</v>
      </c>
      <c r="E24" s="25" t="e">
        <f ca="1">OFFSET(#REF!,(DAY($C24)-1),($C$4-1)*20)</f>
        <v>#REF!</v>
      </c>
      <c r="F24" s="33" t="e">
        <f t="shared" ca="1" si="4"/>
        <v>#REF!</v>
      </c>
      <c r="G24" s="29">
        <f>IF(B24="",#N/A,IF(OR(EXACT("dimanche",$B24),EXACT("samedi",$B24)),#N/A,$C$9*$A24*'CA Jour'!$Y$6))</f>
        <v>3.7882352941176469</v>
      </c>
      <c r="H24" s="31" t="e">
        <f ca="1">OFFSET(#REF!,(DAY($C24)-1),($C$4-1)*20)</f>
        <v>#REF!</v>
      </c>
      <c r="I24" s="34" t="e">
        <f t="shared" ca="1" si="5"/>
        <v>#REF!</v>
      </c>
      <c r="J24" s="29">
        <f>IF(B24="",#N/A,IF(OR(EXACT("dimanche",$B24),EXACT("samedi",$B24)),#N/A,$C$9*$A24*'CA Jour'!$Y$7))</f>
        <v>125.01176470588236</v>
      </c>
      <c r="K24" s="31" t="e">
        <f ca="1">OFFSET(#REF!,(DAY($C24)-1),($C$4-1)*20)</f>
        <v>#REF!</v>
      </c>
      <c r="L24" s="34" t="e">
        <f t="shared" ca="1" si="6"/>
        <v>#REF!</v>
      </c>
      <c r="M24" s="29">
        <f>IF(B24="",#N/A,IF(OR(EXACT("dimanche",$B24),EXACT("samedi",$B24)),#N/A,$C$9*$A24*'CA Jour'!$Y$8))</f>
        <v>125.01176470588236</v>
      </c>
      <c r="N24" s="31" t="e">
        <f ca="1">OFFSET(#REF!,(DAY($C24)-1),($C$4-1)*20)</f>
        <v>#REF!</v>
      </c>
      <c r="O24" s="34" t="e">
        <f t="shared" ca="1" si="7"/>
        <v>#REF!</v>
      </c>
      <c r="P24" s="26"/>
      <c r="Q24" s="25"/>
      <c r="R24" s="34" t="str">
        <f t="shared" si="8"/>
        <v/>
      </c>
      <c r="S24" s="40">
        <f t="shared" si="9"/>
        <v>378.8235294117647</v>
      </c>
      <c r="T24" s="37" t="e">
        <f t="shared" ca="1" si="1"/>
        <v>#REF!</v>
      </c>
      <c r="U24" s="34" t="e">
        <f t="shared" ca="1" si="10"/>
        <v>#REF!</v>
      </c>
    </row>
    <row r="25" spans="1:21" s="1" customFormat="1" ht="10" customHeight="1">
      <c r="A25" s="23">
        <f t="shared" si="0"/>
        <v>8</v>
      </c>
      <c r="B25" s="13" t="str">
        <f t="shared" si="2"/>
        <v>vendredi</v>
      </c>
      <c r="C25" s="16">
        <f t="shared" si="3"/>
        <v>42139</v>
      </c>
      <c r="D25" s="29">
        <f>IF(B25="",#N/A,IF(OR(EXACT("dimanche",$B25),EXACT("samedi",$B25)),#N/A,$C$9*$A25*'CA Jour'!$Y$5))</f>
        <v>142.87058823529412</v>
      </c>
      <c r="E25" s="25" t="e">
        <f ca="1">OFFSET(#REF!,(DAY($C25)-1),($C$4-1)*20)</f>
        <v>#REF!</v>
      </c>
      <c r="F25" s="33" t="e">
        <f t="shared" ca="1" si="4"/>
        <v>#REF!</v>
      </c>
      <c r="G25" s="29">
        <f>IF(B25="",#N/A,IF(OR(EXACT("dimanche",$B25),EXACT("samedi",$B25)),#N/A,$C$9*$A25*'CA Jour'!$Y$6))</f>
        <v>4.3294117647058821</v>
      </c>
      <c r="H25" s="31" t="e">
        <f ca="1">OFFSET(#REF!,(DAY($C25)-1),($C$4-1)*20)</f>
        <v>#REF!</v>
      </c>
      <c r="I25" s="34" t="e">
        <f t="shared" ca="1" si="5"/>
        <v>#REF!</v>
      </c>
      <c r="J25" s="29">
        <f>IF(B25="",#N/A,IF(OR(EXACT("dimanche",$B25),EXACT("samedi",$B25)),#N/A,$C$9*$A25*'CA Jour'!$Y$7))</f>
        <v>142.87058823529412</v>
      </c>
      <c r="K25" s="31" t="e">
        <f ca="1">OFFSET(#REF!,(DAY($C25)-1),($C$4-1)*20)</f>
        <v>#REF!</v>
      </c>
      <c r="L25" s="34" t="e">
        <f t="shared" ca="1" si="6"/>
        <v>#REF!</v>
      </c>
      <c r="M25" s="29">
        <f>IF(B25="",#N/A,IF(OR(EXACT("dimanche",$B25),EXACT("samedi",$B25)),#N/A,$C$9*$A25*'CA Jour'!$Y$8))</f>
        <v>142.87058823529412</v>
      </c>
      <c r="N25" s="31" t="e">
        <f ca="1">OFFSET(#REF!,(DAY($C25)-1),($C$4-1)*20)</f>
        <v>#REF!</v>
      </c>
      <c r="O25" s="34" t="e">
        <f t="shared" ca="1" si="7"/>
        <v>#REF!</v>
      </c>
      <c r="P25" s="26"/>
      <c r="Q25" s="25"/>
      <c r="R25" s="34" t="str">
        <f t="shared" si="8"/>
        <v/>
      </c>
      <c r="S25" s="40">
        <f t="shared" si="9"/>
        <v>432.94117647058829</v>
      </c>
      <c r="T25" s="37" t="e">
        <f t="shared" ca="1" si="1"/>
        <v>#REF!</v>
      </c>
      <c r="U25" s="34" t="e">
        <f t="shared" ca="1" si="10"/>
        <v>#REF!</v>
      </c>
    </row>
    <row r="26" spans="1:21" s="1" customFormat="1" ht="10" customHeight="1">
      <c r="A26" s="23">
        <f t="shared" si="0"/>
        <v>8</v>
      </c>
      <c r="B26" s="13" t="str">
        <f t="shared" si="2"/>
        <v>samedi</v>
      </c>
      <c r="C26" s="16">
        <f t="shared" si="3"/>
        <v>42140</v>
      </c>
      <c r="D26" s="29" t="e">
        <f>IF(B26="",#N/A,IF(OR(EXACT("dimanche",$B26),EXACT("samedi",$B26)),#N/A,$C$9*$A26*'CA Jour'!$Y$5))</f>
        <v>#N/A</v>
      </c>
      <c r="E26" s="25" t="e">
        <f ca="1">OFFSET(#REF!,(DAY($C26)-1),($C$4-1)*20)</f>
        <v>#REF!</v>
      </c>
      <c r="F26" s="33" t="str">
        <f t="shared" ca="1" si="4"/>
        <v/>
      </c>
      <c r="G26" s="29" t="e">
        <f>IF(B26="",#N/A,IF(OR(EXACT("dimanche",$B26),EXACT("samedi",$B26)),#N/A,$C$9*$A26*'CA Jour'!$Y$6))</f>
        <v>#N/A</v>
      </c>
      <c r="H26" s="31" t="e">
        <f ca="1">OFFSET(#REF!,(DAY($C26)-1),($C$4-1)*20)</f>
        <v>#REF!</v>
      </c>
      <c r="I26" s="34" t="str">
        <f t="shared" ca="1" si="5"/>
        <v/>
      </c>
      <c r="J26" s="29" t="e">
        <f>IF(B26="",#N/A,IF(OR(EXACT("dimanche",$B26),EXACT("samedi",$B26)),#N/A,$C$9*$A26*'CA Jour'!$Y$7))</f>
        <v>#N/A</v>
      </c>
      <c r="K26" s="31" t="e">
        <f ca="1">OFFSET(#REF!,(DAY($C26)-1),($C$4-1)*20)</f>
        <v>#REF!</v>
      </c>
      <c r="L26" s="34" t="str">
        <f t="shared" ca="1" si="6"/>
        <v/>
      </c>
      <c r="M26" s="29" t="e">
        <f>IF(B26="",#N/A,IF(OR(EXACT("dimanche",$B26),EXACT("samedi",$B26)),#N/A,$C$9*$A26*'CA Jour'!$Y$8))</f>
        <v>#N/A</v>
      </c>
      <c r="N26" s="31" t="e">
        <f ca="1">OFFSET(#REF!,(DAY($C26)-1),($C$4-1)*20)</f>
        <v>#REF!</v>
      </c>
      <c r="O26" s="34" t="str">
        <f t="shared" ca="1" si="7"/>
        <v/>
      </c>
      <c r="P26" s="26"/>
      <c r="Q26" s="25"/>
      <c r="R26" s="34" t="str">
        <f t="shared" si="8"/>
        <v/>
      </c>
      <c r="S26" s="40" t="e">
        <f t="shared" si="9"/>
        <v>#N/A</v>
      </c>
      <c r="T26" s="37" t="e">
        <f t="shared" ca="1" si="1"/>
        <v>#REF!</v>
      </c>
      <c r="U26" s="34" t="str">
        <f t="shared" ca="1" si="10"/>
        <v/>
      </c>
    </row>
    <row r="27" spans="1:21" s="1" customFormat="1" ht="10" customHeight="1">
      <c r="A27" s="23">
        <f t="shared" si="0"/>
        <v>8</v>
      </c>
      <c r="B27" s="13" t="str">
        <f t="shared" si="2"/>
        <v>dimanche</v>
      </c>
      <c r="C27" s="16">
        <f t="shared" si="3"/>
        <v>42141</v>
      </c>
      <c r="D27" s="29" t="e">
        <f>IF(B27="",#N/A,IF(OR(EXACT("dimanche",$B27),EXACT("samedi",$B27)),#N/A,$C$9*$A27*'CA Jour'!$Y$5))</f>
        <v>#N/A</v>
      </c>
      <c r="E27" s="25" t="e">
        <f ca="1">OFFSET(#REF!,(DAY($C27)-1),($C$4-1)*20)</f>
        <v>#REF!</v>
      </c>
      <c r="F27" s="33" t="str">
        <f t="shared" ca="1" si="4"/>
        <v/>
      </c>
      <c r="G27" s="29" t="e">
        <f>IF(B27="",#N/A,IF(OR(EXACT("dimanche",$B27),EXACT("samedi",$B27)),#N/A,$C$9*$A27*'CA Jour'!$Y$6))</f>
        <v>#N/A</v>
      </c>
      <c r="H27" s="31" t="e">
        <f ca="1">OFFSET(#REF!,(DAY($C27)-1),($C$4-1)*20)</f>
        <v>#REF!</v>
      </c>
      <c r="I27" s="34" t="str">
        <f t="shared" ca="1" si="5"/>
        <v/>
      </c>
      <c r="J27" s="29" t="e">
        <f>IF(B27="",#N/A,IF(OR(EXACT("dimanche",$B27),EXACT("samedi",$B27)),#N/A,$C$9*$A27*'CA Jour'!$Y$7))</f>
        <v>#N/A</v>
      </c>
      <c r="K27" s="31" t="e">
        <f ca="1">OFFSET(#REF!,(DAY($C27)-1),($C$4-1)*20)</f>
        <v>#REF!</v>
      </c>
      <c r="L27" s="34" t="str">
        <f t="shared" ca="1" si="6"/>
        <v/>
      </c>
      <c r="M27" s="29" t="e">
        <f>IF(B27="",#N/A,IF(OR(EXACT("dimanche",$B27),EXACT("samedi",$B27)),#N/A,$C$9*$A27*'CA Jour'!$Y$8))</f>
        <v>#N/A</v>
      </c>
      <c r="N27" s="31" t="e">
        <f ca="1">OFFSET(#REF!,(DAY($C27)-1),($C$4-1)*20)</f>
        <v>#REF!</v>
      </c>
      <c r="O27" s="34" t="str">
        <f t="shared" ca="1" si="7"/>
        <v/>
      </c>
      <c r="P27" s="26"/>
      <c r="Q27" s="25"/>
      <c r="R27" s="34" t="str">
        <f t="shared" si="8"/>
        <v/>
      </c>
      <c r="S27" s="40" t="e">
        <f t="shared" si="9"/>
        <v>#N/A</v>
      </c>
      <c r="T27" s="37" t="e">
        <f t="shared" ca="1" si="1"/>
        <v>#REF!</v>
      </c>
      <c r="U27" s="34" t="str">
        <f t="shared" ca="1" si="10"/>
        <v/>
      </c>
    </row>
    <row r="28" spans="1:21" s="1" customFormat="1" ht="10" customHeight="1">
      <c r="A28" s="23">
        <f t="shared" si="0"/>
        <v>9</v>
      </c>
      <c r="B28" s="13" t="str">
        <f t="shared" si="2"/>
        <v>lundi</v>
      </c>
      <c r="C28" s="16">
        <f t="shared" si="3"/>
        <v>42142</v>
      </c>
      <c r="D28" s="29">
        <f>IF(B28="",#N/A,IF(OR(EXACT("dimanche",$B28),EXACT("samedi",$B28)),#N/A,$C$9*$A28*'CA Jour'!$Y$5))</f>
        <v>160.7294117647059</v>
      </c>
      <c r="E28" s="25" t="e">
        <f ca="1">OFFSET(#REF!,(DAY($C28)-1),($C$4-1)*20)</f>
        <v>#REF!</v>
      </c>
      <c r="F28" s="33" t="e">
        <f t="shared" ca="1" si="4"/>
        <v>#REF!</v>
      </c>
      <c r="G28" s="29">
        <f>IF(B28="",#N/A,IF(OR(EXACT("dimanche",$B28),EXACT("samedi",$B28)),#N/A,$C$9*$A28*'CA Jour'!$Y$6))</f>
        <v>4.8705882352941181</v>
      </c>
      <c r="H28" s="31" t="e">
        <f ca="1">OFFSET(#REF!,(DAY($C28)-1),($C$4-1)*20)</f>
        <v>#REF!</v>
      </c>
      <c r="I28" s="34" t="e">
        <f t="shared" ca="1" si="5"/>
        <v>#REF!</v>
      </c>
      <c r="J28" s="29">
        <f>IF(B28="",#N/A,IF(OR(EXACT("dimanche",$B28),EXACT("samedi",$B28)),#N/A,$C$9*$A28*'CA Jour'!$Y$7))</f>
        <v>160.7294117647059</v>
      </c>
      <c r="K28" s="31" t="e">
        <f ca="1">OFFSET(#REF!,(DAY($C28)-1),($C$4-1)*20)</f>
        <v>#REF!</v>
      </c>
      <c r="L28" s="34" t="e">
        <f t="shared" ca="1" si="6"/>
        <v>#REF!</v>
      </c>
      <c r="M28" s="29">
        <f>IF(B28="",#N/A,IF(OR(EXACT("dimanche",$B28),EXACT("samedi",$B28)),#N/A,$C$9*$A28*'CA Jour'!$Y$8))</f>
        <v>160.7294117647059</v>
      </c>
      <c r="N28" s="31" t="e">
        <f ca="1">OFFSET(#REF!,(DAY($C28)-1),($C$4-1)*20)</f>
        <v>#REF!</v>
      </c>
      <c r="O28" s="34" t="e">
        <f t="shared" ca="1" si="7"/>
        <v>#REF!</v>
      </c>
      <c r="P28" s="26"/>
      <c r="Q28" s="25"/>
      <c r="R28" s="34" t="str">
        <f t="shared" si="8"/>
        <v/>
      </c>
      <c r="S28" s="40">
        <f t="shared" si="9"/>
        <v>487.05882352941182</v>
      </c>
      <c r="T28" s="37" t="e">
        <f t="shared" ca="1" si="1"/>
        <v>#REF!</v>
      </c>
      <c r="U28" s="34" t="e">
        <f t="shared" ca="1" si="10"/>
        <v>#REF!</v>
      </c>
    </row>
    <row r="29" spans="1:21" s="1" customFormat="1" ht="10" customHeight="1">
      <c r="A29" s="23">
        <f t="shared" si="0"/>
        <v>10</v>
      </c>
      <c r="B29" s="13" t="str">
        <f t="shared" si="2"/>
        <v>mardi</v>
      </c>
      <c r="C29" s="16">
        <f t="shared" si="3"/>
        <v>42143</v>
      </c>
      <c r="D29" s="29">
        <f>IF(B29="",#N/A,IF(OR(EXACT("dimanche",$B29),EXACT("samedi",$B29)),#N/A,$C$9*$A29*'CA Jour'!$Y$5))</f>
        <v>178.58823529411765</v>
      </c>
      <c r="E29" s="25" t="e">
        <f ca="1">OFFSET(#REF!,(DAY($C29)-1),($C$4-1)*20)</f>
        <v>#REF!</v>
      </c>
      <c r="F29" s="33" t="e">
        <f t="shared" ca="1" si="4"/>
        <v>#REF!</v>
      </c>
      <c r="G29" s="29">
        <f>IF(B29="",#N/A,IF(OR(EXACT("dimanche",$B29),EXACT("samedi",$B29)),#N/A,$C$9*$A29*'CA Jour'!$Y$6))</f>
        <v>5.4117647058823524</v>
      </c>
      <c r="H29" s="31" t="e">
        <f ca="1">OFFSET(#REF!,(DAY($C29)-1),($C$4-1)*20)</f>
        <v>#REF!</v>
      </c>
      <c r="I29" s="34" t="e">
        <f t="shared" ca="1" si="5"/>
        <v>#REF!</v>
      </c>
      <c r="J29" s="29">
        <f>IF(B29="",#N/A,IF(OR(EXACT("dimanche",$B29),EXACT("samedi",$B29)),#N/A,$C$9*$A29*'CA Jour'!$Y$7))</f>
        <v>178.58823529411765</v>
      </c>
      <c r="K29" s="31" t="e">
        <f ca="1">OFFSET(#REF!,(DAY($C29)-1),($C$4-1)*20)</f>
        <v>#REF!</v>
      </c>
      <c r="L29" s="34" t="e">
        <f t="shared" ca="1" si="6"/>
        <v>#REF!</v>
      </c>
      <c r="M29" s="29">
        <f>IF(B29="",#N/A,IF(OR(EXACT("dimanche",$B29),EXACT("samedi",$B29)),#N/A,$C$9*$A29*'CA Jour'!$Y$8))</f>
        <v>178.58823529411765</v>
      </c>
      <c r="N29" s="31" t="e">
        <f ca="1">OFFSET(#REF!,(DAY($C29)-1),($C$4-1)*20)</f>
        <v>#REF!</v>
      </c>
      <c r="O29" s="34" t="e">
        <f t="shared" ca="1" si="7"/>
        <v>#REF!</v>
      </c>
      <c r="P29" s="26"/>
      <c r="Q29" s="25"/>
      <c r="R29" s="34" t="str">
        <f t="shared" si="8"/>
        <v/>
      </c>
      <c r="S29" s="40">
        <f t="shared" si="9"/>
        <v>541.17647058823536</v>
      </c>
      <c r="T29" s="37" t="e">
        <f t="shared" ca="1" si="1"/>
        <v>#REF!</v>
      </c>
      <c r="U29" s="34" t="e">
        <f t="shared" ca="1" si="10"/>
        <v>#REF!</v>
      </c>
    </row>
    <row r="30" spans="1:21" s="1" customFormat="1" ht="10" customHeight="1">
      <c r="A30" s="23">
        <f t="shared" si="0"/>
        <v>11</v>
      </c>
      <c r="B30" s="13" t="str">
        <f t="shared" si="2"/>
        <v>mercredi</v>
      </c>
      <c r="C30" s="16">
        <f t="shared" si="3"/>
        <v>42144</v>
      </c>
      <c r="D30" s="29">
        <f>IF(B30="",#N/A,IF(OR(EXACT("dimanche",$B30),EXACT("samedi",$B30)),#N/A,$C$9*$A30*'CA Jour'!$Y$5))</f>
        <v>196.4470588235294</v>
      </c>
      <c r="E30" s="25" t="e">
        <f ca="1">OFFSET(#REF!,(DAY($C30)-1),($C$4-1)*20)</f>
        <v>#REF!</v>
      </c>
      <c r="F30" s="33" t="e">
        <f t="shared" ca="1" si="4"/>
        <v>#REF!</v>
      </c>
      <c r="G30" s="29">
        <f>IF(B30="",#N/A,IF(OR(EXACT("dimanche",$B30),EXACT("samedi",$B30)),#N/A,$C$9*$A30*'CA Jour'!$Y$6))</f>
        <v>5.9529411764705875</v>
      </c>
      <c r="H30" s="31" t="e">
        <f ca="1">OFFSET(#REF!,(DAY($C30)-1),($C$4-1)*20)</f>
        <v>#REF!</v>
      </c>
      <c r="I30" s="34" t="e">
        <f t="shared" ca="1" si="5"/>
        <v>#REF!</v>
      </c>
      <c r="J30" s="29">
        <f>IF(B30="",#N/A,IF(OR(EXACT("dimanche",$B30),EXACT("samedi",$B30)),#N/A,$C$9*$A30*'CA Jour'!$Y$7))</f>
        <v>196.4470588235294</v>
      </c>
      <c r="K30" s="31" t="e">
        <f ca="1">OFFSET(#REF!,(DAY($C30)-1),($C$4-1)*20)</f>
        <v>#REF!</v>
      </c>
      <c r="L30" s="34" t="e">
        <f t="shared" ca="1" si="6"/>
        <v>#REF!</v>
      </c>
      <c r="M30" s="29">
        <f>IF(B30="",#N/A,IF(OR(EXACT("dimanche",$B30),EXACT("samedi",$B30)),#N/A,$C$9*$A30*'CA Jour'!$Y$8))</f>
        <v>196.4470588235294</v>
      </c>
      <c r="N30" s="31" t="e">
        <f ca="1">OFFSET(#REF!,(DAY($C30)-1),($C$4-1)*20)</f>
        <v>#REF!</v>
      </c>
      <c r="O30" s="34" t="e">
        <f t="shared" ca="1" si="7"/>
        <v>#REF!</v>
      </c>
      <c r="P30" s="26"/>
      <c r="Q30" s="25"/>
      <c r="R30" s="34" t="str">
        <f t="shared" si="8"/>
        <v/>
      </c>
      <c r="S30" s="40">
        <f t="shared" si="9"/>
        <v>595.29411764705878</v>
      </c>
      <c r="T30" s="37" t="e">
        <f t="shared" ca="1" si="1"/>
        <v>#REF!</v>
      </c>
      <c r="U30" s="34" t="e">
        <f t="shared" ca="1" si="10"/>
        <v>#REF!</v>
      </c>
    </row>
    <row r="31" spans="1:21" s="1" customFormat="1" ht="10" customHeight="1">
      <c r="A31" s="23">
        <f t="shared" si="0"/>
        <v>12</v>
      </c>
      <c r="B31" s="13" t="str">
        <f t="shared" si="2"/>
        <v>jeudi</v>
      </c>
      <c r="C31" s="16">
        <f t="shared" si="3"/>
        <v>42145</v>
      </c>
      <c r="D31" s="29">
        <f>IF(B31="",#N/A,IF(OR(EXACT("dimanche",$B31),EXACT("samedi",$B31)),#N/A,$C$9*$A31*'CA Jour'!$Y$5))</f>
        <v>214.30588235294118</v>
      </c>
      <c r="E31" s="25" t="e">
        <f ca="1">OFFSET(#REF!,(DAY($C31)-1),($C$4-1)*20)</f>
        <v>#REF!</v>
      </c>
      <c r="F31" s="33" t="e">
        <f t="shared" ca="1" si="4"/>
        <v>#REF!</v>
      </c>
      <c r="G31" s="29">
        <f>IF(B31="",#N/A,IF(OR(EXACT("dimanche",$B31),EXACT("samedi",$B31)),#N/A,$C$9*$A31*'CA Jour'!$Y$6))</f>
        <v>6.4941176470588236</v>
      </c>
      <c r="H31" s="31" t="e">
        <f ca="1">OFFSET(#REF!,(DAY($C31)-1),($C$4-1)*20)</f>
        <v>#REF!</v>
      </c>
      <c r="I31" s="34" t="e">
        <f t="shared" ca="1" si="5"/>
        <v>#REF!</v>
      </c>
      <c r="J31" s="29">
        <f>IF(B31="",#N/A,IF(OR(EXACT("dimanche",$B31),EXACT("samedi",$B31)),#N/A,$C$9*$A31*'CA Jour'!$Y$7))</f>
        <v>214.30588235294118</v>
      </c>
      <c r="K31" s="31" t="e">
        <f ca="1">OFFSET(#REF!,(DAY($C31)-1),($C$4-1)*20)</f>
        <v>#REF!</v>
      </c>
      <c r="L31" s="34" t="e">
        <f t="shared" ca="1" si="6"/>
        <v>#REF!</v>
      </c>
      <c r="M31" s="29">
        <f>IF(B31="",#N/A,IF(OR(EXACT("dimanche",$B31),EXACT("samedi",$B31)),#N/A,$C$9*$A31*'CA Jour'!$Y$8))</f>
        <v>214.30588235294118</v>
      </c>
      <c r="N31" s="31" t="e">
        <f ca="1">OFFSET(#REF!,(DAY($C31)-1),($C$4-1)*20)</f>
        <v>#REF!</v>
      </c>
      <c r="O31" s="34" t="e">
        <f t="shared" ca="1" si="7"/>
        <v>#REF!</v>
      </c>
      <c r="P31" s="26"/>
      <c r="Q31" s="25"/>
      <c r="R31" s="34" t="str">
        <f t="shared" si="8"/>
        <v/>
      </c>
      <c r="S31" s="40">
        <f t="shared" si="9"/>
        <v>649.41176470588243</v>
      </c>
      <c r="T31" s="37" t="e">
        <f t="shared" ca="1" si="1"/>
        <v>#REF!</v>
      </c>
      <c r="U31" s="34" t="e">
        <f t="shared" ca="1" si="10"/>
        <v>#REF!</v>
      </c>
    </row>
    <row r="32" spans="1:21" s="1" customFormat="1" ht="10" customHeight="1">
      <c r="A32" s="23">
        <f t="shared" si="0"/>
        <v>13</v>
      </c>
      <c r="B32" s="13" t="str">
        <f t="shared" si="2"/>
        <v>vendredi</v>
      </c>
      <c r="C32" s="16">
        <f t="shared" si="3"/>
        <v>42146</v>
      </c>
      <c r="D32" s="29">
        <f>IF(B32="",#N/A,IF(OR(EXACT("dimanche",$B32),EXACT("samedi",$B32)),#N/A,$C$9*$A32*'CA Jour'!$Y$5))</f>
        <v>232.16470588235293</v>
      </c>
      <c r="E32" s="25" t="e">
        <f ca="1">OFFSET(#REF!,(DAY($C32)-1),($C$4-1)*20)</f>
        <v>#REF!</v>
      </c>
      <c r="F32" s="33" t="e">
        <f t="shared" ca="1" si="4"/>
        <v>#REF!</v>
      </c>
      <c r="G32" s="29">
        <f>IF(B32="",#N/A,IF(OR(EXACT("dimanche",$B32),EXACT("samedi",$B32)),#N/A,$C$9*$A32*'CA Jour'!$Y$6))</f>
        <v>7.0352941176470587</v>
      </c>
      <c r="H32" s="31" t="e">
        <f ca="1">OFFSET(#REF!,(DAY($C32)-1),($C$4-1)*20)</f>
        <v>#REF!</v>
      </c>
      <c r="I32" s="34" t="e">
        <f t="shared" ca="1" si="5"/>
        <v>#REF!</v>
      </c>
      <c r="J32" s="29">
        <f>IF(B32="",#N/A,IF(OR(EXACT("dimanche",$B32),EXACT("samedi",$B32)),#N/A,$C$9*$A32*'CA Jour'!$Y$7))</f>
        <v>232.16470588235293</v>
      </c>
      <c r="K32" s="31" t="e">
        <f ca="1">OFFSET(#REF!,(DAY($C32)-1),($C$4-1)*20)</f>
        <v>#REF!</v>
      </c>
      <c r="L32" s="34" t="e">
        <f t="shared" ca="1" si="6"/>
        <v>#REF!</v>
      </c>
      <c r="M32" s="29">
        <f>IF(B32="",#N/A,IF(OR(EXACT("dimanche",$B32),EXACT("samedi",$B32)),#N/A,$C$9*$A32*'CA Jour'!$Y$8))</f>
        <v>232.16470588235293</v>
      </c>
      <c r="N32" s="31" t="e">
        <f ca="1">OFFSET(#REF!,(DAY($C32)-1),($C$4-1)*20)</f>
        <v>#REF!</v>
      </c>
      <c r="O32" s="34" t="e">
        <f t="shared" ca="1" si="7"/>
        <v>#REF!</v>
      </c>
      <c r="P32" s="26"/>
      <c r="Q32" s="25"/>
      <c r="R32" s="34" t="str">
        <f t="shared" si="8"/>
        <v/>
      </c>
      <c r="S32" s="40">
        <f t="shared" si="9"/>
        <v>703.52941176470586</v>
      </c>
      <c r="T32" s="37" t="e">
        <f t="shared" ca="1" si="1"/>
        <v>#REF!</v>
      </c>
      <c r="U32" s="34" t="e">
        <f t="shared" ca="1" si="10"/>
        <v>#REF!</v>
      </c>
    </row>
    <row r="33" spans="1:21" s="1" customFormat="1" ht="10" customHeight="1">
      <c r="A33" s="23">
        <f t="shared" si="0"/>
        <v>13</v>
      </c>
      <c r="B33" s="13" t="str">
        <f t="shared" si="2"/>
        <v>samedi</v>
      </c>
      <c r="C33" s="16">
        <f t="shared" si="3"/>
        <v>42147</v>
      </c>
      <c r="D33" s="29" t="e">
        <f>IF(B33="",#N/A,IF(OR(EXACT("dimanche",$B33),EXACT("samedi",$B33)),#N/A,$C$9*$A33*'CA Jour'!$Y$5))</f>
        <v>#N/A</v>
      </c>
      <c r="E33" s="25" t="e">
        <f ca="1">OFFSET(#REF!,(DAY($C33)-1),($C$4-1)*20)</f>
        <v>#REF!</v>
      </c>
      <c r="F33" s="33" t="str">
        <f t="shared" ca="1" si="4"/>
        <v/>
      </c>
      <c r="G33" s="29" t="e">
        <f>IF(B33="",#N/A,IF(OR(EXACT("dimanche",$B33),EXACT("samedi",$B33)),#N/A,$C$9*$A33*'CA Jour'!$Y$6))</f>
        <v>#N/A</v>
      </c>
      <c r="H33" s="31" t="e">
        <f ca="1">OFFSET(#REF!,(DAY($C33)-1),($C$4-1)*20)</f>
        <v>#REF!</v>
      </c>
      <c r="I33" s="34" t="str">
        <f t="shared" ca="1" si="5"/>
        <v/>
      </c>
      <c r="J33" s="29" t="e">
        <f>IF(B33="",#N/A,IF(OR(EXACT("dimanche",$B33),EXACT("samedi",$B33)),#N/A,$C$9*$A33*'CA Jour'!$Y$7))</f>
        <v>#N/A</v>
      </c>
      <c r="K33" s="31" t="e">
        <f ca="1">OFFSET(#REF!,(DAY($C33)-1),($C$4-1)*20)</f>
        <v>#REF!</v>
      </c>
      <c r="L33" s="34" t="str">
        <f t="shared" ca="1" si="6"/>
        <v/>
      </c>
      <c r="M33" s="29" t="e">
        <f>IF(B33="",#N/A,IF(OR(EXACT("dimanche",$B33),EXACT("samedi",$B33)),#N/A,$C$9*$A33*'CA Jour'!$Y$8))</f>
        <v>#N/A</v>
      </c>
      <c r="N33" s="31" t="e">
        <f ca="1">OFFSET(#REF!,(DAY($C33)-1),($C$4-1)*20)</f>
        <v>#REF!</v>
      </c>
      <c r="O33" s="34" t="str">
        <f t="shared" ca="1" si="7"/>
        <v/>
      </c>
      <c r="P33" s="26"/>
      <c r="Q33" s="25"/>
      <c r="R33" s="34" t="str">
        <f t="shared" si="8"/>
        <v/>
      </c>
      <c r="S33" s="40" t="e">
        <f t="shared" si="9"/>
        <v>#N/A</v>
      </c>
      <c r="T33" s="37" t="e">
        <f t="shared" ca="1" si="1"/>
        <v>#REF!</v>
      </c>
      <c r="U33" s="34" t="str">
        <f t="shared" ca="1" si="10"/>
        <v/>
      </c>
    </row>
    <row r="34" spans="1:21" s="1" customFormat="1" ht="10" customHeight="1">
      <c r="A34" s="23">
        <f t="shared" si="0"/>
        <v>13</v>
      </c>
      <c r="B34" s="13" t="str">
        <f t="shared" si="2"/>
        <v>dimanche</v>
      </c>
      <c r="C34" s="16">
        <f t="shared" si="3"/>
        <v>42148</v>
      </c>
      <c r="D34" s="29" t="e">
        <f>IF(B34="",#N/A,IF(OR(EXACT("dimanche",$B34),EXACT("samedi",$B34)),#N/A,$C$9*$A34*'CA Jour'!$Y$5))</f>
        <v>#N/A</v>
      </c>
      <c r="E34" s="25" t="e">
        <f ca="1">OFFSET(#REF!,(DAY($C34)-1),($C$4-1)*20)</f>
        <v>#REF!</v>
      </c>
      <c r="F34" s="33" t="str">
        <f t="shared" ca="1" si="4"/>
        <v/>
      </c>
      <c r="G34" s="29" t="e">
        <f>IF(B34="",#N/A,IF(OR(EXACT("dimanche",$B34),EXACT("samedi",$B34)),#N/A,$C$9*$A34*'CA Jour'!$Y$6))</f>
        <v>#N/A</v>
      </c>
      <c r="H34" s="31" t="e">
        <f ca="1">OFFSET(#REF!,(DAY($C34)-1),($C$4-1)*20)</f>
        <v>#REF!</v>
      </c>
      <c r="I34" s="34" t="str">
        <f t="shared" ca="1" si="5"/>
        <v/>
      </c>
      <c r="J34" s="29" t="e">
        <f>IF(B34="",#N/A,IF(OR(EXACT("dimanche",$B34),EXACT("samedi",$B34)),#N/A,$C$9*$A34*'CA Jour'!$Y$7))</f>
        <v>#N/A</v>
      </c>
      <c r="K34" s="31" t="e">
        <f ca="1">OFFSET(#REF!,(DAY($C34)-1),($C$4-1)*20)</f>
        <v>#REF!</v>
      </c>
      <c r="L34" s="34" t="str">
        <f t="shared" ca="1" si="6"/>
        <v/>
      </c>
      <c r="M34" s="29" t="e">
        <f>IF(B34="",#N/A,IF(OR(EXACT("dimanche",$B34),EXACT("samedi",$B34)),#N/A,$C$9*$A34*'CA Jour'!$Y$8))</f>
        <v>#N/A</v>
      </c>
      <c r="N34" s="31" t="e">
        <f ca="1">OFFSET(#REF!,(DAY($C34)-1),($C$4-1)*20)</f>
        <v>#REF!</v>
      </c>
      <c r="O34" s="34" t="str">
        <f t="shared" ca="1" si="7"/>
        <v/>
      </c>
      <c r="P34" s="26"/>
      <c r="Q34" s="25"/>
      <c r="R34" s="34" t="str">
        <f t="shared" si="8"/>
        <v/>
      </c>
      <c r="S34" s="40" t="e">
        <f t="shared" si="9"/>
        <v>#N/A</v>
      </c>
      <c r="T34" s="37" t="e">
        <f t="shared" ca="1" si="1"/>
        <v>#REF!</v>
      </c>
      <c r="U34" s="34" t="str">
        <f t="shared" ca="1" si="10"/>
        <v/>
      </c>
    </row>
    <row r="35" spans="1:21" s="1" customFormat="1" ht="10" customHeight="1">
      <c r="A35" s="23">
        <f t="shared" si="0"/>
        <v>13</v>
      </c>
      <c r="B35" s="13" t="str">
        <f t="shared" si="2"/>
        <v>lundi</v>
      </c>
      <c r="C35" s="16">
        <f t="shared" si="3"/>
        <v>42149</v>
      </c>
      <c r="D35" s="29">
        <f>IF(B35="",#N/A,IF(OR(EXACT("dimanche",$B35),EXACT("samedi",$B35)),#N/A,$C$9*$A35*'CA Jour'!$Y$5))</f>
        <v>232.16470588235293</v>
      </c>
      <c r="E35" s="25" t="e">
        <f ca="1">OFFSET(#REF!,(DAY($C35)-1),($C$4-1)*20)</f>
        <v>#REF!</v>
      </c>
      <c r="F35" s="33" t="e">
        <f t="shared" ca="1" si="4"/>
        <v>#REF!</v>
      </c>
      <c r="G35" s="29">
        <f>IF(B35="",#N/A,IF(OR(EXACT("dimanche",$B35),EXACT("samedi",$B35)),#N/A,$C$9*$A35*'CA Jour'!$Y$6))</f>
        <v>7.0352941176470587</v>
      </c>
      <c r="H35" s="31" t="e">
        <f ca="1">OFFSET(#REF!,(DAY($C35)-1),($C$4-1)*20)</f>
        <v>#REF!</v>
      </c>
      <c r="I35" s="34" t="e">
        <f t="shared" ca="1" si="5"/>
        <v>#REF!</v>
      </c>
      <c r="J35" s="29">
        <f>IF(B35="",#N/A,IF(OR(EXACT("dimanche",$B35),EXACT("samedi",$B35)),#N/A,$C$9*$A35*'CA Jour'!$Y$7))</f>
        <v>232.16470588235293</v>
      </c>
      <c r="K35" s="31" t="e">
        <f ca="1">OFFSET(#REF!,(DAY($C35)-1),($C$4-1)*20)</f>
        <v>#REF!</v>
      </c>
      <c r="L35" s="34" t="e">
        <f t="shared" ca="1" si="6"/>
        <v>#REF!</v>
      </c>
      <c r="M35" s="29">
        <f>IF(B35="",#N/A,IF(OR(EXACT("dimanche",$B35),EXACT("samedi",$B35)),#N/A,$C$9*$A35*'CA Jour'!$Y$8))</f>
        <v>232.16470588235293</v>
      </c>
      <c r="N35" s="31" t="e">
        <f ca="1">OFFSET(#REF!,(DAY($C35)-1),($C$4-1)*20)</f>
        <v>#REF!</v>
      </c>
      <c r="O35" s="34" t="e">
        <f t="shared" ca="1" si="7"/>
        <v>#REF!</v>
      </c>
      <c r="P35" s="26"/>
      <c r="Q35" s="25"/>
      <c r="R35" s="34" t="str">
        <f t="shared" si="8"/>
        <v/>
      </c>
      <c r="S35" s="40">
        <f t="shared" si="9"/>
        <v>703.52941176470586</v>
      </c>
      <c r="T35" s="37" t="e">
        <f t="shared" ca="1" si="1"/>
        <v>#REF!</v>
      </c>
      <c r="U35" s="34" t="e">
        <f t="shared" ca="1" si="10"/>
        <v>#REF!</v>
      </c>
    </row>
    <row r="36" spans="1:21" s="1" customFormat="1" ht="10" customHeight="1">
      <c r="A36" s="23">
        <f t="shared" si="0"/>
        <v>14</v>
      </c>
      <c r="B36" s="13" t="str">
        <f t="shared" si="2"/>
        <v>mardi</v>
      </c>
      <c r="C36" s="16">
        <f t="shared" si="3"/>
        <v>42150</v>
      </c>
      <c r="D36" s="29">
        <f>IF(B36="",#N/A,IF(OR(EXACT("dimanche",$B36),EXACT("samedi",$B36)),#N/A,$C$9*$A36*'CA Jour'!$Y$5))</f>
        <v>250.02352941176471</v>
      </c>
      <c r="E36" s="25" t="e">
        <f ca="1">OFFSET(#REF!,(DAY($C36)-1),($C$4-1)*20)</f>
        <v>#REF!</v>
      </c>
      <c r="F36" s="33" t="e">
        <f t="shared" ca="1" si="4"/>
        <v>#REF!</v>
      </c>
      <c r="G36" s="29">
        <f>IF(B36="",#N/A,IF(OR(EXACT("dimanche",$B36),EXACT("samedi",$B36)),#N/A,$C$9*$A36*'CA Jour'!$Y$6))</f>
        <v>7.5764705882352938</v>
      </c>
      <c r="H36" s="31" t="e">
        <f ca="1">OFFSET(#REF!,(DAY($C36)-1),($C$4-1)*20)</f>
        <v>#REF!</v>
      </c>
      <c r="I36" s="34" t="e">
        <f t="shared" ca="1" si="5"/>
        <v>#REF!</v>
      </c>
      <c r="J36" s="29">
        <f>IF(B36="",#N/A,IF(OR(EXACT("dimanche",$B36),EXACT("samedi",$B36)),#N/A,$C$9*$A36*'CA Jour'!$Y$7))</f>
        <v>250.02352941176471</v>
      </c>
      <c r="K36" s="31" t="e">
        <f ca="1">OFFSET(#REF!,(DAY($C36)-1),($C$4-1)*20)</f>
        <v>#REF!</v>
      </c>
      <c r="L36" s="34" t="e">
        <f t="shared" ca="1" si="6"/>
        <v>#REF!</v>
      </c>
      <c r="M36" s="29">
        <f>IF(B36="",#N/A,IF(OR(EXACT("dimanche",$B36),EXACT("samedi",$B36)),#N/A,$C$9*$A36*'CA Jour'!$Y$8))</f>
        <v>250.02352941176471</v>
      </c>
      <c r="N36" s="31" t="e">
        <f ca="1">OFFSET(#REF!,(DAY($C36)-1),($C$4-1)*20)</f>
        <v>#REF!</v>
      </c>
      <c r="O36" s="34" t="e">
        <f t="shared" ca="1" si="7"/>
        <v>#REF!</v>
      </c>
      <c r="P36" s="26"/>
      <c r="Q36" s="25"/>
      <c r="R36" s="34" t="str">
        <f t="shared" si="8"/>
        <v/>
      </c>
      <c r="S36" s="40">
        <f t="shared" si="9"/>
        <v>757.64705882352939</v>
      </c>
      <c r="T36" s="37" t="e">
        <f t="shared" ca="1" si="1"/>
        <v>#REF!</v>
      </c>
      <c r="U36" s="34" t="e">
        <f t="shared" ca="1" si="10"/>
        <v>#REF!</v>
      </c>
    </row>
    <row r="37" spans="1:21" s="1" customFormat="1" ht="10" customHeight="1">
      <c r="A37" s="23">
        <f t="shared" si="0"/>
        <v>15</v>
      </c>
      <c r="B37" s="13" t="str">
        <f t="shared" si="2"/>
        <v>mercredi</v>
      </c>
      <c r="C37" s="16">
        <f t="shared" si="3"/>
        <v>42151</v>
      </c>
      <c r="D37" s="29">
        <f>IF(B37="",#N/A,IF(OR(EXACT("dimanche",$B37),EXACT("samedi",$B37)),#N/A,$C$9*$A37*'CA Jour'!$Y$5))</f>
        <v>267.88235294117646</v>
      </c>
      <c r="E37" s="25" t="e">
        <f ca="1">OFFSET(#REF!,(DAY($C37)-1),($C$4-1)*20)</f>
        <v>#REF!</v>
      </c>
      <c r="F37" s="33" t="e">
        <f t="shared" ca="1" si="4"/>
        <v>#REF!</v>
      </c>
      <c r="G37" s="29">
        <f>IF(B37="",#N/A,IF(OR(EXACT("dimanche",$B37),EXACT("samedi",$B37)),#N/A,$C$9*$A37*'CA Jour'!$Y$6))</f>
        <v>8.117647058823529</v>
      </c>
      <c r="H37" s="31" t="e">
        <f ca="1">OFFSET(#REF!,(DAY($C37)-1),($C$4-1)*20)</f>
        <v>#REF!</v>
      </c>
      <c r="I37" s="34" t="e">
        <f t="shared" ca="1" si="5"/>
        <v>#REF!</v>
      </c>
      <c r="J37" s="29">
        <f>IF(B37="",#N/A,IF(OR(EXACT("dimanche",$B37),EXACT("samedi",$B37)),#N/A,$C$9*$A37*'CA Jour'!$Y$7))</f>
        <v>267.88235294117646</v>
      </c>
      <c r="K37" s="31" t="e">
        <f ca="1">OFFSET(#REF!,(DAY($C37)-1),($C$4-1)*20)</f>
        <v>#REF!</v>
      </c>
      <c r="L37" s="34" t="e">
        <f t="shared" ca="1" si="6"/>
        <v>#REF!</v>
      </c>
      <c r="M37" s="29">
        <f>IF(B37="",#N/A,IF(OR(EXACT("dimanche",$B37),EXACT("samedi",$B37)),#N/A,$C$9*$A37*'CA Jour'!$Y$8))</f>
        <v>267.88235294117646</v>
      </c>
      <c r="N37" s="31" t="e">
        <f ca="1">OFFSET(#REF!,(DAY($C37)-1),($C$4-1)*20)</f>
        <v>#REF!</v>
      </c>
      <c r="O37" s="34" t="e">
        <f t="shared" ca="1" si="7"/>
        <v>#REF!</v>
      </c>
      <c r="P37" s="26"/>
      <c r="Q37" s="25"/>
      <c r="R37" s="34" t="str">
        <f t="shared" si="8"/>
        <v/>
      </c>
      <c r="S37" s="40">
        <f t="shared" si="9"/>
        <v>811.76470588235293</v>
      </c>
      <c r="T37" s="37" t="e">
        <f t="shared" ca="1" si="1"/>
        <v>#REF!</v>
      </c>
      <c r="U37" s="34" t="e">
        <f t="shared" ca="1" si="10"/>
        <v>#REF!</v>
      </c>
    </row>
    <row r="38" spans="1:21" s="1" customFormat="1" ht="10" customHeight="1">
      <c r="A38" s="23">
        <f t="shared" si="0"/>
        <v>16</v>
      </c>
      <c r="B38" s="13" t="str">
        <f t="shared" si="2"/>
        <v>jeudi</v>
      </c>
      <c r="C38" s="16">
        <f t="shared" si="3"/>
        <v>42152</v>
      </c>
      <c r="D38" s="29">
        <f>IF(B38="",#N/A,IF(OR(EXACT("dimanche",$B38),EXACT("samedi",$B38)),#N/A,$C$9*$A38*'CA Jour'!$Y$5))</f>
        <v>285.74117647058824</v>
      </c>
      <c r="E38" s="25" t="e">
        <f ca="1">OFFSET(#REF!,(DAY($C38)-1),($C$4-1)*20)</f>
        <v>#REF!</v>
      </c>
      <c r="F38" s="33" t="e">
        <f t="shared" ca="1" si="4"/>
        <v>#REF!</v>
      </c>
      <c r="G38" s="29">
        <f>IF(B38="",#N/A,IF(OR(EXACT("dimanche",$B38),EXACT("samedi",$B38)),#N/A,$C$9*$A38*'CA Jour'!$Y$6))</f>
        <v>8.6588235294117641</v>
      </c>
      <c r="H38" s="31" t="e">
        <f ca="1">OFFSET(#REF!,(DAY($C38)-1),($C$4-1)*20)</f>
        <v>#REF!</v>
      </c>
      <c r="I38" s="34" t="e">
        <f t="shared" ca="1" si="5"/>
        <v>#REF!</v>
      </c>
      <c r="J38" s="29">
        <f>IF(B38="",#N/A,IF(OR(EXACT("dimanche",$B38),EXACT("samedi",$B38)),#N/A,$C$9*$A38*'CA Jour'!$Y$7))</f>
        <v>285.74117647058824</v>
      </c>
      <c r="K38" s="31" t="e">
        <f ca="1">OFFSET(#REF!,(DAY($C38)-1),($C$4-1)*20)</f>
        <v>#REF!</v>
      </c>
      <c r="L38" s="34" t="e">
        <f t="shared" ca="1" si="6"/>
        <v>#REF!</v>
      </c>
      <c r="M38" s="29">
        <f>IF(B38="",#N/A,IF(OR(EXACT("dimanche",$B38),EXACT("samedi",$B38)),#N/A,$C$9*$A38*'CA Jour'!$Y$8))</f>
        <v>285.74117647058824</v>
      </c>
      <c r="N38" s="31" t="e">
        <f ca="1">OFFSET(#REF!,(DAY($C38)-1),($C$4-1)*20)</f>
        <v>#REF!</v>
      </c>
      <c r="O38" s="34" t="e">
        <f t="shared" ca="1" si="7"/>
        <v>#REF!</v>
      </c>
      <c r="P38" s="26"/>
      <c r="Q38" s="25"/>
      <c r="R38" s="34" t="str">
        <f t="shared" si="8"/>
        <v/>
      </c>
      <c r="S38" s="40">
        <f t="shared" si="9"/>
        <v>865.88235294117658</v>
      </c>
      <c r="T38" s="37" t="e">
        <f t="shared" ca="1" si="1"/>
        <v>#REF!</v>
      </c>
      <c r="U38" s="34" t="e">
        <f t="shared" ca="1" si="10"/>
        <v>#REF!</v>
      </c>
    </row>
    <row r="39" spans="1:21" s="1" customFormat="1" ht="10" customHeight="1">
      <c r="A39" s="23">
        <f t="shared" si="0"/>
        <v>17</v>
      </c>
      <c r="B39" s="13" t="str">
        <f t="shared" si="2"/>
        <v>vendredi</v>
      </c>
      <c r="C39" s="16">
        <f t="shared" si="3"/>
        <v>42153</v>
      </c>
      <c r="D39" s="29">
        <f>IF(B39="",#N/A,IF(OR(EXACT("dimanche",$B39),EXACT("samedi",$B39)),#N/A,$C$9*$A39*'CA Jour'!$Y$5))</f>
        <v>303.60000000000002</v>
      </c>
      <c r="E39" s="25" t="e">
        <f ca="1">OFFSET(#REF!,(DAY($C39)-1),($C$4-1)*20)</f>
        <v>#REF!</v>
      </c>
      <c r="F39" s="33" t="e">
        <f t="shared" ca="1" si="4"/>
        <v>#REF!</v>
      </c>
      <c r="G39" s="29">
        <f>IF(B39="",#N/A,IF(OR(EXACT("dimanche",$B39),EXACT("samedi",$B39)),#N/A,$C$9*$A39*'CA Jour'!$Y$6))</f>
        <v>9.2000000000000011</v>
      </c>
      <c r="H39" s="31" t="e">
        <f ca="1">OFFSET(#REF!,(DAY($C39)-1),($C$4-1)*20)</f>
        <v>#REF!</v>
      </c>
      <c r="I39" s="34" t="e">
        <f t="shared" ca="1" si="5"/>
        <v>#REF!</v>
      </c>
      <c r="J39" s="29">
        <f>IF(B39="",#N/A,IF(OR(EXACT("dimanche",$B39),EXACT("samedi",$B39)),#N/A,$C$9*$A39*'CA Jour'!$Y$7))</f>
        <v>303.60000000000002</v>
      </c>
      <c r="K39" s="31" t="e">
        <f ca="1">OFFSET(#REF!,(DAY($C39)-1),($C$4-1)*20)</f>
        <v>#REF!</v>
      </c>
      <c r="L39" s="34" t="e">
        <f t="shared" ca="1" si="6"/>
        <v>#REF!</v>
      </c>
      <c r="M39" s="29">
        <f>IF(B39="",#N/A,IF(OR(EXACT("dimanche",$B39),EXACT("samedi",$B39)),#N/A,$C$9*$A39*'CA Jour'!$Y$8))</f>
        <v>303.60000000000002</v>
      </c>
      <c r="N39" s="31" t="e">
        <f ca="1">OFFSET(#REF!,(DAY($C39)-1),($C$4-1)*20)</f>
        <v>#REF!</v>
      </c>
      <c r="O39" s="34" t="e">
        <f t="shared" ca="1" si="7"/>
        <v>#REF!</v>
      </c>
      <c r="P39" s="26"/>
      <c r="Q39" s="25"/>
      <c r="R39" s="34" t="str">
        <f t="shared" si="8"/>
        <v/>
      </c>
      <c r="S39" s="40">
        <f t="shared" si="9"/>
        <v>920.00000000000011</v>
      </c>
      <c r="T39" s="37" t="e">
        <f t="shared" ca="1" si="1"/>
        <v>#REF!</v>
      </c>
      <c r="U39" s="34" t="e">
        <f t="shared" ca="1" si="10"/>
        <v>#REF!</v>
      </c>
    </row>
    <row r="40" spans="1:21" s="1" customFormat="1" ht="10" customHeight="1">
      <c r="A40" s="23">
        <f t="shared" si="0"/>
        <v>17</v>
      </c>
      <c r="B40" s="13" t="str">
        <f t="shared" si="2"/>
        <v>samedi</v>
      </c>
      <c r="C40" s="16">
        <f t="shared" si="3"/>
        <v>42154</v>
      </c>
      <c r="D40" s="29" t="e">
        <f>IF(B40="",#N/A,IF(OR(EXACT("dimanche",$B40),EXACT("samedi",$B40)),#N/A,$C$9*$A40*'CA Jour'!$Y$5))</f>
        <v>#N/A</v>
      </c>
      <c r="E40" s="25" t="e">
        <f ca="1">OFFSET(#REF!,(DAY($C40)-1),($C$4-1)*20)</f>
        <v>#REF!</v>
      </c>
      <c r="F40" s="33" t="str">
        <f t="shared" ca="1" si="4"/>
        <v/>
      </c>
      <c r="G40" s="29" t="e">
        <f>IF(B40="",#N/A,IF(OR(EXACT("dimanche",$B40),EXACT("samedi",$B40)),#N/A,$C$9*$A40*'CA Jour'!$Y$6))</f>
        <v>#N/A</v>
      </c>
      <c r="H40" s="31" t="e">
        <f ca="1">OFFSET(#REF!,(DAY($C40)-1),($C$4-1)*20)</f>
        <v>#REF!</v>
      </c>
      <c r="I40" s="34" t="str">
        <f t="shared" ca="1" si="5"/>
        <v/>
      </c>
      <c r="J40" s="29" t="e">
        <f>IF(B40="",#N/A,IF(OR(EXACT("dimanche",$B40),EXACT("samedi",$B40)),#N/A,$C$9*$A40*'CA Jour'!$Y$7))</f>
        <v>#N/A</v>
      </c>
      <c r="K40" s="31" t="e">
        <f ca="1">OFFSET(#REF!,(DAY($C40)-1),($C$4-1)*20)</f>
        <v>#REF!</v>
      </c>
      <c r="L40" s="34" t="str">
        <f t="shared" ca="1" si="6"/>
        <v/>
      </c>
      <c r="M40" s="29" t="e">
        <f>IF(B40="",#N/A,IF(OR(EXACT("dimanche",$B40),EXACT("samedi",$B40)),#N/A,$C$9*$A40*'CA Jour'!$Y$8))</f>
        <v>#N/A</v>
      </c>
      <c r="N40" s="31" t="e">
        <f ca="1">OFFSET(#REF!,(DAY($C40)-1),($C$4-1)*20)</f>
        <v>#REF!</v>
      </c>
      <c r="O40" s="34" t="str">
        <f t="shared" ca="1" si="7"/>
        <v/>
      </c>
      <c r="P40" s="26"/>
      <c r="Q40" s="25"/>
      <c r="R40" s="34" t="str">
        <f t="shared" si="8"/>
        <v/>
      </c>
      <c r="S40" s="40" t="e">
        <f t="shared" si="9"/>
        <v>#N/A</v>
      </c>
      <c r="T40" s="37" t="e">
        <f t="shared" ca="1" si="1"/>
        <v>#REF!</v>
      </c>
      <c r="U40" s="34" t="str">
        <f t="shared" ca="1" si="10"/>
        <v/>
      </c>
    </row>
    <row r="41" spans="1:21" s="1" customFormat="1" ht="10" customHeight="1" thickBot="1">
      <c r="A41" s="23">
        <f t="shared" si="0"/>
        <v>17</v>
      </c>
      <c r="B41" s="14" t="str">
        <f t="shared" si="2"/>
        <v>dimanche</v>
      </c>
      <c r="C41" s="18">
        <f t="shared" si="3"/>
        <v>42155</v>
      </c>
      <c r="D41" s="30" t="e">
        <f>IF(B41="",#N/A,IF(OR(EXACT("dimanche",$B41),EXACT("samedi",$B41)),#N/A,$C$9*$A41*'CA Jour'!$Y$5))</f>
        <v>#N/A</v>
      </c>
      <c r="E41" s="27" t="e">
        <f ca="1">OFFSET(#REF!,(DAY($C41)-1),($C$4-1)*20)</f>
        <v>#REF!</v>
      </c>
      <c r="F41" s="50" t="str">
        <f t="shared" ca="1" si="4"/>
        <v/>
      </c>
      <c r="G41" s="30" t="e">
        <f>IF(B41="",#N/A,IF(OR(EXACT("dimanche",$B41),EXACT("samedi",$B41)),#N/A,$C$9*$A41*'CA Jour'!$Y$6))</f>
        <v>#N/A</v>
      </c>
      <c r="H41" s="32" t="e">
        <f ca="1">OFFSET(#REF!,(DAY($C41)-1),($C$4-1)*20)</f>
        <v>#REF!</v>
      </c>
      <c r="I41" s="35" t="str">
        <f t="shared" ca="1" si="5"/>
        <v/>
      </c>
      <c r="J41" s="30" t="e">
        <f>IF(B41="",#N/A,IF(OR(EXACT("dimanche",$B41),EXACT("samedi",$B41)),#N/A,$C$9*$A41*'CA Jour'!$Y$7))</f>
        <v>#N/A</v>
      </c>
      <c r="K41" s="32" t="e">
        <f ca="1">OFFSET(#REF!,(DAY($C41)-1),($C$4-1)*20)</f>
        <v>#REF!</v>
      </c>
      <c r="L41" s="35" t="str">
        <f t="shared" ca="1" si="6"/>
        <v/>
      </c>
      <c r="M41" s="30" t="e">
        <f>IF(B41="",#N/A,IF(OR(EXACT("dimanche",$B41),EXACT("samedi",$B41)),#N/A,$C$9*$A41*'CA Jour'!$Y$8))</f>
        <v>#N/A</v>
      </c>
      <c r="N41" s="32" t="e">
        <f ca="1">OFFSET(#REF!,(DAY($C41)-1),($C$4-1)*20)</f>
        <v>#REF!</v>
      </c>
      <c r="O41" s="35" t="str">
        <f t="shared" ca="1" si="7"/>
        <v/>
      </c>
      <c r="P41" s="28"/>
      <c r="Q41" s="27"/>
      <c r="R41" s="35" t="str">
        <f t="shared" si="8"/>
        <v/>
      </c>
      <c r="S41" s="30" t="e">
        <f t="shared" si="9"/>
        <v>#N/A</v>
      </c>
      <c r="T41" s="38" t="e">
        <f t="shared" ca="1" si="1"/>
        <v>#REF!</v>
      </c>
      <c r="U41" s="35" t="str">
        <f t="shared" ca="1" si="10"/>
        <v/>
      </c>
    </row>
    <row r="42" spans="1:21" ht="10" customHeight="1">
      <c r="A42" s="22"/>
      <c r="C42" s="17"/>
    </row>
    <row r="43" spans="1:21" ht="10" customHeight="1">
      <c r="C43" s="17"/>
    </row>
    <row r="44" spans="1:21" ht="10" customHeight="1">
      <c r="C44" s="17"/>
    </row>
    <row r="45" spans="1:21" ht="10" customHeight="1">
      <c r="C45" s="17"/>
    </row>
  </sheetData>
  <mergeCells count="44">
    <mergeCell ref="U9:U10"/>
    <mergeCell ref="X4:Y4"/>
    <mergeCell ref="O9:O10"/>
    <mergeCell ref="P9:P10"/>
    <mergeCell ref="Q9:Q10"/>
    <mergeCell ref="R9:R10"/>
    <mergeCell ref="S9:S10"/>
    <mergeCell ref="T9:T10"/>
    <mergeCell ref="S5:U6"/>
    <mergeCell ref="I9:I10"/>
    <mergeCell ref="J9:J10"/>
    <mergeCell ref="K9:K10"/>
    <mergeCell ref="L9:L10"/>
    <mergeCell ref="M9:M10"/>
    <mergeCell ref="N9:N10"/>
    <mergeCell ref="Q7:R8"/>
    <mergeCell ref="S7:S8"/>
    <mergeCell ref="T7:U8"/>
    <mergeCell ref="B9:B10"/>
    <mergeCell ref="C9:C10"/>
    <mergeCell ref="D9:D10"/>
    <mergeCell ref="E9:E10"/>
    <mergeCell ref="F9:F10"/>
    <mergeCell ref="G9:G10"/>
    <mergeCell ref="H9:H10"/>
    <mergeCell ref="D7:D8"/>
    <mergeCell ref="E7:F8"/>
    <mergeCell ref="G7:G8"/>
    <mergeCell ref="H7:I8"/>
    <mergeCell ref="J7:J8"/>
    <mergeCell ref="S2:U2"/>
    <mergeCell ref="D3:U4"/>
    <mergeCell ref="B5:B8"/>
    <mergeCell ref="C5:C8"/>
    <mergeCell ref="D5:F6"/>
    <mergeCell ref="G5:I6"/>
    <mergeCell ref="J5:L6"/>
    <mergeCell ref="M5:O6"/>
    <mergeCell ref="P5:R6"/>
    <mergeCell ref="K7:L8"/>
    <mergeCell ref="M7:M8"/>
    <mergeCell ref="N7:O8"/>
    <mergeCell ref="P7:P8"/>
    <mergeCell ref="B2:R2"/>
  </mergeCells>
  <conditionalFormatting sqref="A11:A41">
    <cfRule type="expression" dxfId="8" priority="1">
      <formula>EXACT(0,IF(COUNTIF(Fériés,"="&amp;$C11)&gt;0,"0",""))</formula>
    </cfRule>
    <cfRule type="expression" dxfId="7" priority="6">
      <formula>EXACT(0,IF(OR(EXACT("dimanche",$B11),EXACT("samedi",$B11)),"0",IF(COUNTIF(Fériés,"="&amp;$B11)&gt;0,"0","")))</formula>
    </cfRule>
  </conditionalFormatting>
  <conditionalFormatting sqref="A11:XFD41">
    <cfRule type="expression" dxfId="6" priority="8">
      <formula>ISERROR(A11)</formula>
    </cfRule>
  </conditionalFormatting>
  <conditionalFormatting sqref="B11:U41">
    <cfRule type="expression" dxfId="5" priority="9">
      <formula>EXACT(0,IF(OR(EXACT("dimanche",$B11),EXACT("samedi",$B11)),"0",IF(COUNTIF(Fériés,"="&amp;$B11)&gt;0,"0","")))</formula>
    </cfRule>
  </conditionalFormatting>
  <conditionalFormatting sqref="B39:C41">
    <cfRule type="expression" dxfId="4" priority="5">
      <formula>AND($C39="0")</formula>
    </cfRule>
  </conditionalFormatting>
  <conditionalFormatting sqref="D11:U41">
    <cfRule type="expression" dxfId="3" priority="3">
      <formula>EXACT(0,IF(COUNTIF(Fériés,"="&amp;$C11)&gt;0,"0",""))</formula>
    </cfRule>
    <cfRule type="expression" dxfId="2" priority="4">
      <formula>EXACT(0,IF(OR(EXACT("dimanche",$B11),EXACT("samedi",$B11)),"0",""))</formula>
    </cfRule>
  </conditionalFormatting>
  <conditionalFormatting sqref="B11:C41">
    <cfRule type="expression" dxfId="1" priority="7">
      <formula>EXACT(0,IF(COUNTIF(Fériés,"="&amp;$C11)&gt;0,"0",""))</formula>
    </cfRule>
  </conditionalFormatting>
  <conditionalFormatting sqref="D39:U41">
    <cfRule type="expression" dxfId="0" priority="2">
      <formula>AND($C39="0")</formula>
    </cfRule>
  </conditionalFormatting>
  <printOptions horizontalCentered="1" verticalCentered="1"/>
  <pageMargins left="0.31496062992125984" right="0.31496062992125984" top="0.35433070866141736" bottom="0.74803149606299213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C12"/>
  <sheetViews>
    <sheetView zoomScale="90" zoomScaleNormal="90" zoomScalePageLayoutView="90" workbookViewId="0">
      <selection activeCell="C26" sqref="C26"/>
    </sheetView>
  </sheetViews>
  <sheetFormatPr baseColWidth="10" defaultRowHeight="14" x14ac:dyDescent="0"/>
  <cols>
    <col min="1" max="1" width="35.5" bestFit="1" customWidth="1"/>
    <col min="2" max="2" width="25.6640625" style="9" bestFit="1" customWidth="1"/>
  </cols>
  <sheetData>
    <row r="1" spans="1:3">
      <c r="A1" s="3" t="s">
        <v>0</v>
      </c>
      <c r="B1" s="8">
        <f>DATE(An_Ref,1,1)</f>
        <v>42005</v>
      </c>
      <c r="C1" s="10">
        <f>WEEKDAY(B1,1)</f>
        <v>5</v>
      </c>
    </row>
    <row r="2" spans="1:3">
      <c r="A2" s="3" t="s">
        <v>1</v>
      </c>
      <c r="B2" s="8">
        <f>DATE(An_Ref,5,1)</f>
        <v>42125</v>
      </c>
      <c r="C2" s="10">
        <f t="shared" ref="C2:C12" si="0">WEEKDAY(B2,1)</f>
        <v>6</v>
      </c>
    </row>
    <row r="3" spans="1:3">
      <c r="A3" s="4">
        <v>41767</v>
      </c>
      <c r="B3" s="8">
        <f>DATE(An_Ref,5,8)</f>
        <v>42132</v>
      </c>
      <c r="C3" s="10">
        <f t="shared" si="0"/>
        <v>6</v>
      </c>
    </row>
    <row r="4" spans="1:3">
      <c r="A4" s="4">
        <v>41834</v>
      </c>
      <c r="B4" s="8">
        <f>DATE(An_Ref,7,14)</f>
        <v>42199</v>
      </c>
      <c r="C4" s="10">
        <f t="shared" si="0"/>
        <v>3</v>
      </c>
    </row>
    <row r="5" spans="1:3">
      <c r="A5" s="4">
        <v>41954</v>
      </c>
      <c r="B5" s="8">
        <f>DATE(An_Ref,11,11)</f>
        <v>42319</v>
      </c>
      <c r="C5" s="10">
        <f t="shared" si="0"/>
        <v>4</v>
      </c>
    </row>
    <row r="6" spans="1:3">
      <c r="A6" s="5" t="s">
        <v>2</v>
      </c>
      <c r="B6" s="8">
        <f>ROUND(DATE(An_Ref,4,1)/7+MOD(19*MOD(An_Ref,19)-7,30)*14%,0)*7-6</f>
        <v>42099</v>
      </c>
      <c r="C6" s="10">
        <f t="shared" si="0"/>
        <v>1</v>
      </c>
    </row>
    <row r="7" spans="1:3">
      <c r="A7" s="5" t="s">
        <v>3</v>
      </c>
      <c r="B7" s="8">
        <f>B6+1</f>
        <v>42100</v>
      </c>
      <c r="C7" s="10">
        <f t="shared" si="0"/>
        <v>2</v>
      </c>
    </row>
    <row r="8" spans="1:3">
      <c r="A8" s="5" t="s">
        <v>4</v>
      </c>
      <c r="B8" s="8">
        <f>B6+39</f>
        <v>42138</v>
      </c>
      <c r="C8" s="10">
        <f t="shared" si="0"/>
        <v>5</v>
      </c>
    </row>
    <row r="9" spans="1:3">
      <c r="A9" s="5" t="s">
        <v>5</v>
      </c>
      <c r="B9" s="8">
        <f>B6+50</f>
        <v>42149</v>
      </c>
      <c r="C9" s="10">
        <f t="shared" si="0"/>
        <v>2</v>
      </c>
    </row>
    <row r="10" spans="1:3">
      <c r="A10" s="5" t="s">
        <v>6</v>
      </c>
      <c r="B10" s="8">
        <f>DATE(An_Ref,8,15)</f>
        <v>42231</v>
      </c>
      <c r="C10" s="10">
        <f t="shared" si="0"/>
        <v>7</v>
      </c>
    </row>
    <row r="11" spans="1:3">
      <c r="A11" s="6" t="s">
        <v>7</v>
      </c>
      <c r="B11" s="8">
        <f>DATE(An_Ref,11,1)</f>
        <v>42309</v>
      </c>
      <c r="C11" s="10">
        <f t="shared" si="0"/>
        <v>1</v>
      </c>
    </row>
    <row r="12" spans="1:3">
      <c r="A12" s="7" t="s">
        <v>8</v>
      </c>
      <c r="B12" s="8">
        <f>DATE(An_Ref,12,25)</f>
        <v>42363</v>
      </c>
      <c r="C12" s="10">
        <f t="shared" si="0"/>
        <v>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 Jour</vt:lpstr>
      <vt:lpstr>HEC Jour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 Ludovic</dc:creator>
  <cp:lastModifiedBy>Ludo</cp:lastModifiedBy>
  <cp:lastPrinted>2015-01-24T19:37:54Z</cp:lastPrinted>
  <dcterms:created xsi:type="dcterms:W3CDTF">2014-05-24T21:25:32Z</dcterms:created>
  <dcterms:modified xsi:type="dcterms:W3CDTF">2015-05-19T20:17:19Z</dcterms:modified>
</cp:coreProperties>
</file>