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0730" windowHeight="11160"/>
  </bookViews>
  <sheets>
    <sheet name="Renseignements salarié" sheetId="1" r:id="rId1"/>
    <sheet name="Feuille Calcul Indemnités" sheetId="2" r:id="rId2"/>
  </sheets>
  <externalReferences>
    <externalReference r:id="rId3"/>
    <externalReference r:id="rId4"/>
    <externalReference r:id="rId5"/>
  </externalReferences>
  <definedNames>
    <definedName name="a">[1]Feuil2!$A$1:$A$24</definedName>
    <definedName name="CaseACocher1" localSheetId="0">'Renseignements salarié'!#REF!</definedName>
    <definedName name="CP">'[1]Jours Congés'!$B$1:$B$9</definedName>
    <definedName name="rt">#REF!</definedName>
    <definedName name="X">'[1]Jours Congés'!$D$1</definedName>
    <definedName name="_xlnm.Print_Area" localSheetId="1">'Feuille Calcul Indemnités'!$B$1:$K$77</definedName>
    <definedName name="_xlnm.Print_Area" localSheetId="0">'Renseignements salarié'!$A$1:$E$65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11" i="2"/>
  <c r="G211" s="1"/>
  <c r="E211"/>
  <c r="F210"/>
  <c r="G210" s="1"/>
  <c r="E210"/>
  <c r="F209"/>
  <c r="G209" s="1"/>
  <c r="E209"/>
  <c r="F208"/>
  <c r="G208" s="1"/>
  <c r="E208"/>
  <c r="G207"/>
  <c r="F207"/>
  <c r="E207"/>
  <c r="F206"/>
  <c r="G206" s="1"/>
  <c r="E206"/>
  <c r="F205"/>
  <c r="G205" s="1"/>
  <c r="E205"/>
  <c r="F204"/>
  <c r="G204" s="1"/>
  <c r="E204"/>
  <c r="F203"/>
  <c r="G203" s="1"/>
  <c r="E203"/>
  <c r="F202"/>
  <c r="G202" s="1"/>
  <c r="E202"/>
  <c r="F201"/>
  <c r="G201" s="1"/>
  <c r="E201"/>
  <c r="F200"/>
  <c r="G200" s="1"/>
  <c r="E200"/>
  <c r="F199"/>
  <c r="G199" s="1"/>
  <c r="E199"/>
  <c r="E212" s="1"/>
  <c r="F198"/>
  <c r="G198" s="1"/>
  <c r="E198"/>
  <c r="C148"/>
  <c r="C140"/>
  <c r="D139"/>
  <c r="C125"/>
  <c r="C71"/>
  <c r="F71" s="1"/>
  <c r="C123" s="1"/>
  <c r="J70"/>
  <c r="H65"/>
  <c r="E63" a="1"/>
  <c r="E63" s="1"/>
  <c r="B63" a="1"/>
  <c r="B63" s="1"/>
  <c r="B62" a="1"/>
  <c r="B62" s="1"/>
  <c r="E62" s="1" a="1"/>
  <c r="E62" s="1"/>
  <c r="B61" a="1"/>
  <c r="B61" s="1"/>
  <c r="E61" s="1" a="1"/>
  <c r="E61" s="1"/>
  <c r="B60" a="1"/>
  <c r="B60" s="1"/>
  <c r="E60" s="1" a="1"/>
  <c r="E60" s="1"/>
  <c r="B59" a="1"/>
  <c r="B59" s="1"/>
  <c r="E59" s="1" a="1"/>
  <c r="E59" s="1"/>
  <c r="B58" a="1"/>
  <c r="B58" s="1"/>
  <c r="E58" s="1" a="1"/>
  <c r="E58" s="1"/>
  <c r="E64" s="1"/>
  <c r="B56" a="1"/>
  <c r="B56" s="1"/>
  <c r="B55" a="1"/>
  <c r="B55" s="1"/>
  <c r="B54" a="1"/>
  <c r="B54" s="1"/>
  <c r="B53" a="1"/>
  <c r="B53" s="1"/>
  <c r="B52" a="1"/>
  <c r="B52" s="1"/>
  <c r="D43"/>
  <c r="D183" s="1"/>
  <c r="H174" s="1"/>
  <c r="C43"/>
  <c r="G34" s="1"/>
  <c r="D42"/>
  <c r="D182" s="1"/>
  <c r="H173" s="1"/>
  <c r="C42"/>
  <c r="C182" s="1"/>
  <c r="G173" s="1"/>
  <c r="D41"/>
  <c r="D181" s="1"/>
  <c r="H172" s="1"/>
  <c r="C41"/>
  <c r="C181" s="1"/>
  <c r="G172" s="1"/>
  <c r="D40"/>
  <c r="D180" s="1"/>
  <c r="C40"/>
  <c r="C180" s="1"/>
  <c r="D39"/>
  <c r="D179" s="1"/>
  <c r="C39"/>
  <c r="C179" s="1"/>
  <c r="D38"/>
  <c r="D178" s="1"/>
  <c r="C38"/>
  <c r="C178" s="1"/>
  <c r="D37"/>
  <c r="D177" s="1"/>
  <c r="C37"/>
  <c r="C177" s="1"/>
  <c r="D36"/>
  <c r="D176" s="1"/>
  <c r="C36"/>
  <c r="C176" s="1"/>
  <c r="D35"/>
  <c r="D175" s="1"/>
  <c r="C35"/>
  <c r="C175" s="1"/>
  <c r="H34"/>
  <c r="D34"/>
  <c r="D174" s="1"/>
  <c r="C34"/>
  <c r="C174" s="1"/>
  <c r="D33"/>
  <c r="D173" s="1"/>
  <c r="C33"/>
  <c r="C173" s="1"/>
  <c r="H32"/>
  <c r="D32"/>
  <c r="D44" s="1"/>
  <c r="C32"/>
  <c r="C172" s="1"/>
  <c r="C22"/>
  <c r="C168" s="1"/>
  <c r="C21"/>
  <c r="C167" s="1"/>
  <c r="C20"/>
  <c r="C166" s="1"/>
  <c r="C19"/>
  <c r="C165" s="1"/>
  <c r="C18"/>
  <c r="C119" s="1"/>
  <c r="G17"/>
  <c r="C17"/>
  <c r="C118" s="1"/>
  <c r="C16"/>
  <c r="C117" s="1"/>
  <c r="G6"/>
  <c r="B1"/>
  <c r="D61" i="1"/>
  <c r="C62" s="1"/>
  <c r="C61"/>
  <c r="B49"/>
  <c r="B32" i="2" s="1"/>
  <c r="C45" i="1"/>
  <c r="D23"/>
  <c r="G20" i="2" s="1"/>
  <c r="D14" i="1"/>
  <c r="D10"/>
  <c r="A6"/>
  <c r="E1"/>
  <c r="G32" i="2" l="1"/>
  <c r="D12" i="1"/>
  <c r="B50"/>
  <c r="B33" i="2" s="1"/>
  <c r="H35"/>
  <c r="H33"/>
  <c r="G175"/>
  <c r="G33"/>
  <c r="G16"/>
  <c r="F163" s="1"/>
  <c r="C183"/>
  <c r="G174" s="1"/>
  <c r="C169"/>
  <c r="G35"/>
  <c r="G212"/>
  <c r="F216" s="1"/>
  <c r="F42" s="1"/>
  <c r="E149"/>
  <c r="E139"/>
  <c r="F140" s="1"/>
  <c r="E147"/>
  <c r="F148"/>
  <c r="C184"/>
  <c r="H175"/>
  <c r="C164"/>
  <c r="D172"/>
  <c r="D184" s="1"/>
  <c r="C162"/>
  <c r="C23"/>
  <c r="C163"/>
  <c r="B172"/>
  <c r="B173" s="1"/>
  <c r="B174" s="1"/>
  <c r="B175" s="1"/>
  <c r="B176" s="1"/>
  <c r="B177" s="1"/>
  <c r="B178" s="1"/>
  <c r="B179" s="1"/>
  <c r="B180" s="1"/>
  <c r="B181" s="1"/>
  <c r="C44"/>
  <c r="G36" l="1"/>
  <c r="G176"/>
  <c r="B51" i="1"/>
  <c r="B34" i="2" s="1"/>
  <c r="G131"/>
  <c r="C45"/>
  <c r="F45" s="1"/>
  <c r="J60"/>
  <c r="J59"/>
  <c r="F172"/>
  <c r="B182"/>
  <c r="B52" i="1"/>
  <c r="C185" i="2"/>
  <c r="E188" s="1"/>
  <c r="E194" s="1"/>
  <c r="J64" l="1"/>
  <c r="B67" s="1"/>
  <c r="G133" s="1"/>
  <c r="C141" s="1"/>
  <c r="E141" s="1"/>
  <c r="F141" s="1"/>
  <c r="B53" i="1"/>
  <c r="B35" i="2"/>
  <c r="B183"/>
  <c r="F174" s="1"/>
  <c r="F173"/>
  <c r="C147"/>
  <c r="F147" s="1"/>
  <c r="C139"/>
  <c r="F139" s="1"/>
  <c r="C149" l="1"/>
  <c r="F149" s="1"/>
  <c r="G139"/>
  <c r="J139" s="1"/>
  <c r="G147"/>
  <c r="J147" s="1"/>
  <c r="L147" s="1"/>
  <c r="B54" i="1"/>
  <c r="B36" i="2"/>
  <c r="H139" l="1"/>
  <c r="H147"/>
  <c r="B37"/>
  <c r="B55" i="1"/>
  <c r="B38" i="2" l="1"/>
  <c r="B56" i="1"/>
  <c r="B39" i="2" l="1"/>
  <c r="B57" i="1"/>
  <c r="B58" l="1"/>
  <c r="B40" i="2"/>
  <c r="B41" l="1"/>
  <c r="F32" s="1"/>
  <c r="B59" i="1"/>
  <c r="B42" i="2" l="1"/>
  <c r="F33" s="1"/>
  <c r="B60" i="1"/>
  <c r="B43" i="2" s="1"/>
  <c r="F34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<sst xmlns="http://schemas.openxmlformats.org/spreadsheetml/2006/main" count="176" uniqueCount="135">
  <si>
    <t>Date réalisation</t>
  </si>
  <si>
    <t/>
  </si>
  <si>
    <t>Civilité</t>
  </si>
  <si>
    <t>N° Sécurité Sociale</t>
  </si>
  <si>
    <t>Nom</t>
  </si>
  <si>
    <t>Date de naissance</t>
  </si>
  <si>
    <t>Prénom</t>
  </si>
  <si>
    <t>Age</t>
  </si>
  <si>
    <t>Matricule</t>
  </si>
  <si>
    <t xml:space="preserve">ANCIENNETE : </t>
  </si>
  <si>
    <t>Société</t>
  </si>
  <si>
    <t>INEO AQUITAINE</t>
  </si>
  <si>
    <t>Convention Collective</t>
  </si>
  <si>
    <t>Date d'entrée</t>
  </si>
  <si>
    <t>Date d'ancienneté</t>
  </si>
  <si>
    <t>Statut</t>
  </si>
  <si>
    <t>Travaux_Publics_Cadres</t>
  </si>
  <si>
    <t>Date de sortie</t>
  </si>
  <si>
    <t>Date de notification</t>
  </si>
  <si>
    <t>Motif de Sortie</t>
  </si>
  <si>
    <t>Salaire mensuel</t>
  </si>
  <si>
    <r>
      <t xml:space="preserve">Licenciement Origine Professionnelle
</t>
    </r>
    <r>
      <rPr>
        <b/>
        <sz val="11"/>
        <color theme="4" tint="-0.249977111117893"/>
        <rFont val="Calibri"/>
        <family val="2"/>
        <scheme val="minor"/>
      </rPr>
      <t>AT ou Maladie Professionnelle</t>
    </r>
  </si>
  <si>
    <t>Loi warzmann (Inaptitude non
Professionnelle)</t>
  </si>
  <si>
    <t>Feuille de Calcul Indemnité</t>
  </si>
  <si>
    <t>ICL IAC Travaux Public</t>
  </si>
  <si>
    <r>
      <t xml:space="preserve">Nbre mois préavis
</t>
    </r>
    <r>
      <rPr>
        <sz val="11"/>
        <color indexed="10"/>
        <rFont val="Calibri"/>
        <family val="2"/>
      </rPr>
      <t>(A remplir si Warzmann)</t>
    </r>
  </si>
  <si>
    <t>Nouvelle date de sortie</t>
  </si>
  <si>
    <t>Du</t>
  </si>
  <si>
    <t>Au</t>
  </si>
  <si>
    <t xml:space="preserve">Préavis </t>
  </si>
  <si>
    <t xml:space="preserve">Effectué </t>
  </si>
  <si>
    <t>Non effectué payé</t>
  </si>
  <si>
    <t>Non effectué Non payé</t>
  </si>
  <si>
    <t>Nombre Jours restants</t>
  </si>
  <si>
    <t xml:space="preserve">Solde </t>
  </si>
  <si>
    <t>Congés Normaux</t>
  </si>
  <si>
    <t>Congés Ancienneté</t>
  </si>
  <si>
    <t>Fractionnement</t>
  </si>
  <si>
    <t>RTT</t>
  </si>
  <si>
    <t>CET</t>
  </si>
  <si>
    <t>Prime Vacances</t>
  </si>
  <si>
    <t>10% du 10e de la base CP</t>
  </si>
  <si>
    <t>13e Mois</t>
  </si>
  <si>
    <t>Prime de Précarité</t>
  </si>
  <si>
    <t>Bruts perçus</t>
  </si>
  <si>
    <t>Contrat 1</t>
  </si>
  <si>
    <t>Renouvellement 1</t>
  </si>
  <si>
    <t>Renouvellement 2</t>
  </si>
  <si>
    <t xml:space="preserve">CALCUL SUR LES 12 DERNIERS MOIS DE SALAIRE </t>
  </si>
  <si>
    <t>E.V.
Pris en compte</t>
  </si>
  <si>
    <t>Total</t>
  </si>
  <si>
    <t>SAL/REF</t>
  </si>
  <si>
    <r>
      <rPr>
        <b/>
        <u/>
        <sz val="10"/>
        <color indexed="10"/>
        <rFont val="HELVE"/>
      </rPr>
      <t>RAPPEL CONDITIONS ANCIENNETE</t>
    </r>
    <r>
      <rPr>
        <b/>
        <sz val="10"/>
        <color indexed="10"/>
        <rFont val="HELVE"/>
      </rPr>
      <t xml:space="preserve"> :</t>
    </r>
  </si>
  <si>
    <t>INDEMNITE LEGALE à partir du 24/09/2017</t>
  </si>
  <si>
    <t>si ancienneté &gt;= à 8 mois (0,67)</t>
  </si>
  <si>
    <t>INDEMNITE CONVENTIONNELLE</t>
  </si>
  <si>
    <t>si ancienneté &gt;= à 2 ans</t>
  </si>
  <si>
    <t>MATRICULE</t>
  </si>
  <si>
    <t>NOM :</t>
  </si>
  <si>
    <r>
      <t xml:space="preserve">Nbre mois préavis </t>
    </r>
    <r>
      <rPr>
        <sz val="11"/>
        <color indexed="10"/>
        <rFont val="Calibri"/>
        <family val="2"/>
      </rPr>
      <t>(A remplir si Warzmann)</t>
    </r>
  </si>
  <si>
    <t>PRENOM :</t>
  </si>
  <si>
    <t>DATE ENTREE :</t>
  </si>
  <si>
    <t>DATE ANC :</t>
  </si>
  <si>
    <t>DATE SORTIE ou DATE NOTIFICATION</t>
  </si>
  <si>
    <t>Date Nais.</t>
  </si>
  <si>
    <t>PERIODE AVEC TEMPS PARTIEL ?</t>
  </si>
  <si>
    <r>
      <t xml:space="preserve">      </t>
    </r>
    <r>
      <rPr>
        <b/>
        <sz val="11"/>
        <color indexed="8"/>
        <rFont val="Calibri"/>
        <family val="2"/>
      </rPr>
      <t xml:space="preserve">           Cliquez ici pour afficher et remplir l'annexe si période à temps partiel durant la carrière</t>
    </r>
  </si>
  <si>
    <t xml:space="preserve"> </t>
  </si>
  <si>
    <t>CALCUL DU SALAIRE DE REFERENCE :</t>
  </si>
  <si>
    <t>CALCUL SUR LES 3 DERNIERS MOIS</t>
  </si>
  <si>
    <t>TOTAL</t>
  </si>
  <si>
    <t>Salarié à temps partiel : SALAIRE MOYEN</t>
  </si>
  <si>
    <t>(annexe ci-dessous)</t>
  </si>
  <si>
    <t>Salaire de référence retenu :</t>
  </si>
  <si>
    <t>CALCUL DE L'INDEMNITE DE LICENCIEMENT :</t>
  </si>
  <si>
    <t>INDEMNITE CONVENTIONNELLE DE LICENCIEMENT</t>
  </si>
  <si>
    <r>
      <t xml:space="preserve">INDEMNITE LEGALE DE LICENCIEMENT </t>
    </r>
    <r>
      <rPr>
        <b/>
        <sz val="8"/>
        <color indexed="10"/>
        <rFont val="Arial"/>
        <family val="2"/>
      </rPr>
      <t>applicable dès le 27/09/2017</t>
    </r>
  </si>
  <si>
    <t>Ancienneté inférieur à 10 ans : 1/4 ème de mois X ANC &lt; 10 ans</t>
  </si>
  <si>
    <t>Ancienneté supérieure à 10 ans : 1/3 de mois X ANC &gt; 10</t>
  </si>
  <si>
    <t>1/4 de mois X ANC &lt; 10 ans</t>
  </si>
  <si>
    <t>;</t>
  </si>
  <si>
    <t>1/3 de mois X ANC &gt; 10 ans</t>
  </si>
  <si>
    <t>INDEMNITE LEGALE LICENCIEMENT</t>
  </si>
  <si>
    <t>INDEMNITE LA PLUS FAVORABLE</t>
  </si>
  <si>
    <t>Montant Indemnité
Conventionnelle versée</t>
  </si>
  <si>
    <t>Montant soumis à CSG CRDS</t>
  </si>
  <si>
    <t xml:space="preserve">Si indemnité supérieure à </t>
  </si>
  <si>
    <t>PMSS  :</t>
  </si>
  <si>
    <t>ou supérieure au minimum légal ou conventionnel</t>
  </si>
  <si>
    <t xml:space="preserve">                                                           Cliquez ici pour afficher et remplir la fiche Traitement Social et Fiscal</t>
  </si>
  <si>
    <t xml:space="preserve">TRAITEMENT FISCAL ET SOCIAL DES INDEMNITES DE RUPTURE </t>
  </si>
  <si>
    <t xml:space="preserve">Matricule : </t>
  </si>
  <si>
    <t xml:space="preserve">Nom du salarié : </t>
  </si>
  <si>
    <t>Prénom du salarié :</t>
  </si>
  <si>
    <t xml:space="preserve">PMSS ANNEE 2020: </t>
  </si>
  <si>
    <t>DATE DE NOTIFICATION DE DEPART</t>
  </si>
  <si>
    <t>MOTIF du DEPART  :</t>
  </si>
  <si>
    <t>AUTRES</t>
  </si>
  <si>
    <r>
      <t>INDEMNITE TOTALE DE RUPTURE</t>
    </r>
    <r>
      <rPr>
        <b/>
        <sz val="11"/>
        <rFont val="Arial"/>
        <family val="2"/>
      </rPr>
      <t xml:space="preserve"> (dont légale ou conventionnelle, transactionnelle etc….)  :</t>
    </r>
  </si>
  <si>
    <r>
      <t xml:space="preserve">SALAIRES CUMULES  BRUTS AU 31-12 de l'année N-1 </t>
    </r>
    <r>
      <rPr>
        <b/>
        <i/>
        <sz val="10"/>
        <color indexed="10"/>
        <rFont val="Arial"/>
        <family val="2"/>
      </rPr>
      <t>(1) :</t>
    </r>
  </si>
  <si>
    <r>
      <rPr>
        <b/>
        <i/>
        <sz val="10"/>
        <color indexed="10"/>
        <rFont val="Arial"/>
        <family val="2"/>
      </rPr>
      <t>(1)</t>
    </r>
    <r>
      <rPr>
        <b/>
        <sz val="10"/>
        <color indexed="10"/>
        <rFont val="Arial"/>
        <family val="2"/>
      </rPr>
      <t xml:space="preserve">    Année N-1 = </t>
    </r>
  </si>
  <si>
    <t xml:space="preserve">Si licenciement : année précédent la date de notification de la rupture </t>
  </si>
  <si>
    <t>Si rupture conventionnelle : date de sortie des effectifs</t>
  </si>
  <si>
    <t>INDEMNITE LEGALE OU CONVENTIONNELLE DE LICENCIEMENT OU MISE A LA RETRAITE :</t>
  </si>
  <si>
    <t>REGIME FISCAL</t>
  </si>
  <si>
    <t>Exonération à hauteur du montant le plus élevé entre ces 3 montants :</t>
  </si>
  <si>
    <t>Limite maximum</t>
  </si>
  <si>
    <t>Limite retenue</t>
  </si>
  <si>
    <t>Traitement fiscal</t>
  </si>
  <si>
    <t>Montant</t>
  </si>
  <si>
    <t>DOUBLE REMUNERATION ANNUELLE BRUTE N-1</t>
  </si>
  <si>
    <t>50% DE LA SOMME GLOBALE montant indemnité de rupture totale</t>
  </si>
  <si>
    <t>INDEMNITE LEGALE OU CONVENTIONNELLE</t>
  </si>
  <si>
    <t xml:space="preserve">Illimité = </t>
  </si>
  <si>
    <t>Montant à saisir</t>
  </si>
  <si>
    <t>REGIME SOCIAL</t>
  </si>
  <si>
    <t>Traitement social</t>
  </si>
  <si>
    <t>DOUBLE DE LA REMUNERATION ANNUELLE BRUTE</t>
  </si>
  <si>
    <t xml:space="preserve">2 PASS = </t>
  </si>
  <si>
    <t>SOUMIS A CSG/CRDS BASE 100% non déductible</t>
  </si>
  <si>
    <t>ANNEXE
  CALCUL SALAIRE MOYEN 
PERIODE PRESENCE A TEMPS PARTIEL</t>
  </si>
  <si>
    <t>DATE SORTIE :</t>
  </si>
  <si>
    <t>CALCUL SUR LES 3 DERNIERS MOIS EVENTUELLEMENT RECONSTITUES</t>
  </si>
  <si>
    <t>Salaire de référence le plus favorable :</t>
  </si>
  <si>
    <t>% d'activité ayant servi au calcul  du salaire de référence</t>
  </si>
  <si>
    <t>Salaire de référence équivalent temps plein</t>
  </si>
  <si>
    <t>DATE DEBUT</t>
  </si>
  <si>
    <t>DATE FIN</t>
  </si>
  <si>
    <t>% ACT</t>
  </si>
  <si>
    <t>DUREE</t>
  </si>
  <si>
    <t>SAL REF RETENU (Equivalent Temps plein)</t>
  </si>
  <si>
    <t xml:space="preserve">SALAIRE MOYEN </t>
  </si>
  <si>
    <t>SE REPORTE AUTOMATIQUEMENT</t>
  </si>
  <si>
    <t>DANS LA CELLULE "Salarié à temps partiel : SALAIRE MOYEN"</t>
  </si>
  <si>
    <t>de_tout_compte</t>
  </si>
</sst>
</file>

<file path=xl/styles.xml><?xml version="1.0" encoding="utf-8"?>
<styleSheet xmlns="http://schemas.openxmlformats.org/spreadsheetml/2006/main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&gt;=3000000000000]#&quot; &quot;##&quot; &quot;##&quot; &quot;##&quot; &quot;###&quot; &quot;###&quot; | &quot;##;#&quot; &quot;##&quot; &quot;##&quot; &quot;##&quot; &quot;###&quot; &quot;###"/>
    <numFmt numFmtId="165" formatCode="#,##0.00\ &quot;€&quot;"/>
    <numFmt numFmtId="166" formatCode="_-* #,##0.00\ _F_-;\-* #,##0.00\ _F_-;_-* &quot;-&quot;??\ _F_-;_-@_-"/>
    <numFmt numFmtId="167" formatCode="_-* #,##0\ _€_-;\-* #,##0\ _€_-;_-* &quot;-&quot;??\ _€_-;_-@_-"/>
  </numFmts>
  <fonts count="69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0"/>
      <name val="Arial"/>
      <family val="2"/>
    </font>
    <font>
      <b/>
      <sz val="12"/>
      <color theme="4" tint="-0.249977111117893"/>
      <name val="Calibri"/>
      <family val="2"/>
    </font>
    <font>
      <b/>
      <sz val="20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b/>
      <sz val="12"/>
      <name val="Calibri"/>
      <family val="2"/>
      <scheme val="minor"/>
    </font>
    <font>
      <b/>
      <sz val="13"/>
      <color indexed="8"/>
      <name val="Calibri"/>
      <family val="2"/>
    </font>
    <font>
      <b/>
      <sz val="12"/>
      <color theme="3" tint="0.39997558519241921"/>
      <name val="Calibri"/>
      <family val="2"/>
      <scheme val="minor"/>
    </font>
    <font>
      <b/>
      <sz val="10"/>
      <color rgb="FFFF0000"/>
      <name val="Arial"/>
      <family val="2"/>
    </font>
    <font>
      <b/>
      <sz val="12"/>
      <name val="Calibri"/>
      <family val="2"/>
    </font>
    <font>
      <sz val="12"/>
      <name val="Calibri"/>
      <family val="2"/>
    </font>
    <font>
      <b/>
      <sz val="11"/>
      <color theme="4" tint="-0.249977111117893"/>
      <name val="Calibri"/>
      <family val="2"/>
      <scheme val="minor"/>
    </font>
    <font>
      <b/>
      <i/>
      <sz val="12"/>
      <color rgb="FFFF0000"/>
      <name val="Calibri"/>
      <family val="2"/>
    </font>
    <font>
      <sz val="11"/>
      <color theme="3" tint="0.39997558519241921"/>
      <name val="Calibri"/>
      <family val="2"/>
      <scheme val="minor"/>
    </font>
    <font>
      <sz val="11"/>
      <color indexed="10"/>
      <name val="Calibri"/>
      <family val="2"/>
    </font>
    <font>
      <b/>
      <u/>
      <sz val="10"/>
      <name val="Arial"/>
      <family val="2"/>
    </font>
    <font>
      <sz val="12"/>
      <name val="Calibri"/>
      <family val="2"/>
      <scheme val="minor"/>
    </font>
    <font>
      <b/>
      <i/>
      <sz val="12"/>
      <color rgb="FFFF0000"/>
      <name val="Arial"/>
      <family val="2"/>
    </font>
    <font>
      <b/>
      <i/>
      <sz val="10"/>
      <color rgb="FFFF0000"/>
      <name val="Arial"/>
      <family val="2"/>
    </font>
    <font>
      <b/>
      <i/>
      <u/>
      <sz val="10"/>
      <color theme="1"/>
      <name val="Arial"/>
      <family val="2"/>
    </font>
    <font>
      <b/>
      <i/>
      <sz val="12"/>
      <name val="Arial"/>
      <family val="2"/>
    </font>
    <font>
      <sz val="11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i/>
      <sz val="10"/>
      <name val="Arial"/>
      <family val="2"/>
    </font>
    <font>
      <b/>
      <sz val="11"/>
      <color rgb="FF339966"/>
      <name val="Calibri"/>
      <family val="2"/>
    </font>
    <font>
      <b/>
      <sz val="16"/>
      <name val="Arial"/>
      <family val="2"/>
    </font>
    <font>
      <b/>
      <sz val="10"/>
      <color indexed="10"/>
      <name val="HELVE"/>
    </font>
    <font>
      <b/>
      <u/>
      <sz val="10"/>
      <color indexed="10"/>
      <name val="HELVE"/>
    </font>
    <font>
      <sz val="10"/>
      <name val="HELVE"/>
    </font>
    <font>
      <b/>
      <sz val="10"/>
      <color theme="6" tint="-0.249977111117893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10"/>
      <color theme="6" tint="-0.249977111117893"/>
      <name val="Arial"/>
      <family val="2"/>
    </font>
    <font>
      <b/>
      <sz val="11"/>
      <color indexed="8"/>
      <name val="Calibri"/>
      <family val="2"/>
      <scheme val="minor"/>
    </font>
    <font>
      <b/>
      <sz val="11"/>
      <color indexed="8"/>
      <name val="Calibri"/>
      <family val="2"/>
    </font>
    <font>
      <sz val="10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indexed="10"/>
      <name val="Arial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rgb="FF92D050"/>
      <name val="Arial"/>
      <family val="2"/>
    </font>
    <font>
      <sz val="11"/>
      <color theme="0"/>
      <name val="Helvetica"/>
      <family val="2"/>
    </font>
    <font>
      <sz val="11"/>
      <name val="Helvetica"/>
      <family val="2"/>
    </font>
    <font>
      <sz val="10"/>
      <color theme="1"/>
      <name val="Calibri"/>
      <family val="2"/>
      <scheme val="minor"/>
    </font>
    <font>
      <b/>
      <sz val="14"/>
      <color theme="3" tint="0.39997558519241921"/>
      <name val="Calibri"/>
      <family val="2"/>
      <scheme val="minor"/>
    </font>
    <font>
      <b/>
      <sz val="11"/>
      <color rgb="FFFF0000"/>
      <name val="Helvetica"/>
      <family val="2"/>
    </font>
    <font>
      <sz val="11"/>
      <color rgb="FFFF0000"/>
      <name val="Helvetica"/>
      <family val="2"/>
    </font>
    <font>
      <i/>
      <sz val="11"/>
      <color rgb="FFFF0000"/>
      <name val="Helvetica"/>
      <family val="2"/>
    </font>
    <font>
      <sz val="11"/>
      <color rgb="FF0070C0"/>
      <name val="Helvetica"/>
      <family val="2"/>
    </font>
    <font>
      <b/>
      <sz val="14"/>
      <name val="Arial"/>
      <family val="2"/>
    </font>
    <font>
      <b/>
      <sz val="10"/>
      <color indexed="10"/>
      <name val="Arial"/>
      <family val="2"/>
    </font>
    <font>
      <b/>
      <i/>
      <sz val="10"/>
      <color indexed="10"/>
      <name val="Arial"/>
      <family val="2"/>
    </font>
    <font>
      <i/>
      <sz val="10"/>
      <color indexed="12"/>
      <name val="Arial"/>
      <family val="2"/>
    </font>
    <font>
      <b/>
      <sz val="10"/>
      <color indexed="12"/>
      <name val="Arial"/>
      <family val="2"/>
    </font>
    <font>
      <b/>
      <sz val="18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u/>
      <sz val="10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34"/>
      </patternFill>
    </fill>
    <fill>
      <patternFill patternType="solid">
        <fgColor theme="4" tint="0.59999389629810485"/>
        <bgColor indexed="3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9" tint="0.59996337778862885"/>
      </left>
      <right style="medium">
        <color theme="9" tint="0.59996337778862885"/>
      </right>
      <top style="medium">
        <color theme="9" tint="0.59996337778862885"/>
      </top>
      <bottom style="medium">
        <color theme="9" tint="0.59996337778862885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7">
    <xf numFmtId="0" fontId="0" fillId="0" borderId="0"/>
    <xf numFmtId="0" fontId="4" fillId="0" borderId="0"/>
    <xf numFmtId="0" fontId="1" fillId="0" borderId="0"/>
    <xf numFmtId="43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419">
    <xf numFmtId="0" fontId="0" fillId="0" borderId="0" xfId="0"/>
    <xf numFmtId="0" fontId="5" fillId="0" borderId="0" xfId="1" applyFont="1"/>
    <xf numFmtId="0" fontId="6" fillId="0" borderId="0" xfId="1" applyFont="1"/>
    <xf numFmtId="0" fontId="8" fillId="0" borderId="0" xfId="0" applyFont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center"/>
    </xf>
    <xf numFmtId="0" fontId="6" fillId="4" borderId="0" xfId="1" applyFont="1" applyFill="1" applyAlignment="1" applyProtection="1">
      <alignment horizontal="center"/>
      <protection locked="0"/>
    </xf>
    <xf numFmtId="164" fontId="6" fillId="5" borderId="0" xfId="1" applyNumberFormat="1" applyFont="1" applyFill="1" applyAlignment="1" applyProtection="1">
      <alignment horizontal="center" vertical="center"/>
      <protection locked="0"/>
    </xf>
    <xf numFmtId="0" fontId="6" fillId="5" borderId="0" xfId="1" applyFont="1" applyFill="1" applyAlignment="1" applyProtection="1">
      <alignment horizontal="center"/>
      <protection locked="0"/>
    </xf>
    <xf numFmtId="14" fontId="6" fillId="5" borderId="0" xfId="1" applyNumberFormat="1" applyFont="1" applyFill="1" applyAlignment="1" applyProtection="1">
      <alignment horizontal="center" vertical="center"/>
      <protection locked="0"/>
    </xf>
    <xf numFmtId="4" fontId="0" fillId="0" borderId="0" xfId="0" applyNumberFormat="1" applyAlignment="1">
      <alignment horizontal="center"/>
    </xf>
    <xf numFmtId="0" fontId="14" fillId="0" borderId="0" xfId="1" applyFont="1" applyAlignment="1">
      <alignment horizontal="center" vertical="center"/>
    </xf>
    <xf numFmtId="0" fontId="13" fillId="0" borderId="0" xfId="0" quotePrefix="1" applyFont="1" applyAlignment="1">
      <alignment horizontal="center"/>
    </xf>
    <xf numFmtId="2" fontId="15" fillId="0" borderId="0" xfId="0" applyNumberFormat="1" applyFont="1" applyAlignment="1">
      <alignment horizontal="center"/>
    </xf>
    <xf numFmtId="14" fontId="16" fillId="6" borderId="0" xfId="1" applyNumberFormat="1" applyFont="1" applyFill="1" applyAlignment="1" applyProtection="1">
      <alignment horizontal="center"/>
      <protection locked="0"/>
    </xf>
    <xf numFmtId="0" fontId="17" fillId="0" borderId="0" xfId="0" applyFont="1" applyAlignment="1">
      <alignment horizontal="center"/>
    </xf>
    <xf numFmtId="0" fontId="15" fillId="7" borderId="0" xfId="0" applyFont="1" applyFill="1" applyAlignment="1" applyProtection="1">
      <alignment horizontal="center"/>
      <protection locked="0"/>
    </xf>
    <xf numFmtId="14" fontId="6" fillId="5" borderId="0" xfId="1" applyNumberFormat="1" applyFont="1" applyFill="1" applyAlignment="1" applyProtection="1">
      <alignment horizontal="center"/>
      <protection locked="0"/>
    </xf>
    <xf numFmtId="0" fontId="18" fillId="0" borderId="0" xfId="0" applyFont="1" applyAlignment="1">
      <alignment horizontal="center" vertical="center"/>
    </xf>
    <xf numFmtId="14" fontId="6" fillId="5" borderId="0" xfId="1" applyNumberFormat="1" applyFont="1" applyFill="1" applyAlignment="1">
      <alignment horizontal="center" vertical="center"/>
    </xf>
    <xf numFmtId="14" fontId="19" fillId="7" borderId="0" xfId="1" applyNumberFormat="1" applyFont="1" applyFill="1" applyAlignment="1" applyProtection="1">
      <alignment horizontal="center"/>
      <protection locked="0"/>
    </xf>
    <xf numFmtId="0" fontId="20" fillId="0" borderId="0" xfId="1" applyFont="1"/>
    <xf numFmtId="4" fontId="6" fillId="5" borderId="0" xfId="1" applyNumberFormat="1" applyFont="1" applyFill="1" applyAlignment="1" applyProtection="1">
      <alignment horizontal="center"/>
      <protection locked="0"/>
    </xf>
    <xf numFmtId="14" fontId="6" fillId="0" borderId="0" xfId="1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5" fillId="7" borderId="0" xfId="1" applyFont="1" applyFill="1" applyAlignment="1" applyProtection="1">
      <alignment horizontal="center" vertical="center"/>
      <protection locked="0"/>
    </xf>
    <xf numFmtId="0" fontId="5" fillId="0" borderId="0" xfId="1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22" fillId="0" borderId="0" xfId="1" applyFont="1"/>
    <xf numFmtId="0" fontId="2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3" fillId="8" borderId="0" xfId="0" applyFont="1" applyFill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14" fontId="13" fillId="0" borderId="6" xfId="0" applyNumberFormat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center"/>
    </xf>
    <xf numFmtId="0" fontId="5" fillId="3" borderId="7" xfId="1" applyFont="1" applyFill="1" applyBorder="1" applyAlignment="1">
      <alignment horizontal="center"/>
    </xf>
    <xf numFmtId="0" fontId="5" fillId="3" borderId="8" xfId="1" applyFont="1" applyFill="1" applyBorder="1" applyAlignment="1">
      <alignment horizontal="center"/>
    </xf>
    <xf numFmtId="0" fontId="25" fillId="0" borderId="0" xfId="0" applyFont="1" applyAlignment="1">
      <alignment horizontal="center"/>
    </xf>
    <xf numFmtId="0" fontId="13" fillId="3" borderId="9" xfId="0" applyFont="1" applyFill="1" applyBorder="1" applyAlignment="1">
      <alignment horizontal="center"/>
    </xf>
    <xf numFmtId="14" fontId="26" fillId="0" borderId="10" xfId="0" applyNumberFormat="1" applyFont="1" applyBorder="1" applyAlignment="1" applyProtection="1">
      <alignment horizontal="center"/>
      <protection locked="0"/>
    </xf>
    <xf numFmtId="0" fontId="26" fillId="0" borderId="11" xfId="0" applyFont="1" applyBorder="1" applyAlignment="1" applyProtection="1">
      <alignment horizontal="center"/>
      <protection locked="0"/>
    </xf>
    <xf numFmtId="0" fontId="13" fillId="3" borderId="12" xfId="0" applyFont="1" applyFill="1" applyBorder="1" applyAlignment="1">
      <alignment horizontal="center"/>
    </xf>
    <xf numFmtId="0" fontId="26" fillId="0" borderId="13" xfId="0" applyFont="1" applyBorder="1" applyAlignment="1" applyProtection="1">
      <alignment horizontal="center"/>
      <protection locked="0"/>
    </xf>
    <xf numFmtId="0" fontId="26" fillId="0" borderId="14" xfId="0" applyFont="1" applyBorder="1" applyAlignment="1" applyProtection="1">
      <alignment horizontal="center"/>
      <protection locked="0"/>
    </xf>
    <xf numFmtId="0" fontId="13" fillId="3" borderId="15" xfId="0" applyFont="1" applyFill="1" applyBorder="1" applyAlignment="1">
      <alignment horizontal="center"/>
    </xf>
    <xf numFmtId="0" fontId="26" fillId="0" borderId="16" xfId="0" applyFont="1" applyBorder="1" applyAlignment="1" applyProtection="1">
      <alignment horizontal="center"/>
      <protection locked="0"/>
    </xf>
    <xf numFmtId="0" fontId="26" fillId="0" borderId="17" xfId="0" applyFont="1" applyBorder="1" applyAlignment="1" applyProtection="1">
      <alignment horizontal="center"/>
      <protection locked="0"/>
    </xf>
    <xf numFmtId="0" fontId="6" fillId="0" borderId="18" xfId="1" applyFont="1" applyBorder="1"/>
    <xf numFmtId="0" fontId="5" fillId="3" borderId="1" xfId="1" applyFont="1" applyFill="1" applyBorder="1" applyAlignment="1">
      <alignment horizontal="center"/>
    </xf>
    <xf numFmtId="0" fontId="6" fillId="0" borderId="19" xfId="1" applyFont="1" applyBorder="1" applyAlignment="1" applyProtection="1">
      <alignment horizontal="center"/>
      <protection locked="0"/>
    </xf>
    <xf numFmtId="0" fontId="27" fillId="0" borderId="20" xfId="0" applyFont="1" applyBorder="1" applyAlignment="1" applyProtection="1">
      <alignment horizontal="center"/>
      <protection locked="0"/>
    </xf>
    <xf numFmtId="0" fontId="28" fillId="0" borderId="0" xfId="0" applyFont="1" applyAlignment="1">
      <alignment horizontal="center"/>
    </xf>
    <xf numFmtId="0" fontId="6" fillId="0" borderId="20" xfId="1" applyFont="1" applyBorder="1" applyAlignment="1" applyProtection="1">
      <alignment horizontal="center"/>
      <protection locked="0"/>
    </xf>
    <xf numFmtId="0" fontId="19" fillId="3" borderId="15" xfId="1" applyFont="1" applyFill="1" applyBorder="1" applyAlignment="1">
      <alignment horizontal="center"/>
    </xf>
    <xf numFmtId="0" fontId="6" fillId="0" borderId="21" xfId="1" applyFont="1" applyBorder="1" applyAlignment="1" applyProtection="1">
      <alignment horizontal="center"/>
      <protection locked="0"/>
    </xf>
    <xf numFmtId="0" fontId="29" fillId="0" borderId="0" xfId="0" applyFont="1" applyAlignment="1">
      <alignment horizontal="center"/>
    </xf>
    <xf numFmtId="0" fontId="13" fillId="3" borderId="1" xfId="0" applyFont="1" applyFill="1" applyBorder="1" applyAlignment="1">
      <alignment horizontal="center"/>
    </xf>
    <xf numFmtId="165" fontId="26" fillId="0" borderId="5" xfId="0" applyNumberFormat="1" applyFont="1" applyBorder="1" applyAlignment="1">
      <alignment horizontal="center"/>
    </xf>
    <xf numFmtId="0" fontId="18" fillId="0" borderId="0" xfId="0" applyFont="1"/>
    <xf numFmtId="165" fontId="26" fillId="0" borderId="5" xfId="0" applyNumberFormat="1" applyFont="1" applyBorder="1" applyAlignment="1" applyProtection="1">
      <alignment horizontal="center"/>
      <protection locked="0"/>
    </xf>
    <xf numFmtId="4" fontId="6" fillId="0" borderId="22" xfId="1" applyNumberFormat="1" applyFont="1" applyBorder="1" applyAlignment="1" applyProtection="1">
      <alignment horizontal="center"/>
      <protection locked="0"/>
    </xf>
    <xf numFmtId="4" fontId="28" fillId="0" borderId="20" xfId="0" applyNumberFormat="1" applyFont="1" applyBorder="1" applyAlignment="1" applyProtection="1">
      <alignment horizontal="center"/>
      <protection locked="0"/>
    </xf>
    <xf numFmtId="4" fontId="28" fillId="0" borderId="21" xfId="0" applyNumberFormat="1" applyFont="1" applyBorder="1" applyAlignment="1" applyProtection="1">
      <alignment horizontal="center"/>
      <protection locked="0"/>
    </xf>
    <xf numFmtId="165" fontId="30" fillId="0" borderId="1" xfId="0" applyNumberFormat="1" applyFont="1" applyBorder="1" applyAlignment="1">
      <alignment horizontal="center"/>
    </xf>
    <xf numFmtId="0" fontId="2" fillId="0" borderId="24" xfId="2" applyFont="1" applyBorder="1" applyAlignment="1">
      <alignment horizontal="center" wrapText="1"/>
    </xf>
    <xf numFmtId="17" fontId="31" fillId="0" borderId="24" xfId="2" applyNumberFormat="1" applyFont="1" applyBorder="1"/>
    <xf numFmtId="43" fontId="32" fillId="9" borderId="24" xfId="3" applyFont="1" applyFill="1" applyBorder="1" applyProtection="1">
      <protection locked="0"/>
    </xf>
    <xf numFmtId="0" fontId="2" fillId="0" borderId="24" xfId="2" applyFont="1" applyBorder="1" applyAlignment="1">
      <alignment horizontal="right"/>
    </xf>
    <xf numFmtId="43" fontId="1" fillId="0" borderId="24" xfId="3" applyFont="1" applyBorder="1" applyProtection="1"/>
    <xf numFmtId="0" fontId="13" fillId="0" borderId="24" xfId="2" applyFont="1" applyBorder="1" applyAlignment="1">
      <alignment horizontal="right"/>
    </xf>
    <xf numFmtId="0" fontId="13" fillId="0" borderId="0" xfId="2" applyFont="1" applyAlignment="1">
      <alignment horizontal="right"/>
    </xf>
    <xf numFmtId="43" fontId="13" fillId="0" borderId="0" xfId="3" applyFont="1" applyBorder="1" applyAlignment="1" applyProtection="1">
      <alignment horizontal="center"/>
    </xf>
    <xf numFmtId="0" fontId="1" fillId="0" borderId="0" xfId="2"/>
    <xf numFmtId="2" fontId="1" fillId="0" borderId="0" xfId="2" applyNumberFormat="1"/>
    <xf numFmtId="0" fontId="10" fillId="0" borderId="0" xfId="2" applyFont="1" applyAlignment="1">
      <alignment horizontal="center" vertical="center"/>
    </xf>
    <xf numFmtId="2" fontId="8" fillId="0" borderId="0" xfId="2" applyNumberFormat="1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14" fontId="9" fillId="2" borderId="24" xfId="2" applyNumberFormat="1" applyFont="1" applyFill="1" applyBorder="1" applyAlignment="1">
      <alignment horizontal="center" vertical="center"/>
    </xf>
    <xf numFmtId="2" fontId="18" fillId="0" borderId="0" xfId="2" applyNumberFormat="1" applyFont="1"/>
    <xf numFmtId="0" fontId="38" fillId="0" borderId="0" xfId="2" applyFont="1"/>
    <xf numFmtId="2" fontId="18" fillId="0" borderId="0" xfId="2" applyNumberFormat="1" applyFont="1" applyAlignment="1">
      <alignment horizontal="center"/>
    </xf>
    <xf numFmtId="2" fontId="38" fillId="0" borderId="0" xfId="2" applyNumberFormat="1" applyFont="1"/>
    <xf numFmtId="2" fontId="13" fillId="0" borderId="0" xfId="2" applyNumberFormat="1" applyFont="1"/>
    <xf numFmtId="0" fontId="13" fillId="0" borderId="0" xfId="2" applyFont="1"/>
    <xf numFmtId="0" fontId="39" fillId="9" borderId="0" xfId="2" applyFont="1" applyFill="1" applyAlignment="1" applyProtection="1">
      <alignment horizontal="center"/>
      <protection locked="0"/>
    </xf>
    <xf numFmtId="0" fontId="40" fillId="0" borderId="0" xfId="2" quotePrefix="1" applyFont="1" applyAlignment="1">
      <alignment horizontal="left"/>
    </xf>
    <xf numFmtId="2" fontId="13" fillId="0" borderId="0" xfId="2" applyNumberFormat="1" applyFont="1" applyAlignment="1">
      <alignment horizontal="center"/>
    </xf>
    <xf numFmtId="0" fontId="13" fillId="11" borderId="0" xfId="2" applyFont="1" applyFill="1" applyAlignment="1" applyProtection="1">
      <alignment horizontal="center"/>
      <protection locked="0"/>
    </xf>
    <xf numFmtId="2" fontId="41" fillId="0" borderId="0" xfId="2" applyNumberFormat="1" applyFont="1" applyAlignment="1">
      <alignment horizontal="left"/>
    </xf>
    <xf numFmtId="14" fontId="42" fillId="9" borderId="0" xfId="2" applyNumberFormat="1" applyFont="1" applyFill="1" applyAlignment="1" applyProtection="1">
      <alignment horizontal="center"/>
      <protection locked="0"/>
    </xf>
    <xf numFmtId="0" fontId="2" fillId="0" borderId="0" xfId="2" applyFont="1" applyAlignment="1">
      <alignment wrapText="1"/>
    </xf>
    <xf numFmtId="2" fontId="41" fillId="0" borderId="0" xfId="2" applyNumberFormat="1" applyFont="1"/>
    <xf numFmtId="19" fontId="1" fillId="0" borderId="0" xfId="2" applyNumberFormat="1"/>
    <xf numFmtId="14" fontId="13" fillId="2" borderId="0" xfId="2" applyNumberFormat="1" applyFont="1" applyFill="1" applyAlignment="1" applyProtection="1">
      <alignment horizontal="center"/>
      <protection locked="0"/>
    </xf>
    <xf numFmtId="2" fontId="41" fillId="0" borderId="0" xfId="2" quotePrefix="1" applyNumberFormat="1" applyFont="1" applyAlignment="1">
      <alignment horizontal="left"/>
    </xf>
    <xf numFmtId="14" fontId="32" fillId="9" borderId="0" xfId="2" applyNumberFormat="1" applyFont="1" applyFill="1" applyAlignment="1" applyProtection="1">
      <alignment horizontal="center"/>
      <protection locked="0"/>
    </xf>
    <xf numFmtId="0" fontId="2" fillId="0" borderId="0" xfId="2" applyFont="1"/>
    <xf numFmtId="4" fontId="1" fillId="0" borderId="0" xfId="2" applyNumberFormat="1" applyAlignment="1">
      <alignment horizontal="center"/>
    </xf>
    <xf numFmtId="0" fontId="23" fillId="0" borderId="0" xfId="2" applyFont="1"/>
    <xf numFmtId="0" fontId="13" fillId="12" borderId="0" xfId="2" applyFont="1" applyFill="1"/>
    <xf numFmtId="0" fontId="43" fillId="0" borderId="0" xfId="2" applyFont="1"/>
    <xf numFmtId="2" fontId="1" fillId="0" borderId="0" xfId="2" quotePrefix="1" applyNumberFormat="1" applyAlignment="1">
      <alignment horizontal="left"/>
    </xf>
    <xf numFmtId="4" fontId="13" fillId="0" borderId="0" xfId="2" applyNumberFormat="1" applyFont="1"/>
    <xf numFmtId="2" fontId="13" fillId="0" borderId="0" xfId="2" applyNumberFormat="1" applyFont="1" applyAlignment="1" applyProtection="1">
      <alignment horizontal="center"/>
      <protection locked="0"/>
    </xf>
    <xf numFmtId="0" fontId="18" fillId="0" borderId="0" xfId="2" applyFont="1"/>
    <xf numFmtId="0" fontId="45" fillId="0" borderId="0" xfId="2" applyFont="1"/>
    <xf numFmtId="2" fontId="45" fillId="0" borderId="0" xfId="2" quotePrefix="1" applyNumberFormat="1" applyFont="1" applyAlignment="1">
      <alignment horizontal="left"/>
    </xf>
    <xf numFmtId="17" fontId="31" fillId="0" borderId="24" xfId="2" applyNumberFormat="1" applyFont="1" applyBorder="1" applyProtection="1">
      <protection locked="0"/>
    </xf>
    <xf numFmtId="43" fontId="32" fillId="0" borderId="24" xfId="3" applyFont="1" applyFill="1" applyBorder="1" applyProtection="1">
      <protection locked="0"/>
    </xf>
    <xf numFmtId="0" fontId="46" fillId="0" borderId="33" xfId="2" applyFont="1" applyBorder="1" applyAlignment="1">
      <alignment horizontal="right"/>
    </xf>
    <xf numFmtId="43" fontId="1" fillId="0" borderId="10" xfId="3" applyFont="1" applyBorder="1"/>
    <xf numFmtId="0" fontId="13" fillId="0" borderId="24" xfId="2" quotePrefix="1" applyFont="1" applyBorder="1" applyAlignment="1">
      <alignment horizontal="left"/>
    </xf>
    <xf numFmtId="43" fontId="1" fillId="0" borderId="24" xfId="3" applyFont="1" applyBorder="1"/>
    <xf numFmtId="0" fontId="25" fillId="0" borderId="0" xfId="2" quotePrefix="1" applyFont="1" applyAlignment="1">
      <alignment horizontal="center" vertical="center"/>
    </xf>
    <xf numFmtId="0" fontId="25" fillId="0" borderId="34" xfId="2" quotePrefix="1" applyFont="1" applyBorder="1" applyAlignment="1">
      <alignment horizontal="left"/>
    </xf>
    <xf numFmtId="0" fontId="1" fillId="0" borderId="35" xfId="2" applyBorder="1"/>
    <xf numFmtId="2" fontId="1" fillId="0" borderId="35" xfId="2" applyNumberFormat="1" applyBorder="1"/>
    <xf numFmtId="2" fontId="1" fillId="0" borderId="36" xfId="2" applyNumberFormat="1" applyBorder="1"/>
    <xf numFmtId="0" fontId="1" fillId="0" borderId="34" xfId="2" applyBorder="1"/>
    <xf numFmtId="0" fontId="1" fillId="0" borderId="36" xfId="2" applyBorder="1"/>
    <xf numFmtId="0" fontId="47" fillId="0" borderId="40" xfId="2" applyFont="1" applyBorder="1"/>
    <xf numFmtId="2" fontId="13" fillId="0" borderId="28" xfId="2" applyNumberFormat="1" applyFont="1" applyBorder="1"/>
    <xf numFmtId="0" fontId="1" fillId="0" borderId="28" xfId="2" applyBorder="1"/>
    <xf numFmtId="0" fontId="41" fillId="0" borderId="40" xfId="2" applyFont="1" applyBorder="1" applyAlignment="1">
      <alignment horizontal="left"/>
    </xf>
    <xf numFmtId="0" fontId="41" fillId="0" borderId="0" xfId="2" applyFont="1" applyAlignment="1">
      <alignment wrapText="1"/>
    </xf>
    <xf numFmtId="2" fontId="41" fillId="0" borderId="0" xfId="2" quotePrefix="1" applyNumberFormat="1" applyFont="1" applyAlignment="1">
      <alignment horizontal="left" wrapText="1"/>
    </xf>
    <xf numFmtId="2" fontId="41" fillId="0" borderId="28" xfId="2" applyNumberFormat="1" applyFont="1" applyBorder="1" applyAlignment="1">
      <alignment wrapText="1"/>
    </xf>
    <xf numFmtId="0" fontId="41" fillId="0" borderId="0" xfId="2" applyFont="1"/>
    <xf numFmtId="2" fontId="41" fillId="0" borderId="28" xfId="2" applyNumberFormat="1" applyFont="1" applyBorder="1"/>
    <xf numFmtId="2" fontId="41" fillId="0" borderId="0" xfId="2" applyNumberFormat="1" applyFont="1" applyAlignment="1">
      <alignment wrapText="1"/>
    </xf>
    <xf numFmtId="0" fontId="41" fillId="0" borderId="40" xfId="2" applyFont="1" applyBorder="1"/>
    <xf numFmtId="0" fontId="41" fillId="0" borderId="28" xfId="2" applyFont="1" applyBorder="1" applyAlignment="1">
      <alignment wrapText="1"/>
    </xf>
    <xf numFmtId="0" fontId="1" fillId="0" borderId="38" xfId="2" applyBorder="1"/>
    <xf numFmtId="2" fontId="1" fillId="0" borderId="38" xfId="2" quotePrefix="1" applyNumberFormat="1" applyBorder="1" applyAlignment="1">
      <alignment horizontal="left"/>
    </xf>
    <xf numFmtId="2" fontId="1" fillId="0" borderId="10" xfId="2" applyNumberFormat="1" applyBorder="1"/>
    <xf numFmtId="0" fontId="1" fillId="0" borderId="37" xfId="2" applyBorder="1"/>
    <xf numFmtId="2" fontId="1" fillId="0" borderId="38" xfId="2" applyNumberFormat="1" applyBorder="1"/>
    <xf numFmtId="0" fontId="1" fillId="0" borderId="10" xfId="2" applyBorder="1"/>
    <xf numFmtId="0" fontId="1" fillId="0" borderId="41" xfId="2" applyBorder="1"/>
    <xf numFmtId="4" fontId="1" fillId="0" borderId="0" xfId="2" applyNumberFormat="1" applyAlignment="1">
      <alignment vertical="center"/>
    </xf>
    <xf numFmtId="43" fontId="1" fillId="0" borderId="29" xfId="3" quotePrefix="1" applyFont="1" applyBorder="1" applyAlignment="1">
      <alignment vertical="center"/>
    </xf>
    <xf numFmtId="43" fontId="1" fillId="0" borderId="0" xfId="3" quotePrefix="1" applyFont="1" applyAlignment="1">
      <alignment horizontal="centerContinuous" vertical="center" wrapText="1"/>
    </xf>
    <xf numFmtId="43" fontId="1" fillId="0" borderId="0" xfId="3" applyFont="1" applyAlignment="1">
      <alignment horizontal="centerContinuous" vertical="center"/>
    </xf>
    <xf numFmtId="43" fontId="1" fillId="0" borderId="29" xfId="3" applyFont="1" applyBorder="1" applyAlignment="1">
      <alignment vertical="center"/>
    </xf>
    <xf numFmtId="0" fontId="7" fillId="0" borderId="40" xfId="2" applyFont="1" applyBorder="1" applyAlignment="1">
      <alignment horizontal="centerContinuous" vertical="center" wrapText="1"/>
    </xf>
    <xf numFmtId="0" fontId="1" fillId="0" borderId="0" xfId="2" applyAlignment="1">
      <alignment horizontal="centerContinuous" vertical="center"/>
    </xf>
    <xf numFmtId="43" fontId="13" fillId="0" borderId="0" xfId="3" applyFont="1" applyAlignment="1">
      <alignment horizontal="center" vertical="center"/>
    </xf>
    <xf numFmtId="43" fontId="13" fillId="0" borderId="29" xfId="3" applyFont="1" applyBorder="1" applyAlignment="1">
      <alignment vertical="center"/>
    </xf>
    <xf numFmtId="3" fontId="13" fillId="0" borderId="0" xfId="2" applyNumberFormat="1" applyFont="1" applyAlignment="1">
      <alignment vertical="center"/>
    </xf>
    <xf numFmtId="43" fontId="13" fillId="0" borderId="37" xfId="3" applyFont="1" applyBorder="1" applyAlignment="1">
      <alignment horizontal="center" vertical="center"/>
    </xf>
    <xf numFmtId="43" fontId="13" fillId="0" borderId="38" xfId="3" applyFont="1" applyBorder="1" applyAlignment="1">
      <alignment horizontal="center" vertical="center"/>
    </xf>
    <xf numFmtId="43" fontId="13" fillId="0" borderId="33" xfId="3" applyFont="1" applyBorder="1" applyAlignment="1">
      <alignment vertical="center"/>
    </xf>
    <xf numFmtId="43" fontId="13" fillId="3" borderId="24" xfId="3" applyFont="1" applyFill="1" applyBorder="1" applyAlignment="1">
      <alignment horizontal="center" vertical="center"/>
    </xf>
    <xf numFmtId="0" fontId="13" fillId="0" borderId="40" xfId="2" applyFont="1" applyBorder="1" applyAlignment="1">
      <alignment horizontal="center" vertical="center"/>
    </xf>
    <xf numFmtId="0" fontId="13" fillId="0" borderId="0" xfId="2" applyFont="1" applyAlignment="1">
      <alignment horizontal="center" vertical="center"/>
    </xf>
    <xf numFmtId="167" fontId="13" fillId="0" borderId="0" xfId="3" applyNumberFormat="1" applyFont="1" applyAlignment="1">
      <alignment horizontal="center" vertical="center"/>
    </xf>
    <xf numFmtId="3" fontId="14" fillId="0" borderId="0" xfId="2" applyNumberFormat="1" applyFont="1" applyAlignment="1">
      <alignment horizontal="center" vertical="center"/>
    </xf>
    <xf numFmtId="3" fontId="1" fillId="0" borderId="0" xfId="2" applyNumberFormat="1"/>
    <xf numFmtId="0" fontId="52" fillId="0" borderId="42" xfId="2" applyFont="1" applyBorder="1" applyAlignment="1">
      <alignment horizontal="left"/>
    </xf>
    <xf numFmtId="0" fontId="53" fillId="0" borderId="43" xfId="2" applyFont="1" applyBorder="1"/>
    <xf numFmtId="0" fontId="53" fillId="0" borderId="44" xfId="2" applyFont="1" applyBorder="1"/>
    <xf numFmtId="4" fontId="1" fillId="11" borderId="0" xfId="2" applyNumberFormat="1" applyFill="1" applyAlignment="1">
      <alignment horizontal="center" vertical="center"/>
    </xf>
    <xf numFmtId="0" fontId="53" fillId="0" borderId="45" xfId="2" applyFont="1" applyBorder="1"/>
    <xf numFmtId="0" fontId="53" fillId="0" borderId="0" xfId="2" applyFont="1"/>
    <xf numFmtId="0" fontId="53" fillId="0" borderId="46" xfId="2" applyFont="1" applyBorder="1"/>
    <xf numFmtId="4" fontId="55" fillId="0" borderId="0" xfId="2" applyNumberFormat="1" applyFont="1" applyAlignment="1">
      <alignment horizontal="center" vertical="center"/>
    </xf>
    <xf numFmtId="0" fontId="56" fillId="0" borderId="45" xfId="2" applyFont="1" applyBorder="1" applyAlignment="1">
      <alignment horizontal="left" indent="1"/>
    </xf>
    <xf numFmtId="0" fontId="56" fillId="8" borderId="0" xfId="2" applyFont="1" applyFill="1" applyAlignment="1" applyProtection="1">
      <alignment horizontal="right"/>
      <protection locked="0"/>
    </xf>
    <xf numFmtId="3" fontId="56" fillId="8" borderId="46" xfId="3" applyNumberFormat="1" applyFont="1" applyFill="1" applyBorder="1" applyAlignment="1" applyProtection="1">
      <alignment horizontal="center"/>
      <protection locked="0"/>
    </xf>
    <xf numFmtId="0" fontId="56" fillId="0" borderId="45" xfId="2" applyFont="1" applyBorder="1"/>
    <xf numFmtId="0" fontId="56" fillId="0" borderId="0" xfId="2" applyFont="1"/>
    <xf numFmtId="3" fontId="56" fillId="0" borderId="0" xfId="3" applyNumberFormat="1" applyFont="1" applyAlignment="1">
      <alignment horizontal="center"/>
    </xf>
    <xf numFmtId="0" fontId="57" fillId="0" borderId="0" xfId="2" applyFont="1"/>
    <xf numFmtId="0" fontId="56" fillId="0" borderId="46" xfId="2" applyFont="1" applyBorder="1"/>
    <xf numFmtId="0" fontId="58" fillId="0" borderId="0" xfId="2" applyFont="1"/>
    <xf numFmtId="0" fontId="57" fillId="0" borderId="46" xfId="2" applyFont="1" applyBorder="1"/>
    <xf numFmtId="0" fontId="57" fillId="0" borderId="45" xfId="2" applyFont="1" applyBorder="1"/>
    <xf numFmtId="0" fontId="50" fillId="0" borderId="0" xfId="2" applyFont="1" applyAlignment="1">
      <alignment horizontal="left"/>
    </xf>
    <xf numFmtId="0" fontId="59" fillId="0" borderId="47" xfId="2" applyFont="1" applyBorder="1"/>
    <xf numFmtId="0" fontId="59" fillId="0" borderId="48" xfId="2" applyFont="1" applyBorder="1"/>
    <xf numFmtId="0" fontId="59" fillId="0" borderId="49" xfId="2" applyFont="1" applyBorder="1"/>
    <xf numFmtId="0" fontId="61" fillId="0" borderId="0" xfId="2" applyFont="1"/>
    <xf numFmtId="0" fontId="60" fillId="0" borderId="0" xfId="2" applyFont="1" applyAlignment="1">
      <alignment vertical="center"/>
    </xf>
    <xf numFmtId="0" fontId="13" fillId="0" borderId="0" xfId="2" applyFont="1" applyAlignment="1">
      <alignment horizontal="left" vertical="center"/>
    </xf>
    <xf numFmtId="0" fontId="39" fillId="0" borderId="0" xfId="2" applyFont="1" applyAlignment="1" applyProtection="1">
      <alignment horizontal="left" vertical="center"/>
      <protection locked="0"/>
    </xf>
    <xf numFmtId="0" fontId="39" fillId="0" borderId="0" xfId="2" applyFont="1" applyAlignment="1" applyProtection="1">
      <alignment vertical="center"/>
      <protection locked="0"/>
    </xf>
    <xf numFmtId="0" fontId="1" fillId="0" borderId="0" xfId="2" applyProtection="1">
      <protection locked="0"/>
    </xf>
    <xf numFmtId="4" fontId="1" fillId="0" borderId="0" xfId="2" applyNumberFormat="1"/>
    <xf numFmtId="0" fontId="32" fillId="0" borderId="0" xfId="2" applyFont="1"/>
    <xf numFmtId="14" fontId="1" fillId="0" borderId="0" xfId="2" applyNumberFormat="1"/>
    <xf numFmtId="0" fontId="7" fillId="0" borderId="0" xfId="2" applyFont="1"/>
    <xf numFmtId="0" fontId="42" fillId="0" borderId="0" xfId="2" applyFont="1"/>
    <xf numFmtId="4" fontId="7" fillId="0" borderId="0" xfId="2" applyNumberFormat="1" applyFont="1"/>
    <xf numFmtId="0" fontId="13" fillId="0" borderId="0" xfId="2" applyFont="1" applyAlignment="1">
      <alignment horizontal="center"/>
    </xf>
    <xf numFmtId="0" fontId="39" fillId="0" borderId="0" xfId="2" applyFont="1" applyAlignment="1">
      <alignment horizontal="center"/>
    </xf>
    <xf numFmtId="4" fontId="13" fillId="0" borderId="0" xfId="2" applyNumberFormat="1" applyFont="1" applyProtection="1">
      <protection locked="0"/>
    </xf>
    <xf numFmtId="167" fontId="39" fillId="0" borderId="0" xfId="3" applyNumberFormat="1" applyFont="1" applyFill="1" applyAlignment="1" applyProtection="1">
      <alignment vertical="center"/>
      <protection locked="0"/>
    </xf>
    <xf numFmtId="0" fontId="13" fillId="0" borderId="0" xfId="2" applyFont="1" applyAlignment="1">
      <alignment horizontal="left" vertical="center" wrapText="1"/>
    </xf>
    <xf numFmtId="0" fontId="39" fillId="0" borderId="0" xfId="2" applyFont="1" applyAlignment="1">
      <alignment horizontal="left" vertical="center" wrapText="1"/>
    </xf>
    <xf numFmtId="43" fontId="13" fillId="0" borderId="0" xfId="3" applyFont="1" applyAlignment="1" applyProtection="1">
      <alignment vertical="center"/>
      <protection locked="0"/>
    </xf>
    <xf numFmtId="8" fontId="1" fillId="0" borderId="0" xfId="2" applyNumberFormat="1"/>
    <xf numFmtId="14" fontId="39" fillId="0" borderId="0" xfId="3" applyNumberFormat="1" applyFont="1" applyFill="1" applyAlignment="1" applyProtection="1">
      <alignment horizontal="center" vertical="center"/>
      <protection locked="0"/>
    </xf>
    <xf numFmtId="0" fontId="13" fillId="0" borderId="0" xfId="2" applyFont="1" applyAlignment="1">
      <alignment horizontal="left"/>
    </xf>
    <xf numFmtId="0" fontId="39" fillId="0" borderId="0" xfId="2" applyFont="1" applyAlignment="1" applyProtection="1">
      <alignment horizontal="center"/>
      <protection locked="0"/>
    </xf>
    <xf numFmtId="43" fontId="13" fillId="11" borderId="0" xfId="3" applyFont="1" applyFill="1" applyAlignment="1" applyProtection="1">
      <alignment vertical="center"/>
      <protection locked="0"/>
    </xf>
    <xf numFmtId="4" fontId="7" fillId="0" borderId="0" xfId="2" applyNumberFormat="1" applyFont="1" applyAlignment="1">
      <alignment vertical="center"/>
    </xf>
    <xf numFmtId="4" fontId="18" fillId="0" borderId="0" xfId="2" applyNumberFormat="1" applyFont="1" applyAlignment="1">
      <alignment horizontal="right" vertical="center"/>
    </xf>
    <xf numFmtId="4" fontId="18" fillId="0" borderId="0" xfId="2" applyNumberFormat="1" applyFont="1" applyAlignment="1">
      <alignment vertical="center"/>
    </xf>
    <xf numFmtId="0" fontId="7" fillId="0" borderId="40" xfId="2" applyFont="1" applyBorder="1" applyAlignment="1">
      <alignment horizontal="center"/>
    </xf>
    <xf numFmtId="0" fontId="7" fillId="0" borderId="29" xfId="2" applyFont="1" applyBorder="1" applyAlignment="1">
      <alignment horizontal="center"/>
    </xf>
    <xf numFmtId="0" fontId="33" fillId="0" borderId="41" xfId="2" applyFont="1" applyBorder="1" applyAlignment="1">
      <alignment horizontal="center"/>
    </xf>
    <xf numFmtId="0" fontId="33" fillId="0" borderId="37" xfId="2" applyFont="1" applyBorder="1" applyAlignment="1">
      <alignment horizontal="center"/>
    </xf>
    <xf numFmtId="0" fontId="63" fillId="10" borderId="34" xfId="2" applyFont="1" applyFill="1" applyBorder="1" applyAlignment="1">
      <alignment horizontal="center"/>
    </xf>
    <xf numFmtId="0" fontId="63" fillId="10" borderId="35" xfId="2" applyFont="1" applyFill="1" applyBorder="1" applyAlignment="1">
      <alignment horizontal="center"/>
    </xf>
    <xf numFmtId="0" fontId="63" fillId="10" borderId="36" xfId="2" applyFont="1" applyFill="1" applyBorder="1" applyAlignment="1">
      <alignment horizontal="center"/>
    </xf>
    <xf numFmtId="0" fontId="7" fillId="0" borderId="0" xfId="2" applyFont="1" applyAlignment="1">
      <alignment horizontal="center"/>
    </xf>
    <xf numFmtId="0" fontId="1" fillId="0" borderId="40" xfId="2" applyBorder="1" applyAlignment="1">
      <alignment vertical="center" wrapText="1"/>
    </xf>
    <xf numFmtId="43" fontId="7" fillId="0" borderId="29" xfId="3" applyFont="1" applyBorder="1" applyAlignment="1">
      <alignment vertical="center"/>
    </xf>
    <xf numFmtId="4" fontId="1" fillId="0" borderId="29" xfId="2" applyNumberFormat="1" applyBorder="1"/>
    <xf numFmtId="0" fontId="64" fillId="10" borderId="51" xfId="2" applyFont="1" applyFill="1" applyBorder="1" applyAlignment="1">
      <alignment horizontal="center" vertical="center"/>
    </xf>
    <xf numFmtId="4" fontId="13" fillId="0" borderId="0" xfId="2" applyNumberFormat="1" applyFont="1" applyAlignment="1">
      <alignment horizontal="center" vertical="center"/>
    </xf>
    <xf numFmtId="0" fontId="1" fillId="0" borderId="37" xfId="2" applyBorder="1" applyAlignment="1">
      <alignment vertical="center" wrapText="1"/>
    </xf>
    <xf numFmtId="43" fontId="7" fillId="0" borderId="33" xfId="3" applyFont="1" applyBorder="1" applyAlignment="1">
      <alignment vertical="center"/>
    </xf>
    <xf numFmtId="4" fontId="7" fillId="0" borderId="37" xfId="2" applyNumberFormat="1" applyFont="1" applyBorder="1" applyAlignment="1">
      <alignment horizontal="center" vertical="center"/>
    </xf>
    <xf numFmtId="43" fontId="1" fillId="0" borderId="33" xfId="3" applyFont="1" applyBorder="1" applyAlignment="1">
      <alignment horizontal="center" vertical="center"/>
    </xf>
    <xf numFmtId="4" fontId="1" fillId="0" borderId="33" xfId="2" applyNumberFormat="1" applyBorder="1"/>
    <xf numFmtId="0" fontId="1" fillId="0" borderId="0" xfId="2" applyAlignment="1">
      <alignment vertical="center"/>
    </xf>
    <xf numFmtId="44" fontId="7" fillId="0" borderId="0" xfId="4" applyFont="1" applyAlignment="1">
      <alignment vertical="center"/>
    </xf>
    <xf numFmtId="4" fontId="7" fillId="0" borderId="0" xfId="2" applyNumberFormat="1" applyFont="1" applyAlignment="1">
      <alignment horizontal="center" vertical="center"/>
    </xf>
    <xf numFmtId="44" fontId="1" fillId="0" borderId="0" xfId="4" applyFont="1" applyAlignment="1">
      <alignment horizontal="center" vertical="center"/>
    </xf>
    <xf numFmtId="0" fontId="13" fillId="0" borderId="0" xfId="2" applyFont="1" applyAlignment="1">
      <alignment horizontal="center" wrapText="1"/>
    </xf>
    <xf numFmtId="0" fontId="13" fillId="0" borderId="0" xfId="2" applyFont="1" applyAlignment="1">
      <alignment wrapText="1"/>
    </xf>
    <xf numFmtId="0" fontId="7" fillId="0" borderId="41" xfId="2" applyFont="1" applyBorder="1" applyAlignment="1">
      <alignment horizontal="center"/>
    </xf>
    <xf numFmtId="0" fontId="33" fillId="0" borderId="24" xfId="2" applyFont="1" applyBorder="1" applyAlignment="1">
      <alignment horizontal="center"/>
    </xf>
    <xf numFmtId="0" fontId="63" fillId="10" borderId="0" xfId="2" applyFont="1" applyFill="1" applyAlignment="1">
      <alignment horizontal="center"/>
    </xf>
    <xf numFmtId="0" fontId="1" fillId="0" borderId="29" xfId="2" applyBorder="1" applyAlignment="1">
      <alignment vertical="center" wrapText="1"/>
    </xf>
    <xf numFmtId="0" fontId="64" fillId="10" borderId="53" xfId="2" applyFont="1" applyFill="1" applyBorder="1" applyAlignment="1">
      <alignment horizontal="center" vertical="center" wrapText="1"/>
    </xf>
    <xf numFmtId="0" fontId="1" fillId="0" borderId="33" xfId="2" applyBorder="1" applyAlignment="1">
      <alignment vertical="center" wrapText="1"/>
    </xf>
    <xf numFmtId="44" fontId="7" fillId="0" borderId="0" xfId="5" applyAlignment="1">
      <alignment vertical="center"/>
    </xf>
    <xf numFmtId="44" fontId="1" fillId="0" borderId="0" xfId="5" applyFont="1" applyAlignment="1">
      <alignment horizontal="center" vertical="center"/>
    </xf>
    <xf numFmtId="0" fontId="13" fillId="0" borderId="0" xfId="2" applyFont="1" applyAlignment="1" applyProtection="1">
      <alignment horizontal="left"/>
      <protection locked="0"/>
    </xf>
    <xf numFmtId="2" fontId="13" fillId="0" borderId="0" xfId="2" applyNumberFormat="1" applyFont="1" applyAlignment="1">
      <alignment vertical="center"/>
    </xf>
    <xf numFmtId="14" fontId="7" fillId="0" borderId="0" xfId="2" applyNumberFormat="1" applyFont="1" applyAlignment="1" applyProtection="1">
      <alignment horizontal="left"/>
      <protection locked="0"/>
    </xf>
    <xf numFmtId="14" fontId="1" fillId="0" borderId="0" xfId="2" applyNumberFormat="1" applyAlignment="1" applyProtection="1">
      <alignment horizontal="left"/>
      <protection locked="0"/>
    </xf>
    <xf numFmtId="4" fontId="1" fillId="0" borderId="0" xfId="2" applyNumberFormat="1" applyAlignment="1">
      <alignment horizontal="left"/>
    </xf>
    <xf numFmtId="2" fontId="13" fillId="0" borderId="40" xfId="2" applyNumberFormat="1" applyFont="1" applyBorder="1"/>
    <xf numFmtId="0" fontId="25" fillId="0" borderId="0" xfId="2" applyFont="1" applyAlignment="1">
      <alignment horizontal="center" vertical="center"/>
    </xf>
    <xf numFmtId="2" fontId="1" fillId="0" borderId="0" xfId="2" applyNumberFormat="1" applyAlignment="1">
      <alignment horizontal="center"/>
    </xf>
    <xf numFmtId="0" fontId="7" fillId="0" borderId="0" xfId="2" applyFont="1" applyAlignment="1">
      <alignment horizontal="right"/>
    </xf>
    <xf numFmtId="43" fontId="32" fillId="0" borderId="0" xfId="3" applyFont="1" applyFill="1" applyBorder="1" applyProtection="1">
      <protection locked="0"/>
    </xf>
    <xf numFmtId="43" fontId="7" fillId="0" borderId="0" xfId="3" applyFont="1" applyBorder="1"/>
    <xf numFmtId="17" fontId="1" fillId="0" borderId="0" xfId="2" applyNumberFormat="1" applyProtection="1">
      <protection locked="0"/>
    </xf>
    <xf numFmtId="43" fontId="1" fillId="0" borderId="0" xfId="6" applyFont="1" applyFill="1" applyBorder="1" applyProtection="1">
      <protection locked="0"/>
    </xf>
    <xf numFmtId="17" fontId="2" fillId="0" borderId="0" xfId="2" applyNumberFormat="1" applyFont="1" applyAlignment="1" applyProtection="1">
      <alignment horizontal="right"/>
      <protection locked="0"/>
    </xf>
    <xf numFmtId="4" fontId="67" fillId="0" borderId="0" xfId="2" applyNumberFormat="1" applyFont="1" applyAlignment="1">
      <alignment horizontal="center"/>
    </xf>
    <xf numFmtId="0" fontId="66" fillId="0" borderId="24" xfId="2" applyFont="1" applyBorder="1" applyAlignment="1">
      <alignment horizontal="center" vertical="center"/>
    </xf>
    <xf numFmtId="14" fontId="66" fillId="0" borderId="24" xfId="2" applyNumberFormat="1" applyFont="1" applyBorder="1" applyAlignment="1">
      <alignment horizontal="center" vertical="center"/>
    </xf>
    <xf numFmtId="0" fontId="66" fillId="0" borderId="24" xfId="2" applyFont="1" applyBorder="1" applyAlignment="1">
      <alignment horizontal="center" vertical="center" wrapText="1"/>
    </xf>
    <xf numFmtId="14" fontId="66" fillId="0" borderId="24" xfId="2" applyNumberFormat="1" applyFont="1" applyBorder="1" applyAlignment="1">
      <alignment vertical="center"/>
    </xf>
    <xf numFmtId="0" fontId="67" fillId="0" borderId="0" xfId="2" applyFont="1" applyAlignment="1">
      <alignment vertical="center"/>
    </xf>
    <xf numFmtId="14" fontId="67" fillId="11" borderId="24" xfId="2" applyNumberFormat="1" applyFont="1" applyFill="1" applyBorder="1" applyAlignment="1" applyProtection="1">
      <alignment horizontal="center"/>
      <protection locked="0"/>
    </xf>
    <xf numFmtId="9" fontId="67" fillId="11" borderId="24" xfId="2" applyNumberFormat="1" applyFont="1" applyFill="1" applyBorder="1" applyAlignment="1" applyProtection="1">
      <alignment horizontal="center"/>
      <protection locked="0"/>
    </xf>
    <xf numFmtId="43" fontId="67" fillId="0" borderId="24" xfId="6" applyFont="1" applyBorder="1"/>
    <xf numFmtId="43" fontId="67" fillId="0" borderId="24" xfId="6" applyFont="1" applyBorder="1" applyAlignment="1">
      <alignment horizontal="right"/>
    </xf>
    <xf numFmtId="0" fontId="67" fillId="0" borderId="0" xfId="2" applyFont="1"/>
    <xf numFmtId="166" fontId="67" fillId="0" borderId="0" xfId="6" applyNumberFormat="1" applyFont="1"/>
    <xf numFmtId="0" fontId="68" fillId="11" borderId="24" xfId="2" applyFont="1" applyFill="1" applyBorder="1" applyAlignment="1" applyProtection="1">
      <alignment horizontal="right"/>
      <protection locked="0"/>
    </xf>
    <xf numFmtId="14" fontId="67" fillId="11" borderId="24" xfId="2" applyNumberFormat="1" applyFont="1" applyFill="1" applyBorder="1" applyProtection="1">
      <protection locked="0"/>
    </xf>
    <xf numFmtId="0" fontId="67" fillId="11" borderId="24" xfId="2" applyFont="1" applyFill="1" applyBorder="1" applyProtection="1">
      <protection locked="0"/>
    </xf>
    <xf numFmtId="0" fontId="67" fillId="0" borderId="24" xfId="2" applyFont="1" applyBorder="1"/>
    <xf numFmtId="166" fontId="67" fillId="0" borderId="24" xfId="6" applyNumberFormat="1" applyFont="1" applyBorder="1"/>
    <xf numFmtId="43" fontId="67" fillId="0" borderId="24" xfId="2" applyNumberFormat="1" applyFont="1" applyBorder="1"/>
    <xf numFmtId="43" fontId="67" fillId="15" borderId="24" xfId="2" applyNumberFormat="1" applyFont="1" applyFill="1" applyBorder="1"/>
    <xf numFmtId="43" fontId="1" fillId="0" borderId="0" xfId="2" applyNumberFormat="1"/>
    <xf numFmtId="43" fontId="67" fillId="0" borderId="0" xfId="2" applyNumberFormat="1" applyFont="1"/>
    <xf numFmtId="166" fontId="66" fillId="12" borderId="5" xfId="6" applyNumberFormat="1" applyFont="1" applyFill="1" applyBorder="1" applyAlignment="1">
      <alignment vertical="center"/>
    </xf>
    <xf numFmtId="43" fontId="13" fillId="0" borderId="23" xfId="3" applyFont="1" applyBorder="1" applyAlignment="1" applyProtection="1">
      <alignment horizontal="center"/>
    </xf>
    <xf numFmtId="43" fontId="13" fillId="0" borderId="13" xfId="3" applyFont="1" applyBorder="1" applyAlignment="1" applyProtection="1">
      <alignment horizontal="center"/>
    </xf>
    <xf numFmtId="0" fontId="11" fillId="0" borderId="0" xfId="1" applyFont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3" fillId="0" borderId="23" xfId="2" applyFont="1" applyBorder="1" applyAlignment="1">
      <alignment horizontal="center" vertical="center" wrapText="1"/>
    </xf>
    <xf numFmtId="0" fontId="13" fillId="0" borderId="13" xfId="2" applyFont="1" applyBorder="1" applyAlignment="1">
      <alignment horizontal="center" vertical="center" wrapText="1"/>
    </xf>
    <xf numFmtId="43" fontId="13" fillId="0" borderId="23" xfId="3" applyFont="1" applyBorder="1" applyAlignment="1">
      <alignment horizontal="center"/>
    </xf>
    <xf numFmtId="43" fontId="13" fillId="0" borderId="13" xfId="3" applyFont="1" applyBorder="1" applyAlignment="1">
      <alignment horizontal="center"/>
    </xf>
    <xf numFmtId="4" fontId="13" fillId="10" borderId="37" xfId="2" applyNumberFormat="1" applyFont="1" applyFill="1" applyBorder="1" applyAlignment="1">
      <alignment horizontal="center"/>
    </xf>
    <xf numFmtId="4" fontId="13" fillId="10" borderId="38" xfId="2" applyNumberFormat="1" applyFont="1" applyFill="1" applyBorder="1" applyAlignment="1">
      <alignment horizontal="center"/>
    </xf>
    <xf numFmtId="4" fontId="13" fillId="10" borderId="10" xfId="2" applyNumberFormat="1" applyFont="1" applyFill="1" applyBorder="1" applyAlignment="1">
      <alignment horizontal="center"/>
    </xf>
    <xf numFmtId="0" fontId="35" fillId="10" borderId="25" xfId="2" applyFont="1" applyFill="1" applyBorder="1" applyAlignment="1">
      <alignment horizontal="center" vertical="center" wrapText="1"/>
    </xf>
    <xf numFmtId="0" fontId="35" fillId="10" borderId="26" xfId="2" applyFont="1" applyFill="1" applyBorder="1" applyAlignment="1">
      <alignment horizontal="center" vertical="center" wrapText="1"/>
    </xf>
    <xf numFmtId="0" fontId="35" fillId="10" borderId="32" xfId="2" applyFont="1" applyFill="1" applyBorder="1" applyAlignment="1">
      <alignment horizontal="center" vertical="center" wrapText="1"/>
    </xf>
    <xf numFmtId="0" fontId="35" fillId="10" borderId="27" xfId="2" applyFont="1" applyFill="1" applyBorder="1" applyAlignment="1">
      <alignment horizontal="center" vertical="center" wrapText="1"/>
    </xf>
    <xf numFmtId="0" fontId="35" fillId="10" borderId="0" xfId="2" applyFont="1" applyFill="1" applyAlignment="1">
      <alignment horizontal="center" vertical="center" wrapText="1"/>
    </xf>
    <xf numFmtId="0" fontId="35" fillId="10" borderId="30" xfId="2" applyFont="1" applyFill="1" applyBorder="1" applyAlignment="1">
      <alignment horizontal="center" vertical="center" wrapText="1"/>
    </xf>
    <xf numFmtId="0" fontId="35" fillId="10" borderId="31" xfId="2" applyFont="1" applyFill="1" applyBorder="1" applyAlignment="1">
      <alignment horizontal="center" vertical="center" wrapText="1"/>
    </xf>
    <xf numFmtId="0" fontId="35" fillId="10" borderId="2" xfId="2" applyFont="1" applyFill="1" applyBorder="1" applyAlignment="1">
      <alignment horizontal="center" vertical="center" wrapText="1"/>
    </xf>
    <xf numFmtId="0" fontId="35" fillId="10" borderId="18" xfId="2" applyFont="1" applyFill="1" applyBorder="1" applyAlignment="1">
      <alignment horizontal="center" vertical="center" wrapText="1"/>
    </xf>
    <xf numFmtId="2" fontId="36" fillId="0" borderId="0" xfId="2" applyNumberFormat="1" applyFont="1" applyAlignment="1">
      <alignment horizontal="right"/>
    </xf>
    <xf numFmtId="2" fontId="13" fillId="0" borderId="0" xfId="2" applyNumberFormat="1" applyFont="1" applyAlignment="1">
      <alignment horizontal="right"/>
    </xf>
    <xf numFmtId="2" fontId="18" fillId="0" borderId="0" xfId="2" applyNumberFormat="1" applyFont="1" applyAlignment="1">
      <alignment horizontal="left"/>
    </xf>
    <xf numFmtId="0" fontId="25" fillId="10" borderId="3" xfId="2" applyFont="1" applyFill="1" applyBorder="1" applyAlignment="1">
      <alignment horizontal="center" vertical="center"/>
    </xf>
    <xf numFmtId="0" fontId="25" fillId="10" borderId="4" xfId="2" applyFont="1" applyFill="1" applyBorder="1" applyAlignment="1">
      <alignment horizontal="center" vertical="center"/>
    </xf>
    <xf numFmtId="0" fontId="25" fillId="10" borderId="5" xfId="2" applyFont="1" applyFill="1" applyBorder="1" applyAlignment="1">
      <alignment horizontal="center" vertical="center"/>
    </xf>
    <xf numFmtId="0" fontId="13" fillId="12" borderId="34" xfId="2" applyFont="1" applyFill="1" applyBorder="1" applyAlignment="1">
      <alignment horizontal="center"/>
    </xf>
    <xf numFmtId="0" fontId="13" fillId="12" borderId="35" xfId="2" applyFont="1" applyFill="1" applyBorder="1" applyAlignment="1">
      <alignment horizontal="center"/>
    </xf>
    <xf numFmtId="0" fontId="13" fillId="12" borderId="36" xfId="2" applyFont="1" applyFill="1" applyBorder="1" applyAlignment="1">
      <alignment horizontal="center"/>
    </xf>
    <xf numFmtId="0" fontId="13" fillId="12" borderId="37" xfId="2" applyFont="1" applyFill="1" applyBorder="1" applyAlignment="1">
      <alignment horizontal="center"/>
    </xf>
    <xf numFmtId="0" fontId="13" fillId="12" borderId="38" xfId="2" applyFont="1" applyFill="1" applyBorder="1" applyAlignment="1">
      <alignment horizontal="center"/>
    </xf>
    <xf numFmtId="0" fontId="13" fillId="12" borderId="10" xfId="2" applyFont="1" applyFill="1" applyBorder="1" applyAlignment="1">
      <alignment horizontal="center"/>
    </xf>
    <xf numFmtId="166" fontId="13" fillId="12" borderId="37" xfId="2" applyNumberFormat="1" applyFont="1" applyFill="1" applyBorder="1" applyAlignment="1">
      <alignment horizontal="center" vertical="center"/>
    </xf>
    <xf numFmtId="0" fontId="13" fillId="12" borderId="38" xfId="2" applyFont="1" applyFill="1" applyBorder="1" applyAlignment="1">
      <alignment horizontal="center" vertical="center"/>
    </xf>
    <xf numFmtId="0" fontId="13" fillId="12" borderId="10" xfId="2" applyFont="1" applyFill="1" applyBorder="1" applyAlignment="1">
      <alignment horizontal="center" vertical="center"/>
    </xf>
    <xf numFmtId="0" fontId="13" fillId="10" borderId="34" xfId="2" applyFont="1" applyFill="1" applyBorder="1" applyAlignment="1">
      <alignment horizontal="center"/>
    </xf>
    <xf numFmtId="0" fontId="13" fillId="10" borderId="35" xfId="2" applyFont="1" applyFill="1" applyBorder="1" applyAlignment="1">
      <alignment horizontal="center"/>
    </xf>
    <xf numFmtId="0" fontId="13" fillId="10" borderId="36" xfId="2" applyFont="1" applyFill="1" applyBorder="1" applyAlignment="1">
      <alignment horizontal="center"/>
    </xf>
    <xf numFmtId="0" fontId="13" fillId="10" borderId="23" xfId="2" quotePrefix="1" applyFont="1" applyFill="1" applyBorder="1" applyAlignment="1">
      <alignment horizontal="center" vertical="center"/>
    </xf>
    <xf numFmtId="0" fontId="13" fillId="10" borderId="39" xfId="2" quotePrefix="1" applyFont="1" applyFill="1" applyBorder="1" applyAlignment="1">
      <alignment horizontal="center" vertical="center"/>
    </xf>
    <xf numFmtId="0" fontId="13" fillId="10" borderId="13" xfId="2" quotePrefix="1" applyFont="1" applyFill="1" applyBorder="1" applyAlignment="1">
      <alignment horizontal="center" vertical="center"/>
    </xf>
    <xf numFmtId="0" fontId="2" fillId="0" borderId="40" xfId="2" quotePrefix="1" applyFont="1" applyBorder="1" applyAlignment="1">
      <alignment horizontal="left" vertical="center" wrapText="1"/>
    </xf>
    <xf numFmtId="0" fontId="2" fillId="0" borderId="0" xfId="2" quotePrefix="1" applyFont="1" applyAlignment="1">
      <alignment horizontal="left" vertical="center" wrapText="1"/>
    </xf>
    <xf numFmtId="0" fontId="2" fillId="0" borderId="28" xfId="2" quotePrefix="1" applyFont="1" applyBorder="1" applyAlignment="1">
      <alignment horizontal="left" vertical="center" wrapText="1"/>
    </xf>
    <xf numFmtId="0" fontId="2" fillId="0" borderId="40" xfId="2" applyFont="1" applyBorder="1" applyAlignment="1">
      <alignment horizontal="left" vertical="center" wrapText="1"/>
    </xf>
    <xf numFmtId="0" fontId="2" fillId="0" borderId="0" xfId="2" applyFont="1" applyAlignment="1">
      <alignment horizontal="left" vertical="center" wrapText="1"/>
    </xf>
    <xf numFmtId="0" fontId="2" fillId="0" borderId="28" xfId="2" applyFont="1" applyBorder="1" applyAlignment="1">
      <alignment horizontal="left" vertical="center" wrapText="1"/>
    </xf>
    <xf numFmtId="43" fontId="1" fillId="0" borderId="40" xfId="3" quotePrefix="1" applyFont="1" applyBorder="1" applyAlignment="1">
      <alignment horizontal="left" vertical="center" wrapText="1"/>
    </xf>
    <xf numFmtId="43" fontId="1" fillId="0" borderId="0" xfId="3" quotePrefix="1" applyFont="1" applyBorder="1" applyAlignment="1">
      <alignment horizontal="left" vertical="center" wrapText="1"/>
    </xf>
    <xf numFmtId="43" fontId="1" fillId="0" borderId="28" xfId="3" quotePrefix="1" applyFont="1" applyBorder="1" applyAlignment="1">
      <alignment horizontal="left" vertical="center" wrapText="1"/>
    </xf>
    <xf numFmtId="0" fontId="7" fillId="0" borderId="40" xfId="2" applyFont="1" applyBorder="1" applyAlignment="1">
      <alignment horizontal="left" vertical="center" wrapText="1"/>
    </xf>
    <xf numFmtId="0" fontId="7" fillId="0" borderId="0" xfId="2" applyFont="1" applyAlignment="1">
      <alignment horizontal="left" vertical="center" wrapText="1"/>
    </xf>
    <xf numFmtId="0" fontId="7" fillId="0" borderId="28" xfId="2" applyFont="1" applyBorder="1" applyAlignment="1">
      <alignment horizontal="left" vertical="center" wrapText="1"/>
    </xf>
    <xf numFmtId="0" fontId="49" fillId="0" borderId="40" xfId="2" applyFont="1" applyBorder="1" applyAlignment="1">
      <alignment horizontal="left" vertical="center" wrapText="1"/>
    </xf>
    <xf numFmtId="0" fontId="49" fillId="0" borderId="0" xfId="2" applyFont="1" applyAlignment="1">
      <alignment horizontal="left" vertical="center" wrapText="1"/>
    </xf>
    <xf numFmtId="0" fontId="49" fillId="0" borderId="28" xfId="2" applyFont="1" applyBorder="1" applyAlignment="1">
      <alignment horizontal="left" vertical="center" wrapText="1"/>
    </xf>
    <xf numFmtId="43" fontId="13" fillId="0" borderId="40" xfId="3" applyFont="1" applyBorder="1" applyAlignment="1">
      <alignment horizontal="center" vertical="center"/>
    </xf>
    <xf numFmtId="43" fontId="13" fillId="0" borderId="0" xfId="3" applyFont="1" applyAlignment="1">
      <alignment horizontal="center" vertical="center"/>
    </xf>
    <xf numFmtId="0" fontId="50" fillId="0" borderId="37" xfId="2" applyFont="1" applyBorder="1" applyAlignment="1">
      <alignment horizontal="left" vertical="center" wrapText="1"/>
    </xf>
    <xf numFmtId="0" fontId="50" fillId="0" borderId="38" xfId="2" applyFont="1" applyBorder="1" applyAlignment="1">
      <alignment horizontal="left" vertical="center" wrapText="1"/>
    </xf>
    <xf numFmtId="0" fontId="50" fillId="0" borderId="10" xfId="2" applyFont="1" applyBorder="1" applyAlignment="1">
      <alignment horizontal="left" vertical="center" wrapText="1"/>
    </xf>
    <xf numFmtId="0" fontId="13" fillId="3" borderId="24" xfId="2" applyFont="1" applyFill="1" applyBorder="1" applyAlignment="1">
      <alignment horizontal="center" vertical="center"/>
    </xf>
    <xf numFmtId="43" fontId="13" fillId="3" borderId="23" xfId="3" applyFont="1" applyFill="1" applyBorder="1" applyAlignment="1">
      <alignment horizontal="center" vertical="center"/>
    </xf>
    <xf numFmtId="43" fontId="13" fillId="3" borderId="39" xfId="3" applyFont="1" applyFill="1" applyBorder="1" applyAlignment="1">
      <alignment horizontal="center" vertical="center"/>
    </xf>
    <xf numFmtId="43" fontId="13" fillId="3" borderId="13" xfId="3" applyFont="1" applyFill="1" applyBorder="1" applyAlignment="1">
      <alignment horizontal="center" vertical="center"/>
    </xf>
    <xf numFmtId="43" fontId="51" fillId="0" borderId="39" xfId="3" applyFont="1" applyBorder="1" applyAlignment="1">
      <alignment horizontal="center" vertical="center"/>
    </xf>
    <xf numFmtId="43" fontId="51" fillId="0" borderId="13" xfId="3" applyFont="1" applyBorder="1" applyAlignment="1">
      <alignment horizontal="center" vertical="center"/>
    </xf>
    <xf numFmtId="0" fontId="13" fillId="10" borderId="34" xfId="2" applyFont="1" applyFill="1" applyBorder="1" applyAlignment="1">
      <alignment horizontal="center" vertical="center"/>
    </xf>
    <xf numFmtId="0" fontId="13" fillId="10" borderId="35" xfId="2" applyFont="1" applyFill="1" applyBorder="1" applyAlignment="1">
      <alignment horizontal="center" vertical="center"/>
    </xf>
    <xf numFmtId="0" fontId="13" fillId="10" borderId="36" xfId="2" applyFont="1" applyFill="1" applyBorder="1" applyAlignment="1">
      <alignment horizontal="center" vertical="center"/>
    </xf>
    <xf numFmtId="4" fontId="14" fillId="10" borderId="37" xfId="2" applyNumberFormat="1" applyFont="1" applyFill="1" applyBorder="1" applyAlignment="1">
      <alignment horizontal="center" vertical="center"/>
    </xf>
    <xf numFmtId="4" fontId="14" fillId="10" borderId="38" xfId="2" applyNumberFormat="1" applyFont="1" applyFill="1" applyBorder="1" applyAlignment="1">
      <alignment horizontal="center" vertical="center"/>
    </xf>
    <xf numFmtId="4" fontId="14" fillId="10" borderId="10" xfId="2" applyNumberFormat="1" applyFont="1" applyFill="1" applyBorder="1" applyAlignment="1">
      <alignment horizontal="center" vertical="center"/>
    </xf>
    <xf numFmtId="0" fontId="2" fillId="13" borderId="0" xfId="2" applyFont="1" applyFill="1" applyAlignment="1">
      <alignment horizontal="center" wrapText="1"/>
    </xf>
    <xf numFmtId="0" fontId="54" fillId="13" borderId="0" xfId="2" applyFont="1" applyFill="1" applyAlignment="1">
      <alignment horizontal="center"/>
    </xf>
    <xf numFmtId="3" fontId="56" fillId="0" borderId="0" xfId="3" applyNumberFormat="1" applyFont="1" applyAlignment="1">
      <alignment horizontal="center"/>
    </xf>
    <xf numFmtId="0" fontId="60" fillId="10" borderId="3" xfId="2" applyFont="1" applyFill="1" applyBorder="1" applyAlignment="1">
      <alignment horizontal="center" vertical="center"/>
    </xf>
    <xf numFmtId="0" fontId="60" fillId="10" borderId="4" xfId="2" applyFont="1" applyFill="1" applyBorder="1" applyAlignment="1">
      <alignment horizontal="center" vertical="center"/>
    </xf>
    <xf numFmtId="0" fontId="60" fillId="10" borderId="5" xfId="2" applyFont="1" applyFill="1" applyBorder="1" applyAlignment="1">
      <alignment horizontal="center" vertical="center"/>
    </xf>
    <xf numFmtId="0" fontId="13" fillId="0" borderId="0" xfId="2" applyFont="1" applyAlignment="1">
      <alignment horizontal="left" vertical="center" wrapText="1"/>
    </xf>
    <xf numFmtId="0" fontId="13" fillId="0" borderId="0" xfId="2" applyFont="1" applyAlignment="1">
      <alignment horizontal="left" vertical="center"/>
    </xf>
    <xf numFmtId="4" fontId="18" fillId="0" borderId="0" xfId="2" applyNumberFormat="1" applyFont="1" applyAlignment="1">
      <alignment horizontal="left" vertical="center" wrapText="1"/>
    </xf>
    <xf numFmtId="0" fontId="13" fillId="0" borderId="0" xfId="2" applyFont="1" applyAlignment="1">
      <alignment vertical="center" wrapText="1"/>
    </xf>
    <xf numFmtId="0" fontId="13" fillId="10" borderId="37" xfId="2" applyFont="1" applyFill="1" applyBorder="1" applyAlignment="1">
      <alignment horizontal="center"/>
    </xf>
    <xf numFmtId="0" fontId="13" fillId="10" borderId="38" xfId="2" applyFont="1" applyFill="1" applyBorder="1" applyAlignment="1">
      <alignment horizontal="center"/>
    </xf>
    <xf numFmtId="0" fontId="13" fillId="10" borderId="10" xfId="2" applyFont="1" applyFill="1" applyBorder="1" applyAlignment="1">
      <alignment horizontal="center"/>
    </xf>
    <xf numFmtId="0" fontId="33" fillId="0" borderId="37" xfId="2" applyFont="1" applyBorder="1" applyAlignment="1">
      <alignment horizontal="center"/>
    </xf>
    <xf numFmtId="0" fontId="33" fillId="0" borderId="10" xfId="2" applyFont="1" applyBorder="1" applyAlignment="1">
      <alignment horizontal="center"/>
    </xf>
    <xf numFmtId="4" fontId="7" fillId="0" borderId="34" xfId="2" applyNumberFormat="1" applyFont="1" applyBorder="1" applyAlignment="1">
      <alignment horizontal="center" vertical="center"/>
    </xf>
    <xf numFmtId="4" fontId="7" fillId="0" borderId="40" xfId="2" applyNumberFormat="1" applyFont="1" applyBorder="1" applyAlignment="1">
      <alignment horizontal="center" vertical="center"/>
    </xf>
    <xf numFmtId="43" fontId="7" fillId="0" borderId="41" xfId="3" applyFont="1" applyBorder="1" applyAlignment="1">
      <alignment horizontal="center" vertical="center"/>
    </xf>
    <xf numFmtId="43" fontId="7" fillId="0" borderId="29" xfId="3" applyFont="1" applyBorder="1" applyAlignment="1">
      <alignment horizontal="center" vertical="center"/>
    </xf>
    <xf numFmtId="43" fontId="1" fillId="0" borderId="34" xfId="3" applyFont="1" applyBorder="1" applyAlignment="1">
      <alignment horizontal="center" vertical="center"/>
    </xf>
    <xf numFmtId="43" fontId="1" fillId="0" borderId="40" xfId="3" applyFont="1" applyBorder="1" applyAlignment="1">
      <alignment horizontal="center" vertical="center"/>
    </xf>
    <xf numFmtId="43" fontId="1" fillId="0" borderId="37" xfId="3" applyFont="1" applyBorder="1" applyAlignment="1">
      <alignment horizontal="center" vertical="center"/>
    </xf>
    <xf numFmtId="0" fontId="64" fillId="10" borderId="50" xfId="2" applyFont="1" applyFill="1" applyBorder="1" applyAlignment="1">
      <alignment horizontal="center" vertical="center"/>
    </xf>
    <xf numFmtId="43" fontId="64" fillId="10" borderId="52" xfId="3" applyFont="1" applyFill="1" applyBorder="1" applyAlignment="1">
      <alignment horizontal="center" vertical="center"/>
    </xf>
    <xf numFmtId="0" fontId="64" fillId="10" borderId="51" xfId="2" applyFont="1" applyFill="1" applyBorder="1" applyAlignment="1">
      <alignment horizontal="center" vertical="center"/>
    </xf>
    <xf numFmtId="0" fontId="64" fillId="10" borderId="52" xfId="2" applyFont="1" applyFill="1" applyBorder="1" applyAlignment="1">
      <alignment horizontal="center" vertical="center"/>
    </xf>
    <xf numFmtId="0" fontId="13" fillId="0" borderId="0" xfId="2" applyFont="1" applyAlignment="1">
      <alignment horizontal="center" wrapText="1"/>
    </xf>
    <xf numFmtId="0" fontId="33" fillId="0" borderId="23" xfId="2" applyFont="1" applyBorder="1" applyAlignment="1">
      <alignment horizontal="center"/>
    </xf>
    <xf numFmtId="0" fontId="33" fillId="0" borderId="13" xfId="2" applyFont="1" applyBorder="1" applyAlignment="1">
      <alignment horizontal="center"/>
    </xf>
    <xf numFmtId="0" fontId="64" fillId="10" borderId="53" xfId="2" applyFont="1" applyFill="1" applyBorder="1" applyAlignment="1">
      <alignment horizontal="center" vertical="center"/>
    </xf>
    <xf numFmtId="0" fontId="65" fillId="12" borderId="3" xfId="2" applyFont="1" applyFill="1" applyBorder="1" applyAlignment="1">
      <alignment horizontal="center" wrapText="1"/>
    </xf>
    <xf numFmtId="0" fontId="65" fillId="12" borderId="4" xfId="2" applyFont="1" applyFill="1" applyBorder="1" applyAlignment="1">
      <alignment horizontal="center" wrapText="1"/>
    </xf>
    <xf numFmtId="0" fontId="65" fillId="12" borderId="5" xfId="2" applyFont="1" applyFill="1" applyBorder="1" applyAlignment="1">
      <alignment horizontal="center" wrapText="1"/>
    </xf>
    <xf numFmtId="43" fontId="64" fillId="10" borderId="53" xfId="3" applyFont="1" applyFill="1" applyBorder="1" applyAlignment="1">
      <alignment horizontal="center" vertical="center"/>
    </xf>
    <xf numFmtId="0" fontId="13" fillId="0" borderId="23" xfId="2" applyFont="1" applyBorder="1" applyAlignment="1">
      <alignment horizontal="center" wrapText="1"/>
    </xf>
    <xf numFmtId="0" fontId="13" fillId="0" borderId="13" xfId="2" applyFont="1" applyBorder="1" applyAlignment="1">
      <alignment horizontal="center" wrapText="1"/>
    </xf>
    <xf numFmtId="0" fontId="13" fillId="0" borderId="0" xfId="2" applyFont="1" applyAlignment="1">
      <alignment horizontal="center"/>
    </xf>
    <xf numFmtId="2" fontId="13" fillId="0" borderId="0" xfId="2" applyNumberFormat="1" applyFont="1" applyAlignment="1">
      <alignment horizontal="center"/>
    </xf>
    <xf numFmtId="0" fontId="64" fillId="10" borderId="53" xfId="2" applyFont="1" applyFill="1" applyBorder="1" applyAlignment="1">
      <alignment horizontal="center" vertical="center" wrapText="1"/>
    </xf>
    <xf numFmtId="0" fontId="66" fillId="0" borderId="34" xfId="2" applyFont="1" applyBorder="1" applyAlignment="1">
      <alignment horizontal="center"/>
    </xf>
    <xf numFmtId="0" fontId="66" fillId="0" borderId="35" xfId="2" applyFont="1" applyBorder="1" applyAlignment="1">
      <alignment horizontal="center"/>
    </xf>
    <xf numFmtId="0" fontId="66" fillId="0" borderId="36" xfId="2" applyFont="1" applyBorder="1" applyAlignment="1">
      <alignment horizontal="center"/>
    </xf>
    <xf numFmtId="0" fontId="18" fillId="0" borderId="0" xfId="2" applyFont="1" applyAlignment="1">
      <alignment horizontal="center"/>
    </xf>
    <xf numFmtId="0" fontId="66" fillId="0" borderId="34" xfId="2" applyFont="1" applyBorder="1" applyAlignment="1">
      <alignment horizontal="center" vertical="center" wrapText="1"/>
    </xf>
    <xf numFmtId="0" fontId="66" fillId="0" borderId="35" xfId="2" applyFont="1" applyBorder="1" applyAlignment="1">
      <alignment horizontal="center" vertical="center" wrapText="1"/>
    </xf>
    <xf numFmtId="0" fontId="66" fillId="0" borderId="36" xfId="2" applyFont="1" applyBorder="1" applyAlignment="1">
      <alignment horizontal="center" vertical="center" wrapText="1"/>
    </xf>
    <xf numFmtId="10" fontId="66" fillId="14" borderId="37" xfId="2" applyNumberFormat="1" applyFont="1" applyFill="1" applyBorder="1" applyAlignment="1" applyProtection="1">
      <alignment horizontal="center" vertical="center"/>
      <protection locked="0"/>
    </xf>
    <xf numFmtId="10" fontId="66" fillId="14" borderId="38" xfId="2" applyNumberFormat="1" applyFont="1" applyFill="1" applyBorder="1" applyAlignment="1" applyProtection="1">
      <alignment horizontal="center" vertical="center"/>
      <protection locked="0"/>
    </xf>
    <xf numFmtId="10" fontId="66" fillId="14" borderId="10" xfId="2" applyNumberFormat="1" applyFont="1" applyFill="1" applyBorder="1" applyAlignment="1" applyProtection="1">
      <alignment horizontal="center" vertical="center"/>
      <protection locked="0"/>
    </xf>
    <xf numFmtId="0" fontId="66" fillId="7" borderId="42" xfId="2" applyFont="1" applyFill="1" applyBorder="1" applyAlignment="1">
      <alignment horizontal="center"/>
    </xf>
    <xf numFmtId="0" fontId="66" fillId="7" borderId="43" xfId="2" applyFont="1" applyFill="1" applyBorder="1" applyAlignment="1">
      <alignment horizontal="center"/>
    </xf>
    <xf numFmtId="0" fontId="66" fillId="7" borderId="44" xfId="2" applyFont="1" applyFill="1" applyBorder="1" applyAlignment="1">
      <alignment horizontal="center"/>
    </xf>
    <xf numFmtId="4" fontId="66" fillId="7" borderId="47" xfId="2" applyNumberFormat="1" applyFont="1" applyFill="1" applyBorder="1" applyAlignment="1">
      <alignment horizontal="center"/>
    </xf>
    <xf numFmtId="4" fontId="66" fillId="7" borderId="48" xfId="2" applyNumberFormat="1" applyFont="1" applyFill="1" applyBorder="1" applyAlignment="1">
      <alignment horizontal="center"/>
    </xf>
    <xf numFmtId="4" fontId="66" fillId="7" borderId="49" xfId="2" applyNumberFormat="1" applyFont="1" applyFill="1" applyBorder="1" applyAlignment="1">
      <alignment horizontal="center"/>
    </xf>
    <xf numFmtId="166" fontId="66" fillId="12" borderId="3" xfId="6" applyNumberFormat="1" applyFont="1" applyFill="1" applyBorder="1" applyAlignment="1">
      <alignment horizontal="center" vertical="center"/>
    </xf>
    <xf numFmtId="166" fontId="66" fillId="12" borderId="4" xfId="6" applyNumberFormat="1" applyFont="1" applyFill="1" applyBorder="1" applyAlignment="1">
      <alignment horizontal="center" vertical="center"/>
    </xf>
    <xf numFmtId="0" fontId="18" fillId="0" borderId="26" xfId="2" applyFont="1" applyBorder="1" applyAlignment="1">
      <alignment horizontal="center"/>
    </xf>
    <xf numFmtId="4" fontId="66" fillId="0" borderId="37" xfId="2" applyNumberFormat="1" applyFont="1" applyBorder="1" applyAlignment="1">
      <alignment horizontal="center"/>
    </xf>
    <xf numFmtId="4" fontId="66" fillId="0" borderId="38" xfId="2" applyNumberFormat="1" applyFont="1" applyBorder="1" applyAlignment="1">
      <alignment horizontal="center"/>
    </xf>
    <xf numFmtId="4" fontId="66" fillId="0" borderId="10" xfId="2" applyNumberFormat="1" applyFont="1" applyBorder="1" applyAlignment="1">
      <alignment horizontal="center"/>
    </xf>
  </cellXfs>
  <cellStyles count="7">
    <cellStyle name="Euro" xfId="4"/>
    <cellStyle name="Euro 2" xfId="5"/>
    <cellStyle name="Excel Built-in Normal" xfId="1"/>
    <cellStyle name="Milliers 2" xfId="3"/>
    <cellStyle name="Milliers 2 2" xfId="6"/>
    <cellStyle name="Normal" xfId="0" builtinId="0"/>
    <cellStyle name="Normal 2" xfId="2"/>
  </cellStyles>
  <dxfs count="7">
    <dxf>
      <font>
        <color theme="0"/>
      </font>
      <fill>
        <patternFill>
          <fgColor theme="0"/>
          <bgColor theme="0"/>
        </patternFill>
      </fill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eetMetadata" Target="metadata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Enregistrement PDF avant envoi mail"/>
  <ax:ocxPr ax:name="Size" ax:value="8361;926"/>
  <ax:ocxPr ax:name="FontName" ax:value="Calibri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65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0725150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65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0725150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24</xdr:row>
      <xdr:rowOff>0</xdr:rowOff>
    </xdr:from>
    <xdr:to>
      <xdr:col>3</xdr:col>
      <xdr:colOff>0</xdr:colOff>
      <xdr:row>25</xdr:row>
      <xdr:rowOff>0</xdr:rowOff>
    </xdr:to>
    <xdr:sp macro="[2]!Feuil51.DemasqueTP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2533650" y="4714875"/>
          <a:ext cx="1457325" cy="190500"/>
        </a:xfrm>
        <a:prstGeom prst="rect">
          <a:avLst/>
        </a:prstGeom>
        <a:solidFill>
          <a:schemeClr val="bg2">
            <a:lumMod val="90000"/>
          </a:schemeClr>
        </a:solidFill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chemeClr val="bg2">
                  <a:lumMod val="25000"/>
                </a:schemeClr>
              </a:solidFill>
              <a:effectLst>
                <a:outerShdw blurRad="50800" dist="50800" dir="5400000" sx="5000" sy="5000" algn="ctr" rotWithShape="0">
                  <a:srgbClr val="000000">
                    <a:alpha val="43137"/>
                  </a:srgbClr>
                </a:outerShdw>
              </a:effectLst>
            </a:rPr>
            <a:t>ANNEXE</a:t>
          </a:r>
        </a:p>
      </xdr:txBody>
    </xdr:sp>
    <xdr:clientData/>
  </xdr:twoCellAnchor>
  <xdr:twoCellAnchor>
    <xdr:from>
      <xdr:col>3</xdr:col>
      <xdr:colOff>59530</xdr:colOff>
      <xdr:row>24</xdr:row>
      <xdr:rowOff>59531</xdr:rowOff>
    </xdr:from>
    <xdr:to>
      <xdr:col>3</xdr:col>
      <xdr:colOff>476248</xdr:colOff>
      <xdr:row>25</xdr:row>
      <xdr:rowOff>0</xdr:rowOff>
    </xdr:to>
    <xdr:sp macro="" textlink="">
      <xdr:nvSpPr>
        <xdr:cNvPr id="4" name="Flèche : droite rayé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 rot="10800000">
          <a:off x="4050505" y="4774406"/>
          <a:ext cx="416718" cy="130969"/>
        </a:xfrm>
        <a:prstGeom prst="striped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83344</xdr:colOff>
      <xdr:row>73</xdr:row>
      <xdr:rowOff>166687</xdr:rowOff>
    </xdr:from>
    <xdr:to>
      <xdr:col>4</xdr:col>
      <xdr:colOff>1273969</xdr:colOff>
      <xdr:row>75</xdr:row>
      <xdr:rowOff>35719</xdr:rowOff>
    </xdr:to>
    <xdr:sp macro="[2]!Feuil51.DemasqueSocialFiscal" textlink="">
      <xdr:nvSpPr>
        <xdr:cNvPr id="8" name="Rectangl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2616994" y="14806612"/>
          <a:ext cx="3714750" cy="250032"/>
        </a:xfrm>
        <a:prstGeom prst="rect">
          <a:avLst/>
        </a:prstGeom>
        <a:solidFill>
          <a:schemeClr val="bg2">
            <a:lumMod val="90000"/>
          </a:schemeClr>
        </a:solidFill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chemeClr val="bg2">
                  <a:lumMod val="25000"/>
                </a:schemeClr>
              </a:solidFill>
              <a:effectLst>
                <a:outerShdw blurRad="50800" dist="50800" dir="5400000" sx="5000" sy="5000" algn="ctr" rotWithShape="0">
                  <a:srgbClr val="000000">
                    <a:alpha val="43137"/>
                  </a:srgbClr>
                </a:outerShdw>
              </a:effectLst>
            </a:rPr>
            <a:t>TRAITEMENT SOCIAL ET FISCAL</a:t>
          </a:r>
        </a:p>
      </xdr:txBody>
    </xdr:sp>
    <xdr:clientData/>
  </xdr:twoCellAnchor>
  <xdr:twoCellAnchor>
    <xdr:from>
      <xdr:col>4</xdr:col>
      <xdr:colOff>1357313</xdr:colOff>
      <xdr:row>74</xdr:row>
      <xdr:rowOff>59531</xdr:rowOff>
    </xdr:from>
    <xdr:to>
      <xdr:col>4</xdr:col>
      <xdr:colOff>1774031</xdr:colOff>
      <xdr:row>75</xdr:row>
      <xdr:rowOff>0</xdr:rowOff>
    </xdr:to>
    <xdr:sp macro="" textlink="">
      <xdr:nvSpPr>
        <xdr:cNvPr id="9" name="Flèche : droite rayée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 rot="10800000">
          <a:off x="6415088" y="14889956"/>
          <a:ext cx="416718" cy="130969"/>
        </a:xfrm>
        <a:prstGeom prst="striped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P1259/AppData/Local/Microsoft/Windows/INetCache/Content.Outlook/DOQRG08J/MAQUETTE%20STC%20LYO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%20SOLDE%20DE%20TOUT%20COMPTE/Projet%20STC%20V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%20Indemnit&#233;s%20de%20rupture/INDEMNITES%20DE%20RUPTURE%20V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e opératoire"/>
      <sheetName val="Check list STC"/>
      <sheetName val="Réalisation STC"/>
      <sheetName val="Check list STC SEMI AUTO "/>
      <sheetName val="Calcul CP ouvrés"/>
      <sheetName val="Calcul CP ouvrables"/>
      <sheetName val="Calcul CP calendaires"/>
      <sheetName val="13M"/>
      <sheetName val="feuille de calcul"/>
      <sheetName val="IMPACT PRIME"/>
      <sheetName val="Résultat STC"/>
      <sheetName val="Valorisation Mobilité"/>
      <sheetName val="Mode opératoire maquette FILLON"/>
      <sheetName val="FILLON 2019 HORS APPRENTI"/>
      <sheetName val="FILLON 2019 APPRENTI"/>
      <sheetName val="Rub des HS"/>
      <sheetName val="portabilité"/>
      <sheetName val="Jours Congés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B1" t="str">
            <v>ouvré</v>
          </cell>
          <cell r="D1" t="str">
            <v>X</v>
          </cell>
        </row>
        <row r="2">
          <cell r="B2" t="str">
            <v>ouvrable</v>
          </cell>
        </row>
        <row r="3">
          <cell r="B3" t="str">
            <v>calendaire</v>
          </cell>
        </row>
      </sheetData>
      <sheetData sheetId="18">
        <row r="1">
          <cell r="A1" t="str">
            <v>Rupture CDD d'un commun accord</v>
          </cell>
        </row>
        <row r="2">
          <cell r="A2" t="str">
            <v>Fin CDD</v>
          </cell>
        </row>
        <row r="3">
          <cell r="A3" t="str">
            <v>Transaction</v>
          </cell>
        </row>
        <row r="4">
          <cell r="A4" t="str">
            <v>Licenciement</v>
          </cell>
        </row>
        <row r="5">
          <cell r="A5" t="str">
            <v>remboursement Porta</v>
          </cell>
        </row>
        <row r="6">
          <cell r="A6" t="str">
            <v>Départ à la retraite</v>
          </cell>
        </row>
        <row r="7">
          <cell r="A7" t="str">
            <v>Rupture conventionnelle</v>
          </cell>
        </row>
        <row r="8">
          <cell r="A8" t="str">
            <v>Lic faute grave</v>
          </cell>
        </row>
        <row r="9">
          <cell r="A9" t="str">
            <v>Lic faute lourde</v>
          </cell>
        </row>
        <row r="10">
          <cell r="A10" t="str">
            <v>Lic individuelle</v>
          </cell>
        </row>
        <row r="11">
          <cell r="A11" t="str">
            <v>Démission</v>
          </cell>
        </row>
        <row r="12">
          <cell r="A12" t="str">
            <v>Fin période essai init sal</v>
          </cell>
        </row>
        <row r="13">
          <cell r="A13" t="str">
            <v>Fin période essai init empl</v>
          </cell>
        </row>
        <row r="14">
          <cell r="A14" t="str">
            <v>Mutation</v>
          </cell>
        </row>
        <row r="15">
          <cell r="A15" t="str">
            <v>Fin Stage</v>
          </cell>
        </row>
        <row r="16">
          <cell r="A16" t="str">
            <v>complément STC</v>
          </cell>
        </row>
        <row r="17">
          <cell r="A17" t="str">
            <v>Perte de Marché</v>
          </cell>
        </row>
        <row r="18">
          <cell r="A18" t="str">
            <v>Décès</v>
          </cell>
        </row>
        <row r="19">
          <cell r="A19" t="str">
            <v>Lic inaptitude non pro</v>
          </cell>
        </row>
        <row r="20">
          <cell r="A20" t="str">
            <v>Lic inaptitude  pro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ritèresConventionsCollectives"/>
      <sheetName val="Paramètres"/>
      <sheetName val="Mode opératoire"/>
      <sheetName val="Renseignements salarié"/>
      <sheetName val="Feuille Calcul Indemnités"/>
      <sheetName val="Courriers Salariés"/>
      <sheetName val="CONTROLE DSN FIN CONTRAT"/>
      <sheetName val="Calcul CP"/>
      <sheetName val="CALCUL ES"/>
      <sheetName val="A saisir en paie"/>
      <sheetName val="Projet STC V3"/>
    </sheetNames>
    <definedNames>
      <definedName name="Casdoption56_Cliquer"/>
      <definedName name="Casdoption57_Cliquer"/>
      <definedName name="Feuil51.DemasqueSocialFiscal"/>
      <definedName name="Feuil51.DemasqueTP"/>
      <definedName name="Feuil51.MasqueSocialFiscal"/>
      <definedName name="Feuil51.MasqueTP"/>
    </definedNames>
    <sheetDataSet>
      <sheetData sheetId="0">
        <row r="2">
          <cell r="A2" t="str">
            <v>ICL IAC Travaux Public</v>
          </cell>
          <cell r="B2" t="str">
            <v>Ancienneté de 2 à 10 ans : 3/10 ème de mois X 2&lt;ANC&lt;10</v>
          </cell>
          <cell r="C2" t="str">
            <v>3/10 ème de mois X 2&lt;ANC&lt;10</v>
          </cell>
          <cell r="D2" t="e">
            <v>#VALUE!</v>
          </cell>
        </row>
        <row r="3">
          <cell r="A3" t="str">
            <v>ICL IAC Travaux Public</v>
          </cell>
          <cell r="B3" t="str">
            <v>Ancienneté &gt; 10 ans : 6/10 ème de mois X ANC &gt; 10</v>
          </cell>
          <cell r="C3" t="str">
            <v>6/10 ème de mois X ANC &gt; 10</v>
          </cell>
          <cell r="D3" t="e">
            <v>#VALUE!</v>
          </cell>
        </row>
        <row r="4">
          <cell r="A4" t="str">
            <v>ICL IAC Travaux Public</v>
          </cell>
          <cell r="B4" t="str">
            <v>Majoration 10% si salariés +55ans -65 ans</v>
          </cell>
          <cell r="C4" t="str">
            <v>Majoration 10% si salariés +55ans -65 ans</v>
          </cell>
          <cell r="D4" t="e">
            <v>#VALUE!</v>
          </cell>
        </row>
        <row r="5">
          <cell r="A5" t="str">
            <v>ICL ETAM Travaux Public</v>
          </cell>
          <cell r="B5" t="str">
            <v xml:space="preserve">2 à 15 ans : 2,5/10ème par an </v>
          </cell>
          <cell r="C5" t="str">
            <v>2,5/10 ème de mois X2&lt;ANC&lt;15</v>
          </cell>
          <cell r="D5" t="e">
            <v>#VALUE!</v>
          </cell>
        </row>
        <row r="6">
          <cell r="A6" t="str">
            <v>ICL ETAM Travaux Public</v>
          </cell>
          <cell r="B6" t="str">
            <v>Plus 15 ans : 3,5/10ème par an</v>
          </cell>
          <cell r="C6" t="str">
            <v>3,5/10 ème de mois X ANC &gt; 15</v>
          </cell>
          <cell r="D6" t="e">
            <v>#VALUE!</v>
          </cell>
        </row>
        <row r="7">
          <cell r="A7" t="str">
            <v>ICL ETAM Travaux Public</v>
          </cell>
          <cell r="B7" t="str">
            <v>Majoration 10% salariés de + 55 ans - 65 ans</v>
          </cell>
          <cell r="C7" t="str">
            <v>Majoration 10% si salariés +55ans -65 ans</v>
          </cell>
          <cell r="D7" t="e">
            <v>#VALUE!</v>
          </cell>
        </row>
        <row r="8">
          <cell r="A8" t="str">
            <v>ICL Ouvriers Travaux Public</v>
          </cell>
          <cell r="B8" t="str">
            <v>inférieure à 2 : indemnité légale</v>
          </cell>
        </row>
        <row r="9">
          <cell r="A9" t="str">
            <v>ICL Ouvriers Travaux Public</v>
          </cell>
          <cell r="B9" t="str">
            <v>2 à 5 ans :1/10è par mois</v>
          </cell>
        </row>
        <row r="10">
          <cell r="A10" t="str">
            <v>ICL Ouvriers Travaux Public</v>
          </cell>
          <cell r="B10" t="str">
            <v>A partir de 5 : 3/20ème de mois dès la 1ère année</v>
          </cell>
        </row>
        <row r="11">
          <cell r="A11" t="str">
            <v>ICL Ouvriers Travaux Public</v>
          </cell>
          <cell r="B11" t="str">
            <v>Si + de  15 ans :+1/20ème</v>
          </cell>
        </row>
        <row r="12">
          <cell r="A12" t="str">
            <v>ICL Ouvriers Travaux Public</v>
          </cell>
          <cell r="B12" t="str">
            <v>Majoration 10% salariés de + 55 ans</v>
          </cell>
        </row>
        <row r="13">
          <cell r="A13" t="str">
            <v>Ind Retraite ETAM Travaux Public</v>
          </cell>
        </row>
        <row r="14">
          <cell r="A14" t="str">
            <v>Ind Retraite IAC Travaux Public</v>
          </cell>
        </row>
        <row r="15">
          <cell r="A15" t="str">
            <v>ICL IAC Bâtiment</v>
          </cell>
        </row>
        <row r="16">
          <cell r="A16" t="str">
            <v>ICL ETAM Bâtiment</v>
          </cell>
        </row>
        <row r="17">
          <cell r="A17" t="str">
            <v>ICL Ouvriers Bâtiment</v>
          </cell>
        </row>
        <row r="18">
          <cell r="A18" t="str">
            <v>Ind Retraite IAC Bâtiment</v>
          </cell>
        </row>
        <row r="19">
          <cell r="A19" t="str">
            <v>Ind Retraite ETAM Bâtiment</v>
          </cell>
        </row>
        <row r="20">
          <cell r="A20" t="str">
            <v>ICL Cadres Métallurgie</v>
          </cell>
        </row>
        <row r="21">
          <cell r="A21" t="str">
            <v>ICL Etam Ouvriers Métallurgie</v>
          </cell>
        </row>
        <row r="22">
          <cell r="A22" t="str">
            <v>Ind Retraite Métallurgie</v>
          </cell>
        </row>
        <row r="23">
          <cell r="A23" t="str">
            <v>ICL CADRES SYNTEC</v>
          </cell>
        </row>
        <row r="24">
          <cell r="A24" t="str">
            <v>ICL ETAM SYNTEC</v>
          </cell>
        </row>
        <row r="25">
          <cell r="A25" t="str">
            <v>Ind Retraite SYNTEC</v>
          </cell>
        </row>
      </sheetData>
      <sheetData sheetId="1">
        <row r="2">
          <cell r="D2" t="str">
            <v>AMF</v>
          </cell>
          <cell r="E2" t="str">
            <v>FROID/SNEFFCA</v>
          </cell>
        </row>
        <row r="3">
          <cell r="D3" t="str">
            <v>ARF</v>
          </cell>
          <cell r="E3" t="str">
            <v>FROID/SNEFFCA, MAINTENANCE BRETAGNE sur un établissement</v>
          </cell>
        </row>
        <row r="4">
          <cell r="D4" t="str">
            <v>ARF</v>
          </cell>
          <cell r="E4" t="str">
            <v>FROID/SNEFFCA</v>
          </cell>
        </row>
        <row r="5">
          <cell r="D5" t="str">
            <v>AXI POLE AAD</v>
          </cell>
          <cell r="E5" t="str">
            <v>Bâtiment</v>
          </cell>
        </row>
        <row r="6">
          <cell r="D6" t="str">
            <v>AXI POLE AI</v>
          </cell>
          <cell r="E6" t="str">
            <v>Bâtiment</v>
          </cell>
        </row>
        <row r="7">
          <cell r="D7" t="str">
            <v>AXI POLE AMT</v>
          </cell>
          <cell r="E7" t="str">
            <v>Bâtiment</v>
          </cell>
        </row>
        <row r="8">
          <cell r="D8" t="str">
            <v>AXI POLE ASD</v>
          </cell>
          <cell r="E8" t="str">
            <v>Bâtiment</v>
          </cell>
        </row>
        <row r="9">
          <cell r="D9" t="str">
            <v>AXI POLE ASI</v>
          </cell>
          <cell r="E9" t="str">
            <v>Bâtiment</v>
          </cell>
        </row>
        <row r="10">
          <cell r="D10" t="str">
            <v>AXI POLE AST</v>
          </cell>
          <cell r="E10" t="str">
            <v>Bâtiment</v>
          </cell>
        </row>
        <row r="11">
          <cell r="D11" t="str">
            <v>AXI POLE ESE</v>
          </cell>
          <cell r="E11" t="str">
            <v>Bâtiment</v>
          </cell>
        </row>
        <row r="12">
          <cell r="D12" t="str">
            <v>AXIMA AIR</v>
          </cell>
          <cell r="E12" t="str">
            <v>BATIMENT METROPOLE</v>
          </cell>
        </row>
        <row r="13">
          <cell r="D13" t="str">
            <v>AXIMA AIR</v>
          </cell>
          <cell r="E13" t="str">
            <v>BATIMENT METROPOLE, REUNION</v>
          </cell>
        </row>
        <row r="14">
          <cell r="D14" t="str">
            <v>AXIMA SIEGE</v>
          </cell>
          <cell r="E14" t="str">
            <v>BATIMENT METROPOLE</v>
          </cell>
        </row>
        <row r="15">
          <cell r="D15" t="str">
            <v>CRUDELI</v>
          </cell>
          <cell r="E15" t="str">
            <v>BATIMENT METROPOLE</v>
          </cell>
        </row>
        <row r="16">
          <cell r="D16" t="str">
            <v>CRUDELI MONACO</v>
          </cell>
          <cell r="E16" t="str">
            <v>BATIMENT MONACO</v>
          </cell>
        </row>
        <row r="17">
          <cell r="D17" t="str">
            <v>DELAPLACE.PRO</v>
          </cell>
          <cell r="E17" t="str">
            <v>IMMOBILIER</v>
          </cell>
        </row>
        <row r="18">
          <cell r="D18" t="str">
            <v>DEXIP</v>
          </cell>
          <cell r="E18" t="str">
            <v>Syntec</v>
          </cell>
        </row>
        <row r="19">
          <cell r="D19" t="str">
            <v>ICOMERA FRANCE</v>
          </cell>
          <cell r="E19" t="str">
            <v>Syntec</v>
          </cell>
        </row>
        <row r="20">
          <cell r="D20" t="str">
            <v>IDF</v>
          </cell>
          <cell r="E20" t="str">
            <v>Bâtiment</v>
          </cell>
        </row>
        <row r="21">
          <cell r="D21" t="str">
            <v>INEO AQUITAINE</v>
          </cell>
          <cell r="E21" t="str">
            <v>Travaux_Publics</v>
          </cell>
        </row>
        <row r="22">
          <cell r="D22" t="str">
            <v>INEO ATLANTIQUE</v>
          </cell>
          <cell r="E22" t="str">
            <v>Travaux_Publics</v>
          </cell>
        </row>
        <row r="23">
          <cell r="D23" t="str">
            <v>INEO AUTOMOTIVE</v>
          </cell>
          <cell r="E23" t="str">
            <v>Travaux_Publics</v>
          </cell>
        </row>
        <row r="24">
          <cell r="D24" t="str">
            <v>INEO CENTRE</v>
          </cell>
          <cell r="E24" t="str">
            <v>Travaux_Publics</v>
          </cell>
        </row>
        <row r="25">
          <cell r="D25" t="str">
            <v>INEO CYBER SECURITE</v>
          </cell>
          <cell r="E25" t="str">
            <v>Syntec</v>
          </cell>
        </row>
        <row r="26">
          <cell r="D26" t="str">
            <v>INEO DEFENSE</v>
          </cell>
          <cell r="E26" t="str">
            <v>Métallurgie</v>
          </cell>
        </row>
        <row r="27">
          <cell r="D27" t="str">
            <v>INEO ENERGY AND SYSTEMS</v>
          </cell>
          <cell r="E27" t="str">
            <v>Travaux_Publics</v>
          </cell>
        </row>
        <row r="28">
          <cell r="D28" t="str">
            <v>INEO MPLR</v>
          </cell>
          <cell r="E28" t="str">
            <v>Travaux_Publics</v>
          </cell>
        </row>
        <row r="29">
          <cell r="D29" t="str">
            <v>INEO NORMANDIE</v>
          </cell>
          <cell r="E29" t="str">
            <v>Travaux_Publics</v>
          </cell>
        </row>
        <row r="30">
          <cell r="D30" t="str">
            <v>INEO RESEAUX CENTRE</v>
          </cell>
          <cell r="E30" t="str">
            <v>Travaux_Publics</v>
          </cell>
        </row>
        <row r="31">
          <cell r="D31" t="str">
            <v>INEO SA</v>
          </cell>
          <cell r="E31" t="str">
            <v>Travaux_Publics</v>
          </cell>
        </row>
        <row r="32">
          <cell r="D32" t="str">
            <v>INEO SOLUTIONS DIGITALES</v>
          </cell>
          <cell r="E32" t="str">
            <v>Bâtiment</v>
          </cell>
        </row>
        <row r="33">
          <cell r="D33" t="str">
            <v>INEO SUPPORT GLOBAL</v>
          </cell>
          <cell r="E33" t="str">
            <v>Syntec</v>
          </cell>
        </row>
        <row r="34">
          <cell r="D34" t="str">
            <v>INEO SYSTRANS</v>
          </cell>
          <cell r="E34" t="str">
            <v>Travaux_Publics</v>
          </cell>
        </row>
        <row r="35">
          <cell r="D35" t="str">
            <v>INEO TERTIAIRE IDF</v>
          </cell>
          <cell r="E35" t="str">
            <v>Bâtiment</v>
          </cell>
        </row>
        <row r="36">
          <cell r="D36" t="str">
            <v>MAINTENANCE THERMIQUE</v>
          </cell>
          <cell r="E36" t="str">
            <v>BATIMENT METROPOLE</v>
          </cell>
        </row>
        <row r="37">
          <cell r="D37" t="str">
            <v>PLEASE HOME SERVICES</v>
          </cell>
          <cell r="E37" t="str">
            <v>Prestataires_de_Services</v>
          </cell>
        </row>
        <row r="38">
          <cell r="D38" t="str">
            <v>PROMAT</v>
          </cell>
          <cell r="E38" t="str">
            <v>Commerce_de_Gros</v>
          </cell>
        </row>
        <row r="39">
          <cell r="D39" t="str">
            <v>SXD</v>
          </cell>
          <cell r="E39" t="str">
            <v>Syntec</v>
          </cell>
        </row>
        <row r="40">
          <cell r="D40" t="str">
            <v>TFC</v>
          </cell>
          <cell r="E40" t="str">
            <v>FROID/SNEFFCA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Listes"/>
      <sheetName val="Menu"/>
      <sheetName val="ICL IAC Travaux Public"/>
      <sheetName val="ICL ETAM Travaux Public"/>
      <sheetName val="ICL Ouvriers Travaux Public"/>
      <sheetName val="Ind Retraite IAC Travaux Public"/>
      <sheetName val="Ind Retraite ETAM Travaux Publi"/>
      <sheetName val="ICL IAC Bâtiment"/>
      <sheetName val="ICL ETAM Bâtiment"/>
      <sheetName val="ICL Ouvriers Bâtiment"/>
      <sheetName val="Ind Retraite IAC Bâtiment"/>
      <sheetName val="Ind Retraite ETAM Bâtiment"/>
      <sheetName val="ICL Cadres Froid"/>
      <sheetName val="ICL Non Cadres Froid"/>
      <sheetName val="ICL Cadres Métallurgie"/>
      <sheetName val="ICL Cadres Intermittents"/>
      <sheetName val="ICL Etam Ouvriers Métallurgie"/>
      <sheetName val="ICL Non Cadres Intermittents"/>
      <sheetName val="Ind Retraite Métallurgie"/>
      <sheetName val="Ind Retraite Intermittents"/>
      <sheetName val="ICL CADRES SYNTEC"/>
      <sheetName val="ICL ETAM SYNTEC"/>
      <sheetName val="Ind Retraite SYNTEC"/>
      <sheetName val="ICL Exploit. Forest."/>
      <sheetName val="Ind Retraite Exploit."/>
      <sheetName val="ICL IAC Commerce de Gros"/>
      <sheetName val="ICL Agents de Maîtrise Commerce"/>
      <sheetName val="ICL Techn Employés Commerce"/>
      <sheetName val="Ind Retraite Tech Empl Commerce"/>
      <sheetName val="Ind Retraite IAC Commerce"/>
      <sheetName val="Ind Retraite Agt Mait Commerce"/>
      <sheetName val="Limite Exo"/>
      <sheetName val="INDEMNITES DE RUPTURE V2"/>
    </sheetNames>
    <sheetDataSet>
      <sheetData sheetId="0">
        <row r="1">
          <cell r="J1">
            <v>2020</v>
          </cell>
        </row>
        <row r="3">
          <cell r="H3">
            <v>2019</v>
          </cell>
          <cell r="I3">
            <v>81048</v>
          </cell>
        </row>
        <row r="4">
          <cell r="H4">
            <v>2020</v>
          </cell>
          <cell r="I4">
            <v>82272</v>
          </cell>
        </row>
        <row r="5">
          <cell r="H5">
            <v>2021</v>
          </cell>
        </row>
        <row r="6">
          <cell r="H6">
            <v>2022</v>
          </cell>
        </row>
        <row r="7">
          <cell r="H7">
            <v>2023</v>
          </cell>
        </row>
        <row r="8">
          <cell r="H8">
            <v>2024</v>
          </cell>
        </row>
        <row r="9">
          <cell r="H9">
            <v>2025</v>
          </cell>
        </row>
        <row r="10">
          <cell r="H10">
            <v>2026</v>
          </cell>
        </row>
        <row r="11">
          <cell r="H11">
            <v>2027</v>
          </cell>
        </row>
        <row r="12">
          <cell r="H12">
            <v>2028</v>
          </cell>
        </row>
        <row r="13">
          <cell r="H13">
            <v>2029</v>
          </cell>
        </row>
        <row r="14">
          <cell r="H14">
            <v>2030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2" tint="-0.499984740745262"/>
  </sheetPr>
  <dimension ref="A1:E65"/>
  <sheetViews>
    <sheetView showGridLines="0" tabSelected="1" topLeftCell="B1" zoomScale="80" zoomScaleNormal="80" workbookViewId="0">
      <selection activeCell="G15" sqref="G15"/>
    </sheetView>
  </sheetViews>
  <sheetFormatPr baseColWidth="10" defaultColWidth="10.7109375" defaultRowHeight="15.75"/>
  <cols>
    <col min="1" max="1" width="28.42578125" style="38" customWidth="1"/>
    <col min="2" max="2" width="34.7109375" style="2" customWidth="1"/>
    <col min="3" max="3" width="38.85546875" style="2" customWidth="1"/>
    <col min="4" max="4" width="36" style="2" customWidth="1"/>
    <col min="5" max="5" width="14.28515625" style="2" customWidth="1"/>
    <col min="6" max="16384" width="10.7109375" style="2"/>
  </cols>
  <sheetData>
    <row r="1" spans="1:5" ht="16.5" thickBot="1">
      <c r="A1" s="1"/>
      <c r="B1" s="1"/>
      <c r="D1" s="3" t="s">
        <v>0</v>
      </c>
      <c r="E1" s="4">
        <f ca="1">+TODAY()</f>
        <v>44092</v>
      </c>
    </row>
    <row r="2" spans="1:5">
      <c r="A2" s="1"/>
      <c r="B2" s="5">
        <v>2</v>
      </c>
      <c r="C2" s="2" t="s">
        <v>1</v>
      </c>
      <c r="E2" s="1"/>
    </row>
    <row r="3" spans="1:5">
      <c r="A3" s="1"/>
      <c r="B3"/>
      <c r="C3" s="1"/>
      <c r="D3" s="1"/>
      <c r="E3" s="1"/>
    </row>
    <row r="4" spans="1:5">
      <c r="A4" s="283"/>
      <c r="B4"/>
      <c r="C4" s="1"/>
      <c r="D4" s="1"/>
      <c r="E4" s="6"/>
    </row>
    <row r="5" spans="1:5" ht="16.5" thickBot="1">
      <c r="A5" s="284"/>
      <c r="B5" s="1" t="s">
        <v>134</v>
      </c>
      <c r="C5" s="1"/>
      <c r="D5" s="1"/>
      <c r="E5" s="1"/>
    </row>
    <row r="6" spans="1:5" ht="18.75" customHeight="1" thickBot="1">
      <c r="A6" s="285" t="str">
        <f>IF($B$2="","",IF($B$2=1,"Estimation Solde de Tout Compte","Solde de Tout Compte"))</f>
        <v>Solde de Tout Compte</v>
      </c>
      <c r="B6" s="286"/>
      <c r="C6" s="286">
        <v>2</v>
      </c>
      <c r="D6" s="286"/>
      <c r="E6" s="287"/>
    </row>
    <row r="7" spans="1:5" ht="15.75" customHeight="1">
      <c r="A7" s="1"/>
      <c r="B7" s="1"/>
      <c r="C7" s="1"/>
      <c r="D7" s="1"/>
      <c r="E7" s="1"/>
    </row>
    <row r="8" spans="1:5" ht="16.5" customHeight="1">
      <c r="A8" s="7" t="s">
        <v>2</v>
      </c>
      <c r="B8" s="8"/>
      <c r="C8" s="6" t="s">
        <v>3</v>
      </c>
      <c r="D8" s="9"/>
      <c r="E8" s="1"/>
    </row>
    <row r="9" spans="1:5">
      <c r="A9" s="7" t="s">
        <v>4</v>
      </c>
      <c r="B9" s="10"/>
      <c r="C9" s="7" t="s">
        <v>5</v>
      </c>
      <c r="D9" s="11"/>
    </row>
    <row r="10" spans="1:5">
      <c r="A10" s="7" t="s">
        <v>6</v>
      </c>
      <c r="B10" s="10"/>
      <c r="C10" s="7" t="s">
        <v>7</v>
      </c>
      <c r="D10" s="12">
        <f>(B17-D9)/365.25</f>
        <v>0</v>
      </c>
    </row>
    <row r="11" spans="1:5" ht="14.25" customHeight="1">
      <c r="A11" s="7"/>
      <c r="B11" s="13"/>
    </row>
    <row r="12" spans="1:5">
      <c r="A12" s="7" t="s">
        <v>8</v>
      </c>
      <c r="B12" s="10"/>
      <c r="C12" s="14" t="s">
        <v>9</v>
      </c>
      <c r="D12" s="15">
        <f>IF(D23&lt;&gt;"",ROUND((DAYS360(B16,D23)/360),2),ROUND((DAYS360(B16,B17)/360),2))</f>
        <v>0</v>
      </c>
    </row>
    <row r="13" spans="1:5" ht="17.25">
      <c r="A13" s="7" t="s">
        <v>10</v>
      </c>
      <c r="B13" s="16" t="s">
        <v>11</v>
      </c>
    </row>
    <row r="14" spans="1:5">
      <c r="A14" s="7"/>
      <c r="C14" s="7" t="s">
        <v>12</v>
      </c>
      <c r="D14" s="17" t="str">
        <f>IF(B13="","",VLOOKUP(B13,[2]Paramètres!$D$2:$E$40,2,FALSE))</f>
        <v>Travaux_Publics</v>
      </c>
    </row>
    <row r="15" spans="1:5">
      <c r="A15" s="7" t="s">
        <v>13</v>
      </c>
      <c r="B15" s="11"/>
    </row>
    <row r="16" spans="1:5">
      <c r="A16" s="7" t="s">
        <v>14</v>
      </c>
      <c r="B16" s="11"/>
      <c r="C16" s="7" t="s">
        <v>15</v>
      </c>
      <c r="D16" s="18" t="s">
        <v>16</v>
      </c>
    </row>
    <row r="17" spans="1:5">
      <c r="A17" s="7" t="s">
        <v>17</v>
      </c>
      <c r="B17" s="19"/>
    </row>
    <row r="18" spans="1:5">
      <c r="A18" s="20" t="s">
        <v>18</v>
      </c>
      <c r="B18" s="21"/>
      <c r="C18" s="7" t="s">
        <v>19</v>
      </c>
      <c r="D18" s="22"/>
      <c r="E18" s="23"/>
    </row>
    <row r="19" spans="1:5">
      <c r="A19" s="7" t="s">
        <v>20</v>
      </c>
      <c r="B19" s="24"/>
      <c r="E19" s="23"/>
    </row>
    <row r="20" spans="1:5" ht="30">
      <c r="A20" s="7"/>
      <c r="B20" s="25"/>
      <c r="C20" s="26" t="s">
        <v>21</v>
      </c>
      <c r="D20" s="27"/>
      <c r="E20" s="23"/>
    </row>
    <row r="21" spans="1:5" ht="30">
      <c r="A21" s="26" t="s">
        <v>22</v>
      </c>
      <c r="B21" s="27"/>
      <c r="C21" s="28" t="s">
        <v>23</v>
      </c>
      <c r="D21" s="29" t="s">
        <v>24</v>
      </c>
    </row>
    <row r="22" spans="1:5" ht="16.5" thickBot="1">
      <c r="A22" s="26"/>
      <c r="B22" s="31"/>
      <c r="C22" s="32"/>
      <c r="D22" s="7"/>
    </row>
    <row r="23" spans="1:5" ht="28.5" thickBot="1">
      <c r="A23" s="33" t="s">
        <v>25</v>
      </c>
      <c r="B23" s="34"/>
      <c r="C23" s="35" t="s">
        <v>26</v>
      </c>
      <c r="D23" s="36" t="str">
        <f>IF(B23="","",IF(B18&lt;&gt;"",EDATE($B$18,$B$23),EDATE($B$17,$B$23)))</f>
        <v/>
      </c>
    </row>
    <row r="24" spans="1:5" ht="16.5" thickBot="1">
      <c r="A24" s="7"/>
      <c r="B24" s="31"/>
      <c r="C24" s="31"/>
      <c r="D24" s="37"/>
    </row>
    <row r="25" spans="1:5" ht="16.5" thickBot="1">
      <c r="C25" s="39" t="s">
        <v>27</v>
      </c>
      <c r="D25" s="40" t="s">
        <v>28</v>
      </c>
    </row>
    <row r="26" spans="1:5">
      <c r="A26" s="41" t="s">
        <v>29</v>
      </c>
      <c r="B26" s="42" t="s">
        <v>30</v>
      </c>
      <c r="C26" s="43"/>
      <c r="D26" s="44"/>
    </row>
    <row r="27" spans="1:5" ht="15.75" customHeight="1">
      <c r="A27" s="7"/>
      <c r="B27" s="45" t="s">
        <v>31</v>
      </c>
      <c r="C27" s="46"/>
      <c r="D27" s="47"/>
    </row>
    <row r="28" spans="1:5" ht="15.75" customHeight="1" thickBot="1">
      <c r="A28" s="7"/>
      <c r="B28" s="48" t="s">
        <v>32</v>
      </c>
      <c r="C28" s="49"/>
      <c r="D28" s="50"/>
    </row>
    <row r="29" spans="1:5" ht="15.75" customHeight="1" thickBot="1"/>
    <row r="30" spans="1:5" ht="15.75" customHeight="1" thickBot="1">
      <c r="B30" s="51"/>
      <c r="C30" s="52" t="s">
        <v>33</v>
      </c>
    </row>
    <row r="31" spans="1:5" ht="15.75" customHeight="1">
      <c r="A31" s="41" t="s">
        <v>34</v>
      </c>
      <c r="B31" s="42" t="s">
        <v>35</v>
      </c>
      <c r="C31" s="53"/>
    </row>
    <row r="32" spans="1:5" ht="15.75" customHeight="1">
      <c r="A32" s="7"/>
      <c r="B32" s="45" t="s">
        <v>36</v>
      </c>
      <c r="C32" s="54"/>
      <c r="D32" s="55"/>
    </row>
    <row r="33" spans="1:5" ht="15.75" customHeight="1">
      <c r="A33" s="7"/>
      <c r="B33" s="45" t="s">
        <v>37</v>
      </c>
      <c r="C33" s="54"/>
      <c r="D33" s="55"/>
    </row>
    <row r="34" spans="1:5" ht="15.75" customHeight="1">
      <c r="B34" s="45" t="s">
        <v>38</v>
      </c>
      <c r="C34" s="56"/>
    </row>
    <row r="35" spans="1:5" ht="15.75" customHeight="1" thickBot="1">
      <c r="B35" s="57" t="s">
        <v>39</v>
      </c>
      <c r="C35" s="58"/>
    </row>
    <row r="36" spans="1:5" ht="15.75" customHeight="1" thickBot="1">
      <c r="B36" s="30"/>
    </row>
    <row r="37" spans="1:5" ht="16.5" thickBot="1">
      <c r="A37" s="59" t="s">
        <v>40</v>
      </c>
      <c r="B37" s="60" t="s">
        <v>41</v>
      </c>
      <c r="C37" s="61"/>
      <c r="D37" s="62"/>
      <c r="E37" s="62"/>
    </row>
    <row r="38" spans="1:5" ht="15.75" customHeight="1" thickBot="1">
      <c r="A38" s="7"/>
      <c r="C38" s="55"/>
      <c r="D38" s="31"/>
    </row>
    <row r="39" spans="1:5" ht="15.75" customHeight="1" thickBot="1">
      <c r="A39" s="59" t="s">
        <v>42</v>
      </c>
      <c r="B39" s="60" t="s">
        <v>42</v>
      </c>
      <c r="C39" s="63"/>
      <c r="D39" s="31"/>
    </row>
    <row r="40" spans="1:5" ht="15.75" customHeight="1" thickBot="1">
      <c r="A40" s="288"/>
      <c r="B40" s="288"/>
      <c r="C40" s="288"/>
      <c r="D40" s="288"/>
      <c r="E40" s="288"/>
    </row>
    <row r="41" spans="1:5" ht="15.75" customHeight="1" thickBot="1">
      <c r="A41" s="41" t="s">
        <v>43</v>
      </c>
      <c r="B41" s="51"/>
      <c r="C41" s="52" t="s">
        <v>44</v>
      </c>
      <c r="D41" s="31"/>
    </row>
    <row r="42" spans="1:5" ht="15.75" customHeight="1">
      <c r="A42" s="7"/>
      <c r="B42" s="42" t="s">
        <v>45</v>
      </c>
      <c r="C42" s="64"/>
      <c r="D42" s="31"/>
    </row>
    <row r="43" spans="1:5" ht="15.75" customHeight="1">
      <c r="A43" s="7"/>
      <c r="B43" s="45" t="s">
        <v>46</v>
      </c>
      <c r="C43" s="65"/>
      <c r="D43" s="31"/>
    </row>
    <row r="44" spans="1:5" ht="15.75" customHeight="1" thickBot="1">
      <c r="A44" s="7"/>
      <c r="B44" s="48" t="s">
        <v>47</v>
      </c>
      <c r="C44" s="66"/>
      <c r="D44" s="31"/>
    </row>
    <row r="45" spans="1:5" ht="15.75" customHeight="1" thickBot="1">
      <c r="A45" s="7"/>
      <c r="B45" s="7"/>
      <c r="C45" s="67">
        <f>SUM(C42:C44)</f>
        <v>0</v>
      </c>
      <c r="D45" s="31"/>
    </row>
    <row r="46" spans="1:5" ht="15.75" customHeight="1">
      <c r="A46" s="7"/>
      <c r="B46" s="7"/>
      <c r="C46" s="55"/>
      <c r="D46" s="31"/>
    </row>
    <row r="47" spans="1:5" ht="15.75" customHeight="1">
      <c r="A47" s="288"/>
      <c r="B47" s="288"/>
      <c r="C47" s="288"/>
      <c r="D47" s="288"/>
      <c r="E47" s="288"/>
    </row>
    <row r="48" spans="1:5" ht="30">
      <c r="A48" s="7"/>
      <c r="B48" s="289" t="s">
        <v>48</v>
      </c>
      <c r="C48" s="290"/>
      <c r="D48" s="68" t="s">
        <v>49</v>
      </c>
    </row>
    <row r="49" spans="1:4" ht="15.75" customHeight="1">
      <c r="A49" s="7"/>
      <c r="B49" s="69" t="str">
        <f>IF($B$17="","",DATE(YEAR($B$18)-1,MONTH($B$18),1))</f>
        <v/>
      </c>
      <c r="C49" s="70"/>
      <c r="D49" s="70"/>
    </row>
    <row r="50" spans="1:4" ht="15.75" customHeight="1">
      <c r="A50" s="7"/>
      <c r="B50" s="69" t="str">
        <f t="shared" ref="B50:B60" si="0">IF(B49="","",DATE(YEAR(B49),MONTH(B49)+1,1))</f>
        <v/>
      </c>
      <c r="C50" s="70"/>
      <c r="D50" s="70"/>
    </row>
    <row r="51" spans="1:4" ht="15.75" customHeight="1">
      <c r="A51" s="7"/>
      <c r="B51" s="69" t="str">
        <f t="shared" si="0"/>
        <v/>
      </c>
      <c r="C51" s="70"/>
      <c r="D51" s="70"/>
    </row>
    <row r="52" spans="1:4" ht="15.75" customHeight="1">
      <c r="A52" s="7"/>
      <c r="B52" s="69" t="str">
        <f t="shared" si="0"/>
        <v/>
      </c>
      <c r="C52" s="70"/>
      <c r="D52" s="70"/>
    </row>
    <row r="53" spans="1:4" ht="15.75" customHeight="1">
      <c r="A53" s="7"/>
      <c r="B53" s="69" t="str">
        <f t="shared" si="0"/>
        <v/>
      </c>
      <c r="C53" s="70"/>
      <c r="D53" s="70"/>
    </row>
    <row r="54" spans="1:4" ht="15.75" customHeight="1">
      <c r="A54" s="7"/>
      <c r="B54" s="69" t="str">
        <f t="shared" si="0"/>
        <v/>
      </c>
      <c r="C54" s="70"/>
      <c r="D54" s="70"/>
    </row>
    <row r="55" spans="1:4" ht="15.75" customHeight="1">
      <c r="A55" s="7"/>
      <c r="B55" s="69" t="str">
        <f t="shared" si="0"/>
        <v/>
      </c>
      <c r="C55" s="70"/>
      <c r="D55" s="70"/>
    </row>
    <row r="56" spans="1:4" ht="15.75" customHeight="1">
      <c r="A56" s="7"/>
      <c r="B56" s="69" t="str">
        <f t="shared" si="0"/>
        <v/>
      </c>
      <c r="C56" s="70"/>
      <c r="D56" s="70"/>
    </row>
    <row r="57" spans="1:4" ht="15.75" customHeight="1">
      <c r="A57" s="7"/>
      <c r="B57" s="69" t="str">
        <f t="shared" si="0"/>
        <v/>
      </c>
      <c r="C57" s="70"/>
      <c r="D57" s="70"/>
    </row>
    <row r="58" spans="1:4" ht="15.75" customHeight="1">
      <c r="A58" s="7"/>
      <c r="B58" s="69" t="str">
        <f t="shared" si="0"/>
        <v/>
      </c>
      <c r="C58" s="70"/>
      <c r="D58" s="70"/>
    </row>
    <row r="59" spans="1:4" ht="15.75" customHeight="1">
      <c r="A59" s="7"/>
      <c r="B59" s="69" t="str">
        <f t="shared" si="0"/>
        <v/>
      </c>
      <c r="C59" s="70"/>
      <c r="D59" s="70"/>
    </row>
    <row r="60" spans="1:4" ht="15.75" customHeight="1">
      <c r="A60" s="7"/>
      <c r="B60" s="69" t="str">
        <f t="shared" si="0"/>
        <v/>
      </c>
      <c r="C60" s="70"/>
      <c r="D60" s="70"/>
    </row>
    <row r="61" spans="1:4" ht="15.75" customHeight="1">
      <c r="A61" s="7"/>
      <c r="B61" s="71" t="s">
        <v>50</v>
      </c>
      <c r="C61" s="72">
        <f>SUM(C49:C60)</f>
        <v>0</v>
      </c>
      <c r="D61" s="72">
        <f>SUM(D49:D60)</f>
        <v>0</v>
      </c>
    </row>
    <row r="62" spans="1:4" ht="15.75" customHeight="1">
      <c r="A62" s="7"/>
      <c r="B62" s="73" t="s">
        <v>51</v>
      </c>
      <c r="C62" s="281" t="e">
        <f>(C61+D61)/COUNTA(C49:C60)</f>
        <v>#DIV/0!</v>
      </c>
      <c r="D62" s="282"/>
    </row>
    <row r="63" spans="1:4" ht="15.75" customHeight="1">
      <c r="A63" s="7"/>
      <c r="B63" s="74"/>
      <c r="C63" s="75"/>
      <c r="D63" s="75"/>
    </row>
    <row r="64" spans="1:4" ht="15.75" customHeight="1">
      <c r="A64" s="7"/>
      <c r="B64" s="74"/>
      <c r="C64" s="75"/>
      <c r="D64" s="75"/>
    </row>
    <row r="65" spans="1:4" ht="15.75" customHeight="1">
      <c r="A65" s="7"/>
      <c r="B65" s="74"/>
      <c r="C65" s="75"/>
      <c r="D65" s="75"/>
    </row>
  </sheetData>
  <sheetProtection selectLockedCells="1" selectUnlockedCells="1"/>
  <mergeCells count="6">
    <mergeCell ref="C62:D62"/>
    <mergeCell ref="A4:A5"/>
    <mergeCell ref="A6:E6"/>
    <mergeCell ref="A40:E40"/>
    <mergeCell ref="A47:E47"/>
    <mergeCell ref="B48:C48"/>
  </mergeCells>
  <conditionalFormatting sqref="C26:D28">
    <cfRule type="expression" dxfId="6" priority="4">
      <formula>ISBLANK(C26:D28)</formula>
    </cfRule>
  </conditionalFormatting>
  <conditionalFormatting sqref="C31:C35">
    <cfRule type="expression" dxfId="5" priority="3">
      <formula>ISBLANK(C31:C35)</formula>
    </cfRule>
  </conditionalFormatting>
  <conditionalFormatting sqref="C37 C39">
    <cfRule type="expression" dxfId="4" priority="5">
      <formula>ISBLANK(C37)</formula>
    </cfRule>
    <cfRule type="expression" dxfId="3" priority="6">
      <formula>ISBLANK(C37:C50)</formula>
    </cfRule>
  </conditionalFormatting>
  <conditionalFormatting sqref="C42:C44">
    <cfRule type="expression" dxfId="2" priority="2">
      <formula>ISBLANK(C42:C44)</formula>
    </cfRule>
  </conditionalFormatting>
  <conditionalFormatting sqref="A37:C37">
    <cfRule type="expression" dxfId="1" priority="1">
      <formula>$D$14&lt;&gt;"Syntec"</formula>
    </cfRule>
  </conditionalFormatting>
  <dataValidations count="2">
    <dataValidation type="list" allowBlank="1" showInputMessage="1" showErrorMessage="1" sqref="D21">
      <formula1>INDIRECT($D$16)</formula1>
    </dataValidation>
    <dataValidation type="list" allowBlank="1" showInputMessage="1" showErrorMessage="1" sqref="D16">
      <formula1>INDIRECT(D14)</formula1>
    </dataValidation>
  </dataValidations>
  <printOptions horizontalCentered="1"/>
  <pageMargins left="0.19685039370078741" right="0.19685039370078741" top="0.15748031496062992" bottom="0.23622047244094491" header="0.15748031496062992" footer="0.15748031496062992"/>
  <pageSetup scale="67" firstPageNumber="0" orientation="portrait" horizontalDpi="4294967294" verticalDpi="4294967294" r:id="rId1"/>
  <headerFooter alignWithMargins="0"/>
  <drawing r:id="rId2"/>
  <legacyDrawing r:id="rId3"/>
  <controls>
    <control shapeId="1029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1">
    <tabColor rgb="FFFF0000"/>
    <pageSetUpPr fitToPage="1"/>
  </sheetPr>
  <dimension ref="B1:L220"/>
  <sheetViews>
    <sheetView showGridLines="0" tabSelected="1" zoomScale="80" zoomScaleNormal="80" workbookViewId="0">
      <selection activeCell="G15" sqref="G15"/>
    </sheetView>
  </sheetViews>
  <sheetFormatPr baseColWidth="10" defaultRowHeight="12.75"/>
  <cols>
    <col min="1" max="1" width="3.85546875" customWidth="1"/>
    <col min="2" max="2" width="34.140625" customWidth="1"/>
    <col min="3" max="3" width="21.85546875" customWidth="1"/>
    <col min="4" max="4" width="16" customWidth="1"/>
    <col min="5" max="5" width="30.5703125" customWidth="1"/>
    <col min="6" max="6" width="20.7109375" customWidth="1"/>
    <col min="7" max="7" width="19.7109375" customWidth="1"/>
    <col min="8" max="8" width="22.28515625" bestFit="1" customWidth="1"/>
    <col min="9" max="9" width="3.28515625" customWidth="1"/>
    <col min="10" max="10" width="23.7109375" customWidth="1"/>
    <col min="11" max="11" width="27" bestFit="1" customWidth="1"/>
    <col min="12" max="12" width="13.85546875" bestFit="1" customWidth="1"/>
  </cols>
  <sheetData>
    <row r="1" spans="2:11" ht="15" customHeight="1">
      <c r="B1" s="296" t="str">
        <f>IF($B$6="","","Calcul Indemnité "&amp;IF($B$6=1,"de Licenciement","Rupture Conventionnelle")&amp;" Cadres CCN " &amp; 'Renseignements salarié'!$D$16)</f>
        <v>Calcul Indemnité de Licenciement Cadres CCN Travaux_Publics_Cadres</v>
      </c>
      <c r="C1" s="297"/>
      <c r="D1" s="297"/>
      <c r="E1" s="297"/>
      <c r="F1" s="297"/>
      <c r="G1" s="297"/>
      <c r="H1" s="297"/>
      <c r="I1" s="297"/>
      <c r="J1" s="297"/>
      <c r="K1" s="298"/>
    </row>
    <row r="2" spans="2:11" ht="15" customHeight="1">
      <c r="B2" s="299"/>
      <c r="C2" s="300"/>
      <c r="D2" s="300"/>
      <c r="E2" s="300"/>
      <c r="F2" s="300"/>
      <c r="G2" s="300"/>
      <c r="H2" s="300"/>
      <c r="I2" s="300"/>
      <c r="J2" s="300"/>
      <c r="K2" s="301"/>
    </row>
    <row r="3" spans="2:11" ht="15.75" customHeight="1" thickBot="1">
      <c r="B3" s="302"/>
      <c r="C3" s="303"/>
      <c r="D3" s="303"/>
      <c r="E3" s="303"/>
      <c r="F3" s="303"/>
      <c r="G3" s="303"/>
      <c r="H3" s="303"/>
      <c r="I3" s="303"/>
      <c r="J3" s="303"/>
      <c r="K3" s="304"/>
    </row>
    <row r="4" spans="2:11" ht="15">
      <c r="B4" s="76"/>
      <c r="C4" s="76"/>
      <c r="D4" s="77"/>
      <c r="E4" s="77"/>
      <c r="F4" s="76"/>
      <c r="G4" s="77"/>
      <c r="H4" s="76"/>
      <c r="I4" s="76"/>
      <c r="J4" s="76"/>
      <c r="K4" s="76"/>
    </row>
    <row r="5" spans="2:11" ht="15">
      <c r="B5" s="76"/>
      <c r="C5" s="76"/>
      <c r="D5" s="77"/>
      <c r="E5" s="77"/>
      <c r="F5" s="76"/>
      <c r="G5" s="77"/>
      <c r="H5" s="76"/>
      <c r="I5" s="76"/>
      <c r="J5" s="76"/>
      <c r="K5" s="76"/>
    </row>
    <row r="6" spans="2:11" ht="15">
      <c r="B6" s="78">
        <v>1</v>
      </c>
      <c r="D6" s="79"/>
      <c r="E6" s="80"/>
      <c r="F6" s="81" t="s">
        <v>0</v>
      </c>
      <c r="G6" s="82">
        <f ca="1">+TODAY()</f>
        <v>44092</v>
      </c>
      <c r="H6" s="80"/>
      <c r="I6" s="80"/>
      <c r="J6" s="80"/>
      <c r="K6" s="79"/>
    </row>
    <row r="7" spans="2:11" ht="15">
      <c r="B7" s="76"/>
      <c r="C7" s="76"/>
      <c r="D7" s="77"/>
      <c r="E7" s="77"/>
      <c r="F7" s="76"/>
      <c r="G7" s="77"/>
      <c r="H7" s="76"/>
      <c r="I7" s="76"/>
      <c r="J7" s="76"/>
      <c r="K7" s="76"/>
    </row>
    <row r="8" spans="2:11" ht="15">
      <c r="B8" s="76"/>
      <c r="C8" s="76"/>
      <c r="D8" s="77"/>
      <c r="E8" s="77"/>
      <c r="F8" s="76"/>
      <c r="G8" s="77"/>
      <c r="H8" s="76"/>
      <c r="I8" s="76"/>
      <c r="J8" s="76"/>
      <c r="K8" s="76"/>
    </row>
    <row r="9" spans="2:11" ht="15">
      <c r="B9" s="76"/>
      <c r="C9" s="76"/>
      <c r="D9" s="77"/>
      <c r="E9" s="77"/>
      <c r="F9" s="76"/>
      <c r="G9" s="77"/>
      <c r="H9" s="76"/>
      <c r="I9" s="76"/>
      <c r="J9" s="76"/>
      <c r="K9" s="76"/>
    </row>
    <row r="10" spans="2:11" ht="15">
      <c r="B10" s="76"/>
      <c r="C10" s="76"/>
      <c r="D10" s="77"/>
      <c r="E10" s="77"/>
      <c r="F10" s="76"/>
      <c r="G10" s="77"/>
      <c r="H10" s="76"/>
      <c r="I10" s="76"/>
      <c r="J10" s="76"/>
      <c r="K10" s="76"/>
    </row>
    <row r="11" spans="2:11" ht="15">
      <c r="B11" s="76"/>
      <c r="C11" s="76"/>
      <c r="D11" s="77"/>
      <c r="E11" s="77"/>
      <c r="F11" s="76"/>
      <c r="G11" s="77"/>
      <c r="H11" s="76"/>
      <c r="I11" s="76"/>
      <c r="J11" s="76"/>
      <c r="K11" s="76"/>
    </row>
    <row r="12" spans="2:11" ht="15">
      <c r="B12" s="76"/>
      <c r="C12" s="305" t="s">
        <v>52</v>
      </c>
      <c r="D12" s="306"/>
      <c r="E12" s="83" t="s">
        <v>53</v>
      </c>
      <c r="F12" s="84"/>
      <c r="G12" s="307" t="s">
        <v>54</v>
      </c>
      <c r="H12" s="307"/>
      <c r="I12" s="307"/>
      <c r="J12" s="307"/>
      <c r="K12" s="85"/>
    </row>
    <row r="13" spans="2:11">
      <c r="B13" s="84"/>
      <c r="C13" s="84"/>
      <c r="D13" s="86"/>
      <c r="E13" s="83" t="s">
        <v>55</v>
      </c>
      <c r="F13" s="84"/>
      <c r="G13" s="307" t="s">
        <v>56</v>
      </c>
      <c r="H13" s="307"/>
      <c r="I13" s="307"/>
      <c r="J13" s="307"/>
      <c r="K13" s="85"/>
    </row>
    <row r="14" spans="2:11">
      <c r="B14" s="84"/>
      <c r="C14" s="84"/>
      <c r="D14" s="86"/>
      <c r="E14" s="83"/>
      <c r="F14" s="84"/>
      <c r="G14" s="85"/>
      <c r="H14" s="85"/>
      <c r="I14" s="85"/>
      <c r="J14" s="85"/>
      <c r="K14" s="85"/>
    </row>
    <row r="15" spans="2:11" ht="15">
      <c r="B15" s="87"/>
      <c r="C15" s="76"/>
      <c r="D15" s="77"/>
      <c r="E15" s="77"/>
      <c r="F15" s="76"/>
      <c r="G15" s="77"/>
      <c r="H15" s="76"/>
      <c r="I15" s="76"/>
      <c r="J15" s="76"/>
      <c r="K15" s="76"/>
    </row>
    <row r="16" spans="2:11" ht="15">
      <c r="B16" s="88" t="s">
        <v>57</v>
      </c>
      <c r="C16" s="89">
        <f>+'Renseignements salarié'!B12</f>
        <v>0</v>
      </c>
      <c r="D16" s="87"/>
      <c r="E16" s="90" t="s">
        <v>9</v>
      </c>
      <c r="F16" s="76"/>
      <c r="G16" s="91" t="e">
        <f>IF(G20&lt;&gt;"",ROUND((DAYS360(C20,G20)/360),2),ROUND((DAYS360(C20,C21)/360),2))</f>
        <v>#VALUE!</v>
      </c>
      <c r="H16" s="76"/>
      <c r="I16" s="76"/>
      <c r="J16" s="76"/>
      <c r="K16" s="76"/>
    </row>
    <row r="17" spans="2:11" ht="15" customHeight="1">
      <c r="B17" s="87" t="s">
        <v>58</v>
      </c>
      <c r="C17" s="89">
        <f>+'Renseignements salarié'!B9</f>
        <v>0</v>
      </c>
      <c r="D17" s="87"/>
      <c r="E17" s="76" t="s">
        <v>59</v>
      </c>
      <c r="F17" s="76"/>
      <c r="G17" s="92" t="str">
        <f>IF(+'Renseignements salarié'!$B$23="","",+'Renseignements salarié'!$B$23)</f>
        <v/>
      </c>
      <c r="H17" s="76"/>
      <c r="I17" s="76"/>
      <c r="J17" s="76"/>
      <c r="K17" s="76"/>
    </row>
    <row r="18" spans="2:11" ht="15">
      <c r="B18" s="87" t="s">
        <v>60</v>
      </c>
      <c r="C18" s="89">
        <f>+'Renseignements salarié'!B10</f>
        <v>0</v>
      </c>
      <c r="D18" s="87"/>
      <c r="E18" s="76"/>
      <c r="F18" s="76"/>
      <c r="G18" s="76"/>
      <c r="H18" s="76"/>
      <c r="I18" s="76"/>
      <c r="J18" s="76"/>
      <c r="K18" s="76"/>
    </row>
    <row r="19" spans="2:11" ht="30">
      <c r="B19" s="93" t="s">
        <v>61</v>
      </c>
      <c r="C19" s="94">
        <f>+'Renseignements salarié'!B15</f>
        <v>0</v>
      </c>
      <c r="D19" s="87"/>
      <c r="E19" s="95" t="s">
        <v>22</v>
      </c>
      <c r="F19" s="76"/>
      <c r="G19" s="76"/>
      <c r="H19" s="76"/>
      <c r="I19" s="76"/>
      <c r="J19" s="76"/>
      <c r="K19" s="76"/>
    </row>
    <row r="20" spans="2:11" ht="15">
      <c r="B20" s="96" t="s">
        <v>62</v>
      </c>
      <c r="C20" s="94">
        <f>+'Renseignements salarié'!B16</f>
        <v>0</v>
      </c>
      <c r="D20" s="77"/>
      <c r="E20" s="76" t="s">
        <v>26</v>
      </c>
      <c r="F20" s="97"/>
      <c r="G20" s="98" t="str">
        <f>IF(+'Renseignements salarié'!D23="","",+'Renseignements salarié'!D23)</f>
        <v/>
      </c>
      <c r="H20" s="76"/>
      <c r="I20" s="76"/>
      <c r="J20" s="76"/>
      <c r="K20" s="76"/>
    </row>
    <row r="21" spans="2:11" ht="15">
      <c r="B21" s="99" t="s">
        <v>63</v>
      </c>
      <c r="C21" s="100" t="str">
        <f>IF((+'Renseignements salarié'!B17)="","",+'Renseignements salarié'!B17)</f>
        <v/>
      </c>
      <c r="D21" s="77"/>
      <c r="E21" s="76"/>
      <c r="F21" s="76"/>
      <c r="G21" s="77"/>
      <c r="H21" s="76"/>
      <c r="I21" s="76"/>
      <c r="J21" s="76"/>
      <c r="K21" s="76"/>
    </row>
    <row r="22" spans="2:11" ht="15">
      <c r="B22" s="76" t="s">
        <v>64</v>
      </c>
      <c r="C22" s="94">
        <f>+'Renseignements salarié'!D9</f>
        <v>0</v>
      </c>
      <c r="D22" s="77"/>
      <c r="E22" s="101"/>
      <c r="F22" s="76"/>
      <c r="G22" s="77"/>
      <c r="H22" s="76"/>
      <c r="I22" s="76"/>
      <c r="J22" s="76"/>
      <c r="K22" s="76"/>
    </row>
    <row r="23" spans="2:11" ht="15">
      <c r="B23" s="76" t="s">
        <v>7</v>
      </c>
      <c r="C23" s="102" t="e">
        <f>(C21-C22)/365.25</f>
        <v>#VALUE!</v>
      </c>
      <c r="D23" s="77"/>
      <c r="E23" s="103"/>
      <c r="F23" s="76"/>
      <c r="G23" s="77"/>
      <c r="H23" s="76"/>
      <c r="I23" s="76"/>
      <c r="J23" s="76"/>
      <c r="K23" s="76"/>
    </row>
    <row r="24" spans="2:11" ht="15">
      <c r="B24" s="76"/>
      <c r="C24" s="76"/>
      <c r="D24" s="76"/>
      <c r="E24" s="76"/>
      <c r="F24" s="76"/>
      <c r="G24" s="77"/>
      <c r="H24" s="76"/>
      <c r="I24" s="76"/>
      <c r="J24" s="76"/>
      <c r="K24" s="76"/>
    </row>
    <row r="25" spans="2:11" ht="15">
      <c r="B25" s="104" t="s">
        <v>65</v>
      </c>
      <c r="C25" s="76"/>
      <c r="D25" s="105" t="s">
        <v>66</v>
      </c>
      <c r="E25" s="106"/>
      <c r="F25" s="107"/>
      <c r="G25" s="77"/>
      <c r="H25" s="76"/>
      <c r="I25" s="76"/>
      <c r="J25" s="76" t="s">
        <v>67</v>
      </c>
      <c r="K25" s="76"/>
    </row>
    <row r="26" spans="2:11" ht="15">
      <c r="B26" s="88"/>
      <c r="C26" s="88"/>
      <c r="D26" s="108"/>
      <c r="E26" s="106"/>
      <c r="F26" s="107"/>
      <c r="G26" s="77"/>
      <c r="H26" s="76"/>
      <c r="I26" s="76"/>
      <c r="J26" s="76"/>
      <c r="K26" s="76"/>
    </row>
    <row r="27" spans="2:11" ht="15">
      <c r="B27" s="109"/>
      <c r="C27" s="110"/>
      <c r="D27" s="111"/>
      <c r="E27" s="111"/>
      <c r="F27" s="76"/>
      <c r="G27" s="77"/>
      <c r="H27" s="76"/>
      <c r="I27" s="76"/>
      <c r="J27" s="76"/>
      <c r="K27" s="76"/>
    </row>
    <row r="28" spans="2:11" ht="15.75" thickBot="1">
      <c r="B28" s="76"/>
      <c r="C28" s="76"/>
      <c r="D28" s="77"/>
      <c r="E28" s="106"/>
      <c r="F28" s="107"/>
      <c r="G28" s="77"/>
      <c r="H28" s="76"/>
      <c r="I28" s="76"/>
      <c r="J28" s="76"/>
      <c r="K28" s="76"/>
    </row>
    <row r="29" spans="2:11" ht="13.5" thickBot="1">
      <c r="B29" s="308" t="s">
        <v>68</v>
      </c>
      <c r="C29" s="309"/>
      <c r="D29" s="309"/>
      <c r="E29" s="309"/>
      <c r="F29" s="309"/>
      <c r="G29" s="309"/>
      <c r="H29" s="309"/>
      <c r="I29" s="309"/>
      <c r="J29" s="309"/>
      <c r="K29" s="310"/>
    </row>
    <row r="30" spans="2:11" ht="15">
      <c r="B30" s="76"/>
      <c r="C30" s="76"/>
      <c r="D30" s="77"/>
      <c r="E30" s="77"/>
      <c r="F30" s="76"/>
      <c r="G30" s="77"/>
      <c r="H30" s="76"/>
      <c r="I30" s="76"/>
      <c r="J30" s="76"/>
      <c r="K30" s="76"/>
    </row>
    <row r="31" spans="2:11" ht="33" customHeight="1">
      <c r="B31" s="289" t="s">
        <v>48</v>
      </c>
      <c r="C31" s="290"/>
      <c r="D31" s="68" t="s">
        <v>49</v>
      </c>
      <c r="E31" s="77"/>
      <c r="F31" s="289" t="s">
        <v>69</v>
      </c>
      <c r="G31" s="290"/>
      <c r="H31" s="68" t="s">
        <v>49</v>
      </c>
      <c r="I31" s="76"/>
      <c r="J31" s="76"/>
      <c r="K31" s="76"/>
    </row>
    <row r="32" spans="2:11" ht="15">
      <c r="B32" s="112" t="str">
        <f>+'Renseignements salarié'!B49</f>
        <v/>
      </c>
      <c r="C32" s="113">
        <f>+'Renseignements salarié'!C49</f>
        <v>0</v>
      </c>
      <c r="D32" s="113">
        <f>+'Renseignements salarié'!D49</f>
        <v>0</v>
      </c>
      <c r="E32" s="77"/>
      <c r="F32" s="112" t="str">
        <f>+B41</f>
        <v/>
      </c>
      <c r="G32" s="113">
        <f>+C41</f>
        <v>0</v>
      </c>
      <c r="H32" s="113">
        <f>+D41</f>
        <v>0</v>
      </c>
      <c r="I32" s="76"/>
      <c r="J32" s="76"/>
      <c r="K32" s="76"/>
    </row>
    <row r="33" spans="2:8" ht="15">
      <c r="B33" s="112" t="str">
        <f>+'Renseignements salarié'!B50</f>
        <v/>
      </c>
      <c r="C33" s="113">
        <f>+'Renseignements salarié'!C50</f>
        <v>0</v>
      </c>
      <c r="D33" s="113">
        <f>+'Renseignements salarié'!D50</f>
        <v>0</v>
      </c>
      <c r="E33" s="77"/>
      <c r="F33" s="112" t="str">
        <f>+B42</f>
        <v/>
      </c>
      <c r="G33" s="113">
        <f>+C42</f>
        <v>0</v>
      </c>
      <c r="H33" s="113">
        <f t="shared" ref="H33:H34" si="0">+D42</f>
        <v>0</v>
      </c>
    </row>
    <row r="34" spans="2:8" ht="15">
      <c r="B34" s="112" t="str">
        <f>+'Renseignements salarié'!B51</f>
        <v/>
      </c>
      <c r="C34" s="113">
        <f>+'Renseignements salarié'!C51</f>
        <v>0</v>
      </c>
      <c r="D34" s="113">
        <f>+'Renseignements salarié'!D51</f>
        <v>0</v>
      </c>
      <c r="E34" s="77"/>
      <c r="F34" s="112" t="str">
        <f>+B43</f>
        <v/>
      </c>
      <c r="G34" s="113">
        <f>+C43</f>
        <v>0</v>
      </c>
      <c r="H34" s="113">
        <f t="shared" si="0"/>
        <v>0</v>
      </c>
    </row>
    <row r="35" spans="2:8" ht="15">
      <c r="B35" s="112" t="str">
        <f>+'Renseignements salarié'!B52</f>
        <v/>
      </c>
      <c r="C35" s="113">
        <f>+'Renseignements salarié'!C52</f>
        <v>0</v>
      </c>
      <c r="D35" s="113">
        <f>+'Renseignements salarié'!D52</f>
        <v>0</v>
      </c>
      <c r="E35" s="77"/>
      <c r="F35" s="114" t="s">
        <v>70</v>
      </c>
      <c r="G35" s="115">
        <f>SUM(G32:G34)</f>
        <v>0</v>
      </c>
      <c r="H35" s="115">
        <f>SUM(H32:H34)</f>
        <v>0</v>
      </c>
    </row>
    <row r="36" spans="2:8" ht="15">
      <c r="B36" s="112" t="str">
        <f>+'Renseignements salarié'!B53</f>
        <v/>
      </c>
      <c r="C36" s="113">
        <f>+'Renseignements salarié'!C53</f>
        <v>0</v>
      </c>
      <c r="D36" s="113">
        <f>+'Renseignements salarié'!D53</f>
        <v>0</v>
      </c>
      <c r="E36" s="77"/>
      <c r="F36" s="116" t="s">
        <v>51</v>
      </c>
      <c r="G36" s="291">
        <f>(G35+H35)/COUNTA(G32:G34)</f>
        <v>0</v>
      </c>
      <c r="H36" s="292"/>
    </row>
    <row r="37" spans="2:8" ht="15">
      <c r="B37" s="112" t="str">
        <f>+'Renseignements salarié'!B54</f>
        <v/>
      </c>
      <c r="C37" s="113">
        <f>+'Renseignements salarié'!C54</f>
        <v>0</v>
      </c>
      <c r="D37" s="113">
        <f>+'Renseignements salarié'!D54</f>
        <v>0</v>
      </c>
      <c r="E37" s="77"/>
      <c r="F37" s="76"/>
      <c r="G37" s="76"/>
      <c r="H37" s="76"/>
    </row>
    <row r="38" spans="2:8" ht="15">
      <c r="B38" s="112" t="str">
        <f>+'Renseignements salarié'!B55</f>
        <v/>
      </c>
      <c r="C38" s="113">
        <f>+'Renseignements salarié'!C55</f>
        <v>0</v>
      </c>
      <c r="D38" s="113">
        <f>+'Renseignements salarié'!D55</f>
        <v>0</v>
      </c>
      <c r="E38" s="77"/>
      <c r="F38" s="76"/>
      <c r="G38" s="77"/>
      <c r="H38" s="76"/>
    </row>
    <row r="39" spans="2:8" ht="15">
      <c r="B39" s="112" t="str">
        <f>+'Renseignements salarié'!B56</f>
        <v/>
      </c>
      <c r="C39" s="113">
        <f>+'Renseignements salarié'!C56</f>
        <v>0</v>
      </c>
      <c r="D39" s="113">
        <f>+'Renseignements salarié'!D56</f>
        <v>0</v>
      </c>
      <c r="E39" s="77"/>
      <c r="F39" s="76"/>
      <c r="G39" s="77"/>
      <c r="H39" s="76"/>
    </row>
    <row r="40" spans="2:8" ht="15">
      <c r="B40" s="112" t="str">
        <f>+'Renseignements salarié'!B57</f>
        <v/>
      </c>
      <c r="C40" s="113">
        <f>+'Renseignements salarié'!C57</f>
        <v>0</v>
      </c>
      <c r="D40" s="113">
        <f>+'Renseignements salarié'!D57</f>
        <v>0</v>
      </c>
      <c r="E40" s="77"/>
      <c r="F40" s="311" t="s">
        <v>71</v>
      </c>
      <c r="G40" s="312"/>
      <c r="H40" s="313"/>
    </row>
    <row r="41" spans="2:8" ht="15">
      <c r="B41" s="112" t="str">
        <f>+'Renseignements salarié'!B58</f>
        <v/>
      </c>
      <c r="C41" s="113">
        <f>+'Renseignements salarié'!C58</f>
        <v>0</v>
      </c>
      <c r="D41" s="113">
        <f>+'Renseignements salarié'!D58</f>
        <v>0</v>
      </c>
      <c r="E41" s="77"/>
      <c r="F41" s="314" t="s">
        <v>72</v>
      </c>
      <c r="G41" s="315"/>
      <c r="H41" s="316"/>
    </row>
    <row r="42" spans="2:8" ht="15">
      <c r="B42" s="112" t="str">
        <f>+'Renseignements salarié'!B59</f>
        <v/>
      </c>
      <c r="C42" s="113">
        <f>+'Renseignements salarié'!C59</f>
        <v>0</v>
      </c>
      <c r="D42" s="113">
        <f>+'Renseignements salarié'!D59</f>
        <v>0</v>
      </c>
      <c r="E42" s="77"/>
      <c r="F42" s="317">
        <f>F216</f>
        <v>0</v>
      </c>
      <c r="G42" s="318"/>
      <c r="H42" s="319"/>
    </row>
    <row r="43" spans="2:8" ht="15">
      <c r="B43" s="112" t="str">
        <f>+'Renseignements salarié'!B60</f>
        <v/>
      </c>
      <c r="C43" s="113">
        <f>+'Renseignements salarié'!C60</f>
        <v>0</v>
      </c>
      <c r="D43" s="113">
        <f>+'Renseignements salarié'!D60</f>
        <v>0</v>
      </c>
      <c r="E43" s="77"/>
      <c r="F43" s="76"/>
      <c r="G43" s="77"/>
      <c r="H43" s="76"/>
    </row>
    <row r="44" spans="2:8" ht="15">
      <c r="B44" s="71" t="s">
        <v>50</v>
      </c>
      <c r="C44" s="117">
        <f>SUM(C32:C43)</f>
        <v>0</v>
      </c>
      <c r="D44" s="117">
        <f>SUM(D32:D43)</f>
        <v>0</v>
      </c>
      <c r="E44" s="77"/>
      <c r="F44" s="320" t="s">
        <v>73</v>
      </c>
      <c r="G44" s="321"/>
      <c r="H44" s="322"/>
    </row>
    <row r="45" spans="2:8" ht="15">
      <c r="B45" s="73" t="s">
        <v>51</v>
      </c>
      <c r="C45" s="291">
        <f>(C44+D44)/COUNTA(C32:C43)</f>
        <v>0</v>
      </c>
      <c r="D45" s="292"/>
      <c r="E45" s="77"/>
      <c r="F45" s="293">
        <f>IF(C25="OUI",F42,MAX(C45,G36))</f>
        <v>0</v>
      </c>
      <c r="G45" s="294"/>
      <c r="H45" s="295"/>
    </row>
    <row r="46" spans="2:8" ht="15">
      <c r="B46" s="76"/>
      <c r="C46" s="76"/>
      <c r="D46" s="76"/>
      <c r="E46" s="77"/>
      <c r="F46" s="76"/>
      <c r="G46" s="77"/>
      <c r="H46" s="76"/>
    </row>
    <row r="47" spans="2:8" ht="15">
      <c r="B47" s="76"/>
      <c r="C47" s="77"/>
      <c r="D47" s="76"/>
      <c r="E47" s="76"/>
      <c r="F47" s="76"/>
      <c r="G47" s="77"/>
      <c r="H47" s="76"/>
    </row>
    <row r="48" spans="2:8" ht="15">
      <c r="B48" s="76"/>
      <c r="C48" s="76"/>
      <c r="D48" s="77"/>
      <c r="E48" s="77"/>
      <c r="F48" s="76"/>
      <c r="G48" s="77"/>
      <c r="H48" s="76"/>
    </row>
    <row r="49" spans="2:11">
      <c r="B49" s="323" t="s">
        <v>74</v>
      </c>
      <c r="C49" s="324"/>
      <c r="D49" s="324"/>
      <c r="E49" s="324"/>
      <c r="F49" s="324"/>
      <c r="G49" s="324"/>
      <c r="H49" s="324"/>
      <c r="I49" s="324"/>
      <c r="J49" s="325"/>
      <c r="K49" s="118"/>
    </row>
    <row r="50" spans="2:11" ht="15">
      <c r="B50" s="119"/>
      <c r="C50" s="120"/>
      <c r="D50" s="121"/>
      <c r="E50" s="122"/>
      <c r="F50" s="123"/>
      <c r="G50" s="121"/>
      <c r="H50" s="120"/>
      <c r="I50" s="120"/>
      <c r="J50" s="124"/>
      <c r="K50" s="76"/>
    </row>
    <row r="51" spans="2:11" ht="15">
      <c r="B51" s="125" t="s">
        <v>75</v>
      </c>
      <c r="C51" s="88"/>
      <c r="D51" s="87"/>
      <c r="E51" s="126"/>
      <c r="F51" s="125" t="s">
        <v>76</v>
      </c>
      <c r="G51" s="87"/>
      <c r="H51" s="88"/>
      <c r="I51" s="88"/>
      <c r="J51" s="127"/>
      <c r="K51" s="76"/>
    </row>
    <row r="52" spans="2:11">
      <c r="B52" s="128" t="str" cm="1">
        <f t="array" ref="B52">IFERROR(INDEX([2]CritèresConventionsCollectives!$B$2:$B$25,SMALL(IF([2]CritèresConventionsCollectives!$A$2:$A$25='Renseignements salarié'!D21,ROW([2]CritèresConventionsCollectives!$A$2:$A$25)-1),ROW()-51)),"")</f>
        <v>Ancienneté de 2 à 10 ans : 3/10 ème de mois X 2&lt;ANC&lt;10</v>
      </c>
      <c r="C52" s="129"/>
      <c r="D52" s="130"/>
      <c r="E52" s="131"/>
      <c r="F52" s="128" t="s">
        <v>77</v>
      </c>
      <c r="G52" s="132"/>
      <c r="H52" s="99"/>
      <c r="I52" s="99"/>
      <c r="J52" s="133"/>
      <c r="K52" s="96"/>
    </row>
    <row r="53" spans="2:11">
      <c r="B53" s="128" t="str" cm="1">
        <f t="array" ref="B53">IFERROR(INDEX([2]CritèresConventionsCollectives!$B$2:$B$25,SMALL(IF([2]CritèresConventionsCollectives!$A$2:$A$25='Renseignements salarié'!D21,ROW([2]CritèresConventionsCollectives!$A$2:$A$25)-1),ROW()-51)),"")</f>
        <v>Ancienneté &gt; 10 ans : 6/10 ème de mois X ANC &gt; 10</v>
      </c>
      <c r="C53" s="129"/>
      <c r="D53" s="134"/>
      <c r="E53" s="131"/>
      <c r="F53" s="135" t="s">
        <v>78</v>
      </c>
      <c r="G53" s="132"/>
      <c r="H53" s="96"/>
      <c r="I53" s="96"/>
      <c r="J53" s="133"/>
      <c r="K53" s="96"/>
    </row>
    <row r="54" spans="2:11">
      <c r="B54" s="128" t="str" cm="1">
        <f t="array" ref="B54">IFERROR(INDEX([2]CritèresConventionsCollectives!$B$2:$B$25,SMALL(IF([2]CritèresConventionsCollectives!$A$2:$A$25='Renseignements salarié'!D21,ROW([2]CritèresConventionsCollectives!$A$2:$A$25)-1),ROW()-51)),"")</f>
        <v>Majoration 10% si salariés +55ans -65 ans</v>
      </c>
      <c r="C54" s="129"/>
      <c r="D54" s="134"/>
      <c r="E54" s="131"/>
      <c r="F54" s="135"/>
      <c r="G54" s="132"/>
      <c r="H54" s="96"/>
      <c r="I54" s="96"/>
      <c r="J54" s="133"/>
      <c r="K54" s="96"/>
    </row>
    <row r="55" spans="2:11">
      <c r="B55" s="128" t="str" cm="1">
        <f t="array" ref="B55">IFERROR(INDEX([2]CritèresConventionsCollectives!$B$2:$B$25,SMALL(IF([2]CritèresConventionsCollectives!$A$2:$A$25='Renseignements salarié'!D21,ROW([2]CritèresConventionsCollectives!$A$2:$A$25)-1),ROW()-51)),"")</f>
        <v/>
      </c>
      <c r="C55" s="129"/>
      <c r="D55" s="129"/>
      <c r="E55" s="136"/>
      <c r="F55" s="135"/>
      <c r="G55" s="132"/>
      <c r="H55" s="96"/>
      <c r="I55" s="96"/>
      <c r="J55" s="133"/>
      <c r="K55" s="96"/>
    </row>
    <row r="56" spans="2:11" ht="15">
      <c r="B56" s="128" t="str" cm="1">
        <f t="array" ref="B56">IFERROR(INDEX([2]CritèresConventionsCollectives!$B$2:$B$25,SMALL(IF([2]CritèresConventionsCollectives!$A$2:$A$25='Renseignements salarié'!D21,ROW([2]CritèresConventionsCollectives!$A$2:$A$25)-1),ROW()-51)),"")</f>
        <v/>
      </c>
      <c r="C56" s="137"/>
      <c r="D56" s="138"/>
      <c r="E56" s="139"/>
      <c r="F56" s="140"/>
      <c r="G56" s="141"/>
      <c r="H56" s="137"/>
      <c r="I56" s="137"/>
      <c r="J56" s="142"/>
      <c r="K56" s="76"/>
    </row>
    <row r="57" spans="2:11" ht="15">
      <c r="B57" s="123"/>
      <c r="C57" s="120"/>
      <c r="D57" s="120"/>
      <c r="E57" s="143"/>
      <c r="F57" s="120"/>
      <c r="G57" s="121"/>
      <c r="H57" s="120"/>
      <c r="I57" s="120"/>
      <c r="J57" s="143"/>
      <c r="K57" s="144"/>
    </row>
    <row r="58" spans="2:11" ht="15">
      <c r="B58" s="326" t="str" cm="1">
        <f t="array" ref="B58">IFERROR(INDEX([2]CritèresConventionsCollectives!$C$2:$C$25,SMALL(IF([2]CritèresConventionsCollectives!$A$2:$A$25='Renseignements salarié'!$D$21,ROW([2]CritèresConventionsCollectives!$A$2:$A$25)-1),ROW()-57)),"")</f>
        <v>3/10 ème de mois X 2&lt;ANC&lt;10</v>
      </c>
      <c r="C58" s="327"/>
      <c r="D58" s="328"/>
      <c r="E58" s="145" t="e" cm="1">
        <f t="array" ref="E58">IF(B58="","",SUBSTITUTE(INDEX([2]CritèresConventionsCollectives!$D$2:$D$25,SMALL(IF([2]CritèresConventionsCollectives!$A$2:$A$25='Renseignements salarié'!$D$21,ROW([2]CritèresConventionsCollectives!$A$2:$A$25)-1),ROW()-57)),"'","")*1)</f>
        <v>#VALUE!</v>
      </c>
      <c r="F58" s="146"/>
      <c r="G58" s="147"/>
      <c r="H58" s="147"/>
      <c r="I58" s="147"/>
      <c r="J58" s="148"/>
      <c r="K58" s="144"/>
    </row>
    <row r="59" spans="2:11" ht="30" customHeight="1">
      <c r="B59" s="329" t="str" cm="1">
        <f t="array" ref="B59">IFERROR(INDEX([2]CritèresConventionsCollectives!$C$2:$C$25,SMALL(IF([2]CritèresConventionsCollectives!$A$2:$A$25='Renseignements salarié'!$D$21,ROW([2]CritèresConventionsCollectives!$A$2:$A$25)-1),ROW()-57)),"")</f>
        <v>6/10 ème de mois X ANC &gt; 10</v>
      </c>
      <c r="C59" s="330"/>
      <c r="D59" s="331"/>
      <c r="E59" s="145" t="e" cm="1">
        <f t="array" ref="E59">IF(B59="","",SUBSTITUTE(INDEX([2]CritèresConventionsCollectives!$D$2:$D$25,SMALL(IF([2]CritèresConventionsCollectives!$A$2:$A$25='Renseignements salarié'!$D$21,ROW([2]CritèresConventionsCollectives!$A$2:$A$25)-1),ROW()-57)),"'","")*1)</f>
        <v>#VALUE!</v>
      </c>
      <c r="F59" s="332" t="s">
        <v>79</v>
      </c>
      <c r="G59" s="333"/>
      <c r="H59" s="333"/>
      <c r="I59" s="334"/>
      <c r="J59" s="148" t="e">
        <f>IF($F$42="",IF($G$16&lt;0.67,0,IF($G$16&lt;10,F45/4*$G$16,F45/4*10)),IF($G$16&lt;0.67,0,IF($G$16&lt;10,F42/4*$G$16,F42/4*10)))</f>
        <v>#VALUE!</v>
      </c>
      <c r="K59" s="144" t="s">
        <v>80</v>
      </c>
    </row>
    <row r="60" spans="2:11" ht="25.5" customHeight="1">
      <c r="B60" s="329" t="str" cm="1">
        <f t="array" ref="B60">IFERROR(INDEX([2]CritèresConventionsCollectives!$C$2:$C$25,SMALL(IF([2]CritèresConventionsCollectives!$A$2:$A$25='Renseignements salarié'!$D$21,ROW([2]CritèresConventionsCollectives!$A$2:$A$25)-1),ROW()-57)),"")</f>
        <v>Majoration 10% si salariés +55ans -65 ans</v>
      </c>
      <c r="C60" s="330"/>
      <c r="D60" s="331"/>
      <c r="E60" s="145" t="e" cm="1">
        <f t="array" ref="E60">IF(B60="","",SUBSTITUTE(INDEX([2]CritèresConventionsCollectives!$D$2:$D$25,SMALL(IF([2]CritèresConventionsCollectives!$A$2:$A$25='Renseignements salarié'!$D$21,ROW([2]CritèresConventionsCollectives!$A$2:$A$25)-1),ROW()-57)),"'","")*1)</f>
        <v>#VALUE!</v>
      </c>
      <c r="F60" s="335" t="s">
        <v>81</v>
      </c>
      <c r="G60" s="336"/>
      <c r="H60" s="336"/>
      <c r="I60" s="337"/>
      <c r="J60" s="148" t="e">
        <f>IF(F42="",IF(G16&lt;0.67,0,IF($G$16&gt;=10,($G$16-10)*(F45*1/3),0)),IF(G16&lt;0.67,0,IF($G$16&gt;=10,($G$16-10)*(F42*1/3),0)))</f>
        <v>#VALUE!</v>
      </c>
      <c r="K60" s="144"/>
    </row>
    <row r="61" spans="2:11" ht="15">
      <c r="B61" s="329" t="str" cm="1">
        <f t="array" ref="B61">IFERROR(INDEX([2]CritèresConventionsCollectives!$C$2:$C$25,SMALL(IF([2]CritèresConventionsCollectives!$A$2:$A$25='Renseignements salarié'!$D$21,ROW([2]CritèresConventionsCollectives!$A$2:$A$25)-1),ROW()-57)),"")</f>
        <v/>
      </c>
      <c r="C61" s="330"/>
      <c r="D61" s="331"/>
      <c r="E61" s="145" t="str" cm="1">
        <f t="array" ref="E61">IF(B61="","",SUBSTITUTE(INDEX([2]CritèresConventionsCollectives!$D$2:$D$25,SMALL(IF([2]CritèresConventionsCollectives!$A$2:$A$25='Renseignements salarié'!$D$21,ROW([2]CritèresConventionsCollectives!$A$2:$A$25)-1),ROW()-57)),"'","")*1)</f>
        <v/>
      </c>
      <c r="F61" s="149"/>
      <c r="G61" s="150"/>
      <c r="H61" s="147"/>
      <c r="I61" s="147"/>
      <c r="J61" s="148"/>
      <c r="K61" s="144"/>
    </row>
    <row r="62" spans="2:11" ht="15">
      <c r="B62" s="338" t="str" cm="1">
        <f t="array" ref="B62">IFERROR(INDEX([2]CritèresConventionsCollectives!$C$2:$C$25,SMALL(IF([2]CritèresConventionsCollectives!$A$2:$A$25='Renseignements salarié'!$D$21,ROW([2]CritèresConventionsCollectives!$A$2:$A$25)-1),ROW()-57)),"")</f>
        <v/>
      </c>
      <c r="C62" s="339"/>
      <c r="D62" s="340"/>
      <c r="E62" s="145" t="str" cm="1">
        <f t="array" ref="E62">IF(B62="","",SUBSTITUTE(INDEX([2]CritèresConventionsCollectives!$D$2:$D$25,SMALL(IF([2]CritèresConventionsCollectives!$A$2:$A$25='Renseignements salarié'!$D$21,ROW([2]CritèresConventionsCollectives!$A$2:$A$25)-1),ROW()-57)),"'","")*1)</f>
        <v/>
      </c>
      <c r="F62" s="341"/>
      <c r="G62" s="342"/>
      <c r="H62" s="342"/>
      <c r="I62" s="151"/>
      <c r="J62" s="152"/>
      <c r="K62" s="153"/>
    </row>
    <row r="63" spans="2:11" ht="15">
      <c r="B63" s="343" t="str" cm="1">
        <f t="array" ref="B63">IFERROR(INDEX([2]CritèresConventionsCollectives!$C$2:$C$25,SMALL(IF([2]CritèresConventionsCollectives!$A$2:$A$25='Renseignements salarié'!$D$21,ROW([2]CritèresConventionsCollectives!$A$2:$A$25)-1),ROW()-57)),"")</f>
        <v/>
      </c>
      <c r="C63" s="344"/>
      <c r="D63" s="345"/>
      <c r="E63" s="145" t="str" cm="1">
        <f t="array" ref="E63">IFERROR(INDEX([2]CritèresConventionsCollectives!$D$2:$D$25,SMALL(IF([2]CritèresConventionsCollectives!$A$2:$A$25='Renseignements salarié'!$D$21,ROW([2]CritèresConventionsCollectives!$A$2:$A$25)-1),ROW()-56)),"")</f>
        <v/>
      </c>
      <c r="F63" s="154"/>
      <c r="G63" s="155"/>
      <c r="H63" s="155"/>
      <c r="I63" s="155"/>
      <c r="J63" s="156"/>
      <c r="K63" s="153"/>
    </row>
    <row r="64" spans="2:11">
      <c r="B64" s="346" t="s">
        <v>55</v>
      </c>
      <c r="C64" s="346"/>
      <c r="D64" s="346"/>
      <c r="E64" s="157" t="e">
        <f>ROUND((SUM(E58:E62)),2)</f>
        <v>#VALUE!</v>
      </c>
      <c r="F64" s="347" t="s">
        <v>82</v>
      </c>
      <c r="G64" s="348"/>
      <c r="H64" s="348"/>
      <c r="I64" s="349"/>
      <c r="J64" s="157" t="e">
        <f>IF('Renseignements salarié'!$D$20="NON",SUM($J$59+$J$60),SUM(($J$59+$J$60)*2))</f>
        <v>#VALUE!</v>
      </c>
      <c r="K64" s="153"/>
    </row>
    <row r="65" spans="2:11">
      <c r="B65" s="158"/>
      <c r="C65" s="159"/>
      <c r="D65" s="159"/>
      <c r="E65" s="160"/>
      <c r="F65" s="151"/>
      <c r="G65" s="151"/>
      <c r="H65" s="350" t="str">
        <f>IF('Renseignements salarié'!D20="OUI","Légale doublée si Inaptitude Professionnelle","")</f>
        <v/>
      </c>
      <c r="I65" s="350"/>
      <c r="J65" s="351"/>
      <c r="K65" s="153"/>
    </row>
    <row r="66" spans="2:11">
      <c r="B66" s="352" t="s">
        <v>83</v>
      </c>
      <c r="C66" s="353"/>
      <c r="D66" s="353"/>
      <c r="E66" s="353"/>
      <c r="F66" s="353"/>
      <c r="G66" s="353"/>
      <c r="H66" s="353"/>
      <c r="I66" s="353"/>
      <c r="J66" s="354"/>
      <c r="K66" s="159"/>
    </row>
    <row r="67" spans="2:11" ht="15.75">
      <c r="B67" s="355" t="e">
        <f>IF(E64&gt;J64,E64,J64)</f>
        <v>#VALUE!</v>
      </c>
      <c r="C67" s="356"/>
      <c r="D67" s="356"/>
      <c r="E67" s="356"/>
      <c r="F67" s="356"/>
      <c r="G67" s="356"/>
      <c r="H67" s="356"/>
      <c r="I67" s="356"/>
      <c r="J67" s="357"/>
      <c r="K67" s="161"/>
    </row>
    <row r="68" spans="2:11" ht="15.75" thickBot="1">
      <c r="B68" s="76"/>
      <c r="C68" s="76"/>
      <c r="D68" s="76"/>
      <c r="E68" s="76"/>
      <c r="F68" s="162"/>
      <c r="G68" s="76"/>
      <c r="H68" s="76"/>
      <c r="I68" s="76"/>
      <c r="J68" s="76"/>
      <c r="K68" s="76"/>
    </row>
    <row r="69" spans="2:11" ht="31.5" customHeight="1" thickTop="1">
      <c r="B69" s="163"/>
      <c r="C69" s="164"/>
      <c r="D69" s="164"/>
      <c r="E69" s="164"/>
      <c r="F69" s="165"/>
      <c r="G69" s="76"/>
      <c r="H69" s="358" t="s">
        <v>84</v>
      </c>
      <c r="I69" s="358"/>
      <c r="J69" s="166"/>
      <c r="K69" s="76"/>
    </row>
    <row r="70" spans="2:11" ht="18.75">
      <c r="B70" s="167"/>
      <c r="C70" s="168"/>
      <c r="D70" s="168"/>
      <c r="E70" s="168"/>
      <c r="F70" s="169"/>
      <c r="G70" s="76"/>
      <c r="H70" s="359" t="s">
        <v>85</v>
      </c>
      <c r="I70" s="359"/>
      <c r="J70" s="170" t="str">
        <f>IF(J69="","",$J$69-$B$67)</f>
        <v/>
      </c>
      <c r="K70" s="76"/>
    </row>
    <row r="71" spans="2:11" ht="15">
      <c r="B71" s="171" t="s">
        <v>86</v>
      </c>
      <c r="C71" s="360">
        <f>+VLOOKUP([3]Listes!$J$1,[3]Listes!$H$3:$I$15,2,FALSE)</f>
        <v>82272</v>
      </c>
      <c r="D71" s="360"/>
      <c r="E71" s="172" t="s">
        <v>87</v>
      </c>
      <c r="F71" s="173">
        <f>C71/24</f>
        <v>3428</v>
      </c>
      <c r="G71" s="76"/>
      <c r="H71" s="76"/>
      <c r="I71" s="76"/>
      <c r="J71" s="76"/>
      <c r="K71" s="76"/>
    </row>
    <row r="72" spans="2:11" ht="15">
      <c r="B72" s="174"/>
      <c r="C72" s="175"/>
      <c r="D72" s="176"/>
      <c r="E72" s="177"/>
      <c r="F72" s="178"/>
      <c r="G72" s="76"/>
      <c r="H72" s="76"/>
      <c r="I72" s="76"/>
      <c r="J72" s="76"/>
      <c r="K72" s="76"/>
    </row>
    <row r="73" spans="2:11" ht="15">
      <c r="B73" s="171" t="s">
        <v>88</v>
      </c>
      <c r="C73" s="179"/>
      <c r="D73" s="179"/>
      <c r="E73" s="179"/>
      <c r="F73" s="180"/>
      <c r="G73" s="76"/>
      <c r="H73" s="76"/>
      <c r="I73" s="76"/>
      <c r="J73" s="76"/>
      <c r="K73" s="76"/>
    </row>
    <row r="74" spans="2:11" ht="15">
      <c r="B74" s="181"/>
      <c r="C74" s="177"/>
      <c r="D74" s="177"/>
      <c r="E74" s="177"/>
      <c r="F74" s="180"/>
      <c r="G74" s="76"/>
      <c r="H74" s="76"/>
      <c r="I74" s="76"/>
      <c r="J74" s="76"/>
      <c r="K74" s="76"/>
    </row>
    <row r="75" spans="2:11" ht="15">
      <c r="B75" s="174"/>
      <c r="C75" s="175"/>
      <c r="D75" s="175"/>
      <c r="E75" s="182" t="s">
        <v>89</v>
      </c>
      <c r="F75" s="178"/>
      <c r="G75" s="76"/>
      <c r="H75" s="76"/>
      <c r="I75" s="76"/>
      <c r="J75" s="76"/>
      <c r="K75" s="76"/>
    </row>
    <row r="76" spans="2:11" ht="15.75" thickBot="1">
      <c r="B76" s="183"/>
      <c r="C76" s="184"/>
      <c r="D76" s="184"/>
      <c r="E76" s="184"/>
      <c r="F76" s="185"/>
      <c r="G76" s="76"/>
      <c r="H76" s="76"/>
      <c r="I76" s="76"/>
      <c r="J76" s="76"/>
      <c r="K76" s="76"/>
    </row>
    <row r="77" spans="2:11" ht="15.75" thickTop="1">
      <c r="B77" s="76"/>
      <c r="C77" s="76"/>
      <c r="D77" s="76"/>
      <c r="E77" s="76"/>
      <c r="F77" s="76"/>
      <c r="G77" s="76"/>
      <c r="H77" s="76"/>
      <c r="I77" s="76"/>
      <c r="J77" s="76"/>
      <c r="K77" s="76"/>
    </row>
    <row r="114" spans="2:12" ht="15.75" thickBot="1"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</row>
    <row r="115" spans="2:12" ht="18.75" thickBot="1">
      <c r="B115" s="361" t="s">
        <v>90</v>
      </c>
      <c r="C115" s="362"/>
      <c r="D115" s="362"/>
      <c r="E115" s="362"/>
      <c r="F115" s="362"/>
      <c r="G115" s="362"/>
      <c r="H115" s="362"/>
      <c r="I115" s="362"/>
      <c r="J115" s="362"/>
      <c r="K115" s="362"/>
      <c r="L115" s="363"/>
    </row>
    <row r="116" spans="2:12" ht="18">
      <c r="B116" s="186"/>
      <c r="C116" s="187"/>
      <c r="D116" s="187"/>
      <c r="E116" s="187"/>
      <c r="F116" s="187"/>
      <c r="G116" s="187"/>
      <c r="H116" s="187"/>
      <c r="I116" s="187"/>
      <c r="J116" s="187"/>
      <c r="K116" s="187"/>
      <c r="L116" s="187"/>
    </row>
    <row r="117" spans="2:12" ht="18">
      <c r="B117" s="188" t="s">
        <v>91</v>
      </c>
      <c r="C117" s="189">
        <f>+C16</f>
        <v>0</v>
      </c>
      <c r="D117" s="187"/>
      <c r="E117" s="187"/>
      <c r="F117" s="187"/>
      <c r="G117" s="187"/>
      <c r="H117" s="187"/>
      <c r="I117" s="187"/>
      <c r="J117" s="187"/>
      <c r="K117" s="187"/>
      <c r="L117" s="187"/>
    </row>
    <row r="118" spans="2:12" ht="15">
      <c r="B118" s="188" t="s">
        <v>92</v>
      </c>
      <c r="C118" s="190">
        <f>+C17</f>
        <v>0</v>
      </c>
      <c r="D118" s="191"/>
      <c r="E118" s="192"/>
      <c r="F118" s="76"/>
      <c r="G118" s="76"/>
      <c r="H118" s="76"/>
      <c r="I118" s="76"/>
      <c r="J118" s="76"/>
      <c r="K118" s="76"/>
      <c r="L118" s="76"/>
    </row>
    <row r="119" spans="2:12" ht="15">
      <c r="B119" s="88" t="s">
        <v>93</v>
      </c>
      <c r="C119" s="190">
        <f>+C18</f>
        <v>0</v>
      </c>
      <c r="D119" s="76"/>
      <c r="E119" s="192"/>
      <c r="F119" s="76"/>
      <c r="G119" s="76"/>
      <c r="H119" s="76"/>
      <c r="I119" s="76"/>
      <c r="J119" s="76"/>
      <c r="K119" s="76"/>
      <c r="L119" s="76"/>
    </row>
    <row r="120" spans="2:12" ht="15">
      <c r="B120" s="76"/>
      <c r="C120" s="193"/>
      <c r="D120" s="76"/>
      <c r="E120" s="192"/>
      <c r="F120" s="76"/>
      <c r="G120" s="194"/>
      <c r="H120" s="76"/>
      <c r="I120" s="76"/>
      <c r="J120" s="76"/>
      <c r="K120" s="76"/>
      <c r="L120" s="76"/>
    </row>
    <row r="121" spans="2:12" ht="15">
      <c r="B121" s="195"/>
      <c r="C121" s="196"/>
      <c r="D121" s="195"/>
      <c r="E121" s="197"/>
      <c r="F121" s="195"/>
      <c r="G121" s="195"/>
      <c r="H121" s="195"/>
      <c r="I121" s="195"/>
      <c r="J121" s="76"/>
      <c r="K121" s="76"/>
      <c r="L121" s="76"/>
    </row>
    <row r="122" spans="2:12" ht="15">
      <c r="B122" s="198"/>
      <c r="C122" s="199"/>
      <c r="D122" s="195"/>
      <c r="E122" s="197"/>
      <c r="F122" s="195"/>
      <c r="G122" s="195"/>
      <c r="H122" s="195"/>
      <c r="I122" s="195"/>
      <c r="J122" s="76"/>
      <c r="K122" s="76"/>
      <c r="L122" s="76"/>
    </row>
    <row r="123" spans="2:12" ht="15">
      <c r="B123" s="200" t="s">
        <v>94</v>
      </c>
      <c r="C123" s="201">
        <f>+F71*12</f>
        <v>41136</v>
      </c>
      <c r="D123" s="195"/>
      <c r="E123" s="197"/>
      <c r="F123" s="195"/>
      <c r="G123" s="195"/>
      <c r="H123" s="195"/>
      <c r="I123" s="195"/>
      <c r="J123" s="76"/>
      <c r="K123" s="76"/>
      <c r="L123" s="76"/>
    </row>
    <row r="124" spans="2:12" ht="15">
      <c r="B124" s="202"/>
      <c r="C124" s="203"/>
      <c r="D124" s="202"/>
      <c r="E124" s="202"/>
      <c r="F124" s="195"/>
      <c r="G124" s="204"/>
      <c r="H124" s="76"/>
      <c r="I124" s="76"/>
      <c r="J124" s="76"/>
      <c r="K124" s="205"/>
      <c r="L124" s="76"/>
    </row>
    <row r="125" spans="2:12" ht="15">
      <c r="B125" s="107" t="s">
        <v>95</v>
      </c>
      <c r="C125" s="206">
        <f>+D27</f>
        <v>0</v>
      </c>
      <c r="D125" s="195"/>
      <c r="E125" s="197"/>
      <c r="F125" s="195"/>
      <c r="G125" s="195"/>
      <c r="H125" s="195"/>
      <c r="I125" s="195"/>
      <c r="J125" s="76"/>
      <c r="K125" s="76"/>
      <c r="L125" s="76"/>
    </row>
    <row r="126" spans="2:12" ht="15">
      <c r="B126" s="202"/>
      <c r="C126" s="203"/>
      <c r="D126" s="202"/>
      <c r="E126" s="202"/>
      <c r="F126" s="195"/>
      <c r="G126" s="204"/>
      <c r="H126" s="76"/>
      <c r="I126" s="76"/>
      <c r="J126" s="76"/>
      <c r="K126" s="205"/>
      <c r="L126" s="76"/>
    </row>
    <row r="127" spans="2:12" ht="15">
      <c r="B127" s="207" t="s">
        <v>96</v>
      </c>
      <c r="C127" s="208" t="s">
        <v>97</v>
      </c>
      <c r="D127" s="195"/>
      <c r="E127" s="197"/>
      <c r="F127" s="195"/>
      <c r="G127" s="195"/>
      <c r="H127" s="195"/>
      <c r="I127" s="195"/>
      <c r="J127" s="76"/>
      <c r="K127" s="76"/>
      <c r="L127" s="76"/>
    </row>
    <row r="128" spans="2:12" ht="15">
      <c r="B128" s="202" t="s">
        <v>67</v>
      </c>
      <c r="C128" s="202"/>
      <c r="D128" s="202"/>
      <c r="E128" s="202"/>
      <c r="F128" s="195"/>
      <c r="G128" s="204"/>
      <c r="H128" s="76"/>
      <c r="I128" s="76"/>
      <c r="J128" s="76"/>
      <c r="K128" s="205"/>
      <c r="L128" s="76"/>
    </row>
    <row r="129" spans="2:12" ht="15">
      <c r="B129" s="364" t="s">
        <v>98</v>
      </c>
      <c r="C129" s="364"/>
      <c r="D129" s="364"/>
      <c r="E129" s="364"/>
      <c r="F129" s="195"/>
      <c r="G129" s="209"/>
      <c r="H129" s="76"/>
      <c r="I129" s="76"/>
      <c r="J129" s="76"/>
      <c r="K129" s="205"/>
      <c r="L129" s="76"/>
    </row>
    <row r="130" spans="2:12" ht="15">
      <c r="B130" s="202"/>
      <c r="C130" s="202"/>
      <c r="D130" s="202"/>
      <c r="E130" s="202"/>
      <c r="F130" s="195"/>
      <c r="G130" s="204"/>
      <c r="H130" s="76"/>
      <c r="I130" s="76"/>
      <c r="J130" s="76"/>
      <c r="K130" s="205"/>
      <c r="L130" s="76"/>
    </row>
    <row r="131" spans="2:12" ht="30" customHeight="1">
      <c r="B131" s="365" t="s">
        <v>99</v>
      </c>
      <c r="C131" s="365"/>
      <c r="D131" s="365"/>
      <c r="E131" s="365"/>
      <c r="F131" s="210"/>
      <c r="G131" s="209">
        <f>+SUM($C$44:$D$44)</f>
        <v>0</v>
      </c>
      <c r="H131" s="211" t="s">
        <v>100</v>
      </c>
      <c r="I131" s="211"/>
      <c r="J131" s="366" t="s">
        <v>101</v>
      </c>
      <c r="K131" s="366"/>
      <c r="L131" s="366"/>
    </row>
    <row r="132" spans="2:12" ht="15">
      <c r="B132" s="202"/>
      <c r="C132" s="202"/>
      <c r="D132" s="202"/>
      <c r="E132" s="202"/>
      <c r="F132" s="195"/>
      <c r="G132" s="204"/>
      <c r="H132" s="76"/>
      <c r="I132" s="76"/>
      <c r="J132" s="212" t="s">
        <v>102</v>
      </c>
      <c r="K132" s="205"/>
      <c r="L132" s="76"/>
    </row>
    <row r="133" spans="2:12" ht="15">
      <c r="B133" s="367" t="s">
        <v>103</v>
      </c>
      <c r="C133" s="367"/>
      <c r="D133" s="367"/>
      <c r="E133" s="367"/>
      <c r="F133" s="197"/>
      <c r="G133" s="209" t="e">
        <f>B67</f>
        <v>#VALUE!</v>
      </c>
      <c r="H133" s="76"/>
      <c r="I133" s="76"/>
      <c r="J133" s="76"/>
      <c r="K133" s="76"/>
      <c r="L133" s="76"/>
    </row>
    <row r="134" spans="2:12" ht="15">
      <c r="B134" s="202"/>
      <c r="C134" s="202"/>
      <c r="D134" s="202"/>
      <c r="E134" s="202"/>
      <c r="F134" s="195"/>
      <c r="G134" s="204"/>
      <c r="H134" s="76"/>
      <c r="I134" s="76"/>
      <c r="J134" s="76"/>
      <c r="K134" s="205"/>
      <c r="L134" s="76"/>
    </row>
    <row r="135" spans="2:12" ht="15">
      <c r="B135" s="144"/>
      <c r="C135" s="192"/>
      <c r="D135" s="192"/>
      <c r="E135" s="192"/>
      <c r="F135" s="192"/>
      <c r="G135" s="192"/>
      <c r="H135" s="192"/>
      <c r="I135" s="192"/>
      <c r="J135" s="76"/>
      <c r="K135" s="76"/>
      <c r="L135" s="76"/>
    </row>
    <row r="136" spans="2:12">
      <c r="B136" s="320" t="s">
        <v>104</v>
      </c>
      <c r="C136" s="321"/>
      <c r="D136" s="321"/>
      <c r="E136" s="321"/>
      <c r="F136" s="321"/>
      <c r="G136" s="321"/>
      <c r="H136" s="321"/>
      <c r="I136" s="321"/>
      <c r="J136" s="322"/>
      <c r="K136" s="88"/>
      <c r="L136" s="88"/>
    </row>
    <row r="137" spans="2:12">
      <c r="B137" s="368" t="s">
        <v>105</v>
      </c>
      <c r="C137" s="369"/>
      <c r="D137" s="369"/>
      <c r="E137" s="369"/>
      <c r="F137" s="369"/>
      <c r="G137" s="369"/>
      <c r="H137" s="369"/>
      <c r="I137" s="369"/>
      <c r="J137" s="370"/>
      <c r="K137" s="88"/>
      <c r="L137" s="88"/>
    </row>
    <row r="138" spans="2:12" ht="13.5" thickBot="1">
      <c r="B138" s="213"/>
      <c r="C138" s="214"/>
      <c r="D138" s="371" t="s">
        <v>106</v>
      </c>
      <c r="E138" s="372"/>
      <c r="F138" s="215"/>
      <c r="G138" s="216" t="s">
        <v>107</v>
      </c>
      <c r="H138" s="217" t="s">
        <v>108</v>
      </c>
      <c r="I138" s="218"/>
      <c r="J138" s="219" t="s">
        <v>109</v>
      </c>
      <c r="K138" s="220"/>
      <c r="L138" s="195"/>
    </row>
    <row r="139" spans="2:12" ht="31.5" thickTop="1" thickBot="1">
      <c r="B139" s="221" t="s">
        <v>110</v>
      </c>
      <c r="C139" s="222">
        <f>+G131*2</f>
        <v>0</v>
      </c>
      <c r="D139" s="373" t="str">
        <f>IF(C127="MISE A LA RETRAITE","5 PASS","6 PASS")</f>
        <v>6 PASS</v>
      </c>
      <c r="E139" s="375">
        <f>IF(C127="MISE A LA RETRAITE",5*C123*12,6*C123*12)</f>
        <v>2961792</v>
      </c>
      <c r="F139" s="223">
        <f>IF(C139&gt;=E139,E139,C139)</f>
        <v>0</v>
      </c>
      <c r="G139" s="377" t="e">
        <f>MAX(F139:F141)</f>
        <v>#VALUE!</v>
      </c>
      <c r="H139" s="380" t="e">
        <f>IF(G129&lt;=G139,"EXO","IMPOSABLE")</f>
        <v>#VALUE!</v>
      </c>
      <c r="I139" s="224"/>
      <c r="J139" s="381" t="e">
        <f>IF(G129&lt;=G139,0,(G129-G139))</f>
        <v>#VALUE!</v>
      </c>
      <c r="K139" s="225"/>
      <c r="L139" s="76"/>
    </row>
    <row r="140" spans="2:12" ht="46.5" customHeight="1" thickTop="1" thickBot="1">
      <c r="B140" s="221" t="s">
        <v>111</v>
      </c>
      <c r="C140" s="222">
        <f>+G129/2</f>
        <v>0</v>
      </c>
      <c r="D140" s="374"/>
      <c r="E140" s="376"/>
      <c r="F140" s="223">
        <f>IF(C140&gt;=E139,E139,C140)</f>
        <v>0</v>
      </c>
      <c r="G140" s="378"/>
      <c r="H140" s="380"/>
      <c r="I140" s="224"/>
      <c r="J140" s="381"/>
      <c r="K140" s="225"/>
      <c r="L140" s="76"/>
    </row>
    <row r="141" spans="2:12" ht="31.5" thickTop="1" thickBot="1">
      <c r="B141" s="226" t="s">
        <v>112</v>
      </c>
      <c r="C141" s="227" t="e">
        <f>+G133</f>
        <v>#VALUE!</v>
      </c>
      <c r="D141" s="228" t="s">
        <v>113</v>
      </c>
      <c r="E141" s="229" t="e">
        <f>+C141</f>
        <v>#VALUE!</v>
      </c>
      <c r="F141" s="230" t="e">
        <f>+E141</f>
        <v>#VALUE!</v>
      </c>
      <c r="G141" s="379"/>
      <c r="H141" s="380"/>
      <c r="I141" s="224"/>
      <c r="J141" s="381"/>
      <c r="K141" s="225"/>
      <c r="L141" s="76"/>
    </row>
    <row r="142" spans="2:12" ht="16.5" thickTop="1" thickBot="1">
      <c r="B142" s="231"/>
      <c r="C142" s="232"/>
      <c r="D142" s="233"/>
      <c r="E142" s="234"/>
      <c r="F142" s="192"/>
      <c r="G142" s="234"/>
      <c r="H142" s="380" t="s">
        <v>114</v>
      </c>
      <c r="I142" s="382"/>
      <c r="J142" s="383"/>
      <c r="K142" s="225"/>
      <c r="L142" s="76"/>
    </row>
    <row r="143" spans="2:12" ht="13.5" thickTop="1">
      <c r="B143" s="384"/>
      <c r="C143" s="384"/>
      <c r="D143" s="384"/>
      <c r="E143" s="384"/>
      <c r="F143" s="384"/>
      <c r="G143" s="384"/>
      <c r="H143" s="384"/>
      <c r="I143" s="384"/>
      <c r="J143" s="384"/>
      <c r="K143" s="235"/>
      <c r="L143" s="236"/>
    </row>
    <row r="144" spans="2:12">
      <c r="B144" s="320" t="s">
        <v>115</v>
      </c>
      <c r="C144" s="321"/>
      <c r="D144" s="321"/>
      <c r="E144" s="321"/>
      <c r="F144" s="321"/>
      <c r="G144" s="321"/>
      <c r="H144" s="321"/>
      <c r="I144" s="321"/>
      <c r="J144" s="321"/>
      <c r="K144" s="321"/>
      <c r="L144" s="322"/>
    </row>
    <row r="145" spans="2:12">
      <c r="B145" s="368" t="s">
        <v>105</v>
      </c>
      <c r="C145" s="369"/>
      <c r="D145" s="369"/>
      <c r="E145" s="369"/>
      <c r="F145" s="369"/>
      <c r="G145" s="369"/>
      <c r="H145" s="369"/>
      <c r="I145" s="369"/>
      <c r="J145" s="369"/>
      <c r="K145" s="369"/>
      <c r="L145" s="370"/>
    </row>
    <row r="146" spans="2:12" ht="13.5" thickBot="1">
      <c r="B146" s="237"/>
      <c r="C146" s="237"/>
      <c r="D146" s="385" t="s">
        <v>106</v>
      </c>
      <c r="E146" s="386"/>
      <c r="F146" s="215"/>
      <c r="G146" s="238" t="s">
        <v>107</v>
      </c>
      <c r="H146" s="239" t="s">
        <v>116</v>
      </c>
      <c r="I146" s="239"/>
      <c r="J146" s="239" t="s">
        <v>109</v>
      </c>
      <c r="K146" s="217" t="s">
        <v>116</v>
      </c>
      <c r="L146" s="219" t="s">
        <v>109</v>
      </c>
    </row>
    <row r="147" spans="2:12" ht="31.5" thickTop="1" thickBot="1">
      <c r="B147" s="240" t="s">
        <v>117</v>
      </c>
      <c r="C147" s="222">
        <f>+G131*2</f>
        <v>0</v>
      </c>
      <c r="D147" s="374" t="s">
        <v>118</v>
      </c>
      <c r="E147" s="375">
        <f>C123*12*2</f>
        <v>987264</v>
      </c>
      <c r="F147" s="223">
        <f>IF(C147&gt;=E147,E147,C147)</f>
        <v>0</v>
      </c>
      <c r="G147" s="377" t="e">
        <f>MAX(F147:F149)</f>
        <v>#VALUE!</v>
      </c>
      <c r="H147" s="396" t="e">
        <f>IF(G129&lt;=G147,"EXO DE CHARGES CSG/CRDS","SOUMIS A CHARGES CSG/CRDS Base 100% une partie déductible l'autre non déductible")</f>
        <v>#VALUE!</v>
      </c>
      <c r="I147" s="241"/>
      <c r="J147" s="391" t="e">
        <f>IF(G129&lt;=G147,0,(G129-G147))</f>
        <v>#VALUE!</v>
      </c>
      <c r="K147" s="396" t="s">
        <v>119</v>
      </c>
      <c r="L147" s="391" t="e">
        <f xml:space="preserve"> G129-G133-J147</f>
        <v>#VALUE!</v>
      </c>
    </row>
    <row r="148" spans="2:12" ht="48.75" customHeight="1" thickTop="1" thickBot="1">
      <c r="B148" s="240" t="s">
        <v>111</v>
      </c>
      <c r="C148" s="222">
        <f>+G129/2</f>
        <v>0</v>
      </c>
      <c r="D148" s="374"/>
      <c r="E148" s="376"/>
      <c r="F148" s="223">
        <f>IF(C148&gt;=E147,E147,C148)</f>
        <v>0</v>
      </c>
      <c r="G148" s="378"/>
      <c r="H148" s="396"/>
      <c r="I148" s="241"/>
      <c r="J148" s="391"/>
      <c r="K148" s="396"/>
      <c r="L148" s="391"/>
    </row>
    <row r="149" spans="2:12" ht="31.5" thickTop="1" thickBot="1">
      <c r="B149" s="242" t="s">
        <v>112</v>
      </c>
      <c r="C149" s="227" t="e">
        <f>+G133</f>
        <v>#VALUE!</v>
      </c>
      <c r="D149" s="228" t="s">
        <v>118</v>
      </c>
      <c r="E149" s="229">
        <f>C123*12*2</f>
        <v>987264</v>
      </c>
      <c r="F149" s="230" t="e">
        <f>IF(C149&gt;=E149,E149,C149)</f>
        <v>#VALUE!</v>
      </c>
      <c r="G149" s="379"/>
      <c r="H149" s="396"/>
      <c r="I149" s="241"/>
      <c r="J149" s="391"/>
      <c r="K149" s="396"/>
      <c r="L149" s="391"/>
    </row>
    <row r="150" spans="2:12" ht="16.5" thickTop="1" thickBot="1">
      <c r="B150" s="231"/>
      <c r="C150" s="243"/>
      <c r="D150" s="233"/>
      <c r="E150" s="244"/>
      <c r="F150" s="192"/>
      <c r="G150" s="244"/>
      <c r="H150" s="387" t="s">
        <v>114</v>
      </c>
      <c r="I150" s="387"/>
      <c r="J150" s="387"/>
      <c r="K150" s="387" t="s">
        <v>114</v>
      </c>
      <c r="L150" s="387"/>
    </row>
    <row r="151" spans="2:12" ht="15.75" thickTop="1">
      <c r="B151" s="76"/>
      <c r="C151" s="76"/>
      <c r="D151" s="76"/>
      <c r="E151" s="192"/>
      <c r="F151" s="76"/>
      <c r="G151" s="76"/>
      <c r="H151" s="76"/>
      <c r="I151" s="76"/>
      <c r="J151" s="76"/>
      <c r="K151" s="76"/>
      <c r="L151" s="76"/>
    </row>
    <row r="159" spans="2:12" hidden="1"/>
    <row r="160" spans="2:12" ht="74.25" hidden="1" customHeight="1" thickBot="1">
      <c r="B160" s="388" t="s">
        <v>120</v>
      </c>
      <c r="C160" s="389"/>
      <c r="D160" s="389"/>
      <c r="E160" s="389"/>
      <c r="F160" s="389"/>
      <c r="G160" s="389"/>
      <c r="H160" s="389"/>
      <c r="I160" s="389"/>
      <c r="J160" s="390"/>
      <c r="K160" s="76"/>
      <c r="L160" s="76"/>
    </row>
    <row r="161" spans="2:12" ht="15" hidden="1"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</row>
    <row r="162" spans="2:12" ht="15" hidden="1">
      <c r="B162" s="88" t="s">
        <v>57</v>
      </c>
      <c r="C162" s="245">
        <f t="shared" ref="C162:C168" si="1">+C16</f>
        <v>0</v>
      </c>
      <c r="D162" s="76"/>
      <c r="E162" s="76"/>
      <c r="F162" s="76"/>
      <c r="G162" s="76"/>
      <c r="H162" s="76"/>
      <c r="I162" s="76"/>
      <c r="J162" s="76"/>
      <c r="K162" s="76"/>
    </row>
    <row r="163" spans="2:12" ht="15" hidden="1">
      <c r="B163" s="87" t="s">
        <v>58</v>
      </c>
      <c r="C163" s="245">
        <f t="shared" si="1"/>
        <v>0</v>
      </c>
      <c r="D163" s="87"/>
      <c r="E163" s="90" t="s">
        <v>9</v>
      </c>
      <c r="F163" s="91" t="e">
        <f>+G16</f>
        <v>#VALUE!</v>
      </c>
      <c r="G163" s="77"/>
      <c r="H163" s="76"/>
      <c r="I163" s="76"/>
      <c r="J163" s="76"/>
      <c r="K163" s="76"/>
    </row>
    <row r="164" spans="2:12" ht="15" hidden="1">
      <c r="B164" s="246" t="s">
        <v>60</v>
      </c>
      <c r="C164" s="245">
        <f t="shared" si="1"/>
        <v>0</v>
      </c>
      <c r="D164" s="87"/>
      <c r="E164" s="76"/>
      <c r="F164" s="76"/>
      <c r="G164" s="77"/>
      <c r="H164" s="76"/>
      <c r="I164" s="76"/>
      <c r="J164" s="76"/>
      <c r="K164" s="76"/>
    </row>
    <row r="165" spans="2:12" ht="15" hidden="1">
      <c r="B165" s="93" t="s">
        <v>61</v>
      </c>
      <c r="C165" s="247">
        <f t="shared" si="1"/>
        <v>0</v>
      </c>
      <c r="D165" s="87"/>
      <c r="E165" s="76"/>
      <c r="F165" s="76"/>
      <c r="G165" s="77"/>
      <c r="H165" s="76"/>
      <c r="I165" s="76"/>
      <c r="J165" s="76"/>
      <c r="K165" s="76"/>
    </row>
    <row r="166" spans="2:12" ht="15" hidden="1">
      <c r="B166" s="96" t="s">
        <v>62</v>
      </c>
      <c r="C166" s="247">
        <f t="shared" si="1"/>
        <v>0</v>
      </c>
      <c r="D166" s="77"/>
      <c r="E166" s="394"/>
      <c r="F166" s="394"/>
      <c r="G166" s="395"/>
      <c r="H166" s="395"/>
      <c r="I166" s="91"/>
      <c r="J166" s="76"/>
      <c r="K166" s="76"/>
    </row>
    <row r="167" spans="2:12" ht="15" hidden="1">
      <c r="B167" s="99" t="s">
        <v>121</v>
      </c>
      <c r="C167" s="248" t="str">
        <f t="shared" si="1"/>
        <v/>
      </c>
      <c r="D167" s="77"/>
      <c r="E167" s="76"/>
      <c r="F167" s="192"/>
      <c r="G167" s="77"/>
      <c r="H167" s="192"/>
      <c r="I167" s="192"/>
      <c r="J167" s="76"/>
      <c r="K167" s="76"/>
    </row>
    <row r="168" spans="2:12" ht="15" hidden="1">
      <c r="B168" s="76" t="s">
        <v>64</v>
      </c>
      <c r="C168" s="247">
        <f t="shared" si="1"/>
        <v>0</v>
      </c>
      <c r="D168" s="77"/>
      <c r="E168" s="77"/>
      <c r="F168" s="192"/>
      <c r="G168" s="77"/>
      <c r="H168" s="192"/>
      <c r="I168" s="192"/>
      <c r="J168" s="76"/>
      <c r="K168" s="76"/>
    </row>
    <row r="169" spans="2:12" ht="15" hidden="1">
      <c r="B169" s="76" t="s">
        <v>7</v>
      </c>
      <c r="C169" s="249" t="e">
        <f>(C167-C168)/365.25</f>
        <v>#VALUE!</v>
      </c>
      <c r="D169" s="77"/>
      <c r="E169" s="77"/>
      <c r="F169" s="192"/>
      <c r="G169" s="77"/>
      <c r="H169" s="192"/>
      <c r="I169" s="192"/>
      <c r="J169" s="76"/>
      <c r="K169" s="76"/>
    </row>
    <row r="170" spans="2:12" ht="15" hidden="1">
      <c r="B170" s="76"/>
      <c r="C170" s="76"/>
      <c r="D170" s="77"/>
      <c r="E170" s="77"/>
      <c r="F170" s="192"/>
      <c r="G170" s="77"/>
      <c r="H170" s="192"/>
      <c r="I170" s="192"/>
      <c r="J170" s="76"/>
      <c r="K170" s="76"/>
    </row>
    <row r="171" spans="2:12" ht="30" hidden="1">
      <c r="B171" s="392" t="s">
        <v>48</v>
      </c>
      <c r="C171" s="393"/>
      <c r="D171" s="68" t="s">
        <v>49</v>
      </c>
      <c r="E171" s="250"/>
      <c r="F171" s="392" t="s">
        <v>122</v>
      </c>
      <c r="G171" s="393"/>
      <c r="H171" s="68" t="s">
        <v>49</v>
      </c>
      <c r="I171" s="192"/>
      <c r="J171" s="76"/>
      <c r="K171" s="76"/>
    </row>
    <row r="172" spans="2:12" ht="15" hidden="1">
      <c r="B172" s="112" t="str">
        <f>IF($C$21="","",DATE(YEAR($D$27)-1,MONTH($D$27),1))</f>
        <v/>
      </c>
      <c r="C172" s="113">
        <f t="shared" ref="C172:D183" si="2">+C32</f>
        <v>0</v>
      </c>
      <c r="D172" s="113">
        <f t="shared" si="2"/>
        <v>0</v>
      </c>
      <c r="E172" s="250"/>
      <c r="F172" s="112" t="str">
        <f>+B181</f>
        <v/>
      </c>
      <c r="G172" s="113">
        <f>+C181</f>
        <v>0</v>
      </c>
      <c r="H172" s="113">
        <f>+D181</f>
        <v>0</v>
      </c>
      <c r="I172" s="76"/>
      <c r="J172" s="76" t="s">
        <v>67</v>
      </c>
      <c r="K172" s="76"/>
    </row>
    <row r="173" spans="2:12" ht="15" hidden="1">
      <c r="B173" s="112" t="str">
        <f t="shared" ref="B173:B183" si="3">IF(B172="","",DATE(YEAR(B172),MONTH(B172)+1,1))</f>
        <v/>
      </c>
      <c r="C173" s="113">
        <f t="shared" si="2"/>
        <v>0</v>
      </c>
      <c r="D173" s="113">
        <f t="shared" si="2"/>
        <v>0</v>
      </c>
      <c r="E173" s="250"/>
      <c r="F173" s="112" t="str">
        <f>+B182</f>
        <v/>
      </c>
      <c r="G173" s="113">
        <f>+C182</f>
        <v>0</v>
      </c>
      <c r="H173" s="113">
        <f t="shared" ref="H173:H174" si="4">+D182</f>
        <v>0</v>
      </c>
      <c r="I173" s="251"/>
      <c r="J173" s="251"/>
      <c r="K173" s="76"/>
    </row>
    <row r="174" spans="2:12" ht="15" hidden="1">
      <c r="B174" s="112" t="str">
        <f t="shared" si="3"/>
        <v/>
      </c>
      <c r="C174" s="113">
        <f t="shared" si="2"/>
        <v>0</v>
      </c>
      <c r="D174" s="113">
        <f t="shared" si="2"/>
        <v>0</v>
      </c>
      <c r="E174" s="250"/>
      <c r="F174" s="112" t="str">
        <f>+B183</f>
        <v/>
      </c>
      <c r="G174" s="113">
        <f>+C183</f>
        <v>0</v>
      </c>
      <c r="H174" s="113">
        <f t="shared" si="4"/>
        <v>0</v>
      </c>
      <c r="I174" s="76"/>
      <c r="J174" s="76"/>
      <c r="K174" s="76"/>
    </row>
    <row r="175" spans="2:12" ht="15" hidden="1">
      <c r="B175" s="112" t="str">
        <f t="shared" si="3"/>
        <v/>
      </c>
      <c r="C175" s="113">
        <f t="shared" si="2"/>
        <v>0</v>
      </c>
      <c r="D175" s="113">
        <f t="shared" si="2"/>
        <v>0</v>
      </c>
      <c r="E175" s="250"/>
      <c r="F175" s="114" t="s">
        <v>70</v>
      </c>
      <c r="G175" s="115">
        <f>SUM(G172:G174)</f>
        <v>0</v>
      </c>
      <c r="H175" s="115">
        <f>SUM(H172:H174)</f>
        <v>0</v>
      </c>
      <c r="I175" s="76"/>
      <c r="J175" s="235"/>
      <c r="K175" s="252"/>
    </row>
    <row r="176" spans="2:12" ht="15" hidden="1">
      <c r="B176" s="112" t="str">
        <f t="shared" si="3"/>
        <v/>
      </c>
      <c r="C176" s="113">
        <f t="shared" si="2"/>
        <v>0</v>
      </c>
      <c r="D176" s="113">
        <f t="shared" si="2"/>
        <v>0</v>
      </c>
      <c r="E176" s="250"/>
      <c r="F176" s="116" t="s">
        <v>51</v>
      </c>
      <c r="G176" s="291">
        <f>(G175+H175)/COUNTA(G172:G174)</f>
        <v>0</v>
      </c>
      <c r="H176" s="292"/>
      <c r="I176" s="76"/>
      <c r="J176" s="253"/>
      <c r="K176" s="254"/>
    </row>
    <row r="177" spans="2:11" ht="15" hidden="1">
      <c r="B177" s="112" t="str">
        <f t="shared" si="3"/>
        <v/>
      </c>
      <c r="C177" s="113">
        <f t="shared" si="2"/>
        <v>0</v>
      </c>
      <c r="D177" s="113">
        <f t="shared" si="2"/>
        <v>0</v>
      </c>
      <c r="E177" s="250"/>
      <c r="F177" s="87"/>
      <c r="G177" s="76"/>
      <c r="H177" s="76"/>
      <c r="I177" s="76"/>
      <c r="J177" s="253"/>
      <c r="K177" s="254"/>
    </row>
    <row r="178" spans="2:11" ht="15" hidden="1">
      <c r="B178" s="112" t="str">
        <f t="shared" si="3"/>
        <v/>
      </c>
      <c r="C178" s="113">
        <f t="shared" si="2"/>
        <v>0</v>
      </c>
      <c r="D178" s="113">
        <f t="shared" si="2"/>
        <v>0</v>
      </c>
      <c r="E178" s="250"/>
      <c r="F178" s="87"/>
      <c r="G178" s="76"/>
      <c r="H178" s="76"/>
      <c r="I178" s="76"/>
      <c r="J178" s="253"/>
      <c r="K178" s="254"/>
    </row>
    <row r="179" spans="2:11" ht="15" hidden="1">
      <c r="B179" s="112" t="str">
        <f t="shared" si="3"/>
        <v/>
      </c>
      <c r="C179" s="113">
        <f t="shared" si="2"/>
        <v>0</v>
      </c>
      <c r="D179" s="113">
        <f t="shared" si="2"/>
        <v>0</v>
      </c>
      <c r="E179" s="250"/>
      <c r="F179" s="87"/>
      <c r="G179" s="76"/>
      <c r="H179" s="76"/>
      <c r="I179" s="76"/>
      <c r="J179" s="253"/>
      <c r="K179" s="254"/>
    </row>
    <row r="180" spans="2:11" ht="15" hidden="1">
      <c r="B180" s="112" t="str">
        <f t="shared" si="3"/>
        <v/>
      </c>
      <c r="C180" s="113">
        <f t="shared" si="2"/>
        <v>0</v>
      </c>
      <c r="D180" s="113">
        <f t="shared" si="2"/>
        <v>0</v>
      </c>
      <c r="E180" s="250"/>
      <c r="F180" s="87"/>
      <c r="G180" s="76"/>
      <c r="H180" s="76"/>
      <c r="I180" s="76"/>
      <c r="J180" s="253"/>
      <c r="K180" s="254"/>
    </row>
    <row r="181" spans="2:11" ht="15" hidden="1">
      <c r="B181" s="112" t="str">
        <f t="shared" si="3"/>
        <v/>
      </c>
      <c r="C181" s="113">
        <f t="shared" si="2"/>
        <v>0</v>
      </c>
      <c r="D181" s="113">
        <f t="shared" si="2"/>
        <v>0</v>
      </c>
      <c r="E181" s="250"/>
      <c r="F181" s="87"/>
      <c r="G181" s="76"/>
      <c r="H181" s="76"/>
      <c r="I181" s="76"/>
      <c r="J181" s="253"/>
      <c r="K181" s="254"/>
    </row>
    <row r="182" spans="2:11" ht="15" hidden="1">
      <c r="B182" s="112" t="str">
        <f t="shared" si="3"/>
        <v/>
      </c>
      <c r="C182" s="113">
        <f t="shared" si="2"/>
        <v>0</v>
      </c>
      <c r="D182" s="113">
        <f t="shared" si="2"/>
        <v>0</v>
      </c>
      <c r="E182" s="250"/>
      <c r="F182" s="87"/>
      <c r="G182" s="76"/>
      <c r="H182" s="76"/>
      <c r="I182" s="76"/>
      <c r="J182" s="253"/>
      <c r="K182" s="254"/>
    </row>
    <row r="183" spans="2:11" ht="15" hidden="1">
      <c r="B183" s="112" t="str">
        <f t="shared" si="3"/>
        <v/>
      </c>
      <c r="C183" s="113">
        <f t="shared" si="2"/>
        <v>0</v>
      </c>
      <c r="D183" s="113">
        <f t="shared" si="2"/>
        <v>0</v>
      </c>
      <c r="E183" s="250"/>
      <c r="F183" s="87"/>
      <c r="G183" s="76"/>
      <c r="H183" s="76"/>
      <c r="I183" s="76"/>
      <c r="J183" s="253"/>
      <c r="K183" s="254"/>
    </row>
    <row r="184" spans="2:11" ht="15" hidden="1">
      <c r="B184" s="71" t="s">
        <v>50</v>
      </c>
      <c r="C184" s="117">
        <f>SUM(C172:C183)</f>
        <v>0</v>
      </c>
      <c r="D184" s="117">
        <f>SUM(D172:D183)</f>
        <v>0</v>
      </c>
      <c r="E184" s="250"/>
      <c r="F184" s="87"/>
      <c r="G184" s="76"/>
      <c r="H184" s="76"/>
      <c r="I184" s="76"/>
      <c r="J184" s="195"/>
      <c r="K184" s="255"/>
    </row>
    <row r="185" spans="2:11" ht="15" hidden="1">
      <c r="B185" s="73" t="s">
        <v>51</v>
      </c>
      <c r="C185" s="291">
        <f>(C184+D184)/COUNTA(C172:C183)</f>
        <v>0</v>
      </c>
      <c r="D185" s="292"/>
      <c r="E185" s="250"/>
      <c r="F185" s="87"/>
      <c r="G185" s="76"/>
      <c r="H185" s="76"/>
      <c r="I185" s="76"/>
      <c r="J185" s="76"/>
      <c r="K185" s="76"/>
    </row>
    <row r="186" spans="2:11" ht="15" hidden="1">
      <c r="B186" s="256"/>
      <c r="C186" s="257"/>
      <c r="D186" s="77"/>
      <c r="E186" s="76"/>
      <c r="F186" s="77"/>
      <c r="G186" s="76"/>
      <c r="H186" s="76"/>
      <c r="I186" s="76"/>
      <c r="J186" s="76"/>
      <c r="K186" s="76"/>
    </row>
    <row r="187" spans="2:11" ht="15" hidden="1">
      <c r="B187" s="256"/>
      <c r="C187" s="257"/>
      <c r="D187" s="77"/>
      <c r="E187" s="397" t="s">
        <v>123</v>
      </c>
      <c r="F187" s="398"/>
      <c r="G187" s="399"/>
      <c r="H187" s="76"/>
      <c r="I187" s="76"/>
      <c r="J187" s="76"/>
      <c r="K187" s="76"/>
    </row>
    <row r="188" spans="2:11" ht="15" hidden="1">
      <c r="B188" s="258"/>
      <c r="C188" s="257"/>
      <c r="D188" s="77"/>
      <c r="E188" s="416">
        <f>MAX(C185,G176)</f>
        <v>0</v>
      </c>
      <c r="F188" s="417"/>
      <c r="G188" s="418"/>
      <c r="H188" s="76"/>
      <c r="I188" s="76"/>
      <c r="J188" s="76"/>
      <c r="K188" s="76"/>
    </row>
    <row r="189" spans="2:11" ht="15" hidden="1">
      <c r="B189" s="258"/>
      <c r="C189" s="257"/>
      <c r="D189" s="77"/>
      <c r="E189" s="76"/>
      <c r="F189" s="76"/>
      <c r="G189" s="76"/>
      <c r="H189" s="76"/>
      <c r="I189" s="76"/>
      <c r="J189" s="76"/>
      <c r="K189" s="76"/>
    </row>
    <row r="190" spans="2:11" ht="15" hidden="1">
      <c r="B190" s="258"/>
      <c r="C190" s="257"/>
      <c r="D190" s="77"/>
      <c r="E190" s="401" t="s">
        <v>124</v>
      </c>
      <c r="F190" s="402"/>
      <c r="G190" s="403"/>
      <c r="H190" s="76"/>
      <c r="I190" s="76"/>
      <c r="J190" s="76"/>
      <c r="K190" s="76"/>
    </row>
    <row r="191" spans="2:11" ht="15" hidden="1">
      <c r="B191" s="88"/>
      <c r="C191" s="87"/>
      <c r="D191" s="77"/>
      <c r="E191" s="404">
        <v>1</v>
      </c>
      <c r="F191" s="405"/>
      <c r="G191" s="406"/>
      <c r="H191" s="76"/>
      <c r="I191" s="76"/>
      <c r="J191" s="76"/>
      <c r="K191" s="76"/>
    </row>
    <row r="192" spans="2:11" ht="15" hidden="1">
      <c r="B192" s="88"/>
      <c r="C192" s="87"/>
      <c r="D192" s="77"/>
      <c r="E192" s="259"/>
      <c r="F192" s="259"/>
      <c r="G192" s="259"/>
      <c r="H192" s="76"/>
      <c r="I192" s="76"/>
      <c r="J192" s="76"/>
      <c r="K192" s="76"/>
    </row>
    <row r="193" spans="2:11" ht="15.75" hidden="1" thickTop="1">
      <c r="B193" s="88"/>
      <c r="C193" s="87"/>
      <c r="D193" s="77"/>
      <c r="E193" s="407" t="s">
        <v>125</v>
      </c>
      <c r="F193" s="408"/>
      <c r="G193" s="409"/>
      <c r="H193" s="76"/>
      <c r="I193" s="76"/>
      <c r="J193" s="76"/>
      <c r="K193" s="76"/>
    </row>
    <row r="194" spans="2:11" ht="15.75" hidden="1" thickBot="1">
      <c r="B194" s="88"/>
      <c r="C194" s="87"/>
      <c r="D194" s="77"/>
      <c r="E194" s="410">
        <f>IF(E188&lt;&gt;0,E188*100%/E191,)</f>
        <v>0</v>
      </c>
      <c r="F194" s="411"/>
      <c r="G194" s="412"/>
      <c r="H194" s="76"/>
      <c r="I194" s="76"/>
      <c r="J194" s="76"/>
    </row>
    <row r="195" spans="2:11" ht="15" hidden="1">
      <c r="B195" s="88"/>
      <c r="C195" s="87"/>
      <c r="D195" s="77"/>
      <c r="E195" s="76"/>
      <c r="F195" s="76"/>
      <c r="G195" s="76"/>
      <c r="H195" s="76"/>
      <c r="I195" s="76"/>
      <c r="J195" s="76"/>
    </row>
    <row r="196" spans="2:11" ht="15" hidden="1">
      <c r="B196" s="88"/>
      <c r="C196" s="87"/>
      <c r="D196" s="77"/>
      <c r="E196" s="76"/>
      <c r="F196" s="77"/>
      <c r="G196" s="76"/>
      <c r="H196" s="76"/>
      <c r="I196" s="76"/>
      <c r="J196" s="76"/>
    </row>
    <row r="197" spans="2:11" ht="38.25" hidden="1">
      <c r="B197" s="260" t="s">
        <v>126</v>
      </c>
      <c r="C197" s="261" t="s">
        <v>127</v>
      </c>
      <c r="D197" s="260" t="s">
        <v>128</v>
      </c>
      <c r="E197" s="260" t="s">
        <v>129</v>
      </c>
      <c r="F197" s="262" t="s">
        <v>130</v>
      </c>
      <c r="G197" s="263"/>
      <c r="H197" s="264"/>
      <c r="I197" s="264"/>
      <c r="J197" s="231"/>
    </row>
    <row r="198" spans="2:11" ht="15" hidden="1">
      <c r="B198" s="265"/>
      <c r="C198" s="265"/>
      <c r="D198" s="266"/>
      <c r="E198" s="267">
        <f>(C198-B198)/365.25</f>
        <v>0</v>
      </c>
      <c r="F198" s="268">
        <f>IF(B198="",0,$E$194)</f>
        <v>0</v>
      </c>
      <c r="G198" s="267">
        <f>(F198*D198/100%)*E198</f>
        <v>0</v>
      </c>
      <c r="H198" s="162"/>
      <c r="I198" s="162"/>
      <c r="J198" s="162"/>
    </row>
    <row r="199" spans="2:11" ht="15" hidden="1">
      <c r="B199" s="265"/>
      <c r="C199" s="265"/>
      <c r="D199" s="266"/>
      <c r="E199" s="267">
        <f t="shared" ref="E199:E211" si="5">(C199-B199)/365.25</f>
        <v>0</v>
      </c>
      <c r="F199" s="268">
        <f t="shared" ref="F199:F211" si="6">IF(B199="",0,$E$194)</f>
        <v>0</v>
      </c>
      <c r="G199" s="267">
        <f>(F199*D199/100%)*E199</f>
        <v>0</v>
      </c>
      <c r="H199" s="269"/>
      <c r="I199" s="269"/>
      <c r="J199" s="76"/>
    </row>
    <row r="200" spans="2:11" ht="15" hidden="1">
      <c r="B200" s="265"/>
      <c r="C200" s="265"/>
      <c r="D200" s="266"/>
      <c r="E200" s="267">
        <f t="shared" si="5"/>
        <v>0</v>
      </c>
      <c r="F200" s="268">
        <f t="shared" si="6"/>
        <v>0</v>
      </c>
      <c r="G200" s="267">
        <f>(F200*D200/100%)*E200</f>
        <v>0</v>
      </c>
      <c r="H200" s="270"/>
      <c r="I200" s="270"/>
      <c r="J200" s="76"/>
    </row>
    <row r="201" spans="2:11" ht="15" hidden="1">
      <c r="B201" s="265"/>
      <c r="C201" s="265"/>
      <c r="D201" s="266"/>
      <c r="E201" s="267">
        <f t="shared" si="5"/>
        <v>0</v>
      </c>
      <c r="F201" s="268">
        <f t="shared" si="6"/>
        <v>0</v>
      </c>
      <c r="G201" s="267">
        <f>(F201*D201/100%)*E201</f>
        <v>0</v>
      </c>
      <c r="H201" s="270"/>
      <c r="I201" s="270"/>
      <c r="J201" s="76"/>
    </row>
    <row r="202" spans="2:11" ht="15" hidden="1">
      <c r="B202" s="265"/>
      <c r="C202" s="265"/>
      <c r="D202" s="266"/>
      <c r="E202" s="267">
        <f t="shared" si="5"/>
        <v>0</v>
      </c>
      <c r="F202" s="268">
        <f t="shared" si="6"/>
        <v>0</v>
      </c>
      <c r="G202" s="267">
        <f>(F202*D202/100%)*E202</f>
        <v>0</v>
      </c>
      <c r="H202" s="270"/>
      <c r="I202" s="270"/>
      <c r="J202" s="76"/>
    </row>
    <row r="203" spans="2:11" ht="15" hidden="1">
      <c r="B203" s="265"/>
      <c r="C203" s="265"/>
      <c r="D203" s="266"/>
      <c r="E203" s="267">
        <f t="shared" si="5"/>
        <v>0</v>
      </c>
      <c r="F203" s="268">
        <f t="shared" si="6"/>
        <v>0</v>
      </c>
      <c r="G203" s="267">
        <f t="shared" ref="G203:G211" si="7">(F203*D203/100%)*E203</f>
        <v>0</v>
      </c>
      <c r="H203" s="269"/>
      <c r="I203" s="269"/>
      <c r="J203" s="76"/>
    </row>
    <row r="204" spans="2:11" ht="15" hidden="1">
      <c r="B204" s="271"/>
      <c r="C204" s="272"/>
      <c r="D204" s="273"/>
      <c r="E204" s="267">
        <f t="shared" si="5"/>
        <v>0</v>
      </c>
      <c r="F204" s="268">
        <f t="shared" si="6"/>
        <v>0</v>
      </c>
      <c r="G204" s="267">
        <f t="shared" si="7"/>
        <v>0</v>
      </c>
      <c r="H204" s="269"/>
      <c r="I204" s="269"/>
      <c r="J204" s="76"/>
    </row>
    <row r="205" spans="2:11" ht="15" hidden="1">
      <c r="B205" s="271"/>
      <c r="C205" s="272"/>
      <c r="D205" s="273"/>
      <c r="E205" s="267">
        <f t="shared" si="5"/>
        <v>0</v>
      </c>
      <c r="F205" s="268">
        <f t="shared" si="6"/>
        <v>0</v>
      </c>
      <c r="G205" s="267">
        <f t="shared" si="7"/>
        <v>0</v>
      </c>
      <c r="H205" s="269"/>
      <c r="I205" s="269"/>
      <c r="J205" s="76"/>
    </row>
    <row r="206" spans="2:11" ht="15" hidden="1">
      <c r="B206" s="271"/>
      <c r="C206" s="272"/>
      <c r="D206" s="273"/>
      <c r="E206" s="267">
        <f t="shared" si="5"/>
        <v>0</v>
      </c>
      <c r="F206" s="268">
        <f t="shared" si="6"/>
        <v>0</v>
      </c>
      <c r="G206" s="267">
        <f t="shared" si="7"/>
        <v>0</v>
      </c>
      <c r="H206" s="269"/>
      <c r="I206" s="269"/>
      <c r="J206" s="76"/>
    </row>
    <row r="207" spans="2:11" ht="15" hidden="1">
      <c r="B207" s="271"/>
      <c r="C207" s="272"/>
      <c r="D207" s="273"/>
      <c r="E207" s="267">
        <f t="shared" si="5"/>
        <v>0</v>
      </c>
      <c r="F207" s="268">
        <f t="shared" si="6"/>
        <v>0</v>
      </c>
      <c r="G207" s="267">
        <f t="shared" si="7"/>
        <v>0</v>
      </c>
      <c r="H207" s="269"/>
      <c r="I207" s="269"/>
      <c r="J207" s="76"/>
    </row>
    <row r="208" spans="2:11" ht="15" hidden="1">
      <c r="B208" s="271"/>
      <c r="C208" s="272"/>
      <c r="D208" s="273"/>
      <c r="E208" s="267">
        <f t="shared" si="5"/>
        <v>0</v>
      </c>
      <c r="F208" s="268">
        <f t="shared" si="6"/>
        <v>0</v>
      </c>
      <c r="G208" s="267">
        <f t="shared" si="7"/>
        <v>0</v>
      </c>
      <c r="H208" s="269"/>
      <c r="I208" s="269"/>
      <c r="J208" s="76"/>
    </row>
    <row r="209" spans="2:10" ht="15" hidden="1">
      <c r="B209" s="271"/>
      <c r="C209" s="272"/>
      <c r="D209" s="273"/>
      <c r="E209" s="267">
        <f t="shared" si="5"/>
        <v>0</v>
      </c>
      <c r="F209" s="268">
        <f t="shared" si="6"/>
        <v>0</v>
      </c>
      <c r="G209" s="267">
        <f t="shared" si="7"/>
        <v>0</v>
      </c>
      <c r="H209" s="269"/>
      <c r="I209" s="269"/>
      <c r="J209" s="76"/>
    </row>
    <row r="210" spans="2:10" ht="15" hidden="1">
      <c r="B210" s="271"/>
      <c r="C210" s="272"/>
      <c r="D210" s="273"/>
      <c r="E210" s="267">
        <f t="shared" si="5"/>
        <v>0</v>
      </c>
      <c r="F210" s="268">
        <f t="shared" si="6"/>
        <v>0</v>
      </c>
      <c r="G210" s="267">
        <f t="shared" si="7"/>
        <v>0</v>
      </c>
      <c r="H210" s="269"/>
      <c r="I210" s="269"/>
      <c r="J210" s="76"/>
    </row>
    <row r="211" spans="2:10" ht="15" hidden="1">
      <c r="B211" s="271"/>
      <c r="C211" s="272"/>
      <c r="D211" s="273"/>
      <c r="E211" s="267">
        <f t="shared" si="5"/>
        <v>0</v>
      </c>
      <c r="F211" s="268">
        <f t="shared" si="6"/>
        <v>0</v>
      </c>
      <c r="G211" s="267">
        <f t="shared" si="7"/>
        <v>0</v>
      </c>
      <c r="H211" s="269"/>
      <c r="I211" s="269"/>
      <c r="J211" s="76"/>
    </row>
    <row r="212" spans="2:10" ht="15" hidden="1">
      <c r="B212" s="274"/>
      <c r="C212" s="275"/>
      <c r="D212" s="276"/>
      <c r="E212" s="277">
        <f>SUM(E198:E211)</f>
        <v>0</v>
      </c>
      <c r="F212" s="274"/>
      <c r="G212" s="277">
        <f>SUM(G198:G211)</f>
        <v>0</v>
      </c>
      <c r="H212" s="270"/>
      <c r="I212" s="270"/>
      <c r="J212" s="278"/>
    </row>
    <row r="213" spans="2:10" ht="15" hidden="1">
      <c r="B213" s="269"/>
      <c r="C213" s="270"/>
      <c r="D213" s="279"/>
      <c r="E213" s="279"/>
      <c r="F213" s="269"/>
      <c r="G213" s="279"/>
      <c r="H213" s="270"/>
      <c r="I213" s="270"/>
      <c r="J213" s="76"/>
    </row>
    <row r="214" spans="2:10" ht="15" hidden="1">
      <c r="B214" s="269"/>
      <c r="C214" s="270"/>
      <c r="D214" s="279"/>
      <c r="E214" s="279"/>
      <c r="F214" s="269"/>
      <c r="G214" s="279"/>
      <c r="H214" s="270"/>
      <c r="I214" s="270"/>
      <c r="J214" s="76"/>
    </row>
    <row r="215" spans="2:10" ht="15" hidden="1">
      <c r="B215" s="269"/>
      <c r="C215" s="270"/>
      <c r="D215" s="279"/>
      <c r="E215" s="269"/>
      <c r="F215" s="269"/>
      <c r="G215" s="269"/>
      <c r="H215" s="270"/>
      <c r="I215" s="270"/>
      <c r="J215" s="76"/>
    </row>
    <row r="216" spans="2:10" ht="15.75" hidden="1" thickBot="1">
      <c r="B216" s="269"/>
      <c r="C216" s="413" t="s">
        <v>131</v>
      </c>
      <c r="D216" s="414"/>
      <c r="E216" s="414"/>
      <c r="F216" s="280">
        <f>IF(G212&lt;&gt;0,G212/E212,0)</f>
        <v>0</v>
      </c>
      <c r="G216" s="269"/>
      <c r="H216" s="270"/>
      <c r="I216" s="270"/>
      <c r="J216" s="76"/>
    </row>
    <row r="217" spans="2:10" ht="15" hidden="1">
      <c r="B217" s="76"/>
      <c r="C217" s="415" t="s">
        <v>132</v>
      </c>
      <c r="D217" s="415"/>
      <c r="E217" s="415"/>
      <c r="F217" s="415"/>
      <c r="G217" s="269"/>
      <c r="H217" s="270"/>
      <c r="I217" s="270"/>
      <c r="J217" s="76"/>
    </row>
    <row r="218" spans="2:10" ht="15" hidden="1">
      <c r="B218" s="76"/>
      <c r="C218" s="400" t="s">
        <v>133</v>
      </c>
      <c r="D218" s="400"/>
      <c r="E218" s="400"/>
      <c r="F218" s="400"/>
      <c r="G218" s="76"/>
      <c r="H218" s="76"/>
      <c r="I218" s="76"/>
      <c r="J218" s="76"/>
    </row>
    <row r="219" spans="2:10" ht="15">
      <c r="B219" s="76"/>
      <c r="C219" s="76"/>
      <c r="D219" s="76"/>
      <c r="E219" s="76"/>
      <c r="F219" s="76"/>
      <c r="G219" s="76"/>
      <c r="H219" s="76"/>
      <c r="I219" s="76"/>
      <c r="J219" s="76"/>
    </row>
    <row r="220" spans="2:10" ht="15">
      <c r="B220" s="76"/>
      <c r="C220" s="76"/>
      <c r="D220" s="76"/>
      <c r="E220" s="76"/>
      <c r="F220" s="76"/>
      <c r="G220" s="76"/>
      <c r="H220" s="76"/>
      <c r="I220" s="76"/>
      <c r="J220" s="76"/>
    </row>
  </sheetData>
  <mergeCells count="75">
    <mergeCell ref="E187:G187"/>
    <mergeCell ref="C218:F218"/>
    <mergeCell ref="E190:G190"/>
    <mergeCell ref="E191:G191"/>
    <mergeCell ref="E193:G193"/>
    <mergeCell ref="E194:G194"/>
    <mergeCell ref="C216:E216"/>
    <mergeCell ref="C217:F217"/>
    <mergeCell ref="E188:G188"/>
    <mergeCell ref="H150:J150"/>
    <mergeCell ref="K150:L150"/>
    <mergeCell ref="B160:J160"/>
    <mergeCell ref="J147:J149"/>
    <mergeCell ref="C185:D185"/>
    <mergeCell ref="B171:C171"/>
    <mergeCell ref="F171:G171"/>
    <mergeCell ref="G176:H176"/>
    <mergeCell ref="E166:F166"/>
    <mergeCell ref="G166:H166"/>
    <mergeCell ref="D147:D148"/>
    <mergeCell ref="E147:E148"/>
    <mergeCell ref="G147:G149"/>
    <mergeCell ref="H147:H149"/>
    <mergeCell ref="K147:K149"/>
    <mergeCell ref="L147:L149"/>
    <mergeCell ref="H142:J142"/>
    <mergeCell ref="B143:J143"/>
    <mergeCell ref="B144:L144"/>
    <mergeCell ref="B145:L145"/>
    <mergeCell ref="D146:E146"/>
    <mergeCell ref="B137:J137"/>
    <mergeCell ref="D138:E138"/>
    <mergeCell ref="D139:D140"/>
    <mergeCell ref="E139:E140"/>
    <mergeCell ref="G139:G141"/>
    <mergeCell ref="H139:H141"/>
    <mergeCell ref="J139:J141"/>
    <mergeCell ref="B136:J136"/>
    <mergeCell ref="H65:J65"/>
    <mergeCell ref="B66:J66"/>
    <mergeCell ref="B67:J67"/>
    <mergeCell ref="H69:I69"/>
    <mergeCell ref="H70:I70"/>
    <mergeCell ref="C71:D71"/>
    <mergeCell ref="B115:L115"/>
    <mergeCell ref="B129:E129"/>
    <mergeCell ref="B131:E131"/>
    <mergeCell ref="J131:L131"/>
    <mergeCell ref="B133:E133"/>
    <mergeCell ref="B61:D61"/>
    <mergeCell ref="B62:D62"/>
    <mergeCell ref="F62:H62"/>
    <mergeCell ref="B63:D63"/>
    <mergeCell ref="B64:D64"/>
    <mergeCell ref="F64:I64"/>
    <mergeCell ref="B49:J49"/>
    <mergeCell ref="B58:D58"/>
    <mergeCell ref="B59:D59"/>
    <mergeCell ref="F59:I59"/>
    <mergeCell ref="B60:D60"/>
    <mergeCell ref="F60:I60"/>
    <mergeCell ref="C45:D45"/>
    <mergeCell ref="F45:H45"/>
    <mergeCell ref="B1:K3"/>
    <mergeCell ref="C12:D12"/>
    <mergeCell ref="G12:J12"/>
    <mergeCell ref="G13:J13"/>
    <mergeCell ref="B29:K29"/>
    <mergeCell ref="B31:C31"/>
    <mergeCell ref="F31:G31"/>
    <mergeCell ref="G36:H36"/>
    <mergeCell ref="F40:H40"/>
    <mergeCell ref="F41:H41"/>
    <mergeCell ref="F42:H42"/>
    <mergeCell ref="F44:H44"/>
  </mergeCells>
  <conditionalFormatting sqref="H69:J70">
    <cfRule type="expression" dxfId="0" priority="1">
      <formula>$B$6=1</formula>
    </cfRule>
  </conditionalFormatting>
  <dataValidations count="2">
    <dataValidation allowBlank="1" showInputMessage="1" showErrorMessage="1" promptTitle="CALCUL" prompt="STC;ESTIMATION" sqref="H16:I16"/>
    <dataValidation type="list" operator="equal" showInputMessage="1" showErrorMessage="1" sqref="C127">
      <formula1>"MISE A LA RETRAITE,AUTRES"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40" orientation="portrait" r:id="rId1"/>
  <headerFooter>
    <oddHeader>&amp;L&amp;D&amp;C&amp;"-,Gras"&amp;A&amp;R&amp;P / &amp;N</oddHead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Renseignements salarié</vt:lpstr>
      <vt:lpstr>Feuille Calcul Indemnités</vt:lpstr>
      <vt:lpstr>'Feuille Calcul Indemnités'!Zone_d_impression</vt:lpstr>
      <vt:lpstr>'Renseignements salarié'!Zone_d_impression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POISSON Frédéric</dc:creator>
  <cp:lastModifiedBy>Stef</cp:lastModifiedBy>
  <cp:lastPrinted>2020-09-18T15:26:35Z</cp:lastPrinted>
  <dcterms:created xsi:type="dcterms:W3CDTF">2020-09-18T07:14:55Z</dcterms:created>
  <dcterms:modified xsi:type="dcterms:W3CDTF">2020-09-18T15:28:46Z</dcterms:modified>
</cp:coreProperties>
</file>