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0" yWindow="0" windowWidth="23040" windowHeight="8820"/>
  </bookViews>
  <sheets>
    <sheet name="SUIVI EDM" sheetId="1" r:id="rId1"/>
    <sheet name="Stat remontées" sheetId="8" state="hidden" r:id="rId2"/>
    <sheet name="CA TV AV" sheetId="11" state="hidden" r:id="rId3"/>
    <sheet name="CA TV UHD" sheetId="12" state="hidden" r:id="rId4"/>
    <sheet name="CA CURVE" sheetId="13" state="hidden" r:id="rId5"/>
    <sheet name="Synthèse" sheetId="14" r:id="rId6"/>
  </sheets>
  <definedNames>
    <definedName name="_xlnm._FilterDatabase" localSheetId="4" hidden="1">'CA CURVE'!$A$4:$J$178</definedName>
    <definedName name="_xlnm._FilterDatabase" localSheetId="2" hidden="1">'CA TV AV'!$A$4:$L$283</definedName>
    <definedName name="_xlnm._FilterDatabase" localSheetId="3" hidden="1">'CA TV UHD'!$A$4:$H$199</definedName>
    <definedName name="_xlnm._FilterDatabase" localSheetId="0" hidden="1">'SUIVI EDM'!$B$1:$B$63</definedName>
    <definedName name="_xlnm.Print_Area" localSheetId="0">'SUIVI EDM'!$A$2:$F$60</definedName>
  </definedNames>
  <calcPr calcId="152511"/>
</workbook>
</file>

<file path=xl/calcChain.xml><?xml version="1.0" encoding="utf-8"?>
<calcChain xmlns="http://schemas.openxmlformats.org/spreadsheetml/2006/main">
  <c r="F25" i="14" l="1"/>
  <c r="E25" i="14"/>
  <c r="F24" i="14"/>
  <c r="E24" i="14"/>
  <c r="F23" i="14"/>
  <c r="E23" i="14"/>
  <c r="F22" i="14"/>
  <c r="E22" i="14"/>
  <c r="P6" i="14" l="1"/>
  <c r="P7" i="14"/>
  <c r="CF4" i="1" l="1"/>
  <c r="O10" i="14"/>
  <c r="O9" i="14"/>
  <c r="O8" i="14"/>
  <c r="O7" i="14"/>
  <c r="O6" i="14"/>
  <c r="O5" i="14"/>
  <c r="N7" i="14"/>
  <c r="N6" i="14"/>
  <c r="L10" i="14"/>
  <c r="R10" i="14" s="1"/>
  <c r="L9" i="14"/>
  <c r="L8" i="14"/>
  <c r="R8" i="14" s="1"/>
  <c r="L7" i="14"/>
  <c r="L6" i="14"/>
  <c r="L5" i="14"/>
  <c r="BV13" i="1"/>
  <c r="BW13" i="1"/>
  <c r="BX13" i="1"/>
  <c r="BY13" i="1"/>
  <c r="BZ13" i="1"/>
  <c r="CA13" i="1"/>
  <c r="CB13" i="1"/>
  <c r="CC13" i="1"/>
  <c r="CD13" i="1"/>
  <c r="CE13" i="1"/>
  <c r="CG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W13" i="1"/>
  <c r="CX13" i="1"/>
  <c r="CY13" i="1"/>
  <c r="CZ13" i="1"/>
  <c r="DA13" i="1"/>
  <c r="DB13" i="1"/>
  <c r="DC13" i="1"/>
  <c r="DD13" i="1"/>
  <c r="DE13" i="1"/>
  <c r="DF13" i="1"/>
  <c r="DG13" i="1"/>
  <c r="DH13" i="1"/>
  <c r="CO36" i="1"/>
  <c r="CI36" i="1"/>
  <c r="CJ36" i="1"/>
  <c r="CK36" i="1"/>
  <c r="CL36" i="1"/>
  <c r="CM36" i="1"/>
  <c r="CN36" i="1"/>
  <c r="CP36" i="1"/>
  <c r="CQ36" i="1"/>
  <c r="CR36" i="1"/>
  <c r="CS36" i="1"/>
  <c r="CT36" i="1"/>
  <c r="G7" i="14"/>
  <c r="G6" i="14"/>
  <c r="F10" i="14"/>
  <c r="F9" i="14"/>
  <c r="F8" i="14"/>
  <c r="F7" i="14"/>
  <c r="F6" i="14"/>
  <c r="F5" i="14"/>
  <c r="E8" i="14"/>
  <c r="E7" i="14"/>
  <c r="E6" i="14"/>
  <c r="CG26" i="1"/>
  <c r="CG36" i="1"/>
  <c r="CH4" i="1"/>
  <c r="CH5" i="1"/>
  <c r="CH6" i="1"/>
  <c r="CH9" i="1"/>
  <c r="CH10" i="1"/>
  <c r="CH11" i="1"/>
  <c r="CH12" i="1"/>
  <c r="CH14" i="1"/>
  <c r="CH15" i="1"/>
  <c r="CH16" i="1"/>
  <c r="CH17" i="1"/>
  <c r="CH18" i="1"/>
  <c r="CH19" i="1"/>
  <c r="CH20" i="1"/>
  <c r="CH21" i="1"/>
  <c r="CH22" i="1"/>
  <c r="CH23" i="1"/>
  <c r="CH24" i="1"/>
  <c r="CH25" i="1"/>
  <c r="CH29" i="1"/>
  <c r="CH30" i="1"/>
  <c r="CH31" i="1"/>
  <c r="CH32" i="1"/>
  <c r="CH33" i="1"/>
  <c r="CH34" i="1"/>
  <c r="CH35" i="1"/>
  <c r="CH37" i="1"/>
  <c r="CH38" i="1"/>
  <c r="CH39" i="1"/>
  <c r="CH40" i="1"/>
  <c r="CH41" i="1"/>
  <c r="N8" i="14" s="1"/>
  <c r="CH44" i="1"/>
  <c r="CH45" i="1"/>
  <c r="CH46" i="1"/>
  <c r="CH48" i="1"/>
  <c r="N9" i="14" s="1"/>
  <c r="CH50" i="1"/>
  <c r="CH51" i="1"/>
  <c r="CH52" i="1"/>
  <c r="CH53" i="1"/>
  <c r="CH55" i="1"/>
  <c r="CH56" i="1"/>
  <c r="CH3" i="1"/>
  <c r="CU57" i="1"/>
  <c r="CT57" i="1"/>
  <c r="CS57" i="1"/>
  <c r="CR57" i="1"/>
  <c r="CQ57" i="1"/>
  <c r="CP57" i="1"/>
  <c r="CO57" i="1"/>
  <c r="CN57" i="1"/>
  <c r="CV56" i="1"/>
  <c r="CV55" i="1"/>
  <c r="CV54" i="1"/>
  <c r="CV53" i="1"/>
  <c r="CV52" i="1"/>
  <c r="CV51" i="1"/>
  <c r="CV50" i="1"/>
  <c r="CU49" i="1"/>
  <c r="CT49" i="1"/>
  <c r="CS49" i="1"/>
  <c r="CR49" i="1"/>
  <c r="CQ49" i="1"/>
  <c r="CP49" i="1"/>
  <c r="CO49" i="1"/>
  <c r="CN49" i="1"/>
  <c r="CV48" i="1"/>
  <c r="CV47" i="1"/>
  <c r="P9" i="14" s="1"/>
  <c r="CV46" i="1"/>
  <c r="CV45" i="1"/>
  <c r="CV44" i="1"/>
  <c r="CV43" i="1"/>
  <c r="CU42" i="1"/>
  <c r="CT42" i="1"/>
  <c r="CS42" i="1"/>
  <c r="CR42" i="1"/>
  <c r="CQ42" i="1"/>
  <c r="CP42" i="1"/>
  <c r="CO42" i="1"/>
  <c r="CN42" i="1"/>
  <c r="CV41" i="1"/>
  <c r="P8" i="14" s="1"/>
  <c r="CV40" i="1"/>
  <c r="CV39" i="1"/>
  <c r="CV38" i="1"/>
  <c r="CV37" i="1"/>
  <c r="CU36" i="1"/>
  <c r="CV35" i="1"/>
  <c r="CV34" i="1"/>
  <c r="CV33" i="1"/>
  <c r="CV32" i="1"/>
  <c r="CV31" i="1"/>
  <c r="CV30" i="1"/>
  <c r="CV29" i="1"/>
  <c r="CV28" i="1"/>
  <c r="CV27" i="1"/>
  <c r="CU26" i="1"/>
  <c r="CT26" i="1"/>
  <c r="CS26" i="1"/>
  <c r="CR26" i="1"/>
  <c r="CQ26" i="1"/>
  <c r="CP26" i="1"/>
  <c r="CO26" i="1"/>
  <c r="CN26" i="1"/>
  <c r="CV25" i="1"/>
  <c r="CV24" i="1"/>
  <c r="CV23" i="1"/>
  <c r="CV22" i="1"/>
  <c r="CV21" i="1"/>
  <c r="CV20" i="1"/>
  <c r="CV19" i="1"/>
  <c r="CV18" i="1"/>
  <c r="CV17" i="1"/>
  <c r="CV16" i="1"/>
  <c r="CV15" i="1"/>
  <c r="CV14" i="1"/>
  <c r="CV12" i="1"/>
  <c r="CV11" i="1"/>
  <c r="CV10" i="1"/>
  <c r="CV9" i="1"/>
  <c r="CV8" i="1"/>
  <c r="CV7" i="1"/>
  <c r="CV6" i="1"/>
  <c r="CV5" i="1"/>
  <c r="CV4" i="1"/>
  <c r="CV3" i="1"/>
  <c r="BH57" i="1"/>
  <c r="BI57" i="1"/>
  <c r="BJ57" i="1"/>
  <c r="BK57" i="1"/>
  <c r="BL57" i="1"/>
  <c r="BM57" i="1"/>
  <c r="BN57" i="1"/>
  <c r="BO57" i="1"/>
  <c r="BP57" i="1"/>
  <c r="BH49" i="1"/>
  <c r="BI49" i="1"/>
  <c r="BJ49" i="1"/>
  <c r="BK49" i="1"/>
  <c r="BL49" i="1"/>
  <c r="BM49" i="1"/>
  <c r="BN49" i="1"/>
  <c r="BO49" i="1"/>
  <c r="BP49" i="1"/>
  <c r="BH42" i="1"/>
  <c r="BI42" i="1"/>
  <c r="BJ42" i="1"/>
  <c r="BK42" i="1"/>
  <c r="BL42" i="1"/>
  <c r="BM42" i="1"/>
  <c r="BN42" i="1"/>
  <c r="BO42" i="1"/>
  <c r="BP42" i="1"/>
  <c r="BQ42" i="1"/>
  <c r="BH36" i="1"/>
  <c r="BI36" i="1"/>
  <c r="BJ36" i="1"/>
  <c r="BK36" i="1"/>
  <c r="BL36" i="1"/>
  <c r="BM36" i="1"/>
  <c r="BN36" i="1"/>
  <c r="BO36" i="1"/>
  <c r="BP36" i="1"/>
  <c r="BQ36" i="1"/>
  <c r="BH26" i="1"/>
  <c r="BI26" i="1"/>
  <c r="BJ26" i="1"/>
  <c r="BK26" i="1"/>
  <c r="BL26" i="1"/>
  <c r="BM26" i="1"/>
  <c r="BN26" i="1"/>
  <c r="BO26" i="1"/>
  <c r="BP26" i="1"/>
  <c r="BQ26" i="1"/>
  <c r="BQ13" i="1"/>
  <c r="BH13" i="1"/>
  <c r="BI13" i="1"/>
  <c r="BJ13" i="1"/>
  <c r="BK13" i="1"/>
  <c r="BL13" i="1"/>
  <c r="BM13" i="1"/>
  <c r="BN13" i="1"/>
  <c r="BO13" i="1"/>
  <c r="BP13" i="1"/>
  <c r="BG26" i="1"/>
  <c r="BG36" i="1"/>
  <c r="BG42" i="1"/>
  <c r="BG49" i="1"/>
  <c r="BG57" i="1"/>
  <c r="C10" i="14"/>
  <c r="BQ49" i="1"/>
  <c r="BQ57" i="1"/>
  <c r="BR4" i="1"/>
  <c r="BR5" i="1"/>
  <c r="BR6" i="1"/>
  <c r="BR7" i="1"/>
  <c r="BR8" i="1"/>
  <c r="BR9" i="1"/>
  <c r="BR10" i="1"/>
  <c r="BR11" i="1"/>
  <c r="BR12" i="1"/>
  <c r="BR14" i="1"/>
  <c r="BR15" i="1"/>
  <c r="BR16" i="1"/>
  <c r="BR17" i="1"/>
  <c r="BR18" i="1"/>
  <c r="BR19" i="1"/>
  <c r="BR20" i="1"/>
  <c r="BR21" i="1"/>
  <c r="BR22" i="1"/>
  <c r="BR23" i="1"/>
  <c r="BR24" i="1"/>
  <c r="BR25" i="1"/>
  <c r="BR27" i="1"/>
  <c r="BR28" i="1"/>
  <c r="BR29" i="1"/>
  <c r="BR30" i="1"/>
  <c r="BR31" i="1"/>
  <c r="BR32" i="1"/>
  <c r="BR33" i="1"/>
  <c r="BR34" i="1"/>
  <c r="BR35" i="1"/>
  <c r="BR37" i="1"/>
  <c r="BR38" i="1"/>
  <c r="BR39" i="1"/>
  <c r="BR40" i="1"/>
  <c r="BR41" i="1"/>
  <c r="G8" i="14" s="1"/>
  <c r="BR43" i="1"/>
  <c r="BR44" i="1"/>
  <c r="D9" i="14" s="1"/>
  <c r="BR45" i="1"/>
  <c r="BR46" i="1"/>
  <c r="BR47" i="1"/>
  <c r="BR48" i="1"/>
  <c r="BR50" i="1"/>
  <c r="BR51" i="1"/>
  <c r="BR52" i="1"/>
  <c r="BR53" i="1"/>
  <c r="BR54" i="1"/>
  <c r="BR55" i="1"/>
  <c r="BR56" i="1"/>
  <c r="BR3" i="1"/>
  <c r="C9" i="14"/>
  <c r="C8" i="14"/>
  <c r="C7" i="14"/>
  <c r="C6" i="14"/>
  <c r="C5" i="14"/>
  <c r="BD9" i="1"/>
  <c r="BD10" i="1"/>
  <c r="BD12" i="1"/>
  <c r="BD14" i="1"/>
  <c r="BD16" i="1"/>
  <c r="BD17" i="1"/>
  <c r="BD19" i="1"/>
  <c r="BD20" i="1"/>
  <c r="BD21" i="1"/>
  <c r="BD22" i="1"/>
  <c r="BD23" i="1"/>
  <c r="BD24" i="1"/>
  <c r="BD25" i="1"/>
  <c r="BD29" i="1"/>
  <c r="BD31" i="1"/>
  <c r="BD32" i="1"/>
  <c r="BD33" i="1"/>
  <c r="BD34" i="1"/>
  <c r="BD35" i="1"/>
  <c r="BD37" i="1"/>
  <c r="BD38" i="1"/>
  <c r="BD44" i="1"/>
  <c r="BD49" i="1" s="1"/>
  <c r="E9" i="14"/>
  <c r="BD50" i="1"/>
  <c r="BD51" i="1"/>
  <c r="BD52" i="1"/>
  <c r="BD56" i="1"/>
  <c r="E10" i="14" s="1"/>
  <c r="BD3" i="1"/>
  <c r="BE57" i="1"/>
  <c r="BF57" i="1"/>
  <c r="BS57" i="1"/>
  <c r="BT57" i="1"/>
  <c r="BU57" i="1"/>
  <c r="BV57" i="1"/>
  <c r="BW57" i="1"/>
  <c r="BX57" i="1"/>
  <c r="BY57" i="1"/>
  <c r="BZ57" i="1"/>
  <c r="CA57" i="1"/>
  <c r="CB57" i="1"/>
  <c r="CC57" i="1"/>
  <c r="CD57" i="1"/>
  <c r="CE57" i="1"/>
  <c r="CG57" i="1"/>
  <c r="CI57" i="1"/>
  <c r="CJ57" i="1"/>
  <c r="CK57" i="1"/>
  <c r="CL57" i="1"/>
  <c r="CW57" i="1"/>
  <c r="CX57" i="1"/>
  <c r="CY57" i="1"/>
  <c r="CZ57" i="1"/>
  <c r="DA57" i="1"/>
  <c r="DB57" i="1"/>
  <c r="DC57" i="1"/>
  <c r="DC61" i="1" s="1"/>
  <c r="DD57" i="1"/>
  <c r="DE57" i="1"/>
  <c r="DF57" i="1"/>
  <c r="DG57" i="1"/>
  <c r="DH57" i="1"/>
  <c r="A57" i="1"/>
  <c r="BE49" i="1"/>
  <c r="BF49" i="1"/>
  <c r="BS49" i="1"/>
  <c r="BT49" i="1"/>
  <c r="BU49" i="1"/>
  <c r="BV49" i="1"/>
  <c r="BW49" i="1"/>
  <c r="BX49" i="1"/>
  <c r="BY49" i="1"/>
  <c r="BZ49" i="1"/>
  <c r="CA49" i="1"/>
  <c r="CB49" i="1"/>
  <c r="CC49" i="1"/>
  <c r="CD49" i="1"/>
  <c r="CE49" i="1"/>
  <c r="CG49" i="1"/>
  <c r="CI49" i="1"/>
  <c r="CJ49" i="1"/>
  <c r="CK49" i="1"/>
  <c r="CL49" i="1"/>
  <c r="CW49" i="1"/>
  <c r="CX49" i="1"/>
  <c r="CY49" i="1"/>
  <c r="CZ49" i="1"/>
  <c r="DA49" i="1"/>
  <c r="DB49" i="1"/>
  <c r="DC49" i="1"/>
  <c r="DD49" i="1"/>
  <c r="DE49" i="1"/>
  <c r="DF49" i="1"/>
  <c r="DG49" i="1"/>
  <c r="DH49" i="1"/>
  <c r="A49" i="1"/>
  <c r="BE42" i="1"/>
  <c r="BF42" i="1"/>
  <c r="BS42" i="1"/>
  <c r="BT42" i="1"/>
  <c r="BU42" i="1"/>
  <c r="BV42" i="1"/>
  <c r="BW42" i="1"/>
  <c r="BX42" i="1"/>
  <c r="BY42" i="1"/>
  <c r="BZ42" i="1"/>
  <c r="CA42" i="1"/>
  <c r="CB42" i="1"/>
  <c r="CC42" i="1"/>
  <c r="CD42" i="1"/>
  <c r="CE42" i="1"/>
  <c r="CG42" i="1"/>
  <c r="CI42" i="1"/>
  <c r="CJ42" i="1"/>
  <c r="CK42" i="1"/>
  <c r="CL42" i="1"/>
  <c r="CW42" i="1"/>
  <c r="CX42" i="1"/>
  <c r="CY42" i="1"/>
  <c r="CZ42" i="1"/>
  <c r="DA42" i="1"/>
  <c r="DB42" i="1"/>
  <c r="DC42" i="1"/>
  <c r="DD42" i="1"/>
  <c r="DE42" i="1"/>
  <c r="DF42" i="1"/>
  <c r="DG42" i="1"/>
  <c r="DH42" i="1"/>
  <c r="A42" i="1"/>
  <c r="BE36" i="1"/>
  <c r="BF36" i="1"/>
  <c r="BS36" i="1"/>
  <c r="BT36" i="1"/>
  <c r="BU36" i="1"/>
  <c r="BV36" i="1"/>
  <c r="BW36" i="1"/>
  <c r="BX36" i="1"/>
  <c r="BY36" i="1"/>
  <c r="BZ36" i="1"/>
  <c r="CA36" i="1"/>
  <c r="CB36" i="1"/>
  <c r="CC36" i="1"/>
  <c r="CD36" i="1"/>
  <c r="CE36" i="1"/>
  <c r="CW36" i="1"/>
  <c r="CX36" i="1"/>
  <c r="CY36" i="1"/>
  <c r="CZ36" i="1"/>
  <c r="DA36" i="1"/>
  <c r="DB36" i="1"/>
  <c r="DC36" i="1"/>
  <c r="DD36" i="1"/>
  <c r="DE36" i="1"/>
  <c r="DF36" i="1"/>
  <c r="DG36" i="1"/>
  <c r="DH36" i="1"/>
  <c r="A36" i="1"/>
  <c r="BE26" i="1"/>
  <c r="BF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I26" i="1"/>
  <c r="CJ26" i="1"/>
  <c r="CK26" i="1"/>
  <c r="CL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A26" i="1"/>
  <c r="BE13" i="1"/>
  <c r="BF13" i="1"/>
  <c r="BG13" i="1"/>
  <c r="BS13" i="1"/>
  <c r="BT13" i="1"/>
  <c r="BU13" i="1"/>
  <c r="A13" i="1"/>
  <c r="CF6" i="1"/>
  <c r="DI34" i="1"/>
  <c r="CF34" i="1"/>
  <c r="BB34" i="1"/>
  <c r="AZ34" i="1"/>
  <c r="BA34" i="1" s="1"/>
  <c r="AX34" i="1"/>
  <c r="AV34" i="1"/>
  <c r="AT34" i="1"/>
  <c r="AS34" i="1"/>
  <c r="AR34" i="1"/>
  <c r="DI33" i="1"/>
  <c r="CF33" i="1"/>
  <c r="BB33" i="1"/>
  <c r="AZ33" i="1"/>
  <c r="AX33" i="1"/>
  <c r="AV33" i="1"/>
  <c r="AT33" i="1"/>
  <c r="AS33" i="1"/>
  <c r="AR33" i="1"/>
  <c r="CF39" i="1"/>
  <c r="CF20" i="1"/>
  <c r="DI4" i="1"/>
  <c r="DI5" i="1"/>
  <c r="DI14" i="1"/>
  <c r="DI27" i="1"/>
  <c r="DI28" i="1"/>
  <c r="DI7" i="1"/>
  <c r="DI29" i="1"/>
  <c r="DI37" i="1"/>
  <c r="DI15" i="1"/>
  <c r="DI39" i="1"/>
  <c r="DI16" i="1"/>
  <c r="DI17" i="1"/>
  <c r="DI31" i="1"/>
  <c r="DI18" i="1"/>
  <c r="DI40" i="1"/>
  <c r="DI32" i="1"/>
  <c r="DI43" i="1"/>
  <c r="DI38" i="1"/>
  <c r="DI19" i="1"/>
  <c r="DI20" i="1"/>
  <c r="DI21" i="1"/>
  <c r="DI22" i="1"/>
  <c r="DI23" i="1"/>
  <c r="DI44" i="1"/>
  <c r="DI24" i="1"/>
  <c r="DI30" i="1"/>
  <c r="DI25" i="1"/>
  <c r="DI45" i="1"/>
  <c r="DI46" i="1"/>
  <c r="DI35" i="1"/>
  <c r="DI50" i="1"/>
  <c r="DI51" i="1"/>
  <c r="DI52" i="1"/>
  <c r="DI53" i="1"/>
  <c r="DI41" i="1"/>
  <c r="DI8" i="1"/>
  <c r="DI47" i="1"/>
  <c r="DI9" i="1"/>
  <c r="DI54" i="1"/>
  <c r="DI10" i="1"/>
  <c r="DI48" i="1"/>
  <c r="DI11" i="1"/>
  <c r="DI12" i="1"/>
  <c r="DI55" i="1"/>
  <c r="DI56" i="1"/>
  <c r="DI3" i="1"/>
  <c r="CF5" i="1"/>
  <c r="CF14" i="1"/>
  <c r="CF27" i="1"/>
  <c r="CF28" i="1"/>
  <c r="CF7" i="1"/>
  <c r="CF29" i="1"/>
  <c r="CF37" i="1"/>
  <c r="CF15" i="1"/>
  <c r="CF16" i="1"/>
  <c r="CF17" i="1"/>
  <c r="CF31" i="1"/>
  <c r="CF18" i="1"/>
  <c r="CF40" i="1"/>
  <c r="CF32" i="1"/>
  <c r="CF43" i="1"/>
  <c r="CF38" i="1"/>
  <c r="CF19" i="1"/>
  <c r="CF21" i="1"/>
  <c r="CF22" i="1"/>
  <c r="CF23" i="1"/>
  <c r="CF44" i="1"/>
  <c r="CF24" i="1"/>
  <c r="CF30" i="1"/>
  <c r="CF25" i="1"/>
  <c r="CF45" i="1"/>
  <c r="CF46" i="1"/>
  <c r="CF35" i="1"/>
  <c r="CF50" i="1"/>
  <c r="CF51" i="1"/>
  <c r="CF52" i="1"/>
  <c r="CF53" i="1"/>
  <c r="CF41" i="1"/>
  <c r="CF8" i="1"/>
  <c r="CF47" i="1"/>
  <c r="CF9" i="1"/>
  <c r="CF54" i="1"/>
  <c r="CF10" i="1"/>
  <c r="CF48" i="1"/>
  <c r="CF11" i="1"/>
  <c r="CF12" i="1"/>
  <c r="CF55" i="1"/>
  <c r="CF56" i="1"/>
  <c r="CF3" i="1"/>
  <c r="AU56" i="1"/>
  <c r="BB53" i="1"/>
  <c r="AZ53" i="1"/>
  <c r="AX53" i="1"/>
  <c r="AT53" i="1"/>
  <c r="AU53" i="1" s="1"/>
  <c r="AS53" i="1"/>
  <c r="AR53" i="1"/>
  <c r="BB55" i="1"/>
  <c r="BB12" i="1"/>
  <c r="BB11" i="1"/>
  <c r="BB48" i="1"/>
  <c r="BB10" i="1"/>
  <c r="BB54" i="1"/>
  <c r="BB9" i="1"/>
  <c r="BB47" i="1"/>
  <c r="BB8" i="1"/>
  <c r="BB41" i="1"/>
  <c r="BC41" i="1" s="1"/>
  <c r="BB4" i="1"/>
  <c r="BB5" i="1"/>
  <c r="BB14" i="1"/>
  <c r="BB27" i="1"/>
  <c r="BB28" i="1"/>
  <c r="BB29" i="1"/>
  <c r="BB37" i="1"/>
  <c r="BB15" i="1"/>
  <c r="BB39" i="1"/>
  <c r="BB16" i="1"/>
  <c r="BB17" i="1"/>
  <c r="BB31" i="1"/>
  <c r="BB18" i="1"/>
  <c r="BB40" i="1"/>
  <c r="BB32" i="1"/>
  <c r="BB43" i="1"/>
  <c r="BB20" i="1"/>
  <c r="BB23" i="1"/>
  <c r="BB44" i="1"/>
  <c r="BB24" i="1"/>
  <c r="BB30" i="1"/>
  <c r="BB25" i="1"/>
  <c r="BB45" i="1"/>
  <c r="BB46" i="1"/>
  <c r="BB35" i="1"/>
  <c r="BB50" i="1"/>
  <c r="BB3" i="1"/>
  <c r="AZ55" i="1"/>
  <c r="AZ12" i="1"/>
  <c r="AZ11" i="1"/>
  <c r="AZ48" i="1"/>
  <c r="AZ10" i="1"/>
  <c r="AZ54" i="1"/>
  <c r="AZ9" i="1"/>
  <c r="AZ47" i="1"/>
  <c r="AZ8" i="1"/>
  <c r="AZ41" i="1"/>
  <c r="AZ4" i="1"/>
  <c r="AZ5" i="1"/>
  <c r="AZ14" i="1"/>
  <c r="AZ27" i="1"/>
  <c r="AZ28" i="1"/>
  <c r="AZ29" i="1"/>
  <c r="AZ37" i="1"/>
  <c r="AZ15" i="1"/>
  <c r="AZ39" i="1"/>
  <c r="AZ16" i="1"/>
  <c r="AZ17" i="1"/>
  <c r="AZ31" i="1"/>
  <c r="AZ18" i="1"/>
  <c r="AZ40" i="1"/>
  <c r="AZ32" i="1"/>
  <c r="AZ43" i="1"/>
  <c r="AZ20" i="1"/>
  <c r="AZ23" i="1"/>
  <c r="AZ44" i="1"/>
  <c r="AZ24" i="1"/>
  <c r="AZ30" i="1"/>
  <c r="AZ25" i="1"/>
  <c r="AZ45" i="1"/>
  <c r="AZ46" i="1"/>
  <c r="AZ35" i="1"/>
  <c r="AZ50" i="1"/>
  <c r="AZ3" i="1"/>
  <c r="AX55" i="1"/>
  <c r="AX12" i="1"/>
  <c r="AX11" i="1"/>
  <c r="AX48" i="1"/>
  <c r="AX10" i="1"/>
  <c r="AX54" i="1"/>
  <c r="AX9" i="1"/>
  <c r="AX47" i="1"/>
  <c r="AX8" i="1"/>
  <c r="AX41" i="1"/>
  <c r="AX20" i="1"/>
  <c r="AX23" i="1"/>
  <c r="AX44" i="1"/>
  <c r="AX24" i="1"/>
  <c r="AX30" i="1"/>
  <c r="AX25" i="1"/>
  <c r="AX45" i="1"/>
  <c r="AX46" i="1"/>
  <c r="AX35" i="1"/>
  <c r="AX50" i="1"/>
  <c r="AX17" i="1"/>
  <c r="AX31" i="1"/>
  <c r="AX18" i="1"/>
  <c r="AX40" i="1"/>
  <c r="AX32" i="1"/>
  <c r="AX43" i="1"/>
  <c r="AX29" i="1"/>
  <c r="AX37" i="1"/>
  <c r="AX15" i="1"/>
  <c r="AX39" i="1"/>
  <c r="AX16" i="1"/>
  <c r="AX7" i="1"/>
  <c r="AX4" i="1"/>
  <c r="AX5" i="1"/>
  <c r="AX14" i="1"/>
  <c r="AX27" i="1"/>
  <c r="AX3" i="1"/>
  <c r="AV55" i="1"/>
  <c r="AV12" i="1"/>
  <c r="AV11" i="1"/>
  <c r="AV48" i="1"/>
  <c r="AV10" i="1"/>
  <c r="AV54" i="1"/>
  <c r="AV9" i="1"/>
  <c r="AV47" i="1"/>
  <c r="AV8" i="1"/>
  <c r="AV41" i="1"/>
  <c r="AV4" i="1"/>
  <c r="AV5" i="1"/>
  <c r="AV14" i="1"/>
  <c r="AV27" i="1"/>
  <c r="AV28" i="1"/>
  <c r="AV7" i="1"/>
  <c r="AV29" i="1"/>
  <c r="AV37" i="1"/>
  <c r="AV15" i="1"/>
  <c r="AV39" i="1"/>
  <c r="AV16" i="1"/>
  <c r="AV17" i="1"/>
  <c r="AV31" i="1"/>
  <c r="AV18" i="1"/>
  <c r="AV40" i="1"/>
  <c r="AV32" i="1"/>
  <c r="AV43" i="1"/>
  <c r="AV38" i="1"/>
  <c r="AV19" i="1"/>
  <c r="AV20" i="1"/>
  <c r="AV23" i="1"/>
  <c r="AV44" i="1"/>
  <c r="AV24" i="1"/>
  <c r="AV30" i="1"/>
  <c r="AV25" i="1"/>
  <c r="AV45" i="1"/>
  <c r="AV46" i="1"/>
  <c r="AV35" i="1"/>
  <c r="AV50" i="1"/>
  <c r="AV3" i="1"/>
  <c r="AT55" i="1"/>
  <c r="AT12" i="1"/>
  <c r="AT11" i="1"/>
  <c r="AT48" i="1"/>
  <c r="AT10" i="1"/>
  <c r="AT54" i="1"/>
  <c r="AT9" i="1"/>
  <c r="AT47" i="1"/>
  <c r="AT8" i="1"/>
  <c r="AT41" i="1"/>
  <c r="AT25" i="1"/>
  <c r="AT45" i="1"/>
  <c r="AT46" i="1"/>
  <c r="AT35" i="1"/>
  <c r="AT50" i="1"/>
  <c r="AT29" i="1"/>
  <c r="AT37" i="1"/>
  <c r="AT15" i="1"/>
  <c r="AT39" i="1"/>
  <c r="AT16" i="1"/>
  <c r="AT17" i="1"/>
  <c r="AT31" i="1"/>
  <c r="AT18" i="1"/>
  <c r="AT40" i="1"/>
  <c r="AT32" i="1"/>
  <c r="AT43" i="1"/>
  <c r="AT38" i="1"/>
  <c r="AT19" i="1"/>
  <c r="AT20" i="1"/>
  <c r="AT23" i="1"/>
  <c r="AT44" i="1"/>
  <c r="AT24" i="1"/>
  <c r="AT30" i="1"/>
  <c r="AT4" i="1"/>
  <c r="AT5" i="1"/>
  <c r="AT14" i="1"/>
  <c r="AT27" i="1"/>
  <c r="AT28" i="1"/>
  <c r="AT7" i="1"/>
  <c r="AT3" i="1"/>
  <c r="AS55" i="1"/>
  <c r="AS12" i="1"/>
  <c r="AS11" i="1"/>
  <c r="BC11" i="1" s="1"/>
  <c r="AS48" i="1"/>
  <c r="AS10" i="1"/>
  <c r="AS54" i="1"/>
  <c r="AS9" i="1"/>
  <c r="AS47" i="1"/>
  <c r="AS8" i="1"/>
  <c r="AS41" i="1"/>
  <c r="AS50" i="1"/>
  <c r="AS20" i="1"/>
  <c r="AS23" i="1"/>
  <c r="AS44" i="1"/>
  <c r="AS24" i="1"/>
  <c r="AS30" i="1"/>
  <c r="AS25" i="1"/>
  <c r="AS45" i="1"/>
  <c r="AS46" i="1"/>
  <c r="AS35" i="1"/>
  <c r="AS7" i="1"/>
  <c r="BC7" i="1" s="1"/>
  <c r="AS29" i="1"/>
  <c r="AS37" i="1"/>
  <c r="AS15" i="1"/>
  <c r="AS39" i="1"/>
  <c r="AS16" i="1"/>
  <c r="AS17" i="1"/>
  <c r="AS31" i="1"/>
  <c r="AS18" i="1"/>
  <c r="AS40" i="1"/>
  <c r="BC40" i="1" s="1"/>
  <c r="AS32" i="1"/>
  <c r="AS43" i="1"/>
  <c r="AS38" i="1"/>
  <c r="BC38" i="1" s="1"/>
  <c r="AS19" i="1"/>
  <c r="BC19" i="1" s="1"/>
  <c r="AS27" i="1"/>
  <c r="AS28" i="1"/>
  <c r="AS4" i="1"/>
  <c r="AS5" i="1"/>
  <c r="BC5" i="1" s="1"/>
  <c r="AS14" i="1"/>
  <c r="AS3" i="1"/>
  <c r="AR55" i="1"/>
  <c r="AR12" i="1"/>
  <c r="AR11" i="1"/>
  <c r="AR48" i="1"/>
  <c r="AR10" i="1"/>
  <c r="AR54" i="1"/>
  <c r="AR9" i="1"/>
  <c r="AR47" i="1"/>
  <c r="AR8" i="1"/>
  <c r="AR41" i="1"/>
  <c r="AR50" i="1"/>
  <c r="AR44" i="1"/>
  <c r="AR24" i="1"/>
  <c r="AR30" i="1"/>
  <c r="AR25" i="1"/>
  <c r="AR45" i="1"/>
  <c r="AR46" i="1"/>
  <c r="AR35" i="1"/>
  <c r="AR20" i="1"/>
  <c r="AR23" i="1"/>
  <c r="AR39" i="1"/>
  <c r="AR16" i="1"/>
  <c r="BA16" i="1" s="1"/>
  <c r="AR17" i="1"/>
  <c r="AR31" i="1"/>
  <c r="AR18" i="1"/>
  <c r="BA18" i="1" s="1"/>
  <c r="AR40" i="1"/>
  <c r="AR32" i="1"/>
  <c r="AR43" i="1"/>
  <c r="AR38" i="1"/>
  <c r="AY38" i="1" s="1"/>
  <c r="AR19" i="1"/>
  <c r="BA19" i="1" s="1"/>
  <c r="AR7" i="1"/>
  <c r="BA7" i="1" s="1"/>
  <c r="AR29" i="1"/>
  <c r="AR37" i="1"/>
  <c r="AR15" i="1"/>
  <c r="AR27" i="1"/>
  <c r="AR28" i="1"/>
  <c r="AY28" i="1" s="1"/>
  <c r="AR4" i="1"/>
  <c r="AR5" i="1"/>
  <c r="AR14" i="1"/>
  <c r="AR3" i="1"/>
  <c r="F11" i="8"/>
  <c r="D11" i="8"/>
  <c r="C11" i="8"/>
  <c r="B5" i="8"/>
  <c r="B4" i="8"/>
  <c r="B10" i="8"/>
  <c r="B3" i="8"/>
  <c r="B6" i="8"/>
  <c r="B9" i="8"/>
  <c r="B8" i="8"/>
  <c r="BA53" i="1"/>
  <c r="AY53" i="1"/>
  <c r="AY34" i="1"/>
  <c r="DI42" i="1"/>
  <c r="B10" i="14"/>
  <c r="BA38" i="1"/>
  <c r="B5" i="14"/>
  <c r="I9" i="14"/>
  <c r="BA3" i="1" l="1"/>
  <c r="AY50" i="1"/>
  <c r="AY33" i="1"/>
  <c r="AY11" i="1"/>
  <c r="R5" i="14"/>
  <c r="AU18" i="1"/>
  <c r="AU44" i="1"/>
  <c r="AY48" i="1"/>
  <c r="CC61" i="1"/>
  <c r="BD13" i="1"/>
  <c r="P5" i="14"/>
  <c r="BA40" i="1"/>
  <c r="AY35" i="1"/>
  <c r="AY9" i="1"/>
  <c r="AV53" i="1"/>
  <c r="BC44" i="1"/>
  <c r="BC14" i="1"/>
  <c r="B11" i="8"/>
  <c r="AU38" i="1"/>
  <c r="P10" i="14"/>
  <c r="CH49" i="1"/>
  <c r="BC53" i="1"/>
  <c r="AY19" i="1"/>
  <c r="BA47" i="1"/>
  <c r="BA48" i="1"/>
  <c r="BC10" i="1"/>
  <c r="DI13" i="1"/>
  <c r="CF13" i="1"/>
  <c r="BD26" i="1"/>
  <c r="AU20" i="1"/>
  <c r="CF49" i="1"/>
  <c r="AU33" i="1"/>
  <c r="G10" i="14"/>
  <c r="CH13" i="1"/>
  <c r="AU46" i="1"/>
  <c r="BA29" i="1"/>
  <c r="AU8" i="1"/>
  <c r="AU12" i="1"/>
  <c r="BC17" i="1"/>
  <c r="BC55" i="1"/>
  <c r="AY14" i="1"/>
  <c r="AU31" i="1"/>
  <c r="O11" i="14"/>
  <c r="R7" i="14"/>
  <c r="AU10" i="1"/>
  <c r="AY46" i="1"/>
  <c r="BA23" i="1"/>
  <c r="BA5" i="1"/>
  <c r="BC3" i="1"/>
  <c r="AY39" i="1"/>
  <c r="AY24" i="1"/>
  <c r="BA39" i="1"/>
  <c r="BA11" i="1"/>
  <c r="BC23" i="1"/>
  <c r="BC16" i="1"/>
  <c r="BC47" i="1"/>
  <c r="BC48" i="1"/>
  <c r="CG61" i="1"/>
  <c r="I7" i="14"/>
  <c r="C12" i="8"/>
  <c r="D12" i="8"/>
  <c r="AU55" i="1"/>
  <c r="BC29" i="1"/>
  <c r="BC50" i="1"/>
  <c r="AU9" i="1"/>
  <c r="AU16" i="1"/>
  <c r="AU48" i="1"/>
  <c r="AY3" i="1"/>
  <c r="AY15" i="1"/>
  <c r="AY32" i="1"/>
  <c r="AY44" i="1"/>
  <c r="AY10" i="1"/>
  <c r="AY55" i="1"/>
  <c r="BA46" i="1"/>
  <c r="BA43" i="1"/>
  <c r="BA31" i="1"/>
  <c r="BA15" i="1"/>
  <c r="BA41" i="1"/>
  <c r="BA54" i="1"/>
  <c r="BC35" i="1"/>
  <c r="BC30" i="1"/>
  <c r="BC20" i="1"/>
  <c r="BC18" i="1"/>
  <c r="BC39" i="1"/>
  <c r="BC28" i="1"/>
  <c r="BC4" i="1"/>
  <c r="CF42" i="1"/>
  <c r="DI57" i="1"/>
  <c r="DI49" i="1"/>
  <c r="DI26" i="1"/>
  <c r="AU34" i="1"/>
  <c r="BC34" i="1"/>
  <c r="DE61" i="1"/>
  <c r="BY61" i="1"/>
  <c r="BU61" i="1"/>
  <c r="BE61" i="1"/>
  <c r="DF61" i="1"/>
  <c r="CX61" i="1"/>
  <c r="CJ61" i="1"/>
  <c r="BZ61" i="1"/>
  <c r="B7" i="14"/>
  <c r="H7" i="14" s="1"/>
  <c r="E5" i="14"/>
  <c r="H5" i="14" s="1"/>
  <c r="G9" i="14"/>
  <c r="CH36" i="1"/>
  <c r="I8" i="14"/>
  <c r="R9" i="14"/>
  <c r="BA4" i="1"/>
  <c r="AU32" i="1"/>
  <c r="AU17" i="1"/>
  <c r="BA20" i="1"/>
  <c r="BA9" i="1"/>
  <c r="BC25" i="1"/>
  <c r="AY37" i="1"/>
  <c r="AY25" i="1"/>
  <c r="AY23" i="1"/>
  <c r="BA45" i="1"/>
  <c r="BA44" i="1"/>
  <c r="BA32" i="1"/>
  <c r="BC24" i="1"/>
  <c r="BC43" i="1"/>
  <c r="BC31" i="1"/>
  <c r="BC12" i="1"/>
  <c r="CF26" i="1"/>
  <c r="BC33" i="1"/>
  <c r="CB61" i="1"/>
  <c r="BT61" i="1"/>
  <c r="DA61" i="1"/>
  <c r="BD57" i="1"/>
  <c r="BD42" i="1"/>
  <c r="B6" i="14"/>
  <c r="H6" i="14" s="1"/>
  <c r="BI61" i="1"/>
  <c r="CV26" i="1"/>
  <c r="CV36" i="1"/>
  <c r="CV42" i="1"/>
  <c r="I5" i="14"/>
  <c r="R6" i="14"/>
  <c r="AY43" i="1"/>
  <c r="BA30" i="1"/>
  <c r="AY41" i="1"/>
  <c r="AY54" i="1"/>
  <c r="AU15" i="1"/>
  <c r="BR42" i="1"/>
  <c r="BR36" i="1"/>
  <c r="BR26" i="1"/>
  <c r="BK61" i="1"/>
  <c r="AU14" i="1"/>
  <c r="AY17" i="1"/>
  <c r="BA27" i="1"/>
  <c r="CL61" i="1"/>
  <c r="J9" i="14"/>
  <c r="AU47" i="1"/>
  <c r="AU25" i="1"/>
  <c r="BA8" i="1"/>
  <c r="BA55" i="1"/>
  <c r="BC54" i="1"/>
  <c r="CF57" i="1"/>
  <c r="BA33" i="1"/>
  <c r="AY5" i="1"/>
  <c r="AU54" i="1"/>
  <c r="AY18" i="1"/>
  <c r="AU30" i="1"/>
  <c r="BD36" i="1"/>
  <c r="BA37" i="1"/>
  <c r="AU39" i="1"/>
  <c r="AY30" i="1"/>
  <c r="AU50" i="1"/>
  <c r="BC46" i="1"/>
  <c r="BR13" i="1"/>
  <c r="N10" i="14"/>
  <c r="K10" i="14"/>
  <c r="CH42" i="1"/>
  <c r="I6" i="14"/>
  <c r="I10" i="14"/>
  <c r="L11" i="14"/>
  <c r="AU24" i="1"/>
  <c r="AY45" i="1"/>
  <c r="AY8" i="1"/>
  <c r="BA24" i="1"/>
  <c r="BA12" i="1"/>
  <c r="DD61" i="1"/>
  <c r="CZ61" i="1"/>
  <c r="BR57" i="1"/>
  <c r="BO61" i="1"/>
  <c r="BL61" i="1"/>
  <c r="BR49" i="1"/>
  <c r="B9" i="14"/>
  <c r="H9" i="14" s="1"/>
  <c r="AU7" i="1"/>
  <c r="AY7" i="1"/>
  <c r="BA17" i="1"/>
  <c r="BA14" i="1"/>
  <c r="BA10" i="1"/>
  <c r="K9" i="14"/>
  <c r="Q9" i="14" s="1"/>
  <c r="CH26" i="1"/>
  <c r="F11" i="14"/>
  <c r="D6" i="14"/>
  <c r="J6" i="14" s="1"/>
  <c r="B8" i="14"/>
  <c r="H8" i="14" s="1"/>
  <c r="AY12" i="1"/>
  <c r="AU29" i="1"/>
  <c r="AU19" i="1"/>
  <c r="BC27" i="1"/>
  <c r="CF36" i="1"/>
  <c r="DI36" i="1"/>
  <c r="DI61" i="1" s="1"/>
  <c r="BX61" i="1"/>
  <c r="CW61" i="1"/>
  <c r="CD61" i="1"/>
  <c r="BV61" i="1"/>
  <c r="DG61" i="1"/>
  <c r="CK61" i="1"/>
  <c r="CE61" i="1"/>
  <c r="CA61" i="1"/>
  <c r="BW61" i="1"/>
  <c r="BS61" i="1"/>
  <c r="C11" i="14"/>
  <c r="D5" i="14"/>
  <c r="D10" i="14"/>
  <c r="D8" i="14"/>
  <c r="J8" i="14" s="1"/>
  <c r="D7" i="14"/>
  <c r="J7" i="14" s="1"/>
  <c r="G5" i="14"/>
  <c r="G11" i="14" s="1"/>
  <c r="BG61" i="1"/>
  <c r="BH61" i="1"/>
  <c r="CV13" i="1"/>
  <c r="CP61" i="1"/>
  <c r="CT61" i="1"/>
  <c r="A61" i="1"/>
  <c r="BM61" i="1"/>
  <c r="BN61" i="1"/>
  <c r="BJ61" i="1"/>
  <c r="AY47" i="1"/>
  <c r="BA35" i="1"/>
  <c r="AU43" i="1"/>
  <c r="AU3" i="1"/>
  <c r="M6" i="14"/>
  <c r="CN61" i="1"/>
  <c r="AU4" i="1"/>
  <c r="AU37" i="1"/>
  <c r="AU28" i="1"/>
  <c r="CH57" i="1"/>
  <c r="BA50" i="1"/>
  <c r="AU27" i="1"/>
  <c r="AU45" i="1"/>
  <c r="AU41" i="1"/>
  <c r="AU11" i="1"/>
  <c r="BC15" i="1"/>
  <c r="AU23" i="1"/>
  <c r="AU35" i="1"/>
  <c r="AY16" i="1"/>
  <c r="AY29" i="1"/>
  <c r="AY20" i="1"/>
  <c r="BA25" i="1"/>
  <c r="BC45" i="1"/>
  <c r="BC32" i="1"/>
  <c r="BC37" i="1"/>
  <c r="BC8" i="1"/>
  <c r="DB61" i="1"/>
  <c r="BF61" i="1"/>
  <c r="CY61" i="1"/>
  <c r="CI61" i="1"/>
  <c r="BP61" i="1"/>
  <c r="CR61" i="1"/>
  <c r="M10" i="14"/>
  <c r="CS61" i="1"/>
  <c r="K7" i="14"/>
  <c r="Q7" i="14" s="1"/>
  <c r="K6" i="14"/>
  <c r="Q6" i="14" s="1"/>
  <c r="AY4" i="1"/>
  <c r="CO61" i="1"/>
  <c r="M7" i="14"/>
  <c r="BA28" i="1"/>
  <c r="AY31" i="1"/>
  <c r="DH61" i="1"/>
  <c r="M9" i="14"/>
  <c r="CQ61" i="1"/>
  <c r="N5" i="14"/>
  <c r="H10" i="14"/>
  <c r="J10" i="14"/>
  <c r="AY40" i="1"/>
  <c r="AY27" i="1"/>
  <c r="AU40" i="1"/>
  <c r="BC9" i="1"/>
  <c r="CV57" i="1"/>
  <c r="CV49" i="1"/>
  <c r="M8" i="14"/>
  <c r="S8" i="14" s="1"/>
  <c r="M5" i="14"/>
  <c r="K5" i="14"/>
  <c r="K8" i="14"/>
  <c r="Q8" i="14" s="1"/>
  <c r="AU5" i="1"/>
  <c r="CF61" i="1" l="1"/>
  <c r="BD61" i="1"/>
  <c r="BR61" i="1"/>
  <c r="B11" i="14"/>
  <c r="R11" i="14"/>
  <c r="E11" i="14"/>
  <c r="Q10" i="14"/>
  <c r="S9" i="14"/>
  <c r="S7" i="14"/>
  <c r="CH61" i="1"/>
  <c r="H11" i="14"/>
  <c r="D11" i="14"/>
  <c r="S10" i="14"/>
  <c r="CV61" i="1"/>
  <c r="N11" i="14"/>
  <c r="I11" i="14"/>
  <c r="J5" i="14"/>
  <c r="J11" i="14" s="1"/>
  <c r="E61" i="1"/>
  <c r="P11" i="14"/>
  <c r="S5" i="14"/>
  <c r="M11" i="14"/>
  <c r="S6" i="14"/>
  <c r="K11" i="14"/>
  <c r="Q5" i="14"/>
  <c r="Q11" i="14" l="1"/>
  <c r="S11" i="14"/>
</calcChain>
</file>

<file path=xl/sharedStrings.xml><?xml version="1.0" encoding="utf-8"?>
<sst xmlns="http://schemas.openxmlformats.org/spreadsheetml/2006/main" count="968" uniqueCount="392">
  <si>
    <t>GERARD PASQUIER SAS</t>
  </si>
  <si>
    <t>SARL RANCIERE EQUIPEMENT</t>
  </si>
  <si>
    <t>ELECTRO PONT</t>
  </si>
  <si>
    <t>CELLIER CONNEXION</t>
  </si>
  <si>
    <t>NEYNAUD</t>
  </si>
  <si>
    <t>ETS FREI SODIAM</t>
  </si>
  <si>
    <t>HALL DU MENAGER</t>
  </si>
  <si>
    <t>PIRE SARL</t>
  </si>
  <si>
    <t>FUNEL</t>
  </si>
  <si>
    <t>COTTEL EXPERT</t>
  </si>
  <si>
    <t>HP TECHNOLOGIES</t>
  </si>
  <si>
    <t>NOUVELEC</t>
  </si>
  <si>
    <t>BREDA ELECTRONIQUE</t>
  </si>
  <si>
    <t>MONTAGNER</t>
  </si>
  <si>
    <t>CANNIZZARO, SARL</t>
  </si>
  <si>
    <t>TELE VITRE</t>
  </si>
  <si>
    <t>ETS MORE</t>
  </si>
  <si>
    <t>DIGITAL</t>
  </si>
  <si>
    <t>CONNEXION DEWITTE</t>
  </si>
  <si>
    <t>GUEGAN SARL</t>
  </si>
  <si>
    <t>GUELEC SA</t>
  </si>
  <si>
    <t>CONNEXION C.E.A</t>
  </si>
  <si>
    <t>ELECTRO BEAUNE</t>
  </si>
  <si>
    <t>LES UNIVERS SERON</t>
  </si>
  <si>
    <t>BALP-MARTIN</t>
  </si>
  <si>
    <t>CNX MENTON</t>
  </si>
  <si>
    <t>DELCHET EXPANSION</t>
  </si>
  <si>
    <t>Ex&amp;Co</t>
  </si>
  <si>
    <t>Commercial</t>
  </si>
  <si>
    <t>EDM envoyés</t>
  </si>
  <si>
    <t>EDM reçus</t>
  </si>
  <si>
    <t>EDM en attente</t>
  </si>
  <si>
    <t>Jacques Kaïm</t>
  </si>
  <si>
    <t>Bertrand Chouilly</t>
  </si>
  <si>
    <t>Thierry Moysan</t>
  </si>
  <si>
    <t>Alexandre Orlandi</t>
  </si>
  <si>
    <t>Mathieu Mazeau</t>
  </si>
  <si>
    <t>Stéphane Dugousset</t>
  </si>
  <si>
    <t>Total</t>
  </si>
  <si>
    <t>Région Rhône Alpes</t>
  </si>
  <si>
    <t>Région Paris Nord</t>
  </si>
  <si>
    <t>Meuble sans contrat</t>
  </si>
  <si>
    <t>Manquants :</t>
  </si>
  <si>
    <t>Données</t>
  </si>
  <si>
    <t>TV</t>
  </si>
  <si>
    <t>Total général</t>
  </si>
  <si>
    <t>HP Techno</t>
  </si>
  <si>
    <t>Year</t>
  </si>
  <si>
    <t>Sub Division</t>
  </si>
  <si>
    <t xml:space="preserve">Net Sales Qty </t>
  </si>
  <si>
    <t xml:space="preserve">Gross Amount </t>
  </si>
  <si>
    <t>Total 2014</t>
  </si>
  <si>
    <t>Niveau Hier 2</t>
  </si>
  <si>
    <t>Niveau Hier 3</t>
  </si>
  <si>
    <t>SoldtoParty</t>
  </si>
  <si>
    <t>Customer</t>
  </si>
  <si>
    <t>AUDIO</t>
  </si>
  <si>
    <t>VIDEO</t>
  </si>
  <si>
    <t>DIGITAL GROSSISTE (PS)</t>
  </si>
  <si>
    <t>VGL DISTRIBUTION</t>
  </si>
  <si>
    <t>Total DIGITAL GROSSISTE (PS)</t>
  </si>
  <si>
    <t>DIGITAL OM (PM)</t>
  </si>
  <si>
    <t>TESA  SA</t>
  </si>
  <si>
    <t>GANY INDUSTRIES</t>
  </si>
  <si>
    <t>AUDIOPLUS, MAGASIN DIGITAL</t>
  </si>
  <si>
    <t>NDS DISTRIBUTIONS</t>
  </si>
  <si>
    <t>TELECTRONIQUE</t>
  </si>
  <si>
    <t>NEW SHOP HIFI</t>
  </si>
  <si>
    <t>STUDIO LASER</t>
  </si>
  <si>
    <t>CEFRIM</t>
  </si>
  <si>
    <t>STUDIO LASER (PS)</t>
  </si>
  <si>
    <t>L'EXOTIQUE SARL-COMPACT MEGASTORE</t>
  </si>
  <si>
    <t>Total DIGITAL OM (PM)</t>
  </si>
  <si>
    <t>DIGITAL SPECIALIST (BO)</t>
  </si>
  <si>
    <t>RIVETTE ETS SARL</t>
  </si>
  <si>
    <t>ATIPEEK</t>
  </si>
  <si>
    <t>MODUL COLOR</t>
  </si>
  <si>
    <t>D G B</t>
  </si>
  <si>
    <t>BONNET</t>
  </si>
  <si>
    <t>RIVETTE ETS (PS)</t>
  </si>
  <si>
    <t>Total DIGITAL SPECIALIST (BO)</t>
  </si>
  <si>
    <t>Total DIGITAL</t>
  </si>
  <si>
    <t>EX&amp;CO</t>
  </si>
  <si>
    <t>EX&amp;CO OM (PO)</t>
  </si>
  <si>
    <t>ESPACE MEDIA</t>
  </si>
  <si>
    <t>Total EX&amp;CO OM (PO)</t>
  </si>
  <si>
    <t>EX&amp;CO SPECIALIST (BX)</t>
  </si>
  <si>
    <t>BOUTARD ETS</t>
  </si>
  <si>
    <t>GUILBAULT ETS</t>
  </si>
  <si>
    <t>IMBERT SARL</t>
  </si>
  <si>
    <t>SOLACROUP SARL, MAGASIN EXPERT</t>
  </si>
  <si>
    <t>PERCEVAULT JC ETS</t>
  </si>
  <si>
    <t>MOUSSET TELE MENAGER</t>
  </si>
  <si>
    <t>LABAT ETS</t>
  </si>
  <si>
    <t>SODIMONTEL SA</t>
  </si>
  <si>
    <t>AMARIS</t>
  </si>
  <si>
    <t>GED, SAS   MAGASIN EXPERT</t>
  </si>
  <si>
    <t>B.T.M CONNEXION</t>
  </si>
  <si>
    <t>ETS FAURE LATOURNERIE</t>
  </si>
  <si>
    <t>LAURAC SAS, Magasin EXPERT</t>
  </si>
  <si>
    <t>TELE LABO, SARL</t>
  </si>
  <si>
    <t>CARLA SARL</t>
  </si>
  <si>
    <t>COPEL DISTRIBUTION LONS</t>
  </si>
  <si>
    <t>ETS PERRAIN</t>
  </si>
  <si>
    <t>SARL CHAUVEAU</t>
  </si>
  <si>
    <t>PELOQUIN ET FILS</t>
  </si>
  <si>
    <t>GED ROYAN</t>
  </si>
  <si>
    <t>LABAT ETABLISSEMENTS</t>
  </si>
  <si>
    <t>Total EX&amp;CO SPECIALIST (BX)</t>
  </si>
  <si>
    <t>Total EX&amp;CO</t>
  </si>
  <si>
    <t>MARZIO TELEVISION</t>
  </si>
  <si>
    <t>TELE ROYAL</t>
  </si>
  <si>
    <t>ACCENTIV</t>
  </si>
  <si>
    <t>CORDIER JACQUES</t>
  </si>
  <si>
    <t>LABRUNE SARL</t>
  </si>
  <si>
    <t>ILLEL SPL</t>
  </si>
  <si>
    <t>BERSOULT &amp; FILS</t>
  </si>
  <si>
    <t>GROUP DIGITAL DEVELOPEMENT SA</t>
  </si>
  <si>
    <t>COBRASON PARIS</t>
  </si>
  <si>
    <t>SOUND ELECTRONIC'S</t>
  </si>
  <si>
    <t>VOITURIN JEAN LUC, SARL</t>
  </si>
  <si>
    <t>EUROP PHOTO CINE SON</t>
  </si>
  <si>
    <t>STEAM BUSINESS</t>
  </si>
  <si>
    <t>EVEREST / POLE MARKETING SERVICES</t>
  </si>
  <si>
    <t>IMAGE ET SON VERNON</t>
  </si>
  <si>
    <t>PLANETE TECHNOLOGIE</t>
  </si>
  <si>
    <t>AVEC</t>
  </si>
  <si>
    <t>DIGITAL SOLUTIONS</t>
  </si>
  <si>
    <t>DISTRI ELEC</t>
  </si>
  <si>
    <t>NICOLAS ET FILS</t>
  </si>
  <si>
    <t>COMPTOIR SON ELECTROMENAGER</t>
  </si>
  <si>
    <t>X-LUCIANI ETS</t>
  </si>
  <si>
    <t>IMAGE VIDEO SERVICES IVS</t>
  </si>
  <si>
    <t>BROTHER'S MUSIC AND THE NEWS</t>
  </si>
  <si>
    <t>DIGITAL CORDIER</t>
  </si>
  <si>
    <t>EDENRED FRANCE</t>
  </si>
  <si>
    <t>EX&amp;CO GROSSISTE (BP)</t>
  </si>
  <si>
    <t>FVS</t>
  </si>
  <si>
    <t>Total EX&amp;CO GROSSISTE (BP)</t>
  </si>
  <si>
    <t>LINEL</t>
  </si>
  <si>
    <t>BLONDEL ETS</t>
  </si>
  <si>
    <t>LAFORCE ETS</t>
  </si>
  <si>
    <t>EMC CENTRALE LOISIRS -EXPERT-</t>
  </si>
  <si>
    <t>IVAIN</t>
  </si>
  <si>
    <t>FRANCE ESPACE COLLECTIVITES</t>
  </si>
  <si>
    <t>JAD</t>
  </si>
  <si>
    <t>SAMM CONNEXION</t>
  </si>
  <si>
    <t>ETS BOYAVAL SARL</t>
  </si>
  <si>
    <t>ATM AUDIO TELEMENAGER</t>
  </si>
  <si>
    <t>TELE MENAGER PARISIEN SA</t>
  </si>
  <si>
    <t>HIFISSIMO</t>
  </si>
  <si>
    <t>PIGEON SA</t>
  </si>
  <si>
    <t>SCOTTELEC</t>
  </si>
  <si>
    <t>TECHNICONFORT 92</t>
  </si>
  <si>
    <t>EX &amp; CO</t>
  </si>
  <si>
    <t>MAGMA DISTRIBUTION PARIS</t>
  </si>
  <si>
    <t>MASSE, SA</t>
  </si>
  <si>
    <t>NORD CONFORT</t>
  </si>
  <si>
    <t>ATELIER DEPANNAGE 94</t>
  </si>
  <si>
    <t>TELE MENAGER PARISIEN (HT)</t>
  </si>
  <si>
    <t>TEDI</t>
  </si>
  <si>
    <t>CHRISMAY TRADING LTD</t>
  </si>
  <si>
    <t>MEDIA SONY TISSERAND</t>
  </si>
  <si>
    <t>CB HIFI SARL</t>
  </si>
  <si>
    <t>ATELEC</t>
  </si>
  <si>
    <t>EURO-COM</t>
  </si>
  <si>
    <t>CODECO</t>
  </si>
  <si>
    <t>TELE MENAGER TRUCH</t>
  </si>
  <si>
    <t>QUINTO MARIOTTI</t>
  </si>
  <si>
    <t>VAM'DA</t>
  </si>
  <si>
    <t>MAISON RISS SARL</t>
  </si>
  <si>
    <t>EUROMETZ</t>
  </si>
  <si>
    <t>MESSAGIER PILOT</t>
  </si>
  <si>
    <t>BRUAT SA EXPERT</t>
  </si>
  <si>
    <t>PETITJEAN ETS</t>
  </si>
  <si>
    <t>EXPERT JACQUES &amp; PERIGNON</t>
  </si>
  <si>
    <t>OURAGAN SA</t>
  </si>
  <si>
    <t>COLINET ETS , Expert</t>
  </si>
  <si>
    <t>ELECTRO MORTEAU</t>
  </si>
  <si>
    <t>ELECTRO DU RHIN</t>
  </si>
  <si>
    <t>CNX SELESTAT</t>
  </si>
  <si>
    <t>REACTIV IT</t>
  </si>
  <si>
    <t>RTS ARNAGE</t>
  </si>
  <si>
    <t>AUDIO VIDEO LAMENTIN</t>
  </si>
  <si>
    <t>INTER MOBILE</t>
  </si>
  <si>
    <t>ELECTRONIQUE 61000</t>
  </si>
  <si>
    <t>MELODY</t>
  </si>
  <si>
    <t>DIGIPRO SA</t>
  </si>
  <si>
    <t>ACCUEIL SERVICE SA</t>
  </si>
  <si>
    <t>DYNAMIPS</t>
  </si>
  <si>
    <t>ETS CHEVALIER</t>
  </si>
  <si>
    <t>ETS CHATEIGNER SA</t>
  </si>
  <si>
    <t>DE BAETS</t>
  </si>
  <si>
    <t>SARL DEHAN</t>
  </si>
  <si>
    <t>FERCHAUD SARL</t>
  </si>
  <si>
    <t>DIGYS</t>
  </si>
  <si>
    <t>CHEVALIER SN ETS</t>
  </si>
  <si>
    <t>ID TECH</t>
  </si>
  <si>
    <t>DIGITAL VAD (PW)</t>
  </si>
  <si>
    <t>DOMISYS</t>
  </si>
  <si>
    <t>Total DIGITAL VAD (PW)</t>
  </si>
  <si>
    <t>ORCAB</t>
  </si>
  <si>
    <t>SA GUY VIEULES</t>
  </si>
  <si>
    <t>DIMECO / CONNEXION GUADELOUPE</t>
  </si>
  <si>
    <t>DARJANI MEGABRIEL STE</t>
  </si>
  <si>
    <t>BALLESTER SAS</t>
  </si>
  <si>
    <t>TELE SABLES</t>
  </si>
  <si>
    <t>MOAL TELEMICRO</t>
  </si>
  <si>
    <t>CHIRAT SA ETS</t>
  </si>
  <si>
    <t>JOUEN SARL</t>
  </si>
  <si>
    <t>VILAIN SA</t>
  </si>
  <si>
    <t>ESPACE VIDEO MUSIQUE</t>
  </si>
  <si>
    <t>EXPERT BTM</t>
  </si>
  <si>
    <t>GATEAU SA</t>
  </si>
  <si>
    <t>ETS LEBON SARL</t>
  </si>
  <si>
    <t>LAHUPPE SA</t>
  </si>
  <si>
    <t>SERMIC TV MENAGER</t>
  </si>
  <si>
    <t>NEHLIG</t>
  </si>
  <si>
    <t>TELEVOG</t>
  </si>
  <si>
    <t>JO LE MOAL CONNEXION</t>
  </si>
  <si>
    <t>LABAT SARL CONNEXION</t>
  </si>
  <si>
    <t>DREGAL EXPERT</t>
  </si>
  <si>
    <t>SOS INTER SERVICES</t>
  </si>
  <si>
    <t>MAILLET EURL</t>
  </si>
  <si>
    <t>GUINET ETS, SARL / CONNEXION</t>
  </si>
  <si>
    <t>OLIVIER TELE MENAGER, SARL</t>
  </si>
  <si>
    <t>ANTHALEX</t>
  </si>
  <si>
    <t>MMS SARL</t>
  </si>
  <si>
    <t>MLT DIFFUSION</t>
  </si>
  <si>
    <t>MORFOISSE BARON SARL</t>
  </si>
  <si>
    <t>PROUD SAS</t>
  </si>
  <si>
    <t>DE WEVER</t>
  </si>
  <si>
    <t>ETABLISSEMENTS HARDY</t>
  </si>
  <si>
    <t>LE POLLES SARL</t>
  </si>
  <si>
    <t>HIFI VIDEO MENAGER</t>
  </si>
  <si>
    <t>VSA (RJ)</t>
  </si>
  <si>
    <t>SCIE CREL</t>
  </si>
  <si>
    <t>RTM PEYTIER</t>
  </si>
  <si>
    <t>DUBIEN RENE SARL</t>
  </si>
  <si>
    <t>MONTAGNER, GROUPE DIGITAL</t>
  </si>
  <si>
    <t>PR LEAD SARL / Magasin LEADER</t>
  </si>
  <si>
    <t>SARL MAITRE JEAN PIERRE</t>
  </si>
  <si>
    <t>TELE SERVICE DES DOMES</t>
  </si>
  <si>
    <t>FROT DIFFUSION ELECRONIC SA</t>
  </si>
  <si>
    <t>TMS</t>
  </si>
  <si>
    <t>IPEK</t>
  </si>
  <si>
    <t>PR LEAD - MAGASIN LEADER (PS)</t>
  </si>
  <si>
    <t>AUDIO VISION SERVICE</t>
  </si>
  <si>
    <t>LDLC.COM</t>
  </si>
  <si>
    <t>MOIROUD BERNARD ETS</t>
  </si>
  <si>
    <t>SABY J.G. SA</t>
  </si>
  <si>
    <t>CHALUMEAU SARL</t>
  </si>
  <si>
    <t>BB LEAD</t>
  </si>
  <si>
    <t>NACHEL SA, MAGASIN EXPERT</t>
  </si>
  <si>
    <t>SDEL</t>
  </si>
  <si>
    <t>TEDD</t>
  </si>
  <si>
    <t>RTVM</t>
  </si>
  <si>
    <t>BRES ELECTRONIQUE SARL</t>
  </si>
  <si>
    <t>CHARVET CONNEXION</t>
  </si>
  <si>
    <t>ABADIE SUD 4 CONNEXION</t>
  </si>
  <si>
    <t>GOUNOT ELECTRONIQUE SARL</t>
  </si>
  <si>
    <t>PAVIOT ETS, MAGASIN EXPERT</t>
  </si>
  <si>
    <t>CK GRENOBLE</t>
  </si>
  <si>
    <t>PONT TV</t>
  </si>
  <si>
    <t>FUTURELAND</t>
  </si>
  <si>
    <t>ETS CARDINAL ET FILS</t>
  </si>
  <si>
    <t>EMBRUN TV HM SARL</t>
  </si>
  <si>
    <t>CARTEM SARL</t>
  </si>
  <si>
    <t>MIRETTI SARL</t>
  </si>
  <si>
    <t>BS DIFFUSION (PS)</t>
  </si>
  <si>
    <t>MOUSSIER</t>
  </si>
  <si>
    <t>LEADER SARL / MAGASIN LEADER</t>
  </si>
  <si>
    <t>LUPERINI SARL</t>
  </si>
  <si>
    <t>SAM SARL</t>
  </si>
  <si>
    <t>G DIGITAL OLLIOULES / SA PRIVILEGE</t>
  </si>
  <si>
    <t>SA GUYOT JOSNE</t>
  </si>
  <si>
    <t>SPEEDER</t>
  </si>
  <si>
    <t>TELE SUD, SAS</t>
  </si>
  <si>
    <t>PARFAIT SARL</t>
  </si>
  <si>
    <t>GURDJIAN SA</t>
  </si>
  <si>
    <t>COSGA SA</t>
  </si>
  <si>
    <t>ALES RADIO MARTIN</t>
  </si>
  <si>
    <t>CENTRALE DU MENAGER</t>
  </si>
  <si>
    <t>IACONO EURL</t>
  </si>
  <si>
    <t>CENTRAPRO</t>
  </si>
  <si>
    <t>NEW LEAD SAS</t>
  </si>
  <si>
    <t>EXPERT TUB VIDEO</t>
  </si>
  <si>
    <t>FLASH</t>
  </si>
  <si>
    <t>ROSSI ANTOINE</t>
  </si>
  <si>
    <t>EXPERT SCS LEMOINE</t>
  </si>
  <si>
    <t>BS DIFFUSION</t>
  </si>
  <si>
    <t>BMJL</t>
  </si>
  <si>
    <t>CK AVIGNON</t>
  </si>
  <si>
    <t>CK NIMES</t>
  </si>
  <si>
    <t>CHANABAS</t>
  </si>
  <si>
    <t>STE COMMERCIALE TOUTELECTRIC SA</t>
  </si>
  <si>
    <t>AUDITORIUM 26</t>
  </si>
  <si>
    <t>TELE MENAGER MORE</t>
  </si>
  <si>
    <t>ECOSPHERE SARL</t>
  </si>
  <si>
    <t>PUJADE ET FILS SARL</t>
  </si>
  <si>
    <t>ELECTRO-CHOC</t>
  </si>
  <si>
    <t>AUDIO VIDEO MOULY</t>
  </si>
  <si>
    <t>SOUKOVATOFF DIGITAL</t>
  </si>
  <si>
    <t>CEVENNES ELECTROMENAGER MULTIMEDIA</t>
  </si>
  <si>
    <t>BBM D'OLT INTERDISTRIBUTION</t>
  </si>
  <si>
    <t>GIRAUD EURL</t>
  </si>
  <si>
    <t>MALIE ELECTROMENAGER</t>
  </si>
  <si>
    <t>PANNETIER ETS</t>
  </si>
  <si>
    <t>PINARD ETS</t>
  </si>
  <si>
    <t>ODIELEC, Magasin EXPERT</t>
  </si>
  <si>
    <t>GRANOUILLAC GERARD</t>
  </si>
  <si>
    <t>STE NOUVELLES DES ETS ASTRUC</t>
  </si>
  <si>
    <t>COPEL DISTRIBUTION ST JEAN DE VEDAS</t>
  </si>
  <si>
    <t>MAZARS</t>
  </si>
  <si>
    <t>RUER ETS</t>
  </si>
  <si>
    <t>SARL HARHAJ</t>
  </si>
  <si>
    <t>UHD</t>
  </si>
  <si>
    <t>REFS FACULTATIVES</t>
  </si>
  <si>
    <t>TOTAL</t>
  </si>
  <si>
    <t>Nb total de Leasing Ex&amp;Co reçus</t>
  </si>
  <si>
    <t>Participation Ex&amp;Co</t>
  </si>
  <si>
    <t>Nb total de Leasing reçus</t>
  </si>
  <si>
    <t>Nb total de Leasing Digital reçus</t>
  </si>
  <si>
    <t>TOTAL GLOBAL</t>
  </si>
  <si>
    <t>NVX SECTEURS</t>
  </si>
  <si>
    <t>1=OUI
0= NON</t>
  </si>
  <si>
    <t>Total SECTEUR SUD OUEST</t>
  </si>
  <si>
    <t>Total SECTEUR RHONE ALPES</t>
  </si>
  <si>
    <t>Total SECTEUR IDF NORD</t>
  </si>
  <si>
    <t>Total SECTEUR OUEST</t>
  </si>
  <si>
    <t>Total SECTEUR SUD EST</t>
  </si>
  <si>
    <t>Total SECTEUR NORD EST</t>
  </si>
  <si>
    <t>SECTEUR</t>
  </si>
  <si>
    <t>EX ET CO</t>
  </si>
  <si>
    <t>SECTEUR OUEST</t>
  </si>
  <si>
    <t>SECTEUR NORD EST</t>
  </si>
  <si>
    <t>SECTEUR RHONE ALPES</t>
  </si>
  <si>
    <t>SECTEUR SUD OUEST</t>
  </si>
  <si>
    <t>SECTEUR IDF NORD</t>
  </si>
  <si>
    <t>SECTEUR SUD EST</t>
  </si>
  <si>
    <t>TOTAL SECTEUR OUEST</t>
  </si>
  <si>
    <t>TOTAL SECTEUR NORD EST</t>
  </si>
  <si>
    <t>TOTAL SECTEUR RHONE ALPES</t>
  </si>
  <si>
    <t>TOTAL SECTEUR IDF NORD</t>
  </si>
  <si>
    <t>TOTAL SECTEUR SUD EST</t>
  </si>
  <si>
    <t>TOTAL SECTEUR SUD OUEST</t>
  </si>
  <si>
    <t>Nb total d'EDM Ex&amp;Co reçus2</t>
  </si>
  <si>
    <t>Nb total d'EDM Digital2</t>
  </si>
  <si>
    <t>Partcipation Digital</t>
  </si>
  <si>
    <t>Nb total d'EDM2</t>
  </si>
  <si>
    <t>Participations</t>
  </si>
  <si>
    <t>AV</t>
  </si>
  <si>
    <t>Nb total d'EDM Digital</t>
  </si>
  <si>
    <t>DIGITAL)</t>
  </si>
  <si>
    <t>W18</t>
  </si>
  <si>
    <t>W17</t>
  </si>
  <si>
    <t>Evolution</t>
  </si>
  <si>
    <t>Evolution %</t>
  </si>
  <si>
    <t>Mag ayant joué le jeu vs W-1 TOTAL</t>
  </si>
  <si>
    <t>BDC vs W-1</t>
  </si>
  <si>
    <t>QT TV vs W-1</t>
  </si>
  <si>
    <t>COUT vs W-1</t>
  </si>
  <si>
    <t>Suivi d'implantation EDM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</si>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</sst>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General"/>
    <numFmt numFmtId="165" formatCode="#&quot; &quot;##&quot; &quot;##&quot; &quot;##&quot; &quot;#0"/>
    <numFmt numFmtId="166" formatCode="[$-40C]dd\-mmm"/>
    <numFmt numFmtId="167" formatCode="#,##0.00&quot; &quot;[$€-40C];[Red]&quot;-&quot;#,##0.00&quot; &quot;[$€-40C]"/>
    <numFmt numFmtId="168" formatCode="_-* #,##0\ _€_-;\-* #,##0\ _€_-;_-* &quot;-&quot;??\ _€_-;_-@_-"/>
    <numFmt numFmtId="169" formatCode="0#&quot; &quot;##&quot; &quot;##&quot; &quot;##&quot; &quot;##"/>
    <numFmt numFmtId="170" formatCode="_([$€]* #,##0.00_);_([$€]* \(#,##0.00\);_([$€]* &quot;-&quot;??_);_(@_)"/>
    <numFmt numFmtId="171" formatCode="#,##0_ ;\-#,##0\ "/>
    <numFmt numFmtId="172" formatCode="\+0"/>
    <numFmt numFmtId="173" formatCode="\+0\ &quot;€&quot;"/>
    <numFmt numFmtId="174" formatCode="\+0%"/>
  </numFmts>
  <fonts count="63" x14ac:knownFonts="1">
    <font>
      <sz val="11"/>
      <color theme="1"/>
      <name val="Arial"/>
      <family val="2"/>
    </font>
    <font>
      <sz val="10"/>
      <name val="Arial"/>
      <family val="2"/>
    </font>
    <font>
      <sz val="10"/>
      <name val="Century"/>
      <family val="1"/>
    </font>
    <font>
      <sz val="11"/>
      <name val="Century"/>
      <family val="1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7"/>
      <color rgb="FF0000FF"/>
      <name val="Arial"/>
      <family val="2"/>
    </font>
    <font>
      <sz val="11"/>
      <color rgb="FF000000"/>
      <name val="Calibri"/>
      <family val="2"/>
    </font>
    <font>
      <b/>
      <i/>
      <sz val="16"/>
      <color theme="1"/>
      <name val="Arial"/>
      <family val="2"/>
    </font>
    <font>
      <u/>
      <sz val="11"/>
      <color theme="10"/>
      <name val="Arial"/>
      <family val="2"/>
    </font>
    <font>
      <u/>
      <sz val="10"/>
      <color rgb="FF0000FF"/>
      <name val="Arial"/>
      <family val="2"/>
    </font>
    <font>
      <u/>
      <sz val="11"/>
      <color theme="10"/>
      <name val="Calibri"/>
      <family val="2"/>
    </font>
    <font>
      <b/>
      <i/>
      <u/>
      <sz val="11"/>
      <color theme="1"/>
      <name val="Arial"/>
      <family val="2"/>
    </font>
    <font>
      <b/>
      <sz val="11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2"/>
      <name val="Calibri"/>
      <family val="2"/>
      <scheme val="minor"/>
    </font>
    <font>
      <sz val="11"/>
      <color rgb="FFCC00CC"/>
      <name val="Calibri"/>
      <family val="2"/>
      <scheme val="minor"/>
    </font>
    <font>
      <sz val="11"/>
      <color rgb="FFFF00FF"/>
      <name val="Calibri"/>
      <family val="2"/>
      <scheme val="minor"/>
    </font>
    <font>
      <sz val="10"/>
      <color rgb="FF000000"/>
      <name val="Arial"/>
      <family val="2"/>
    </font>
    <font>
      <sz val="11"/>
      <color theme="3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3"/>
      <name val="Calibri"/>
      <family val="2"/>
    </font>
    <font>
      <sz val="11"/>
      <color theme="4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0"/>
      <color theme="1" tint="0.499984740745262"/>
      <name val="Calibri"/>
      <family val="2"/>
    </font>
    <font>
      <sz val="11"/>
      <color theme="1" tint="0.34998626667073579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rgb="FF1F497D"/>
      <name val="Calibri"/>
      <family val="2"/>
    </font>
    <font>
      <sz val="11"/>
      <color rgb="FF7030A0"/>
      <name val="Calibri"/>
      <family val="2"/>
      <scheme val="minor"/>
    </font>
    <font>
      <sz val="11"/>
      <color theme="8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theme="8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 tint="0.499984740745262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0"/>
      <color rgb="FFFF0000"/>
      <name val="Calibri"/>
      <family val="2"/>
    </font>
    <font>
      <b/>
      <sz val="10"/>
      <color theme="0"/>
      <name val="Calibri"/>
      <family val="2"/>
    </font>
    <font>
      <sz val="11"/>
      <color theme="7" tint="-0.499984740745262"/>
      <name val="Calibri"/>
      <family val="2"/>
      <scheme val="minor"/>
    </font>
    <font>
      <b/>
      <sz val="24"/>
      <color theme="7"/>
      <name val="Calibri"/>
      <family val="2"/>
      <scheme val="minor"/>
    </font>
    <font>
      <b/>
      <sz val="18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0"/>
      <name val="Georgia"/>
      <family val="1"/>
    </font>
  </fonts>
  <fills count="3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lightTrellis"/>
    </fill>
    <fill>
      <patternFill patternType="solid">
        <fgColor indexed="4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4" tint="0.79998168889431442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9D9D9"/>
        <bgColor indexed="64"/>
      </patternFill>
    </fill>
    <fill>
      <patternFill patternType="lightTrellis">
        <bgColor rgb="FFD9D9D9"/>
      </patternFill>
    </fill>
    <fill>
      <patternFill patternType="solid">
        <fgColor rgb="FF44A337"/>
        <bgColor indexed="64"/>
      </patternFill>
    </fill>
    <fill>
      <patternFill patternType="solid">
        <fgColor rgb="FFFFFF00"/>
        <bgColor indexed="64"/>
      </patternFill>
    </fill>
    <fill>
      <patternFill patternType="lightTrellis">
        <bgColor rgb="FFFFFF00"/>
      </patternFill>
    </fill>
    <fill>
      <patternFill patternType="solid">
        <fgColor rgb="FF92D050"/>
        <bgColor indexed="64"/>
      </patternFill>
    </fill>
    <fill>
      <patternFill patternType="lightTrellis">
        <bgColor rgb="FF92D050"/>
      </patternFill>
    </fill>
    <fill>
      <patternFill patternType="lightTrellis">
        <bgColor rgb="FFFF0000"/>
      </patternFill>
    </fill>
    <fill>
      <patternFill patternType="solid">
        <fgColor theme="3" tint="0.79998168889431442"/>
        <bgColor indexed="64"/>
      </patternFill>
    </fill>
    <fill>
      <patternFill patternType="lightTrellis">
        <bgColor theme="3" tint="0.79998168889431442"/>
      </patternFill>
    </fill>
    <fill>
      <patternFill patternType="solid">
        <fgColor theme="7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0.39997558519241921"/>
        <bgColor indexed="64"/>
      </patternFill>
    </fill>
  </fills>
  <borders count="8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/>
      <diagonal/>
    </border>
    <border>
      <left style="medium">
        <color indexed="64"/>
      </left>
      <right/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medium">
        <color indexed="64"/>
      </top>
      <bottom/>
      <diagonal/>
    </border>
  </borders>
  <cellStyleXfs count="17">
    <xf numFmtId="0" fontId="0" fillId="0" borderId="0"/>
    <xf numFmtId="164" fontId="5" fillId="0" borderId="0"/>
    <xf numFmtId="0" fontId="9" fillId="0" borderId="0"/>
    <xf numFmtId="164" fontId="10" fillId="0" borderId="0"/>
    <xf numFmtId="0" fontId="11" fillId="0" borderId="0">
      <alignment horizontal="center"/>
    </xf>
    <xf numFmtId="0" fontId="11" fillId="0" borderId="0">
      <alignment horizontal="center" textRotation="90"/>
    </xf>
    <xf numFmtId="0" fontId="12" fillId="0" borderId="0" applyNumberFormat="0" applyFill="0" applyBorder="0" applyAlignment="0" applyProtection="0">
      <alignment vertical="top"/>
      <protection locked="0"/>
    </xf>
    <xf numFmtId="0" fontId="13" fillId="0" borderId="0"/>
    <xf numFmtId="170" fontId="14" fillId="0" borderId="0" applyNumberFormat="0" applyFill="0" applyBorder="0" applyAlignment="0" applyProtection="0">
      <alignment vertical="top"/>
      <protection locked="0"/>
    </xf>
    <xf numFmtId="43" fontId="4" fillId="0" borderId="0" applyFont="0" applyFill="0" applyBorder="0" applyAlignment="0" applyProtection="0"/>
    <xf numFmtId="0" fontId="1" fillId="0" borderId="0"/>
    <xf numFmtId="0" fontId="6" fillId="0" borderId="0"/>
    <xf numFmtId="164" fontId="10" fillId="0" borderId="0"/>
    <xf numFmtId="0" fontId="6" fillId="0" borderId="0"/>
    <xf numFmtId="9" fontId="4" fillId="0" borderId="0" applyFont="0" applyFill="0" applyBorder="0" applyAlignment="0" applyProtection="0"/>
    <xf numFmtId="0" fontId="15" fillId="0" borderId="0"/>
    <xf numFmtId="167" fontId="15" fillId="0" borderId="0"/>
  </cellStyleXfs>
  <cellXfs count="563">
    <xf numFmtId="0" fontId="0" fillId="0" borderId="0" xfId="0"/>
    <xf numFmtId="164" fontId="18" fillId="0" borderId="0" xfId="3" applyFont="1" applyAlignment="1">
      <alignment horizontal="center" vertical="center" wrapText="1"/>
    </xf>
    <xf numFmtId="165" fontId="18" fillId="0" borderId="0" xfId="3" applyNumberFormat="1" applyFont="1" applyAlignment="1">
      <alignment horizontal="center" vertical="center" wrapText="1"/>
    </xf>
    <xf numFmtId="166" fontId="18" fillId="0" borderId="1" xfId="3" applyNumberFormat="1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/>
    </xf>
    <xf numFmtId="164" fontId="18" fillId="0" borderId="1" xfId="3" applyFont="1" applyFill="1" applyBorder="1" applyAlignment="1">
      <alignment horizontal="center" vertical="center" wrapText="1"/>
    </xf>
    <xf numFmtId="164" fontId="19" fillId="0" borderId="1" xfId="3" applyFont="1" applyFill="1" applyBorder="1" applyAlignment="1">
      <alignment horizontal="center" vertical="center" wrapText="1"/>
    </xf>
    <xf numFmtId="165" fontId="19" fillId="0" borderId="1" xfId="3" applyNumberFormat="1" applyFont="1" applyFill="1" applyBorder="1" applyAlignment="1">
      <alignment horizontal="center" vertical="center" wrapText="1"/>
    </xf>
    <xf numFmtId="164" fontId="20" fillId="0" borderId="1" xfId="2" applyNumberFormat="1" applyFont="1" applyFill="1" applyBorder="1" applyAlignment="1" applyProtection="1">
      <alignment horizontal="center" vertical="center" wrapText="1"/>
    </xf>
    <xf numFmtId="0" fontId="21" fillId="0" borderId="1" xfId="0" applyFont="1" applyFill="1" applyBorder="1" applyAlignment="1">
      <alignment horizontal="left" vertical="center" wrapText="1"/>
    </xf>
    <xf numFmtId="0" fontId="6" fillId="0" borderId="0" xfId="0" applyFont="1" applyFill="1" applyAlignment="1">
      <alignment horizontal="center" vertical="center"/>
    </xf>
    <xf numFmtId="49" fontId="19" fillId="0" borderId="1" xfId="3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22" fillId="0" borderId="1" xfId="0" applyFont="1" applyFill="1" applyBorder="1" applyAlignment="1">
      <alignment horizontal="center" vertical="center" wrapText="1"/>
    </xf>
    <xf numFmtId="169" fontId="19" fillId="0" borderId="1" xfId="3" applyNumberFormat="1" applyFont="1" applyFill="1" applyBorder="1" applyAlignment="1">
      <alignment horizontal="center" vertical="center" wrapText="1"/>
    </xf>
    <xf numFmtId="164" fontId="19" fillId="0" borderId="2" xfId="3" applyFont="1" applyFill="1" applyBorder="1" applyAlignment="1">
      <alignment horizontal="center" vertical="center" wrapText="1"/>
    </xf>
    <xf numFmtId="0" fontId="21" fillId="0" borderId="1" xfId="0" applyFont="1" applyFill="1" applyBorder="1" applyAlignment="1">
      <alignment horizontal="center" vertical="center" wrapText="1"/>
    </xf>
    <xf numFmtId="164" fontId="21" fillId="0" borderId="0" xfId="3" applyFont="1" applyAlignment="1">
      <alignment horizontal="center" vertical="center" wrapText="1"/>
    </xf>
    <xf numFmtId="0" fontId="23" fillId="0" borderId="1" xfId="0" applyFont="1" applyFill="1" applyBorder="1" applyAlignment="1">
      <alignment horizontal="center" vertical="center"/>
    </xf>
    <xf numFmtId="164" fontId="17" fillId="5" borderId="1" xfId="3" applyFont="1" applyFill="1" applyBorder="1" applyAlignment="1">
      <alignment horizontal="center" vertical="center" wrapText="1"/>
    </xf>
    <xf numFmtId="164" fontId="23" fillId="0" borderId="1" xfId="3" applyFont="1" applyFill="1" applyBorder="1" applyAlignment="1">
      <alignment horizontal="center" vertical="center" wrapText="1"/>
    </xf>
    <xf numFmtId="164" fontId="6" fillId="0" borderId="68" xfId="3" applyFont="1" applyFill="1" applyBorder="1" applyAlignment="1">
      <alignment horizontal="center" vertical="center" wrapText="1"/>
    </xf>
    <xf numFmtId="164" fontId="6" fillId="0" borderId="69" xfId="3" applyFont="1" applyFill="1" applyBorder="1" applyAlignment="1">
      <alignment horizontal="center" vertical="center" wrapText="1"/>
    </xf>
    <xf numFmtId="164" fontId="24" fillId="0" borderId="1" xfId="3" applyFont="1" applyFill="1" applyBorder="1" applyAlignment="1">
      <alignment horizontal="center" vertical="center" wrapText="1"/>
    </xf>
    <xf numFmtId="164" fontId="5" fillId="0" borderId="69" xfId="3" applyFont="1" applyFill="1" applyBorder="1" applyAlignment="1">
      <alignment horizontal="center" vertical="center" wrapText="1"/>
    </xf>
    <xf numFmtId="0" fontId="5" fillId="0" borderId="69" xfId="3" applyNumberFormat="1" applyFont="1" applyFill="1" applyBorder="1" applyAlignment="1">
      <alignment horizontal="center" vertical="center" wrapText="1"/>
    </xf>
    <xf numFmtId="164" fontId="5" fillId="0" borderId="70" xfId="3" applyFont="1" applyFill="1" applyBorder="1" applyAlignment="1">
      <alignment horizontal="center" vertical="center" wrapText="1"/>
    </xf>
    <xf numFmtId="164" fontId="8" fillId="0" borderId="1" xfId="3" applyFont="1" applyFill="1" applyBorder="1" applyAlignment="1">
      <alignment horizontal="center" vertical="center" wrapText="1"/>
    </xf>
    <xf numFmtId="164" fontId="8" fillId="0" borderId="0" xfId="3" applyFont="1" applyAlignment="1">
      <alignment horizontal="center" vertical="center" wrapText="1"/>
    </xf>
    <xf numFmtId="164" fontId="25" fillId="0" borderId="1" xfId="3" applyFont="1" applyBorder="1" applyAlignment="1">
      <alignment horizontal="center" vertical="center" wrapText="1"/>
    </xf>
    <xf numFmtId="165" fontId="25" fillId="0" borderId="1" xfId="3" applyNumberFormat="1" applyFont="1" applyBorder="1" applyAlignment="1">
      <alignment horizontal="center" vertical="center" wrapText="1"/>
    </xf>
    <xf numFmtId="0" fontId="26" fillId="0" borderId="1" xfId="0" applyFont="1" applyFill="1" applyBorder="1" applyAlignment="1">
      <alignment horizontal="center" vertical="center"/>
    </xf>
    <xf numFmtId="14" fontId="26" fillId="6" borderId="1" xfId="0" applyNumberFormat="1" applyFont="1" applyFill="1" applyBorder="1" applyAlignment="1">
      <alignment horizontal="center" vertical="center"/>
    </xf>
    <xf numFmtId="164" fontId="17" fillId="7" borderId="1" xfId="3" applyFont="1" applyFill="1" applyBorder="1" applyAlignment="1">
      <alignment horizontal="center" vertical="center" wrapText="1"/>
    </xf>
    <xf numFmtId="164" fontId="18" fillId="0" borderId="0" xfId="3" applyFont="1" applyFill="1" applyAlignment="1">
      <alignment horizontal="center" vertical="center" wrapText="1"/>
    </xf>
    <xf numFmtId="0" fontId="19" fillId="0" borderId="1" xfId="0" applyFont="1" applyFill="1" applyBorder="1" applyAlignment="1">
      <alignment horizontal="center" vertical="center"/>
    </xf>
    <xf numFmtId="0" fontId="21" fillId="0" borderId="2" xfId="0" applyFont="1" applyBorder="1" applyAlignment="1">
      <alignment horizontal="center" vertical="center"/>
    </xf>
    <xf numFmtId="0" fontId="21" fillId="0" borderId="2" xfId="0" applyFont="1" applyBorder="1" applyAlignment="1">
      <alignment horizontal="center" vertical="center" wrapText="1"/>
    </xf>
    <xf numFmtId="0" fontId="21" fillId="0" borderId="2" xfId="0" applyFont="1" applyFill="1" applyBorder="1" applyAlignment="1">
      <alignment horizontal="center" vertical="center" wrapText="1"/>
    </xf>
    <xf numFmtId="0" fontId="21" fillId="0" borderId="2" xfId="0" applyFont="1" applyFill="1" applyBorder="1" applyAlignment="1">
      <alignment horizontal="center" wrapText="1"/>
    </xf>
    <xf numFmtId="0" fontId="27" fillId="0" borderId="2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 wrapText="1"/>
    </xf>
    <xf numFmtId="0" fontId="23" fillId="0" borderId="2" xfId="0" applyFont="1" applyFill="1" applyBorder="1" applyAlignment="1">
      <alignment horizontal="center" vertical="center" wrapText="1"/>
    </xf>
    <xf numFmtId="164" fontId="28" fillId="8" borderId="1" xfId="3" applyFont="1" applyFill="1" applyBorder="1" applyAlignment="1">
      <alignment horizontal="center" vertical="center" wrapText="1"/>
    </xf>
    <xf numFmtId="168" fontId="29" fillId="9" borderId="1" xfId="9" applyNumberFormat="1" applyFont="1" applyFill="1" applyBorder="1" applyAlignment="1">
      <alignment horizontal="center" vertical="center"/>
    </xf>
    <xf numFmtId="3" fontId="29" fillId="0" borderId="0" xfId="3" applyNumberFormat="1" applyFont="1" applyAlignment="1">
      <alignment horizontal="center" vertical="center" wrapText="1"/>
    </xf>
    <xf numFmtId="168" fontId="30" fillId="9" borderId="1" xfId="9" applyNumberFormat="1" applyFont="1" applyFill="1" applyBorder="1" applyAlignment="1">
      <alignment horizontal="center" vertical="center"/>
    </xf>
    <xf numFmtId="3" fontId="30" fillId="0" borderId="0" xfId="3" applyNumberFormat="1" applyFont="1" applyAlignment="1">
      <alignment horizontal="center" vertical="center" wrapText="1"/>
    </xf>
    <xf numFmtId="164" fontId="31" fillId="8" borderId="1" xfId="3" applyFont="1" applyFill="1" applyBorder="1" applyAlignment="1">
      <alignment horizontal="center" vertical="center" wrapText="1"/>
    </xf>
    <xf numFmtId="168" fontId="32" fillId="9" borderId="1" xfId="9" applyNumberFormat="1" applyFont="1" applyFill="1" applyBorder="1" applyAlignment="1">
      <alignment horizontal="center" vertical="center"/>
    </xf>
    <xf numFmtId="3" fontId="32" fillId="0" borderId="0" xfId="3" applyNumberFormat="1" applyFont="1" applyAlignment="1">
      <alignment horizontal="center" vertical="center" wrapText="1"/>
    </xf>
    <xf numFmtId="164" fontId="17" fillId="10" borderId="1" xfId="3" applyFont="1" applyFill="1" applyBorder="1" applyAlignment="1">
      <alignment horizontal="center" vertical="center" wrapText="1"/>
    </xf>
    <xf numFmtId="164" fontId="33" fillId="11" borderId="68" xfId="3" applyFont="1" applyFill="1" applyBorder="1" applyAlignment="1">
      <alignment horizontal="center" vertical="center" wrapText="1"/>
    </xf>
    <xf numFmtId="164" fontId="33" fillId="11" borderId="68" xfId="3" applyFont="1" applyFill="1" applyBorder="1" applyAlignment="1">
      <alignment horizontal="center" textRotation="255" wrapText="1"/>
    </xf>
    <xf numFmtId="164" fontId="33" fillId="11" borderId="71" xfId="3" applyFont="1" applyFill="1" applyBorder="1" applyAlignment="1">
      <alignment horizontal="center" vertical="center" wrapText="1"/>
    </xf>
    <xf numFmtId="164" fontId="34" fillId="11" borderId="71" xfId="3" applyFont="1" applyFill="1" applyBorder="1" applyAlignment="1">
      <alignment horizontal="center" vertical="center" wrapText="1"/>
    </xf>
    <xf numFmtId="0" fontId="35" fillId="0" borderId="1" xfId="0" applyFont="1" applyBorder="1" applyAlignment="1">
      <alignment horizontal="center" vertical="center"/>
    </xf>
    <xf numFmtId="168" fontId="36" fillId="0" borderId="1" xfId="9" applyNumberFormat="1" applyFont="1" applyBorder="1" applyAlignment="1">
      <alignment horizontal="center" vertical="center"/>
    </xf>
    <xf numFmtId="168" fontId="29" fillId="12" borderId="1" xfId="9" applyNumberFormat="1" applyFont="1" applyFill="1" applyBorder="1" applyAlignment="1">
      <alignment horizontal="center" vertical="center"/>
    </xf>
    <xf numFmtId="1" fontId="37" fillId="8" borderId="1" xfId="3" applyNumberFormat="1" applyFont="1" applyFill="1" applyBorder="1" applyAlignment="1">
      <alignment horizontal="center" vertical="center" wrapText="1"/>
    </xf>
    <xf numFmtId="1" fontId="38" fillId="8" borderId="1" xfId="3" applyNumberFormat="1" applyFont="1" applyFill="1" applyBorder="1" applyAlignment="1">
      <alignment horizontal="center" vertical="center" wrapText="1"/>
    </xf>
    <xf numFmtId="168" fontId="39" fillId="0" borderId="1" xfId="9" applyNumberFormat="1" applyFont="1" applyBorder="1" applyAlignment="1">
      <alignment horizontal="center" vertical="center"/>
    </xf>
    <xf numFmtId="168" fontId="39" fillId="0" borderId="0" xfId="9" applyNumberFormat="1" applyFont="1" applyAlignment="1">
      <alignment horizontal="center" vertical="center" wrapText="1"/>
    </xf>
    <xf numFmtId="1" fontId="39" fillId="0" borderId="0" xfId="3" applyNumberFormat="1" applyFont="1" applyAlignment="1">
      <alignment horizontal="center" vertical="center" wrapText="1"/>
    </xf>
    <xf numFmtId="1" fontId="36" fillId="0" borderId="0" xfId="3" applyNumberFormat="1" applyFont="1" applyAlignment="1">
      <alignment horizontal="center" vertical="center" wrapText="1"/>
    </xf>
    <xf numFmtId="168" fontId="40" fillId="8" borderId="1" xfId="9" applyNumberFormat="1" applyFont="1" applyFill="1" applyBorder="1" applyAlignment="1">
      <alignment horizontal="center" vertical="center" wrapText="1"/>
    </xf>
    <xf numFmtId="168" fontId="41" fillId="0" borderId="4" xfId="9" applyNumberFormat="1" applyFont="1" applyBorder="1" applyAlignment="1">
      <alignment vertical="center"/>
    </xf>
    <xf numFmtId="168" fontId="41" fillId="0" borderId="5" xfId="9" applyNumberFormat="1" applyFont="1" applyBorder="1" applyAlignment="1">
      <alignment vertical="center"/>
    </xf>
    <xf numFmtId="168" fontId="41" fillId="0" borderId="1" xfId="9" applyNumberFormat="1" applyFont="1" applyBorder="1" applyAlignment="1">
      <alignment vertical="center"/>
    </xf>
    <xf numFmtId="168" fontId="42" fillId="0" borderId="0" xfId="9" applyNumberFormat="1" applyFont="1" applyAlignment="1">
      <alignment horizontal="center" vertical="center" wrapText="1"/>
    </xf>
    <xf numFmtId="168" fontId="29" fillId="0" borderId="1" xfId="9" applyNumberFormat="1" applyFont="1" applyFill="1" applyBorder="1" applyAlignment="1">
      <alignment horizontal="center" vertical="center"/>
    </xf>
    <xf numFmtId="168" fontId="30" fillId="0" borderId="1" xfId="9" applyNumberFormat="1" applyFont="1" applyFill="1" applyBorder="1" applyAlignment="1">
      <alignment horizontal="center" vertical="center"/>
    </xf>
    <xf numFmtId="168" fontId="32" fillId="0" borderId="1" xfId="9" applyNumberFormat="1" applyFont="1" applyFill="1" applyBorder="1" applyAlignment="1">
      <alignment horizontal="center" vertical="center"/>
    </xf>
    <xf numFmtId="164" fontId="43" fillId="13" borderId="1" xfId="3" applyFont="1" applyFill="1" applyBorder="1" applyAlignment="1">
      <alignment horizontal="center" vertical="center" wrapText="1"/>
    </xf>
    <xf numFmtId="164" fontId="12" fillId="0" borderId="1" xfId="6" applyNumberFormat="1" applyFill="1" applyBorder="1" applyAlignment="1" applyProtection="1">
      <alignment horizontal="center" vertical="center" wrapText="1"/>
    </xf>
    <xf numFmtId="168" fontId="39" fillId="0" borderId="1" xfId="9" applyNumberFormat="1" applyFont="1" applyFill="1" applyBorder="1" applyAlignment="1">
      <alignment horizontal="center" vertical="center"/>
    </xf>
    <xf numFmtId="168" fontId="36" fillId="0" borderId="1" xfId="9" applyNumberFormat="1" applyFont="1" applyFill="1" applyBorder="1" applyAlignment="1">
      <alignment horizontal="center" vertical="center"/>
    </xf>
    <xf numFmtId="168" fontId="41" fillId="0" borderId="4" xfId="9" applyNumberFormat="1" applyFont="1" applyFill="1" applyBorder="1" applyAlignment="1">
      <alignment vertical="center"/>
    </xf>
    <xf numFmtId="14" fontId="26" fillId="0" borderId="1" xfId="0" applyNumberFormat="1" applyFont="1" applyFill="1" applyBorder="1" applyAlignment="1">
      <alignment horizontal="center" vertical="center"/>
    </xf>
    <xf numFmtId="0" fontId="35" fillId="0" borderId="1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14" fontId="26" fillId="6" borderId="1" xfId="0" applyNumberFormat="1" applyFont="1" applyFill="1" applyBorder="1" applyAlignment="1">
      <alignment horizontal="center" vertical="center" wrapText="1"/>
    </xf>
    <xf numFmtId="0" fontId="27" fillId="0" borderId="0" xfId="0" applyFont="1"/>
    <xf numFmtId="0" fontId="44" fillId="14" borderId="7" xfId="0" applyFont="1" applyFill="1" applyBorder="1" applyAlignment="1">
      <alignment horizontal="center"/>
    </xf>
    <xf numFmtId="0" fontId="44" fillId="14" borderId="8" xfId="0" applyFont="1" applyFill="1" applyBorder="1" applyAlignment="1">
      <alignment horizontal="center"/>
    </xf>
    <xf numFmtId="0" fontId="44" fillId="0" borderId="9" xfId="0" applyFont="1" applyBorder="1"/>
    <xf numFmtId="0" fontId="44" fillId="0" borderId="10" xfId="0" applyFont="1" applyBorder="1" applyAlignment="1">
      <alignment horizontal="center"/>
    </xf>
    <xf numFmtId="0" fontId="44" fillId="0" borderId="10" xfId="0" applyFont="1" applyBorder="1" applyAlignment="1">
      <alignment horizontal="center" vertical="top"/>
    </xf>
    <xf numFmtId="0" fontId="44" fillId="14" borderId="9" xfId="0" applyFont="1" applyFill="1" applyBorder="1" applyAlignment="1">
      <alignment horizontal="center"/>
    </xf>
    <xf numFmtId="0" fontId="44" fillId="14" borderId="10" xfId="0" applyFont="1" applyFill="1" applyBorder="1" applyAlignment="1">
      <alignment horizontal="center"/>
    </xf>
    <xf numFmtId="0" fontId="44" fillId="15" borderId="8" xfId="0" applyFont="1" applyFill="1" applyBorder="1" applyAlignment="1">
      <alignment horizontal="center"/>
    </xf>
    <xf numFmtId="0" fontId="44" fillId="3" borderId="10" xfId="0" applyFont="1" applyFill="1" applyBorder="1" applyAlignment="1">
      <alignment horizontal="center"/>
    </xf>
    <xf numFmtId="0" fontId="44" fillId="3" borderId="10" xfId="0" applyFont="1" applyFill="1" applyBorder="1" applyAlignment="1">
      <alignment horizontal="center" vertical="top"/>
    </xf>
    <xf numFmtId="0" fontId="44" fillId="15" borderId="10" xfId="0" applyFont="1" applyFill="1" applyBorder="1" applyAlignment="1">
      <alignment horizontal="center"/>
    </xf>
    <xf numFmtId="0" fontId="45" fillId="0" borderId="0" xfId="0" applyFont="1"/>
    <xf numFmtId="0" fontId="45" fillId="14" borderId="8" xfId="0" applyFont="1" applyFill="1" applyBorder="1" applyAlignment="1">
      <alignment horizontal="center"/>
    </xf>
    <xf numFmtId="0" fontId="45" fillId="0" borderId="10" xfId="0" applyFont="1" applyBorder="1" applyAlignment="1">
      <alignment horizontal="center"/>
    </xf>
    <xf numFmtId="0" fontId="45" fillId="14" borderId="10" xfId="0" applyFont="1" applyFill="1" applyBorder="1" applyAlignment="1">
      <alignment horizontal="center"/>
    </xf>
    <xf numFmtId="0" fontId="44" fillId="6" borderId="9" xfId="0" applyFont="1" applyFill="1" applyBorder="1"/>
    <xf numFmtId="0" fontId="22" fillId="6" borderId="10" xfId="0" applyFont="1" applyFill="1" applyBorder="1" applyAlignment="1">
      <alignment horizontal="center"/>
    </xf>
    <xf numFmtId="0" fontId="44" fillId="6" borderId="10" xfId="0" applyFont="1" applyFill="1" applyBorder="1" applyAlignment="1">
      <alignment horizontal="center"/>
    </xf>
    <xf numFmtId="9" fontId="27" fillId="0" borderId="0" xfId="14" applyFont="1" applyAlignment="1">
      <alignment horizontal="center"/>
    </xf>
    <xf numFmtId="9" fontId="45" fillId="0" borderId="0" xfId="14" applyFont="1" applyAlignment="1">
      <alignment horizontal="center"/>
    </xf>
    <xf numFmtId="164" fontId="17" fillId="10" borderId="11" xfId="3" applyFont="1" applyFill="1" applyBorder="1" applyAlignment="1">
      <alignment horizontal="center" vertical="center" wrapText="1"/>
    </xf>
    <xf numFmtId="0" fontId="23" fillId="0" borderId="11" xfId="0" applyFont="1" applyFill="1" applyBorder="1" applyAlignment="1">
      <alignment horizontal="center" vertical="center"/>
    </xf>
    <xf numFmtId="0" fontId="26" fillId="0" borderId="11" xfId="0" applyFont="1" applyFill="1" applyBorder="1" applyAlignment="1">
      <alignment horizontal="center" vertical="center"/>
    </xf>
    <xf numFmtId="0" fontId="46" fillId="0" borderId="11" xfId="0" applyFont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/>
    </xf>
    <xf numFmtId="0" fontId="46" fillId="0" borderId="11" xfId="0" applyFont="1" applyBorder="1" applyAlignment="1">
      <alignment vertical="center"/>
    </xf>
    <xf numFmtId="0" fontId="46" fillId="0" borderId="1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168" fontId="47" fillId="0" borderId="0" xfId="9" applyNumberFormat="1" applyFont="1" applyAlignment="1">
      <alignment horizontal="center" vertical="center" wrapText="1"/>
    </xf>
    <xf numFmtId="168" fontId="48" fillId="0" borderId="0" xfId="9" applyNumberFormat="1" applyFont="1" applyAlignment="1">
      <alignment horizontal="center" vertical="center" wrapText="1"/>
    </xf>
    <xf numFmtId="168" fontId="49" fillId="0" borderId="1" xfId="9" applyNumberFormat="1" applyFont="1" applyBorder="1" applyAlignment="1">
      <alignment horizontal="center" vertical="center" wrapText="1"/>
    </xf>
    <xf numFmtId="168" fontId="37" fillId="0" borderId="1" xfId="9" applyNumberFormat="1" applyFont="1" applyBorder="1" applyAlignment="1">
      <alignment horizontal="center" vertical="center" wrapText="1"/>
    </xf>
    <xf numFmtId="168" fontId="50" fillId="3" borderId="1" xfId="9" applyNumberFormat="1" applyFont="1" applyFill="1" applyBorder="1" applyAlignment="1">
      <alignment horizontal="center" vertical="center" wrapText="1"/>
    </xf>
    <xf numFmtId="168" fontId="51" fillId="0" borderId="1" xfId="9" applyNumberFormat="1" applyFont="1" applyBorder="1" applyAlignment="1">
      <alignment horizontal="center" vertical="center" wrapText="1"/>
    </xf>
    <xf numFmtId="168" fontId="47" fillId="0" borderId="1" xfId="9" applyNumberFormat="1" applyFont="1" applyFill="1" applyBorder="1" applyAlignment="1">
      <alignment horizontal="center" vertical="center"/>
    </xf>
    <xf numFmtId="168" fontId="6" fillId="3" borderId="1" xfId="9" applyNumberFormat="1" applyFont="1" applyFill="1" applyBorder="1" applyAlignment="1">
      <alignment horizontal="center" vertical="center"/>
    </xf>
    <xf numFmtId="168" fontId="48" fillId="0" borderId="1" xfId="9" applyNumberFormat="1" applyFont="1" applyFill="1" applyBorder="1" applyAlignment="1">
      <alignment horizontal="center" vertical="center"/>
    </xf>
    <xf numFmtId="168" fontId="18" fillId="0" borderId="0" xfId="9" applyNumberFormat="1" applyFont="1" applyAlignment="1">
      <alignment horizontal="center" vertical="center" wrapText="1"/>
    </xf>
    <xf numFmtId="168" fontId="0" fillId="0" borderId="0" xfId="0" applyNumberFormat="1" applyFill="1" applyBorder="1"/>
    <xf numFmtId="164" fontId="50" fillId="16" borderId="1" xfId="3" applyFont="1" applyFill="1" applyBorder="1" applyAlignment="1">
      <alignment horizontal="center" vertical="center" wrapText="1"/>
    </xf>
    <xf numFmtId="0" fontId="44" fillId="6" borderId="9" xfId="0" applyFont="1" applyFill="1" applyBorder="1" applyAlignment="1">
      <alignment vertical="top"/>
    </xf>
    <xf numFmtId="0" fontId="44" fillId="6" borderId="10" xfId="0" applyFont="1" applyFill="1" applyBorder="1" applyAlignment="1">
      <alignment horizontal="center" vertical="top" wrapText="1"/>
    </xf>
    <xf numFmtId="0" fontId="2" fillId="0" borderId="4" xfId="0" applyFont="1" applyBorder="1"/>
    <xf numFmtId="0" fontId="2" fillId="0" borderId="12" xfId="0" applyFont="1" applyBorder="1"/>
    <xf numFmtId="0" fontId="2" fillId="0" borderId="13" xfId="0" applyFont="1" applyBorder="1"/>
    <xf numFmtId="0" fontId="2" fillId="0" borderId="14" xfId="0" applyFont="1" applyBorder="1"/>
    <xf numFmtId="0" fontId="2" fillId="0" borderId="5" xfId="0" applyFont="1" applyBorder="1"/>
    <xf numFmtId="3" fontId="2" fillId="0" borderId="4" xfId="0" applyNumberFormat="1" applyFont="1" applyBorder="1"/>
    <xf numFmtId="3" fontId="2" fillId="0" borderId="5" xfId="0" applyNumberFormat="1" applyFont="1" applyBorder="1"/>
    <xf numFmtId="0" fontId="2" fillId="4" borderId="4" xfId="0" applyFont="1" applyFill="1" applyBorder="1"/>
    <xf numFmtId="0" fontId="2" fillId="4" borderId="12" xfId="0" applyFont="1" applyFill="1" applyBorder="1"/>
    <xf numFmtId="3" fontId="2" fillId="4" borderId="4" xfId="0" applyNumberFormat="1" applyFont="1" applyFill="1" applyBorder="1"/>
    <xf numFmtId="3" fontId="2" fillId="4" borderId="5" xfId="0" applyNumberFormat="1" applyFont="1" applyFill="1" applyBorder="1"/>
    <xf numFmtId="0" fontId="3" fillId="2" borderId="3" xfId="0" applyFont="1" applyFill="1" applyBorder="1"/>
    <xf numFmtId="0" fontId="3" fillId="2" borderId="15" xfId="0" applyFont="1" applyFill="1" applyBorder="1"/>
    <xf numFmtId="3" fontId="3" fillId="2" borderId="3" xfId="0" applyNumberFormat="1" applyFont="1" applyFill="1" applyBorder="1"/>
    <xf numFmtId="3" fontId="3" fillId="2" borderId="16" xfId="0" applyNumberFormat="1" applyFont="1" applyFill="1" applyBorder="1"/>
    <xf numFmtId="0" fontId="2" fillId="0" borderId="4" xfId="0" applyNumberFormat="1" applyFont="1" applyBorder="1"/>
    <xf numFmtId="164" fontId="18" fillId="0" borderId="0" xfId="3" applyFont="1" applyBorder="1" applyAlignment="1">
      <alignment horizontal="center" vertical="center" wrapText="1"/>
    </xf>
    <xf numFmtId="9" fontId="47" fillId="0" borderId="1" xfId="14" applyFont="1" applyFill="1" applyBorder="1" applyAlignment="1">
      <alignment horizontal="center" vertical="center"/>
    </xf>
    <xf numFmtId="168" fontId="51" fillId="0" borderId="11" xfId="9" applyNumberFormat="1" applyFont="1" applyBorder="1" applyAlignment="1">
      <alignment horizontal="center" vertical="center" wrapText="1"/>
    </xf>
    <xf numFmtId="168" fontId="48" fillId="0" borderId="11" xfId="9" applyNumberFormat="1" applyFont="1" applyFill="1" applyBorder="1" applyAlignment="1">
      <alignment horizontal="center" vertical="center"/>
    </xf>
    <xf numFmtId="0" fontId="2" fillId="4" borderId="13" xfId="0" applyFont="1" applyFill="1" applyBorder="1"/>
    <xf numFmtId="0" fontId="2" fillId="0" borderId="12" xfId="0" applyNumberFormat="1" applyFont="1" applyBorder="1"/>
    <xf numFmtId="0" fontId="0" fillId="0" borderId="1" xfId="0" applyNumberFormat="1" applyBorder="1"/>
    <xf numFmtId="168" fontId="0" fillId="0" borderId="1" xfId="0" applyNumberFormat="1" applyBorder="1"/>
    <xf numFmtId="168" fontId="49" fillId="0" borderId="11" xfId="9" applyNumberFormat="1" applyFont="1" applyBorder="1" applyAlignment="1">
      <alignment horizontal="center" vertical="center" wrapText="1"/>
    </xf>
    <xf numFmtId="9" fontId="47" fillId="0" borderId="11" xfId="14" applyFont="1" applyFill="1" applyBorder="1" applyAlignment="1">
      <alignment horizontal="center" vertical="center"/>
    </xf>
    <xf numFmtId="0" fontId="6" fillId="0" borderId="17" xfId="0" applyFont="1" applyFill="1" applyBorder="1" applyAlignment="1">
      <alignment horizontal="center" vertical="center"/>
    </xf>
    <xf numFmtId="0" fontId="34" fillId="0" borderId="17" xfId="0" applyFont="1" applyFill="1" applyBorder="1" applyAlignment="1">
      <alignment horizontal="center" vertical="center"/>
    </xf>
    <xf numFmtId="0" fontId="6" fillId="0" borderId="18" xfId="0" applyFont="1" applyFill="1" applyBorder="1" applyAlignment="1">
      <alignment horizontal="center" vertical="center"/>
    </xf>
    <xf numFmtId="0" fontId="6" fillId="0" borderId="19" xfId="0" applyFont="1" applyFill="1" applyBorder="1" applyAlignment="1">
      <alignment horizontal="center" vertical="center"/>
    </xf>
    <xf numFmtId="0" fontId="6" fillId="0" borderId="20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168" fontId="47" fillId="0" borderId="2" xfId="9" applyNumberFormat="1" applyFont="1" applyFill="1" applyBorder="1" applyAlignment="1">
      <alignment vertical="center"/>
    </xf>
    <xf numFmtId="0" fontId="6" fillId="0" borderId="21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168" fontId="0" fillId="3" borderId="1" xfId="0" applyNumberFormat="1" applyFill="1" applyBorder="1"/>
    <xf numFmtId="168" fontId="52" fillId="3" borderId="1" xfId="0" applyNumberFormat="1" applyFont="1" applyFill="1" applyBorder="1"/>
    <xf numFmtId="0" fontId="0" fillId="3" borderId="1" xfId="0" applyNumberFormat="1" applyFill="1" applyBorder="1"/>
    <xf numFmtId="0" fontId="6" fillId="0" borderId="22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164" fontId="50" fillId="3" borderId="2" xfId="3" applyFont="1" applyFill="1" applyBorder="1" applyAlignment="1">
      <alignment horizontal="center" vertical="center" wrapText="1"/>
    </xf>
    <xf numFmtId="164" fontId="34" fillId="0" borderId="0" xfId="3" applyFont="1" applyBorder="1" applyAlignment="1">
      <alignment horizontal="center" vertical="center" wrapText="1"/>
    </xf>
    <xf numFmtId="168" fontId="34" fillId="0" borderId="17" xfId="9" applyNumberFormat="1" applyFont="1" applyFill="1" applyBorder="1" applyAlignment="1">
      <alignment vertical="center"/>
    </xf>
    <xf numFmtId="0" fontId="6" fillId="0" borderId="23" xfId="0" applyFont="1" applyFill="1" applyBorder="1" applyAlignment="1">
      <alignment horizontal="center" vertical="center"/>
    </xf>
    <xf numFmtId="0" fontId="6" fillId="0" borderId="24" xfId="0" applyFont="1" applyFill="1" applyBorder="1" applyAlignment="1">
      <alignment horizontal="center" vertical="center"/>
    </xf>
    <xf numFmtId="168" fontId="52" fillId="3" borderId="25" xfId="0" applyNumberFormat="1" applyFont="1" applyFill="1" applyBorder="1"/>
    <xf numFmtId="0" fontId="6" fillId="0" borderId="25" xfId="0" applyFont="1" applyFill="1" applyBorder="1" applyAlignment="1">
      <alignment horizontal="center" vertical="center"/>
    </xf>
    <xf numFmtId="0" fontId="6" fillId="0" borderId="26" xfId="0" applyFont="1" applyFill="1" applyBorder="1" applyAlignment="1">
      <alignment horizontal="center" vertical="center"/>
    </xf>
    <xf numFmtId="0" fontId="6" fillId="3" borderId="25" xfId="0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/>
    </xf>
    <xf numFmtId="0" fontId="6" fillId="3" borderId="26" xfId="0" applyFont="1" applyFill="1" applyBorder="1" applyAlignment="1">
      <alignment horizontal="center" vertical="center"/>
    </xf>
    <xf numFmtId="0" fontId="34" fillId="0" borderId="23" xfId="0" applyFont="1" applyFill="1" applyBorder="1" applyAlignment="1">
      <alignment horizontal="center" vertical="center"/>
    </xf>
    <xf numFmtId="0" fontId="6" fillId="0" borderId="27" xfId="0" applyFont="1" applyFill="1" applyBorder="1" applyAlignment="1">
      <alignment horizontal="center" vertical="center"/>
    </xf>
    <xf numFmtId="0" fontId="6" fillId="0" borderId="28" xfId="0" applyFont="1" applyFill="1" applyBorder="1" applyAlignment="1">
      <alignment horizontal="center" vertical="center"/>
    </xf>
    <xf numFmtId="0" fontId="6" fillId="0" borderId="29" xfId="0" applyFont="1" applyFill="1" applyBorder="1" applyAlignment="1">
      <alignment horizontal="center" vertical="center"/>
    </xf>
    <xf numFmtId="0" fontId="6" fillId="0" borderId="30" xfId="0" applyFont="1" applyFill="1" applyBorder="1" applyAlignment="1">
      <alignment horizontal="center" vertical="center"/>
    </xf>
    <xf numFmtId="0" fontId="26" fillId="0" borderId="19" xfId="0" applyFont="1" applyFill="1" applyBorder="1" applyAlignment="1">
      <alignment horizontal="center" vertical="center"/>
    </xf>
    <xf numFmtId="0" fontId="26" fillId="0" borderId="20" xfId="0" applyFont="1" applyFill="1" applyBorder="1" applyAlignment="1">
      <alignment horizontal="center" vertical="center"/>
    </xf>
    <xf numFmtId="0" fontId="26" fillId="0" borderId="31" xfId="0" applyFont="1" applyFill="1" applyBorder="1" applyAlignment="1">
      <alignment horizontal="center" vertical="center"/>
    </xf>
    <xf numFmtId="0" fontId="26" fillId="0" borderId="17" xfId="0" applyFont="1" applyFill="1" applyBorder="1" applyAlignment="1">
      <alignment horizontal="center" vertical="center"/>
    </xf>
    <xf numFmtId="0" fontId="26" fillId="0" borderId="2" xfId="0" applyFont="1" applyFill="1" applyBorder="1" applyAlignment="1">
      <alignment horizontal="center" vertical="center"/>
    </xf>
    <xf numFmtId="0" fontId="26" fillId="0" borderId="32" xfId="0" applyFont="1" applyFill="1" applyBorder="1" applyAlignment="1">
      <alignment horizontal="center" vertical="center"/>
    </xf>
    <xf numFmtId="0" fontId="26" fillId="0" borderId="23" xfId="0" applyFont="1" applyFill="1" applyBorder="1" applyAlignment="1">
      <alignment horizontal="center" vertical="center"/>
    </xf>
    <xf numFmtId="0" fontId="26" fillId="0" borderId="24" xfId="0" applyFont="1" applyFill="1" applyBorder="1" applyAlignment="1">
      <alignment horizontal="center" vertical="center"/>
    </xf>
    <xf numFmtId="0" fontId="26" fillId="0" borderId="33" xfId="0" applyFont="1" applyFill="1" applyBorder="1" applyAlignment="1">
      <alignment horizontal="center" vertical="center"/>
    </xf>
    <xf numFmtId="0" fontId="26" fillId="0" borderId="18" xfId="0" applyFont="1" applyFill="1" applyBorder="1" applyAlignment="1">
      <alignment horizontal="center" vertical="center"/>
    </xf>
    <xf numFmtId="0" fontId="26" fillId="0" borderId="21" xfId="0" applyFont="1" applyFill="1" applyBorder="1" applyAlignment="1">
      <alignment horizontal="center" vertical="center"/>
    </xf>
    <xf numFmtId="0" fontId="26" fillId="0" borderId="34" xfId="0" applyFont="1" applyFill="1" applyBorder="1" applyAlignment="1">
      <alignment horizontal="center" vertical="center"/>
    </xf>
    <xf numFmtId="0" fontId="34" fillId="17" borderId="17" xfId="0" applyFont="1" applyFill="1" applyBorder="1" applyAlignment="1">
      <alignment horizontal="center" vertical="center"/>
    </xf>
    <xf numFmtId="164" fontId="19" fillId="17" borderId="1" xfId="3" applyFont="1" applyFill="1" applyBorder="1" applyAlignment="1">
      <alignment horizontal="center" vertical="center" wrapText="1"/>
    </xf>
    <xf numFmtId="165" fontId="19" fillId="17" borderId="1" xfId="3" applyNumberFormat="1" applyFont="1" applyFill="1" applyBorder="1" applyAlignment="1">
      <alignment horizontal="center" vertical="center" wrapText="1"/>
    </xf>
    <xf numFmtId="164" fontId="20" fillId="17" borderId="1" xfId="2" applyNumberFormat="1" applyFont="1" applyFill="1" applyBorder="1" applyAlignment="1" applyProtection="1">
      <alignment horizontal="center" vertical="center" wrapText="1"/>
    </xf>
    <xf numFmtId="166" fontId="18" fillId="17" borderId="1" xfId="3" applyNumberFormat="1" applyFont="1" applyFill="1" applyBorder="1" applyAlignment="1">
      <alignment horizontal="center" vertical="center" wrapText="1"/>
    </xf>
    <xf numFmtId="164" fontId="8" fillId="17" borderId="1" xfId="3" applyFont="1" applyFill="1" applyBorder="1" applyAlignment="1">
      <alignment horizontal="center" vertical="center" wrapText="1"/>
    </xf>
    <xf numFmtId="168" fontId="39" fillId="17" borderId="1" xfId="9" applyNumberFormat="1" applyFont="1" applyFill="1" applyBorder="1" applyAlignment="1">
      <alignment horizontal="center" vertical="center"/>
    </xf>
    <xf numFmtId="168" fontId="36" fillId="17" borderId="1" xfId="9" applyNumberFormat="1" applyFont="1" applyFill="1" applyBorder="1" applyAlignment="1">
      <alignment horizontal="center" vertical="center"/>
    </xf>
    <xf numFmtId="168" fontId="53" fillId="17" borderId="2" xfId="9" applyNumberFormat="1" applyFont="1" applyFill="1" applyBorder="1" applyAlignment="1">
      <alignment horizontal="center" vertical="center"/>
    </xf>
    <xf numFmtId="168" fontId="53" fillId="17" borderId="1" xfId="9" applyNumberFormat="1" applyFont="1" applyFill="1" applyBorder="1" applyAlignment="1">
      <alignment horizontal="center" vertical="center"/>
    </xf>
    <xf numFmtId="168" fontId="29" fillId="17" borderId="1" xfId="9" applyNumberFormat="1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168" fontId="30" fillId="17" borderId="1" xfId="9" applyNumberFormat="1" applyFont="1" applyFill="1" applyBorder="1" applyAlignment="1">
      <alignment horizontal="center" vertical="center"/>
    </xf>
    <xf numFmtId="168" fontId="32" fillId="17" borderId="1" xfId="9" applyNumberFormat="1" applyFont="1" applyFill="1" applyBorder="1" applyAlignment="1">
      <alignment horizontal="center" vertical="center"/>
    </xf>
    <xf numFmtId="0" fontId="21" fillId="17" borderId="2" xfId="0" applyFont="1" applyFill="1" applyBorder="1" applyAlignment="1">
      <alignment horizontal="center" vertical="center" wrapText="1"/>
    </xf>
    <xf numFmtId="14" fontId="26" fillId="17" borderId="1" xfId="0" applyNumberFormat="1" applyFont="1" applyFill="1" applyBorder="1" applyAlignment="1">
      <alignment horizontal="center" vertical="center"/>
    </xf>
    <xf numFmtId="0" fontId="35" fillId="17" borderId="1" xfId="0" applyFont="1" applyFill="1" applyBorder="1" applyAlignment="1">
      <alignment horizontal="center" vertical="center"/>
    </xf>
    <xf numFmtId="0" fontId="46" fillId="17" borderId="11" xfId="0" applyFont="1" applyFill="1" applyBorder="1" applyAlignment="1">
      <alignment horizontal="center" vertical="center"/>
    </xf>
    <xf numFmtId="168" fontId="6" fillId="18" borderId="1" xfId="9" applyNumberFormat="1" applyFont="1" applyFill="1" applyBorder="1" applyAlignment="1">
      <alignment horizontal="center" vertical="center"/>
    </xf>
    <xf numFmtId="0" fontId="6" fillId="17" borderId="0" xfId="0" applyFont="1" applyFill="1" applyAlignment="1">
      <alignment horizontal="center" vertical="center"/>
    </xf>
    <xf numFmtId="168" fontId="39" fillId="0" borderId="25" xfId="9" applyNumberFormat="1" applyFont="1" applyBorder="1" applyAlignment="1">
      <alignment horizontal="center" vertical="center"/>
    </xf>
    <xf numFmtId="168" fontId="47" fillId="0" borderId="25" xfId="9" applyNumberFormat="1" applyFont="1" applyFill="1" applyBorder="1" applyAlignment="1">
      <alignment horizontal="center" vertical="center"/>
    </xf>
    <xf numFmtId="168" fontId="48" fillId="0" borderId="26" xfId="9" applyNumberFormat="1" applyFont="1" applyFill="1" applyBorder="1" applyAlignment="1">
      <alignment horizontal="center" vertical="center"/>
    </xf>
    <xf numFmtId="9" fontId="47" fillId="0" borderId="25" xfId="14" applyFont="1" applyFill="1" applyBorder="1" applyAlignment="1">
      <alignment horizontal="center" vertical="center"/>
    </xf>
    <xf numFmtId="168" fontId="48" fillId="0" borderId="25" xfId="9" applyNumberFormat="1" applyFont="1" applyFill="1" applyBorder="1" applyAlignment="1">
      <alignment horizontal="center" vertical="center"/>
    </xf>
    <xf numFmtId="168" fontId="39" fillId="0" borderId="25" xfId="9" applyNumberFormat="1" applyFont="1" applyFill="1" applyBorder="1" applyAlignment="1">
      <alignment horizontal="center" vertical="center"/>
    </xf>
    <xf numFmtId="164" fontId="18" fillId="0" borderId="25" xfId="3" applyFont="1" applyFill="1" applyBorder="1" applyAlignment="1">
      <alignment horizontal="center" vertical="center" wrapText="1"/>
    </xf>
    <xf numFmtId="164" fontId="19" fillId="0" borderId="25" xfId="3" applyFont="1" applyFill="1" applyBorder="1" applyAlignment="1">
      <alignment horizontal="center" vertical="center" wrapText="1"/>
    </xf>
    <xf numFmtId="165" fontId="19" fillId="0" borderId="25" xfId="3" applyNumberFormat="1" applyFont="1" applyFill="1" applyBorder="1" applyAlignment="1">
      <alignment horizontal="center" vertical="center" wrapText="1"/>
    </xf>
    <xf numFmtId="164" fontId="20" fillId="0" borderId="25" xfId="2" applyNumberFormat="1" applyFont="1" applyFill="1" applyBorder="1" applyAlignment="1" applyProtection="1">
      <alignment horizontal="center" vertical="center" wrapText="1"/>
    </xf>
    <xf numFmtId="166" fontId="18" fillId="0" borderId="25" xfId="3" applyNumberFormat="1" applyFont="1" applyFill="1" applyBorder="1" applyAlignment="1">
      <alignment horizontal="center" vertical="center" wrapText="1"/>
    </xf>
    <xf numFmtId="164" fontId="8" fillId="0" borderId="25" xfId="3" applyFont="1" applyFill="1" applyBorder="1" applyAlignment="1">
      <alignment horizontal="center" vertical="center" wrapText="1"/>
    </xf>
    <xf numFmtId="168" fontId="36" fillId="0" borderId="25" xfId="9" applyNumberFormat="1" applyFont="1" applyBorder="1" applyAlignment="1">
      <alignment horizontal="center" vertical="center"/>
    </xf>
    <xf numFmtId="168" fontId="29" fillId="0" borderId="25" xfId="9" applyNumberFormat="1" applyFont="1" applyFill="1" applyBorder="1" applyAlignment="1">
      <alignment horizontal="center" vertical="center"/>
    </xf>
    <xf numFmtId="0" fontId="21" fillId="0" borderId="24" xfId="0" applyFont="1" applyBorder="1" applyAlignment="1">
      <alignment horizontal="center" vertical="center" wrapText="1"/>
    </xf>
    <xf numFmtId="14" fontId="26" fillId="6" borderId="25" xfId="0" applyNumberFormat="1" applyFont="1" applyFill="1" applyBorder="1" applyAlignment="1">
      <alignment horizontal="center" vertical="center"/>
    </xf>
    <xf numFmtId="0" fontId="26" fillId="0" borderId="25" xfId="0" applyFont="1" applyFill="1" applyBorder="1" applyAlignment="1">
      <alignment horizontal="center" vertical="center"/>
    </xf>
    <xf numFmtId="0" fontId="23" fillId="0" borderId="25" xfId="0" applyFont="1" applyFill="1" applyBorder="1" applyAlignment="1">
      <alignment horizontal="center" vertical="center" wrapText="1"/>
    </xf>
    <xf numFmtId="0" fontId="23" fillId="0" borderId="26" xfId="0" applyFont="1" applyFill="1" applyBorder="1" applyAlignment="1">
      <alignment horizontal="center" vertical="center"/>
    </xf>
    <xf numFmtId="168" fontId="6" fillId="3" borderId="25" xfId="9" applyNumberFormat="1" applyFont="1" applyFill="1" applyBorder="1" applyAlignment="1">
      <alignment horizontal="center" vertical="center"/>
    </xf>
    <xf numFmtId="9" fontId="47" fillId="0" borderId="26" xfId="14" applyFont="1" applyFill="1" applyBorder="1" applyAlignment="1">
      <alignment horizontal="center" vertical="center"/>
    </xf>
    <xf numFmtId="0" fontId="52" fillId="3" borderId="25" xfId="0" applyFont="1" applyFill="1" applyBorder="1"/>
    <xf numFmtId="168" fontId="47" fillId="0" borderId="24" xfId="9" applyNumberFormat="1" applyFont="1" applyFill="1" applyBorder="1" applyAlignment="1">
      <alignment vertical="center"/>
    </xf>
    <xf numFmtId="0" fontId="26" fillId="0" borderId="0" xfId="0" applyFont="1" applyAlignment="1">
      <alignment wrapText="1"/>
    </xf>
    <xf numFmtId="0" fontId="26" fillId="0" borderId="0" xfId="0" applyFont="1"/>
    <xf numFmtId="0" fontId="54" fillId="0" borderId="0" xfId="0" applyFont="1"/>
    <xf numFmtId="0" fontId="6" fillId="3" borderId="29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24" xfId="0" applyFont="1" applyFill="1" applyBorder="1" applyAlignment="1">
      <alignment horizontal="center" vertical="center"/>
    </xf>
    <xf numFmtId="0" fontId="6" fillId="3" borderId="20" xfId="0" applyFont="1" applyFill="1" applyBorder="1" applyAlignment="1">
      <alignment horizontal="center" vertical="center"/>
    </xf>
    <xf numFmtId="164" fontId="34" fillId="0" borderId="0" xfId="3" applyFont="1" applyAlignment="1">
      <alignment horizontal="center" vertical="center" wrapText="1"/>
    </xf>
    <xf numFmtId="0" fontId="34" fillId="0" borderId="19" xfId="0" applyFont="1" applyFill="1" applyBorder="1" applyAlignment="1">
      <alignment horizontal="center" vertical="center"/>
    </xf>
    <xf numFmtId="164" fontId="19" fillId="0" borderId="20" xfId="3" applyFont="1" applyFill="1" applyBorder="1" applyAlignment="1">
      <alignment horizontal="center" vertical="center" wrapText="1"/>
    </xf>
    <xf numFmtId="165" fontId="19" fillId="0" borderId="6" xfId="3" applyNumberFormat="1" applyFont="1" applyFill="1" applyBorder="1" applyAlignment="1">
      <alignment horizontal="center" vertical="center" wrapText="1"/>
    </xf>
    <xf numFmtId="164" fontId="20" fillId="0" borderId="6" xfId="2" applyNumberFormat="1" applyFont="1" applyFill="1" applyBorder="1" applyAlignment="1" applyProtection="1">
      <alignment horizontal="center" vertical="center" wrapText="1"/>
    </xf>
    <xf numFmtId="164" fontId="19" fillId="0" borderId="6" xfId="3" applyFont="1" applyFill="1" applyBorder="1" applyAlignment="1">
      <alignment horizontal="center" vertical="center" wrapText="1"/>
    </xf>
    <xf numFmtId="164" fontId="33" fillId="11" borderId="72" xfId="3" applyFont="1" applyFill="1" applyBorder="1" applyAlignment="1">
      <alignment horizontal="center" vertical="center" wrapText="1"/>
    </xf>
    <xf numFmtId="164" fontId="19" fillId="0" borderId="24" xfId="3" applyFont="1" applyFill="1" applyBorder="1" applyAlignment="1">
      <alignment horizontal="center" vertical="center" wrapText="1"/>
    </xf>
    <xf numFmtId="164" fontId="5" fillId="0" borderId="73" xfId="3" applyFont="1" applyFill="1" applyBorder="1" applyAlignment="1">
      <alignment horizontal="center" vertical="center" wrapText="1"/>
    </xf>
    <xf numFmtId="164" fontId="19" fillId="17" borderId="2" xfId="3" applyFont="1" applyFill="1" applyBorder="1" applyAlignment="1">
      <alignment horizontal="center" vertical="center" wrapText="1"/>
    </xf>
    <xf numFmtId="164" fontId="33" fillId="11" borderId="74" xfId="3" applyFont="1" applyFill="1" applyBorder="1" applyAlignment="1">
      <alignment horizontal="center" vertical="center" wrapText="1"/>
    </xf>
    <xf numFmtId="165" fontId="33" fillId="11" borderId="74" xfId="3" applyNumberFormat="1" applyFont="1" applyFill="1" applyBorder="1" applyAlignment="1">
      <alignment horizontal="center" vertical="center" wrapText="1"/>
    </xf>
    <xf numFmtId="164" fontId="33" fillId="11" borderId="75" xfId="3" applyFont="1" applyFill="1" applyBorder="1" applyAlignment="1">
      <alignment horizontal="center" vertical="center" wrapText="1"/>
    </xf>
    <xf numFmtId="164" fontId="18" fillId="0" borderId="76" xfId="3" applyFont="1" applyFill="1" applyBorder="1" applyAlignment="1">
      <alignment horizontal="center" vertical="center" wrapText="1"/>
    </xf>
    <xf numFmtId="164" fontId="19" fillId="0" borderId="35" xfId="3" applyFont="1" applyFill="1" applyBorder="1" applyAlignment="1">
      <alignment horizontal="center" vertical="center" wrapText="1"/>
    </xf>
    <xf numFmtId="164" fontId="18" fillId="0" borderId="77" xfId="3" applyFont="1" applyFill="1" applyBorder="1" applyAlignment="1">
      <alignment horizontal="center" vertical="center" wrapText="1"/>
    </xf>
    <xf numFmtId="164" fontId="19" fillId="0" borderId="36" xfId="3" applyFont="1" applyFill="1" applyBorder="1" applyAlignment="1">
      <alignment horizontal="center" vertical="center" wrapText="1"/>
    </xf>
    <xf numFmtId="164" fontId="18" fillId="0" borderId="78" xfId="3" applyFont="1" applyFill="1" applyBorder="1" applyAlignment="1">
      <alignment horizontal="center" vertical="center" wrapText="1"/>
    </xf>
    <xf numFmtId="168" fontId="49" fillId="0" borderId="2" xfId="9" applyNumberFormat="1" applyFont="1" applyBorder="1" applyAlignment="1">
      <alignment horizontal="center" vertical="center" wrapText="1"/>
    </xf>
    <xf numFmtId="168" fontId="47" fillId="0" borderId="2" xfId="9" applyNumberFormat="1" applyFont="1" applyFill="1" applyBorder="1" applyAlignment="1">
      <alignment horizontal="center" vertical="center"/>
    </xf>
    <xf numFmtId="168" fontId="47" fillId="0" borderId="24" xfId="9" applyNumberFormat="1" applyFont="1" applyFill="1" applyBorder="1" applyAlignment="1">
      <alignment horizontal="center" vertical="center"/>
    </xf>
    <xf numFmtId="164" fontId="50" fillId="3" borderId="37" xfId="3" applyFont="1" applyFill="1" applyBorder="1" applyAlignment="1">
      <alignment horizontal="center" vertical="center" wrapText="1"/>
    </xf>
    <xf numFmtId="0" fontId="6" fillId="3" borderId="38" xfId="0" applyFont="1" applyFill="1" applyBorder="1" applyAlignment="1">
      <alignment horizontal="center" vertical="center"/>
    </xf>
    <xf numFmtId="0" fontId="6" fillId="3" borderId="39" xfId="0" applyFont="1" applyFill="1" applyBorder="1" applyAlignment="1">
      <alignment horizontal="center" vertical="center"/>
    </xf>
    <xf numFmtId="164" fontId="33" fillId="11" borderId="40" xfId="3" applyFont="1" applyFill="1" applyBorder="1" applyAlignment="1">
      <alignment horizontal="center" vertical="center" wrapText="1"/>
    </xf>
    <xf numFmtId="164" fontId="18" fillId="12" borderId="0" xfId="3" applyFont="1" applyFill="1" applyBorder="1" applyAlignment="1">
      <alignment horizontal="center" vertical="center" wrapText="1"/>
    </xf>
    <xf numFmtId="165" fontId="18" fillId="0" borderId="0" xfId="3" applyNumberFormat="1" applyFont="1" applyBorder="1" applyAlignment="1">
      <alignment horizontal="center" vertical="center" wrapText="1"/>
    </xf>
    <xf numFmtId="168" fontId="39" fillId="0" borderId="25" xfId="9" applyNumberFormat="1" applyFont="1" applyFill="1" applyBorder="1" applyAlignment="1">
      <alignment horizontal="center" vertical="center"/>
    </xf>
    <xf numFmtId="168" fontId="47" fillId="0" borderId="25" xfId="9" applyNumberFormat="1" applyFont="1" applyFill="1" applyBorder="1" applyAlignment="1">
      <alignment horizontal="center" vertical="center"/>
    </xf>
    <xf numFmtId="168" fontId="39" fillId="0" borderId="25" xfId="9" applyNumberFormat="1" applyFont="1" applyBorder="1" applyAlignment="1">
      <alignment horizontal="center" vertical="center"/>
    </xf>
    <xf numFmtId="168" fontId="48" fillId="0" borderId="25" xfId="9" applyNumberFormat="1" applyFont="1" applyFill="1" applyBorder="1" applyAlignment="1">
      <alignment horizontal="center" vertical="center"/>
    </xf>
    <xf numFmtId="9" fontId="47" fillId="0" borderId="25" xfId="14" applyFont="1" applyFill="1" applyBorder="1" applyAlignment="1">
      <alignment horizontal="center" vertical="center"/>
    </xf>
    <xf numFmtId="168" fontId="48" fillId="0" borderId="26" xfId="9" applyNumberFormat="1" applyFont="1" applyFill="1" applyBorder="1" applyAlignment="1">
      <alignment horizontal="center" vertical="center"/>
    </xf>
    <xf numFmtId="168" fontId="47" fillId="0" borderId="24" xfId="9" applyNumberFormat="1" applyFont="1" applyFill="1" applyBorder="1" applyAlignment="1">
      <alignment horizontal="center" vertical="center"/>
    </xf>
    <xf numFmtId="0" fontId="26" fillId="0" borderId="1" xfId="0" applyFont="1" applyBorder="1"/>
    <xf numFmtId="168" fontId="29" fillId="9" borderId="25" xfId="9" applyNumberFormat="1" applyFont="1" applyFill="1" applyBorder="1" applyAlignment="1">
      <alignment horizontal="center" vertical="center"/>
    </xf>
    <xf numFmtId="168" fontId="30" fillId="9" borderId="25" xfId="9" applyNumberFormat="1" applyFont="1" applyFill="1" applyBorder="1" applyAlignment="1">
      <alignment horizontal="center" vertical="center"/>
    </xf>
    <xf numFmtId="168" fontId="32" fillId="9" borderId="25" xfId="9" applyNumberFormat="1" applyFont="1" applyFill="1" applyBorder="1" applyAlignment="1">
      <alignment horizontal="center" vertical="center"/>
    </xf>
    <xf numFmtId="0" fontId="6" fillId="0" borderId="24" xfId="0" applyFont="1" applyFill="1" applyBorder="1" applyAlignment="1">
      <alignment horizontal="center" vertical="center" wrapText="1"/>
    </xf>
    <xf numFmtId="168" fontId="39" fillId="0" borderId="25" xfId="9" applyNumberFormat="1" applyFont="1" applyFill="1" applyBorder="1" applyAlignment="1">
      <alignment horizontal="center" vertical="center"/>
    </xf>
    <xf numFmtId="168" fontId="47" fillId="0" borderId="25" xfId="9" applyNumberFormat="1" applyFont="1" applyFill="1" applyBorder="1" applyAlignment="1">
      <alignment horizontal="center" vertical="center"/>
    </xf>
    <xf numFmtId="168" fontId="39" fillId="0" borderId="25" xfId="9" applyNumberFormat="1" applyFont="1" applyBorder="1" applyAlignment="1">
      <alignment horizontal="center" vertical="center"/>
    </xf>
    <xf numFmtId="168" fontId="48" fillId="0" borderId="25" xfId="9" applyNumberFormat="1" applyFont="1" applyFill="1" applyBorder="1" applyAlignment="1">
      <alignment horizontal="center" vertical="center"/>
    </xf>
    <xf numFmtId="9" fontId="47" fillId="0" borderId="25" xfId="14" applyFont="1" applyFill="1" applyBorder="1" applyAlignment="1">
      <alignment horizontal="center" vertical="center"/>
    </xf>
    <xf numFmtId="168" fontId="48" fillId="0" borderId="26" xfId="9" applyNumberFormat="1" applyFont="1" applyFill="1" applyBorder="1" applyAlignment="1">
      <alignment horizontal="center" vertical="center"/>
    </xf>
    <xf numFmtId="168" fontId="47" fillId="0" borderId="24" xfId="9" applyNumberFormat="1" applyFont="1" applyFill="1" applyBorder="1" applyAlignment="1">
      <alignment horizontal="center" vertical="center"/>
    </xf>
    <xf numFmtId="0" fontId="26" fillId="0" borderId="26" xfId="0" applyFont="1" applyFill="1" applyBorder="1" applyAlignment="1">
      <alignment horizontal="center" vertical="center"/>
    </xf>
    <xf numFmtId="164" fontId="34" fillId="19" borderId="41" xfId="3" applyFont="1" applyFill="1" applyBorder="1" applyAlignment="1">
      <alignment horizontal="center" vertical="center" wrapText="1"/>
    </xf>
    <xf numFmtId="164" fontId="34" fillId="19" borderId="42" xfId="3" applyFont="1" applyFill="1" applyBorder="1" applyAlignment="1">
      <alignment horizontal="center" vertical="center" wrapText="1"/>
    </xf>
    <xf numFmtId="9" fontId="34" fillId="19" borderId="42" xfId="14" applyFont="1" applyFill="1" applyBorder="1" applyAlignment="1">
      <alignment horizontal="center" vertical="center" wrapText="1"/>
    </xf>
    <xf numFmtId="165" fontId="34" fillId="19" borderId="42" xfId="3" applyNumberFormat="1" applyFont="1" applyFill="1" applyBorder="1" applyAlignment="1">
      <alignment horizontal="center" vertical="center" wrapText="1"/>
    </xf>
    <xf numFmtId="164" fontId="55" fillId="19" borderId="42" xfId="2" applyNumberFormat="1" applyFont="1" applyFill="1" applyBorder="1" applyAlignment="1" applyProtection="1">
      <alignment horizontal="center" vertical="center" wrapText="1"/>
    </xf>
    <xf numFmtId="164" fontId="34" fillId="19" borderId="43" xfId="3" applyFont="1" applyFill="1" applyBorder="1" applyAlignment="1">
      <alignment horizontal="center" vertical="center" wrapText="1"/>
    </xf>
    <xf numFmtId="164" fontId="34" fillId="19" borderId="44" xfId="3" applyFont="1" applyFill="1" applyBorder="1" applyAlignment="1">
      <alignment horizontal="center" vertical="center" wrapText="1"/>
    </xf>
    <xf numFmtId="166" fontId="34" fillId="19" borderId="42" xfId="3" applyNumberFormat="1" applyFont="1" applyFill="1" applyBorder="1" applyAlignment="1">
      <alignment horizontal="center" vertical="center" wrapText="1"/>
    </xf>
    <xf numFmtId="168" fontId="34" fillId="19" borderId="42" xfId="9" applyNumberFormat="1" applyFont="1" applyFill="1" applyBorder="1" applyAlignment="1">
      <alignment horizontal="center" vertical="center"/>
    </xf>
    <xf numFmtId="168" fontId="56" fillId="19" borderId="45" xfId="9" applyNumberFormat="1" applyFont="1" applyFill="1" applyBorder="1" applyAlignment="1">
      <alignment vertical="center"/>
    </xf>
    <xf numFmtId="168" fontId="56" fillId="19" borderId="46" xfId="9" applyNumberFormat="1" applyFont="1" applyFill="1" applyBorder="1" applyAlignment="1">
      <alignment vertical="center"/>
    </xf>
    <xf numFmtId="0" fontId="34" fillId="19" borderId="42" xfId="0" applyFont="1" applyFill="1" applyBorder="1" applyAlignment="1">
      <alignment horizontal="center" vertical="center"/>
    </xf>
    <xf numFmtId="0" fontId="34" fillId="19" borderId="44" xfId="0" applyFont="1" applyFill="1" applyBorder="1" applyAlignment="1">
      <alignment horizontal="center" vertical="center" wrapText="1"/>
    </xf>
    <xf numFmtId="14" fontId="34" fillId="19" borderId="42" xfId="0" applyNumberFormat="1" applyFont="1" applyFill="1" applyBorder="1" applyAlignment="1">
      <alignment horizontal="center" vertical="center"/>
    </xf>
    <xf numFmtId="0" fontId="34" fillId="19" borderId="47" xfId="0" applyFont="1" applyFill="1" applyBorder="1" applyAlignment="1">
      <alignment horizontal="center" vertical="center"/>
    </xf>
    <xf numFmtId="0" fontId="34" fillId="20" borderId="7" xfId="0" applyFont="1" applyFill="1" applyBorder="1" applyAlignment="1">
      <alignment horizontal="center" vertical="center"/>
    </xf>
    <xf numFmtId="168" fontId="34" fillId="19" borderId="44" xfId="9" applyNumberFormat="1" applyFont="1" applyFill="1" applyBorder="1" applyAlignment="1">
      <alignment horizontal="center" vertical="center"/>
    </xf>
    <xf numFmtId="168" fontId="34" fillId="20" borderId="42" xfId="9" applyNumberFormat="1" applyFont="1" applyFill="1" applyBorder="1" applyAlignment="1">
      <alignment horizontal="center" vertical="center"/>
    </xf>
    <xf numFmtId="9" fontId="34" fillId="19" borderId="42" xfId="14" applyFont="1" applyFill="1" applyBorder="1" applyAlignment="1">
      <alignment horizontal="center" vertical="center"/>
    </xf>
    <xf numFmtId="168" fontId="34" fillId="19" borderId="47" xfId="9" applyNumberFormat="1" applyFont="1" applyFill="1" applyBorder="1" applyAlignment="1">
      <alignment horizontal="center" vertical="center"/>
    </xf>
    <xf numFmtId="9" fontId="34" fillId="19" borderId="47" xfId="14" applyFont="1" applyFill="1" applyBorder="1" applyAlignment="1">
      <alignment horizontal="center" vertical="center"/>
    </xf>
    <xf numFmtId="0" fontId="6" fillId="19" borderId="0" xfId="0" applyFont="1" applyFill="1" applyAlignment="1">
      <alignment horizontal="center" vertical="center"/>
    </xf>
    <xf numFmtId="164" fontId="17" fillId="12" borderId="41" xfId="3" applyFont="1" applyFill="1" applyBorder="1" applyAlignment="1">
      <alignment horizontal="center" vertical="center" wrapText="1"/>
    </xf>
    <xf numFmtId="9" fontId="17" fillId="12" borderId="45" xfId="14" applyFont="1" applyFill="1" applyBorder="1" applyAlignment="1">
      <alignment horizontal="center" vertical="center" wrapText="1"/>
    </xf>
    <xf numFmtId="164" fontId="17" fillId="12" borderId="45" xfId="3" applyFont="1" applyFill="1" applyBorder="1" applyAlignment="1">
      <alignment vertical="center" wrapText="1"/>
    </xf>
    <xf numFmtId="164" fontId="17" fillId="12" borderId="44" xfId="3" applyFont="1" applyFill="1" applyBorder="1" applyAlignment="1">
      <alignment vertical="center" wrapText="1"/>
    </xf>
    <xf numFmtId="164" fontId="17" fillId="12" borderId="42" xfId="3" applyFont="1" applyFill="1" applyBorder="1" applyAlignment="1">
      <alignment horizontal="center" vertical="center" wrapText="1"/>
    </xf>
    <xf numFmtId="166" fontId="17" fillId="12" borderId="42" xfId="3" applyNumberFormat="1" applyFont="1" applyFill="1" applyBorder="1" applyAlignment="1">
      <alignment horizontal="center" vertical="center" wrapText="1"/>
    </xf>
    <xf numFmtId="168" fontId="17" fillId="12" borderId="42" xfId="9" applyNumberFormat="1" applyFont="1" applyFill="1" applyBorder="1" applyAlignment="1">
      <alignment horizontal="center" vertical="center"/>
    </xf>
    <xf numFmtId="168" fontId="57" fillId="12" borderId="45" xfId="9" applyNumberFormat="1" applyFont="1" applyFill="1" applyBorder="1" applyAlignment="1">
      <alignment vertical="center"/>
    </xf>
    <xf numFmtId="168" fontId="57" fillId="12" borderId="46" xfId="9" applyNumberFormat="1" applyFont="1" applyFill="1" applyBorder="1" applyAlignment="1">
      <alignment vertical="center"/>
    </xf>
    <xf numFmtId="0" fontId="17" fillId="12" borderId="42" xfId="0" applyFont="1" applyFill="1" applyBorder="1" applyAlignment="1">
      <alignment horizontal="center" vertical="center"/>
    </xf>
    <xf numFmtId="0" fontId="17" fillId="12" borderId="44" xfId="0" applyFont="1" applyFill="1" applyBorder="1" applyAlignment="1">
      <alignment horizontal="center" vertical="center" wrapText="1"/>
    </xf>
    <xf numFmtId="14" fontId="17" fillId="12" borderId="42" xfId="0" applyNumberFormat="1" applyFont="1" applyFill="1" applyBorder="1" applyAlignment="1">
      <alignment horizontal="center" vertical="center"/>
    </xf>
    <xf numFmtId="0" fontId="17" fillId="12" borderId="47" xfId="0" applyFont="1" applyFill="1" applyBorder="1" applyAlignment="1">
      <alignment horizontal="center" vertical="center"/>
    </xf>
    <xf numFmtId="0" fontId="17" fillId="21" borderId="42" xfId="0" applyFont="1" applyFill="1" applyBorder="1" applyAlignment="1">
      <alignment horizontal="center" vertical="center"/>
    </xf>
    <xf numFmtId="168" fontId="17" fillId="21" borderId="42" xfId="9" applyNumberFormat="1" applyFont="1" applyFill="1" applyBorder="1" applyAlignment="1">
      <alignment horizontal="center" vertical="center"/>
    </xf>
    <xf numFmtId="9" fontId="17" fillId="12" borderId="42" xfId="14" applyFont="1" applyFill="1" applyBorder="1" applyAlignment="1">
      <alignment horizontal="center" vertical="center"/>
    </xf>
    <xf numFmtId="168" fontId="17" fillId="12" borderId="47" xfId="9" applyNumberFormat="1" applyFont="1" applyFill="1" applyBorder="1" applyAlignment="1">
      <alignment horizontal="center" vertical="center"/>
    </xf>
    <xf numFmtId="9" fontId="17" fillId="12" borderId="47" xfId="14" applyFont="1" applyFill="1" applyBorder="1" applyAlignment="1">
      <alignment horizontal="center" vertical="center"/>
    </xf>
    <xf numFmtId="0" fontId="7" fillId="12" borderId="0" xfId="0" applyFont="1" applyFill="1" applyAlignment="1">
      <alignment horizontal="center" vertical="center"/>
    </xf>
    <xf numFmtId="164" fontId="18" fillId="22" borderId="76" xfId="3" applyFont="1" applyFill="1" applyBorder="1" applyAlignment="1">
      <alignment horizontal="center" vertical="center" wrapText="1"/>
    </xf>
    <xf numFmtId="164" fontId="18" fillId="22" borderId="1" xfId="3" applyFont="1" applyFill="1" applyBorder="1" applyAlignment="1">
      <alignment horizontal="center" vertical="center" wrapText="1"/>
    </xf>
    <xf numFmtId="164" fontId="24" fillId="22" borderId="1" xfId="3" applyFont="1" applyFill="1" applyBorder="1" applyAlignment="1">
      <alignment horizontal="center" vertical="center" wrapText="1"/>
    </xf>
    <xf numFmtId="164" fontId="19" fillId="22" borderId="1" xfId="3" applyFont="1" applyFill="1" applyBorder="1" applyAlignment="1">
      <alignment horizontal="center" vertical="center" wrapText="1"/>
    </xf>
    <xf numFmtId="165" fontId="19" fillId="22" borderId="1" xfId="3" applyNumberFormat="1" applyFont="1" applyFill="1" applyBorder="1" applyAlignment="1">
      <alignment horizontal="center" vertical="center" wrapText="1"/>
    </xf>
    <xf numFmtId="164" fontId="20" fillId="22" borderId="1" xfId="2" applyNumberFormat="1" applyFont="1" applyFill="1" applyBorder="1" applyAlignment="1" applyProtection="1">
      <alignment horizontal="center" vertical="center" wrapText="1"/>
    </xf>
    <xf numFmtId="164" fontId="19" fillId="22" borderId="35" xfId="3" applyFont="1" applyFill="1" applyBorder="1" applyAlignment="1">
      <alignment horizontal="center" vertical="center" wrapText="1"/>
    </xf>
    <xf numFmtId="164" fontId="19" fillId="22" borderId="2" xfId="3" applyFont="1" applyFill="1" applyBorder="1" applyAlignment="1">
      <alignment horizontal="center" vertical="center" wrapText="1"/>
    </xf>
    <xf numFmtId="166" fontId="18" fillId="22" borderId="1" xfId="3" applyNumberFormat="1" applyFont="1" applyFill="1" applyBorder="1" applyAlignment="1">
      <alignment horizontal="center" vertical="center" wrapText="1"/>
    </xf>
    <xf numFmtId="164" fontId="8" fillId="22" borderId="1" xfId="3" applyFont="1" applyFill="1" applyBorder="1" applyAlignment="1">
      <alignment horizontal="center" vertical="center" wrapText="1"/>
    </xf>
    <xf numFmtId="168" fontId="39" fillId="22" borderId="1" xfId="9" applyNumberFormat="1" applyFont="1" applyFill="1" applyBorder="1" applyAlignment="1">
      <alignment horizontal="center" vertical="center"/>
    </xf>
    <xf numFmtId="168" fontId="36" fillId="22" borderId="1" xfId="9" applyNumberFormat="1" applyFont="1" applyFill="1" applyBorder="1" applyAlignment="1">
      <alignment horizontal="center" vertical="center"/>
    </xf>
    <xf numFmtId="168" fontId="41" fillId="22" borderId="4" xfId="9" applyNumberFormat="1" applyFont="1" applyFill="1" applyBorder="1" applyAlignment="1">
      <alignment vertical="center"/>
    </xf>
    <xf numFmtId="168" fontId="29" fillId="22" borderId="1" xfId="9" applyNumberFormat="1" applyFont="1" applyFill="1" applyBorder="1" applyAlignment="1">
      <alignment horizontal="center" vertical="center"/>
    </xf>
    <xf numFmtId="0" fontId="21" fillId="22" borderId="2" xfId="0" applyFont="1" applyFill="1" applyBorder="1" applyAlignment="1">
      <alignment horizontal="center" wrapText="1"/>
    </xf>
    <xf numFmtId="14" fontId="26" fillId="22" borderId="1" xfId="0" applyNumberFormat="1" applyFont="1" applyFill="1" applyBorder="1" applyAlignment="1">
      <alignment horizontal="center" vertical="center"/>
    </xf>
    <xf numFmtId="0" fontId="26" fillId="22" borderId="1" xfId="0" applyFont="1" applyFill="1" applyBorder="1" applyAlignment="1">
      <alignment horizontal="center" vertical="center"/>
    </xf>
    <xf numFmtId="0" fontId="23" fillId="22" borderId="1" xfId="0" applyFont="1" applyFill="1" applyBorder="1" applyAlignment="1">
      <alignment horizontal="center" vertical="center"/>
    </xf>
    <xf numFmtId="0" fontId="23" fillId="22" borderId="11" xfId="0" applyFont="1" applyFill="1" applyBorder="1" applyAlignment="1">
      <alignment horizontal="center" vertical="center"/>
    </xf>
    <xf numFmtId="0" fontId="6" fillId="23" borderId="38" xfId="0" applyFont="1" applyFill="1" applyBorder="1" applyAlignment="1">
      <alignment horizontal="center" vertical="center"/>
    </xf>
    <xf numFmtId="168" fontId="47" fillId="22" borderId="2" xfId="9" applyNumberFormat="1" applyFont="1" applyFill="1" applyBorder="1" applyAlignment="1">
      <alignment horizontal="center" vertical="center"/>
    </xf>
    <xf numFmtId="168" fontId="47" fillId="22" borderId="1" xfId="9" applyNumberFormat="1" applyFont="1" applyFill="1" applyBorder="1" applyAlignment="1">
      <alignment horizontal="center" vertical="center"/>
    </xf>
    <xf numFmtId="168" fontId="6" fillId="23" borderId="1" xfId="9" applyNumberFormat="1" applyFont="1" applyFill="1" applyBorder="1" applyAlignment="1">
      <alignment horizontal="center" vertical="center"/>
    </xf>
    <xf numFmtId="168" fontId="48" fillId="22" borderId="1" xfId="9" applyNumberFormat="1" applyFont="1" applyFill="1" applyBorder="1" applyAlignment="1">
      <alignment horizontal="center" vertical="center"/>
    </xf>
    <xf numFmtId="9" fontId="47" fillId="22" borderId="1" xfId="14" applyFont="1" applyFill="1" applyBorder="1" applyAlignment="1">
      <alignment horizontal="center" vertical="center"/>
    </xf>
    <xf numFmtId="168" fontId="48" fillId="22" borderId="11" xfId="9" applyNumberFormat="1" applyFont="1" applyFill="1" applyBorder="1" applyAlignment="1">
      <alignment horizontal="center" vertical="center"/>
    </xf>
    <xf numFmtId="9" fontId="47" fillId="22" borderId="11" xfId="14" applyFont="1" applyFill="1" applyBorder="1" applyAlignment="1">
      <alignment horizontal="center" vertical="center"/>
    </xf>
    <xf numFmtId="0" fontId="34" fillId="22" borderId="17" xfId="0" applyFont="1" applyFill="1" applyBorder="1" applyAlignment="1">
      <alignment horizontal="center" vertical="center"/>
    </xf>
    <xf numFmtId="0" fontId="6" fillId="22" borderId="17" xfId="0" applyFont="1" applyFill="1" applyBorder="1" applyAlignment="1">
      <alignment horizontal="center" vertical="center"/>
    </xf>
    <xf numFmtId="0" fontId="6" fillId="22" borderId="2" xfId="0" applyFont="1" applyFill="1" applyBorder="1" applyAlignment="1">
      <alignment horizontal="center" vertical="center"/>
    </xf>
    <xf numFmtId="0" fontId="6" fillId="22" borderId="1" xfId="0" applyFont="1" applyFill="1" applyBorder="1" applyAlignment="1">
      <alignment horizontal="center" vertical="center"/>
    </xf>
    <xf numFmtId="0" fontId="6" fillId="23" borderId="1" xfId="0" applyFont="1" applyFill="1" applyBorder="1" applyAlignment="1">
      <alignment horizontal="center" vertical="center"/>
    </xf>
    <xf numFmtId="0" fontId="6" fillId="22" borderId="11" xfId="0" applyFont="1" applyFill="1" applyBorder="1" applyAlignment="1">
      <alignment horizontal="center" vertical="center"/>
    </xf>
    <xf numFmtId="0" fontId="6" fillId="23" borderId="2" xfId="0" applyFont="1" applyFill="1" applyBorder="1" applyAlignment="1">
      <alignment horizontal="center" vertical="center"/>
    </xf>
    <xf numFmtId="0" fontId="6" fillId="22" borderId="28" xfId="0" applyFont="1" applyFill="1" applyBorder="1" applyAlignment="1">
      <alignment horizontal="center" vertical="center"/>
    </xf>
    <xf numFmtId="0" fontId="26" fillId="22" borderId="17" xfId="0" applyFont="1" applyFill="1" applyBorder="1" applyAlignment="1">
      <alignment horizontal="center" vertical="center"/>
    </xf>
    <xf numFmtId="0" fontId="26" fillId="22" borderId="2" xfId="0" applyFont="1" applyFill="1" applyBorder="1" applyAlignment="1">
      <alignment horizontal="center" vertical="center"/>
    </xf>
    <xf numFmtId="0" fontId="26" fillId="22" borderId="32" xfId="0" applyFont="1" applyFill="1" applyBorder="1" applyAlignment="1">
      <alignment horizontal="center" vertical="center"/>
    </xf>
    <xf numFmtId="0" fontId="6" fillId="22" borderId="0" xfId="0" applyFont="1" applyFill="1" applyAlignment="1">
      <alignment horizontal="center" vertical="center"/>
    </xf>
    <xf numFmtId="49" fontId="19" fillId="22" borderId="1" xfId="3" applyNumberFormat="1" applyFont="1" applyFill="1" applyBorder="1" applyAlignment="1">
      <alignment horizontal="center" vertical="center" wrapText="1"/>
    </xf>
    <xf numFmtId="166" fontId="19" fillId="22" borderId="1" xfId="3" applyNumberFormat="1" applyFont="1" applyFill="1" applyBorder="1" applyAlignment="1">
      <alignment horizontal="center" vertical="center" wrapText="1"/>
    </xf>
    <xf numFmtId="168" fontId="41" fillId="22" borderId="5" xfId="9" applyNumberFormat="1" applyFont="1" applyFill="1" applyBorder="1" applyAlignment="1">
      <alignment vertical="center"/>
    </xf>
    <xf numFmtId="0" fontId="19" fillId="22" borderId="0" xfId="0" applyFont="1" applyFill="1" applyAlignment="1">
      <alignment horizontal="center" vertical="center"/>
    </xf>
    <xf numFmtId="0" fontId="19" fillId="23" borderId="38" xfId="0" applyFont="1" applyFill="1" applyBorder="1" applyAlignment="1">
      <alignment horizontal="center" vertical="center"/>
    </xf>
    <xf numFmtId="168" fontId="19" fillId="23" borderId="1" xfId="9" applyNumberFormat="1" applyFont="1" applyFill="1" applyBorder="1" applyAlignment="1">
      <alignment horizontal="center" vertical="center"/>
    </xf>
    <xf numFmtId="0" fontId="19" fillId="22" borderId="17" xfId="0" applyFont="1" applyFill="1" applyBorder="1" applyAlignment="1">
      <alignment horizontal="center" vertical="center"/>
    </xf>
    <xf numFmtId="0" fontId="19" fillId="22" borderId="2" xfId="0" applyFont="1" applyFill="1" applyBorder="1" applyAlignment="1">
      <alignment horizontal="center" vertical="center"/>
    </xf>
    <xf numFmtId="0" fontId="19" fillId="22" borderId="1" xfId="0" applyFont="1" applyFill="1" applyBorder="1" applyAlignment="1">
      <alignment horizontal="center" vertical="center"/>
    </xf>
    <xf numFmtId="0" fontId="19" fillId="23" borderId="1" xfId="0" applyFont="1" applyFill="1" applyBorder="1" applyAlignment="1">
      <alignment horizontal="center" vertical="center"/>
    </xf>
    <xf numFmtId="0" fontId="19" fillId="22" borderId="11" xfId="0" applyFont="1" applyFill="1" applyBorder="1" applyAlignment="1">
      <alignment horizontal="center" vertical="center"/>
    </xf>
    <xf numFmtId="0" fontId="19" fillId="23" borderId="2" xfId="0" applyFont="1" applyFill="1" applyBorder="1" applyAlignment="1">
      <alignment horizontal="center" vertical="center"/>
    </xf>
    <xf numFmtId="0" fontId="19" fillId="22" borderId="28" xfId="0" applyFont="1" applyFill="1" applyBorder="1" applyAlignment="1">
      <alignment horizontal="center" vertical="center"/>
    </xf>
    <xf numFmtId="168" fontId="30" fillId="22" borderId="1" xfId="9" applyNumberFormat="1" applyFont="1" applyFill="1" applyBorder="1" applyAlignment="1">
      <alignment horizontal="center" vertical="center"/>
    </xf>
    <xf numFmtId="168" fontId="32" fillId="22" borderId="1" xfId="9" applyNumberFormat="1" applyFont="1" applyFill="1" applyBorder="1" applyAlignment="1">
      <alignment horizontal="center" vertical="center"/>
    </xf>
    <xf numFmtId="168" fontId="0" fillId="23" borderId="1" xfId="0" applyNumberFormat="1" applyFill="1" applyBorder="1"/>
    <xf numFmtId="164" fontId="12" fillId="22" borderId="1" xfId="6" applyNumberFormat="1" applyFill="1" applyBorder="1" applyAlignment="1" applyProtection="1">
      <alignment horizontal="center" vertical="center" wrapText="1"/>
    </xf>
    <xf numFmtId="168" fontId="41" fillId="22" borderId="1" xfId="9" applyNumberFormat="1" applyFont="1" applyFill="1" applyBorder="1" applyAlignment="1">
      <alignment vertical="center"/>
    </xf>
    <xf numFmtId="0" fontId="21" fillId="22" borderId="2" xfId="0" applyFont="1" applyFill="1" applyBorder="1" applyAlignment="1">
      <alignment horizontal="center" vertical="center" wrapText="1"/>
    </xf>
    <xf numFmtId="0" fontId="26" fillId="22" borderId="11" xfId="0" applyFont="1" applyFill="1" applyBorder="1" applyAlignment="1">
      <alignment horizontal="center" vertical="center"/>
    </xf>
    <xf numFmtId="164" fontId="5" fillId="22" borderId="73" xfId="3" applyFont="1" applyFill="1" applyBorder="1" applyAlignment="1">
      <alignment horizontal="center" vertical="center" wrapText="1"/>
    </xf>
    <xf numFmtId="164" fontId="5" fillId="22" borderId="69" xfId="3" applyFont="1" applyFill="1" applyBorder="1" applyAlignment="1">
      <alignment horizontal="center" vertical="center" wrapText="1"/>
    </xf>
    <xf numFmtId="0" fontId="5" fillId="22" borderId="69" xfId="3" applyNumberFormat="1" applyFont="1" applyFill="1" applyBorder="1" applyAlignment="1">
      <alignment horizontal="center" vertical="center" wrapText="1"/>
    </xf>
    <xf numFmtId="164" fontId="5" fillId="22" borderId="70" xfId="3" applyFont="1" applyFill="1" applyBorder="1" applyAlignment="1">
      <alignment horizontal="center" vertical="center" wrapText="1"/>
    </xf>
    <xf numFmtId="168" fontId="34" fillId="0" borderId="23" xfId="9" applyNumberFormat="1" applyFont="1" applyFill="1" applyBorder="1" applyAlignment="1">
      <alignment vertical="center"/>
    </xf>
    <xf numFmtId="0" fontId="34" fillId="17" borderId="19" xfId="0" applyFont="1" applyFill="1" applyBorder="1" applyAlignment="1">
      <alignment horizontal="center" vertical="center"/>
    </xf>
    <xf numFmtId="0" fontId="34" fillId="0" borderId="48" xfId="0" applyFont="1" applyFill="1" applyBorder="1" applyAlignment="1">
      <alignment horizontal="center" vertical="center"/>
    </xf>
    <xf numFmtId="0" fontId="34" fillId="0" borderId="49" xfId="0" applyFont="1" applyFill="1" applyBorder="1" applyAlignment="1">
      <alignment horizontal="center" vertical="center"/>
    </xf>
    <xf numFmtId="0" fontId="34" fillId="0" borderId="50" xfId="0" applyFont="1" applyFill="1" applyBorder="1" applyAlignment="1">
      <alignment horizontal="center" vertical="center"/>
    </xf>
    <xf numFmtId="0" fontId="34" fillId="22" borderId="49" xfId="0" applyFont="1" applyFill="1" applyBorder="1" applyAlignment="1">
      <alignment horizontal="center" vertical="center"/>
    </xf>
    <xf numFmtId="0" fontId="34" fillId="0" borderId="2" xfId="0" applyFont="1" applyFill="1" applyBorder="1" applyAlignment="1">
      <alignment horizontal="center" vertical="center"/>
    </xf>
    <xf numFmtId="164" fontId="24" fillId="0" borderId="25" xfId="3" applyFont="1" applyFill="1" applyBorder="1" applyAlignment="1">
      <alignment horizontal="center" vertical="center" wrapText="1"/>
    </xf>
    <xf numFmtId="164" fontId="34" fillId="19" borderId="42" xfId="14" applyNumberFormat="1" applyFont="1" applyFill="1" applyBorder="1" applyAlignment="1">
      <alignment horizontal="center" vertical="center" wrapText="1"/>
    </xf>
    <xf numFmtId="0" fontId="26" fillId="0" borderId="2" xfId="0" applyFont="1" applyBorder="1"/>
    <xf numFmtId="0" fontId="26" fillId="0" borderId="17" xfId="0" applyFont="1" applyBorder="1"/>
    <xf numFmtId="0" fontId="26" fillId="0" borderId="35" xfId="0" applyFont="1" applyBorder="1"/>
    <xf numFmtId="0" fontId="26" fillId="0" borderId="11" xfId="0" applyFont="1" applyBorder="1"/>
    <xf numFmtId="0" fontId="26" fillId="0" borderId="24" xfId="0" applyFont="1" applyBorder="1"/>
    <xf numFmtId="0" fontId="26" fillId="0" borderId="25" xfId="0" applyFont="1" applyBorder="1"/>
    <xf numFmtId="0" fontId="26" fillId="0" borderId="36" xfId="0" applyFont="1" applyBorder="1"/>
    <xf numFmtId="0" fontId="26" fillId="0" borderId="23" xfId="0" applyFont="1" applyBorder="1"/>
    <xf numFmtId="0" fontId="26" fillId="0" borderId="26" xfId="0" applyFont="1" applyBorder="1"/>
    <xf numFmtId="0" fontId="26" fillId="0" borderId="20" xfId="0" applyFont="1" applyBorder="1" applyAlignment="1">
      <alignment horizontal="center" wrapText="1"/>
    </xf>
    <xf numFmtId="0" fontId="26" fillId="0" borderId="6" xfId="0" applyFont="1" applyBorder="1" applyAlignment="1">
      <alignment horizontal="center" wrapText="1"/>
    </xf>
    <xf numFmtId="0" fontId="26" fillId="0" borderId="19" xfId="0" applyFont="1" applyBorder="1" applyAlignment="1">
      <alignment horizontal="center" wrapText="1"/>
    </xf>
    <xf numFmtId="0" fontId="34" fillId="0" borderId="51" xfId="0" applyFont="1" applyFill="1" applyBorder="1" applyAlignment="1">
      <alignment horizontal="center" vertical="center"/>
    </xf>
    <xf numFmtId="0" fontId="34" fillId="0" borderId="52" xfId="0" applyFont="1" applyFill="1" applyBorder="1" applyAlignment="1">
      <alignment horizontal="center" vertical="center"/>
    </xf>
    <xf numFmtId="168" fontId="34" fillId="0" borderId="51" xfId="9" applyNumberFormat="1" applyFont="1" applyFill="1" applyBorder="1" applyAlignment="1">
      <alignment vertical="center"/>
    </xf>
    <xf numFmtId="0" fontId="34" fillId="22" borderId="51" xfId="0" applyFont="1" applyFill="1" applyBorder="1" applyAlignment="1">
      <alignment horizontal="center" vertical="center"/>
    </xf>
    <xf numFmtId="0" fontId="34" fillId="0" borderId="53" xfId="0" applyFont="1" applyFill="1" applyBorder="1" applyAlignment="1">
      <alignment horizontal="center" vertical="center"/>
    </xf>
    <xf numFmtId="0" fontId="34" fillId="0" borderId="38" xfId="0" applyFont="1" applyFill="1" applyBorder="1" applyAlignment="1">
      <alignment horizontal="center" vertical="center"/>
    </xf>
    <xf numFmtId="0" fontId="34" fillId="0" borderId="39" xfId="0" applyFont="1" applyFill="1" applyBorder="1" applyAlignment="1">
      <alignment horizontal="center" vertical="center"/>
    </xf>
    <xf numFmtId="168" fontId="34" fillId="0" borderId="39" xfId="9" applyNumberFormat="1" applyFont="1" applyFill="1" applyBorder="1" applyAlignment="1">
      <alignment vertical="center"/>
    </xf>
    <xf numFmtId="0" fontId="34" fillId="22" borderId="38" xfId="0" applyFont="1" applyFill="1" applyBorder="1" applyAlignment="1">
      <alignment horizontal="center" vertical="center"/>
    </xf>
    <xf numFmtId="164" fontId="34" fillId="19" borderId="7" xfId="3" applyFont="1" applyFill="1" applyBorder="1" applyAlignment="1">
      <alignment horizontal="center" vertical="center" wrapText="1"/>
    </xf>
    <xf numFmtId="0" fontId="34" fillId="0" borderId="27" xfId="0" applyFont="1" applyFill="1" applyBorder="1" applyAlignment="1">
      <alignment horizontal="center" vertical="center"/>
    </xf>
    <xf numFmtId="0" fontId="18" fillId="0" borderId="54" xfId="3" applyNumberFormat="1" applyFont="1" applyBorder="1" applyAlignment="1">
      <alignment horizontal="center" vertical="center" wrapText="1"/>
    </xf>
    <xf numFmtId="0" fontId="33" fillId="11" borderId="79" xfId="3" applyNumberFormat="1" applyFont="1" applyFill="1" applyBorder="1" applyAlignment="1">
      <alignment horizontal="center" vertical="center" wrapText="1"/>
    </xf>
    <xf numFmtId="0" fontId="18" fillId="0" borderId="11" xfId="3" applyNumberFormat="1" applyFont="1" applyFill="1" applyBorder="1" applyAlignment="1">
      <alignment horizontal="center" vertical="center" wrapText="1"/>
    </xf>
    <xf numFmtId="0" fontId="18" fillId="0" borderId="1" xfId="3" applyNumberFormat="1" applyFont="1" applyFill="1" applyBorder="1" applyAlignment="1">
      <alignment horizontal="center" vertical="center" wrapText="1"/>
    </xf>
    <xf numFmtId="0" fontId="34" fillId="19" borderId="47" xfId="3" applyNumberFormat="1" applyFont="1" applyFill="1" applyBorder="1" applyAlignment="1">
      <alignment horizontal="center" vertical="center" wrapText="1"/>
    </xf>
    <xf numFmtId="0" fontId="18" fillId="22" borderId="11" xfId="3" applyNumberFormat="1" applyFont="1" applyFill="1" applyBorder="1" applyAlignment="1">
      <alignment horizontal="center" vertical="center" wrapText="1"/>
    </xf>
    <xf numFmtId="0" fontId="19" fillId="22" borderId="11" xfId="3" applyNumberFormat="1" applyFont="1" applyFill="1" applyBorder="1" applyAlignment="1">
      <alignment horizontal="center" vertical="center" wrapText="1"/>
    </xf>
    <xf numFmtId="0" fontId="18" fillId="0" borderId="26" xfId="3" applyNumberFormat="1" applyFont="1" applyFill="1" applyBorder="1" applyAlignment="1">
      <alignment horizontal="center" vertical="center" wrapText="1"/>
    </xf>
    <xf numFmtId="0" fontId="18" fillId="0" borderId="0" xfId="3" applyNumberFormat="1" applyFont="1" applyAlignment="1">
      <alignment horizontal="center" vertical="center" wrapText="1"/>
    </xf>
    <xf numFmtId="0" fontId="17" fillId="12" borderId="47" xfId="3" applyNumberFormat="1" applyFont="1" applyFill="1" applyBorder="1" applyAlignment="1">
      <alignment horizontal="left" vertical="center" wrapText="1"/>
    </xf>
    <xf numFmtId="49" fontId="18" fillId="0" borderId="0" xfId="3" applyNumberFormat="1" applyFont="1" applyBorder="1" applyAlignment="1">
      <alignment horizontal="center" vertical="center" wrapText="1"/>
    </xf>
    <xf numFmtId="49" fontId="33" fillId="11" borderId="74" xfId="3" applyNumberFormat="1" applyFont="1" applyFill="1" applyBorder="1" applyAlignment="1">
      <alignment horizontal="center" vertical="center" wrapText="1"/>
    </xf>
    <xf numFmtId="49" fontId="18" fillId="0" borderId="1" xfId="3" applyNumberFormat="1" applyFont="1" applyFill="1" applyBorder="1" applyAlignment="1">
      <alignment horizontal="center" vertical="center" wrapText="1"/>
    </xf>
    <xf numFmtId="49" fontId="34" fillId="19" borderId="42" xfId="3" applyNumberFormat="1" applyFont="1" applyFill="1" applyBorder="1" applyAlignment="1">
      <alignment horizontal="center" vertical="center" wrapText="1"/>
    </xf>
    <xf numFmtId="49" fontId="18" fillId="22" borderId="1" xfId="3" applyNumberFormat="1" applyFont="1" applyFill="1" applyBorder="1" applyAlignment="1">
      <alignment horizontal="center" vertical="center" wrapText="1"/>
    </xf>
    <xf numFmtId="49" fontId="18" fillId="0" borderId="25" xfId="3" applyNumberFormat="1" applyFont="1" applyFill="1" applyBorder="1" applyAlignment="1">
      <alignment horizontal="center" vertical="center" wrapText="1"/>
    </xf>
    <xf numFmtId="49" fontId="18" fillId="0" borderId="0" xfId="3" applyNumberFormat="1" applyFont="1" applyAlignment="1">
      <alignment horizontal="center" vertical="center" wrapText="1"/>
    </xf>
    <xf numFmtId="49" fontId="17" fillId="12" borderId="47" xfId="3" applyNumberFormat="1" applyFont="1" applyFill="1" applyBorder="1" applyAlignment="1">
      <alignment horizontal="left" vertical="center" wrapText="1"/>
    </xf>
    <xf numFmtId="49" fontId="18" fillId="6" borderId="1" xfId="3" applyNumberFormat="1" applyFont="1" applyFill="1" applyBorder="1" applyAlignment="1">
      <alignment horizontal="center" vertical="center" wrapText="1"/>
    </xf>
    <xf numFmtId="49" fontId="18" fillId="6" borderId="25" xfId="3" applyNumberFormat="1" applyFont="1" applyFill="1" applyBorder="1" applyAlignment="1">
      <alignment horizontal="center" vertical="center" wrapText="1"/>
    </xf>
    <xf numFmtId="49" fontId="18" fillId="6" borderId="11" xfId="3" applyNumberFormat="1" applyFont="1" applyFill="1" applyBorder="1" applyAlignment="1">
      <alignment horizontal="center" vertical="center" wrapText="1"/>
    </xf>
    <xf numFmtId="49" fontId="17" fillId="12" borderId="47" xfId="3" applyNumberFormat="1" applyFont="1" applyFill="1" applyBorder="1" applyAlignment="1">
      <alignment vertical="center" wrapText="1"/>
    </xf>
    <xf numFmtId="168" fontId="34" fillId="0" borderId="52" xfId="9" applyNumberFormat="1" applyFont="1" applyFill="1" applyBorder="1" applyAlignment="1">
      <alignment vertical="center"/>
    </xf>
    <xf numFmtId="164" fontId="34" fillId="19" borderId="45" xfId="3" applyFont="1" applyFill="1" applyBorder="1" applyAlignment="1">
      <alignment horizontal="center" vertical="center" wrapText="1"/>
    </xf>
    <xf numFmtId="0" fontId="58" fillId="0" borderId="20" xfId="0" applyFont="1" applyBorder="1" applyAlignment="1">
      <alignment horizontal="center" wrapText="1"/>
    </xf>
    <xf numFmtId="0" fontId="58" fillId="0" borderId="6" xfId="0" applyFont="1" applyBorder="1" applyAlignment="1">
      <alignment horizontal="center" wrapText="1"/>
    </xf>
    <xf numFmtId="0" fontId="58" fillId="0" borderId="19" xfId="0" applyFont="1" applyBorder="1" applyAlignment="1">
      <alignment horizontal="center" wrapText="1"/>
    </xf>
    <xf numFmtId="0" fontId="58" fillId="24" borderId="24" xfId="0" applyFont="1" applyFill="1" applyBorder="1"/>
    <xf numFmtId="0" fontId="58" fillId="24" borderId="25" xfId="0" applyFont="1" applyFill="1" applyBorder="1"/>
    <xf numFmtId="0" fontId="58" fillId="24" borderId="36" xfId="0" applyFont="1" applyFill="1" applyBorder="1"/>
    <xf numFmtId="0" fontId="58" fillId="24" borderId="23" xfId="0" applyFont="1" applyFill="1" applyBorder="1"/>
    <xf numFmtId="0" fontId="58" fillId="24" borderId="26" xfId="0" applyFont="1" applyFill="1" applyBorder="1"/>
    <xf numFmtId="164" fontId="34" fillId="19" borderId="40" xfId="3" applyFont="1" applyFill="1" applyBorder="1" applyAlignment="1">
      <alignment horizontal="center" vertical="center" wrapText="1"/>
    </xf>
    <xf numFmtId="164" fontId="34" fillId="25" borderId="10" xfId="3" applyFont="1" applyFill="1" applyBorder="1" applyAlignment="1">
      <alignment horizontal="center" vertical="center" wrapText="1"/>
    </xf>
    <xf numFmtId="164" fontId="34" fillId="25" borderId="9" xfId="3" applyFont="1" applyFill="1" applyBorder="1" applyAlignment="1">
      <alignment horizontal="center" vertical="center" wrapText="1"/>
    </xf>
    <xf numFmtId="164" fontId="34" fillId="25" borderId="55" xfId="3" applyFont="1" applyFill="1" applyBorder="1" applyAlignment="1">
      <alignment horizontal="center" vertical="center" wrapText="1"/>
    </xf>
    <xf numFmtId="164" fontId="50" fillId="25" borderId="56" xfId="3" applyFont="1" applyFill="1" applyBorder="1" applyAlignment="1">
      <alignment horizontal="center" vertical="center" wrapText="1"/>
    </xf>
    <xf numFmtId="164" fontId="50" fillId="25" borderId="57" xfId="3" applyFont="1" applyFill="1" applyBorder="1" applyAlignment="1">
      <alignment horizontal="center" vertical="center" wrapText="1"/>
    </xf>
    <xf numFmtId="164" fontId="50" fillId="25" borderId="58" xfId="3" applyFont="1" applyFill="1" applyBorder="1" applyAlignment="1">
      <alignment horizontal="center" vertical="center" wrapText="1"/>
    </xf>
    <xf numFmtId="164" fontId="34" fillId="26" borderId="55" xfId="3" applyFont="1" applyFill="1" applyBorder="1" applyAlignment="1">
      <alignment horizontal="center" vertical="center" wrapText="1"/>
    </xf>
    <xf numFmtId="164" fontId="34" fillId="19" borderId="59" xfId="3" applyFont="1" applyFill="1" applyBorder="1" applyAlignment="1">
      <alignment horizontal="center" vertical="center" wrapText="1"/>
    </xf>
    <xf numFmtId="164" fontId="34" fillId="19" borderId="60" xfId="3" applyFont="1" applyFill="1" applyBorder="1" applyAlignment="1">
      <alignment horizontal="center" vertical="center" wrapText="1"/>
    </xf>
    <xf numFmtId="164" fontId="34" fillId="27" borderId="10" xfId="3" applyFont="1" applyFill="1" applyBorder="1" applyAlignment="1">
      <alignment horizontal="center" vertical="center" wrapText="1"/>
    </xf>
    <xf numFmtId="164" fontId="34" fillId="27" borderId="9" xfId="3" applyFont="1" applyFill="1" applyBorder="1" applyAlignment="1">
      <alignment horizontal="center" vertical="center" wrapText="1"/>
    </xf>
    <xf numFmtId="164" fontId="34" fillId="27" borderId="55" xfId="3" applyFont="1" applyFill="1" applyBorder="1" applyAlignment="1">
      <alignment horizontal="center" vertical="center" wrapText="1"/>
    </xf>
    <xf numFmtId="164" fontId="34" fillId="27" borderId="61" xfId="3" applyFont="1" applyFill="1" applyBorder="1" applyAlignment="1">
      <alignment horizontal="center" vertical="center" wrapText="1"/>
    </xf>
    <xf numFmtId="164" fontId="50" fillId="27" borderId="62" xfId="3" applyFont="1" applyFill="1" applyBorder="1" applyAlignment="1">
      <alignment horizontal="center" vertical="center" wrapText="1"/>
    </xf>
    <xf numFmtId="164" fontId="50" fillId="27" borderId="56" xfId="3" applyFont="1" applyFill="1" applyBorder="1" applyAlignment="1">
      <alignment horizontal="center" vertical="center" wrapText="1"/>
    </xf>
    <xf numFmtId="164" fontId="50" fillId="27" borderId="61" xfId="3" applyFont="1" applyFill="1" applyBorder="1" applyAlignment="1">
      <alignment horizontal="center" vertical="center" wrapText="1"/>
    </xf>
    <xf numFmtId="164" fontId="16" fillId="27" borderId="62" xfId="3" applyFont="1" applyFill="1" applyBorder="1" applyAlignment="1">
      <alignment horizontal="center" vertical="center" wrapText="1"/>
    </xf>
    <xf numFmtId="164" fontId="16" fillId="27" borderId="56" xfId="3" applyFont="1" applyFill="1" applyBorder="1" applyAlignment="1">
      <alignment horizontal="center" vertical="center" wrapText="1"/>
    </xf>
    <xf numFmtId="164" fontId="16" fillId="27" borderId="10" xfId="3" applyFont="1" applyFill="1" applyBorder="1" applyAlignment="1">
      <alignment horizontal="center" vertical="center" wrapText="1"/>
    </xf>
    <xf numFmtId="164" fontId="55" fillId="27" borderId="10" xfId="3" applyFont="1" applyFill="1" applyBorder="1" applyAlignment="1">
      <alignment horizontal="center" vertical="center" wrapText="1"/>
    </xf>
    <xf numFmtId="0" fontId="34" fillId="0" borderId="31" xfId="0" applyFont="1" applyFill="1" applyBorder="1" applyAlignment="1">
      <alignment horizontal="center" vertical="center"/>
    </xf>
    <xf numFmtId="0" fontId="34" fillId="0" borderId="63" xfId="0" applyFont="1" applyFill="1" applyBorder="1" applyAlignment="1">
      <alignment horizontal="center" vertical="center"/>
    </xf>
    <xf numFmtId="0" fontId="34" fillId="22" borderId="31" xfId="0" applyFont="1" applyFill="1" applyBorder="1" applyAlignment="1">
      <alignment horizontal="center" vertical="center"/>
    </xf>
    <xf numFmtId="0" fontId="34" fillId="0" borderId="10" xfId="0" applyFont="1" applyFill="1" applyBorder="1" applyAlignment="1">
      <alignment horizontal="center" vertical="center"/>
    </xf>
    <xf numFmtId="164" fontId="50" fillId="0" borderId="0" xfId="3" applyFont="1" applyAlignment="1">
      <alignment horizontal="center" vertical="center" wrapText="1"/>
    </xf>
    <xf numFmtId="164" fontId="34" fillId="28" borderId="0" xfId="3" applyFont="1" applyFill="1" applyBorder="1" applyAlignment="1">
      <alignment horizontal="center" vertical="center" wrapText="1"/>
    </xf>
    <xf numFmtId="164" fontId="18" fillId="28" borderId="0" xfId="3" applyFont="1" applyFill="1" applyAlignment="1">
      <alignment horizontal="center" vertical="center" wrapText="1"/>
    </xf>
    <xf numFmtId="164" fontId="34" fillId="5" borderId="0" xfId="3" applyFont="1" applyFill="1" applyBorder="1" applyAlignment="1">
      <alignment horizontal="center" vertical="center" wrapText="1"/>
    </xf>
    <xf numFmtId="164" fontId="18" fillId="5" borderId="0" xfId="3" applyFont="1" applyFill="1" applyAlignment="1">
      <alignment horizontal="center" vertical="center" wrapText="1"/>
    </xf>
    <xf numFmtId="164" fontId="59" fillId="5" borderId="0" xfId="3" applyFont="1" applyFill="1" applyAlignment="1">
      <alignment horizontal="center" vertical="center" wrapText="1"/>
    </xf>
    <xf numFmtId="164" fontId="34" fillId="5" borderId="0" xfId="3" applyFont="1" applyFill="1" applyAlignment="1">
      <alignment horizontal="center" vertical="center" wrapText="1"/>
    </xf>
    <xf numFmtId="164" fontId="18" fillId="28" borderId="0" xfId="3" applyFont="1" applyFill="1" applyBorder="1" applyAlignment="1">
      <alignment horizontal="center" vertical="center" wrapText="1"/>
    </xf>
    <xf numFmtId="164" fontId="34" fillId="28" borderId="41" xfId="3" applyFont="1" applyFill="1" applyBorder="1" applyAlignment="1">
      <alignment horizontal="center" vertical="center" wrapText="1"/>
    </xf>
    <xf numFmtId="164" fontId="60" fillId="28" borderId="0" xfId="3" applyFont="1" applyFill="1" applyBorder="1" applyAlignment="1">
      <alignment horizontal="center" vertical="center" wrapText="1"/>
    </xf>
    <xf numFmtId="0" fontId="62" fillId="33" borderId="1" xfId="0" applyFont="1" applyFill="1" applyBorder="1"/>
    <xf numFmtId="0" fontId="7" fillId="33" borderId="1" xfId="0" applyFont="1" applyFill="1" applyBorder="1"/>
    <xf numFmtId="0" fontId="7" fillId="33" borderId="1" xfId="0" applyFont="1" applyFill="1" applyBorder="1" applyAlignment="1">
      <alignment vertical="center"/>
    </xf>
    <xf numFmtId="0" fontId="7" fillId="33" borderId="11" xfId="0" applyFont="1" applyFill="1" applyBorder="1" applyAlignment="1">
      <alignment vertical="center"/>
    </xf>
    <xf numFmtId="0" fontId="0" fillId="10" borderId="1" xfId="0" applyFill="1" applyBorder="1"/>
    <xf numFmtId="171" fontId="0" fillId="10" borderId="1" xfId="0" applyNumberFormat="1" applyFill="1" applyBorder="1"/>
    <xf numFmtId="171" fontId="0" fillId="10" borderId="1" xfId="0" applyNumberFormat="1" applyFill="1" applyBorder="1" applyAlignment="1">
      <alignment vertical="center"/>
    </xf>
    <xf numFmtId="172" fontId="0" fillId="10" borderId="1" xfId="0" applyNumberFormat="1" applyFill="1" applyBorder="1" applyAlignment="1">
      <alignment horizontal="center" vertical="center"/>
    </xf>
    <xf numFmtId="9" fontId="0" fillId="10" borderId="1" xfId="14" applyFont="1" applyFill="1" applyBorder="1" applyAlignment="1">
      <alignment vertical="center"/>
    </xf>
    <xf numFmtId="0" fontId="0" fillId="22" borderId="1" xfId="0" applyFill="1" applyBorder="1"/>
    <xf numFmtId="171" fontId="0" fillId="22" borderId="1" xfId="0" applyNumberFormat="1" applyFill="1" applyBorder="1"/>
    <xf numFmtId="171" fontId="0" fillId="22" borderId="1" xfId="0" applyNumberFormat="1" applyFill="1" applyBorder="1" applyAlignment="1">
      <alignment vertical="center"/>
    </xf>
    <xf numFmtId="172" fontId="0" fillId="22" borderId="1" xfId="0" applyNumberFormat="1" applyFill="1" applyBorder="1" applyAlignment="1">
      <alignment horizontal="center" vertical="center"/>
    </xf>
    <xf numFmtId="9" fontId="0" fillId="22" borderId="1" xfId="14" applyFont="1" applyFill="1" applyBorder="1" applyAlignment="1">
      <alignment vertical="center"/>
    </xf>
    <xf numFmtId="44" fontId="61" fillId="22" borderId="1" xfId="0" applyNumberFormat="1" applyFont="1" applyFill="1" applyBorder="1"/>
    <xf numFmtId="0" fontId="0" fillId="22" borderId="1" xfId="0" applyFill="1" applyBorder="1" applyAlignment="1">
      <alignment vertical="center"/>
    </xf>
    <xf numFmtId="173" fontId="0" fillId="22" borderId="1" xfId="0" applyNumberFormat="1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vertical="center"/>
    </xf>
    <xf numFmtId="171" fontId="0" fillId="0" borderId="0" xfId="0" applyNumberFormat="1" applyBorder="1"/>
    <xf numFmtId="171" fontId="0" fillId="0" borderId="0" xfId="0" applyNumberFormat="1" applyBorder="1" applyAlignment="1">
      <alignment vertical="center"/>
    </xf>
    <xf numFmtId="44" fontId="61" fillId="0" borderId="0" xfId="0" applyNumberFormat="1" applyFont="1" applyFill="1" applyBorder="1"/>
    <xf numFmtId="174" fontId="0" fillId="10" borderId="1" xfId="14" applyNumberFormat="1" applyFont="1" applyFill="1" applyBorder="1" applyAlignment="1">
      <alignment vertical="center"/>
    </xf>
    <xf numFmtId="164" fontId="23" fillId="0" borderId="25" xfId="3" applyFont="1" applyFill="1" applyBorder="1" applyAlignment="1">
      <alignment horizontal="center" vertical="center" wrapText="1"/>
    </xf>
    <xf numFmtId="164" fontId="23" fillId="0" borderId="57" xfId="3" applyFont="1" applyFill="1" applyBorder="1" applyAlignment="1">
      <alignment horizontal="center" vertical="center" wrapText="1"/>
    </xf>
    <xf numFmtId="168" fontId="47" fillId="0" borderId="24" xfId="9" applyNumberFormat="1" applyFont="1" applyFill="1" applyBorder="1" applyAlignment="1">
      <alignment horizontal="center" vertical="center"/>
    </xf>
    <xf numFmtId="168" fontId="47" fillId="0" borderId="66" xfId="9" applyNumberFormat="1" applyFont="1" applyFill="1" applyBorder="1" applyAlignment="1">
      <alignment horizontal="center" vertical="center"/>
    </xf>
    <xf numFmtId="168" fontId="47" fillId="0" borderId="20" xfId="9" applyNumberFormat="1" applyFont="1" applyFill="1" applyBorder="1" applyAlignment="1">
      <alignment horizontal="center" vertical="center"/>
    </xf>
    <xf numFmtId="168" fontId="47" fillId="0" borderId="25" xfId="9" applyNumberFormat="1" applyFont="1" applyFill="1" applyBorder="1" applyAlignment="1">
      <alignment horizontal="center" vertical="center"/>
    </xf>
    <xf numFmtId="168" fontId="47" fillId="0" borderId="6" xfId="9" applyNumberFormat="1" applyFont="1" applyFill="1" applyBorder="1" applyAlignment="1">
      <alignment horizontal="center" vertical="center"/>
    </xf>
    <xf numFmtId="168" fontId="39" fillId="0" borderId="25" xfId="9" applyNumberFormat="1" applyFont="1" applyBorder="1" applyAlignment="1">
      <alignment horizontal="center" vertical="center"/>
    </xf>
    <xf numFmtId="168" fontId="39" fillId="0" borderId="64" xfId="9" applyNumberFormat="1" applyFont="1" applyBorder="1" applyAlignment="1">
      <alignment horizontal="center" vertical="center"/>
    </xf>
    <xf numFmtId="168" fontId="39" fillId="0" borderId="6" xfId="9" applyNumberFormat="1" applyFont="1" applyBorder="1" applyAlignment="1">
      <alignment horizontal="center" vertical="center"/>
    </xf>
    <xf numFmtId="164" fontId="24" fillId="0" borderId="25" xfId="3" applyFont="1" applyFill="1" applyBorder="1" applyAlignment="1">
      <alignment horizontal="center" vertical="center" wrapText="1"/>
    </xf>
    <xf numFmtId="164" fontId="24" fillId="0" borderId="64" xfId="3" applyFont="1" applyFill="1" applyBorder="1" applyAlignment="1">
      <alignment horizontal="center" vertical="center" wrapText="1"/>
    </xf>
    <xf numFmtId="164" fontId="24" fillId="0" borderId="6" xfId="3" applyFont="1" applyFill="1" applyBorder="1" applyAlignment="1">
      <alignment horizontal="center" vertical="center" wrapText="1"/>
    </xf>
    <xf numFmtId="164" fontId="24" fillId="0" borderId="65" xfId="3" applyFont="1" applyFill="1" applyBorder="1" applyAlignment="1">
      <alignment horizontal="center" vertical="center" wrapText="1"/>
    </xf>
    <xf numFmtId="164" fontId="8" fillId="5" borderId="41" xfId="3" applyFont="1" applyFill="1" applyBorder="1" applyAlignment="1">
      <alignment horizontal="center" vertical="center" wrapText="1"/>
    </xf>
    <xf numFmtId="164" fontId="8" fillId="5" borderId="45" xfId="3" applyFont="1" applyFill="1" applyBorder="1" applyAlignment="1">
      <alignment horizontal="center" vertical="center" wrapText="1"/>
    </xf>
    <xf numFmtId="164" fontId="8" fillId="5" borderId="8" xfId="3" applyFont="1" applyFill="1" applyBorder="1" applyAlignment="1">
      <alignment horizontal="center" vertical="center" wrapText="1"/>
    </xf>
    <xf numFmtId="168" fontId="48" fillId="0" borderId="25" xfId="9" applyNumberFormat="1" applyFont="1" applyFill="1" applyBorder="1" applyAlignment="1">
      <alignment horizontal="center" vertical="center"/>
    </xf>
    <xf numFmtId="168" fontId="48" fillId="0" borderId="64" xfId="9" applyNumberFormat="1" applyFont="1" applyFill="1" applyBorder="1" applyAlignment="1">
      <alignment horizontal="center" vertical="center"/>
    </xf>
    <xf numFmtId="168" fontId="48" fillId="0" borderId="6" xfId="9" applyNumberFormat="1" applyFont="1" applyFill="1" applyBorder="1" applyAlignment="1">
      <alignment horizontal="center" vertical="center"/>
    </xf>
    <xf numFmtId="168" fontId="39" fillId="0" borderId="25" xfId="9" applyNumberFormat="1" applyFont="1" applyFill="1" applyBorder="1" applyAlignment="1">
      <alignment horizontal="center" vertical="center"/>
    </xf>
    <xf numFmtId="168" fontId="39" fillId="0" borderId="64" xfId="9" applyNumberFormat="1" applyFont="1" applyFill="1" applyBorder="1" applyAlignment="1">
      <alignment horizontal="center" vertical="center"/>
    </xf>
    <xf numFmtId="168" fontId="39" fillId="0" borderId="6" xfId="9" applyNumberFormat="1" applyFont="1" applyFill="1" applyBorder="1" applyAlignment="1">
      <alignment horizontal="center" vertical="center"/>
    </xf>
    <xf numFmtId="9" fontId="47" fillId="0" borderId="25" xfId="14" applyFont="1" applyFill="1" applyBorder="1" applyAlignment="1">
      <alignment horizontal="center" vertical="center"/>
    </xf>
    <xf numFmtId="9" fontId="47" fillId="0" borderId="6" xfId="14" applyFont="1" applyFill="1" applyBorder="1" applyAlignment="1">
      <alignment horizontal="center" vertical="center"/>
    </xf>
    <xf numFmtId="168" fontId="47" fillId="0" borderId="64" xfId="9" applyNumberFormat="1" applyFont="1" applyFill="1" applyBorder="1" applyAlignment="1">
      <alignment horizontal="center" vertical="center"/>
    </xf>
    <xf numFmtId="9" fontId="47" fillId="0" borderId="64" xfId="14" applyFont="1" applyFill="1" applyBorder="1" applyAlignment="1">
      <alignment horizontal="center" vertical="center"/>
    </xf>
    <xf numFmtId="168" fontId="48" fillId="0" borderId="26" xfId="9" applyNumberFormat="1" applyFont="1" applyFill="1" applyBorder="1" applyAlignment="1">
      <alignment horizontal="center" vertical="center"/>
    </xf>
    <xf numFmtId="168" fontId="48" fillId="0" borderId="22" xfId="9" applyNumberFormat="1" applyFont="1" applyFill="1" applyBorder="1" applyAlignment="1">
      <alignment horizontal="center" vertical="center"/>
    </xf>
    <xf numFmtId="9" fontId="47" fillId="0" borderId="11" xfId="14" applyFont="1" applyFill="1" applyBorder="1" applyAlignment="1">
      <alignment horizontal="center" vertical="center"/>
    </xf>
    <xf numFmtId="168" fontId="48" fillId="0" borderId="54" xfId="9" applyNumberFormat="1" applyFont="1" applyFill="1" applyBorder="1" applyAlignment="1">
      <alignment horizontal="center" vertical="center"/>
    </xf>
    <xf numFmtId="0" fontId="17" fillId="29" borderId="40" xfId="0" applyFont="1" applyFill="1" applyBorder="1" applyAlignment="1">
      <alignment horizontal="center"/>
    </xf>
    <xf numFmtId="0" fontId="17" fillId="29" borderId="59" xfId="0" applyFont="1" applyFill="1" applyBorder="1" applyAlignment="1">
      <alignment horizontal="center"/>
    </xf>
    <xf numFmtId="0" fontId="17" fillId="29" borderId="67" xfId="0" applyFont="1" applyFill="1" applyBorder="1" applyAlignment="1">
      <alignment horizontal="center"/>
    </xf>
    <xf numFmtId="0" fontId="17" fillId="29" borderId="55" xfId="0" applyFont="1" applyFill="1" applyBorder="1" applyAlignment="1">
      <alignment horizontal="center"/>
    </xf>
    <xf numFmtId="0" fontId="17" fillId="29" borderId="61" xfId="0" applyFont="1" applyFill="1" applyBorder="1" applyAlignment="1">
      <alignment horizontal="center"/>
    </xf>
    <xf numFmtId="0" fontId="17" fillId="29" borderId="10" xfId="0" applyFont="1" applyFill="1" applyBorder="1" applyAlignment="1">
      <alignment horizontal="center"/>
    </xf>
    <xf numFmtId="0" fontId="17" fillId="30" borderId="61" xfId="0" applyFont="1" applyFill="1" applyBorder="1" applyAlignment="1">
      <alignment horizontal="center"/>
    </xf>
    <xf numFmtId="0" fontId="7" fillId="30" borderId="61" xfId="0" applyFont="1" applyFill="1" applyBorder="1" applyAlignment="1">
      <alignment horizontal="center"/>
    </xf>
    <xf numFmtId="0" fontId="17" fillId="31" borderId="61" xfId="0" applyFont="1" applyFill="1" applyBorder="1" applyAlignment="1">
      <alignment horizontal="center"/>
    </xf>
    <xf numFmtId="0" fontId="7" fillId="31" borderId="61" xfId="0" applyFont="1" applyFill="1" applyBorder="1" applyAlignment="1">
      <alignment horizontal="center"/>
    </xf>
    <xf numFmtId="0" fontId="17" fillId="32" borderId="40" xfId="0" applyFont="1" applyFill="1" applyBorder="1" applyAlignment="1">
      <alignment horizontal="center"/>
    </xf>
    <xf numFmtId="0" fontId="17" fillId="32" borderId="59" xfId="0" applyFont="1" applyFill="1" applyBorder="1" applyAlignment="1">
      <alignment horizontal="center"/>
    </xf>
    <xf numFmtId="0" fontId="17" fillId="32" borderId="67" xfId="0" applyFont="1" applyFill="1" applyBorder="1" applyAlignment="1">
      <alignment horizontal="center"/>
    </xf>
    <xf numFmtId="0" fontId="17" fillId="32" borderId="50" xfId="0" applyFont="1" applyFill="1" applyBorder="1" applyAlignment="1">
      <alignment horizontal="center"/>
    </xf>
    <xf numFmtId="0" fontId="17" fillId="32" borderId="0" xfId="0" applyFont="1" applyFill="1" applyBorder="1" applyAlignment="1">
      <alignment horizontal="center"/>
    </xf>
    <xf numFmtId="0" fontId="17" fillId="32" borderId="63" xfId="0" applyFont="1" applyFill="1" applyBorder="1" applyAlignment="1">
      <alignment horizontal="center"/>
    </xf>
  </cellXfs>
  <cellStyles count="17">
    <cellStyle name="%" xfId="1"/>
    <cellStyle name="Excel Built-in Hyperlink" xfId="2"/>
    <cellStyle name="Excel Built-in Normal 1" xfId="3"/>
    <cellStyle name="Heading" xfId="4"/>
    <cellStyle name="Heading1" xfId="5"/>
    <cellStyle name="Lien hypertexte" xfId="6" builtinId="8"/>
    <cellStyle name="Lien hypertexte 2" xfId="7"/>
    <cellStyle name="Lien hypertexte 3" xfId="8"/>
    <cellStyle name="Milliers" xfId="9" builtinId="3"/>
    <cellStyle name="Normal" xfId="0" builtinId="0" customBuiltin="1"/>
    <cellStyle name="Normal 10" xfId="10"/>
    <cellStyle name="Normal 11" xfId="11"/>
    <cellStyle name="Normal 2" xfId="12"/>
    <cellStyle name="Normal 9" xfId="13"/>
    <cellStyle name="Pourcentage" xfId="14" builtinId="5"/>
    <cellStyle name="Result" xfId="15"/>
    <cellStyle name="Result2" xfId="16"/>
  </cellStyles>
  <dxfs count="10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top style="medium">
          <color indexed="64"/>
        </top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-0.499984740745262"/>
        <name val="Calibri"/>
        <scheme val="minor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lightTrellis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lightTrellis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6" name="Tableau6" displayName="Tableau6" ref="BD2:CF57" totalsRowShown="0" headerRowDxfId="100" headerRowBorderDxfId="99" tableBorderDxfId="98" headerRowCellStyle="Excel Built-in Normal 1">
  <autoFilter ref="BD2:CF57"/>
  <tableColumns count="29">
    <tableColumn id="1" name="Colonne1" dataDxfId="97"/>
    <tableColumn id="2" name="Colonne2" dataDxfId="96"/>
    <tableColumn id="3" name="Colonne3" dataDxfId="95"/>
    <tableColumn id="4" name="Colonne4" dataDxfId="94"/>
    <tableColumn id="5" name="Colonne5" dataDxfId="93"/>
    <tableColumn id="6" name="Colonne6" dataDxfId="92"/>
    <tableColumn id="7" name="Colonne7" dataDxfId="91"/>
    <tableColumn id="8" name="Colonne8" dataDxfId="90"/>
    <tableColumn id="9" name="Colonne9" dataDxfId="89"/>
    <tableColumn id="10" name="Colonne10" dataDxfId="88"/>
    <tableColumn id="11" name="Colonne11" dataDxfId="87"/>
    <tableColumn id="12" name="Colonne12" dataDxfId="86"/>
    <tableColumn id="13" name="Colonne13" dataDxfId="85"/>
    <tableColumn id="14" name="Colonne14" dataDxfId="84"/>
    <tableColumn id="15" name="Colonne15" dataDxfId="83"/>
    <tableColumn id="16" name="Colonne16" dataDxfId="82"/>
    <tableColumn id="17" name="Colonne17" dataDxfId="81"/>
    <tableColumn id="18" name="Colonne18" dataDxfId="80"/>
    <tableColumn id="19" name="Colonne19" dataDxfId="79"/>
    <tableColumn id="20" name="Colonne20" dataDxfId="78"/>
    <tableColumn id="21" name="Colonne21" dataDxfId="77"/>
    <tableColumn id="22" name="Colonne22" dataDxfId="76"/>
    <tableColumn id="23" name="Colonne23" dataDxfId="75"/>
    <tableColumn id="24" name="Colonne24" dataDxfId="74"/>
    <tableColumn id="25" name="Colonne25" dataDxfId="73"/>
    <tableColumn id="26" name="Colonne26" dataDxfId="72"/>
    <tableColumn id="27" name="Colonne27" dataDxfId="71"/>
    <tableColumn id="28" name="Colonne28" dataDxfId="70"/>
    <tableColumn id="29" name="Colonne29" dataDxfId="6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7" name="Tableau7" displayName="Tableau7" ref="CH2:DI57" totalsRowShown="0" headerRowDxfId="68" dataDxfId="66" headerRowBorderDxfId="67" tableBorderDxfId="65" headerRowCellStyle="Excel Built-in Normal 1">
  <autoFilter ref="CH2:DI57"/>
  <tableColumns count="28">
    <tableColumn id="1" name="Colonne1" dataDxfId="64"/>
    <tableColumn id="2" name="Colonne2" dataDxfId="63"/>
    <tableColumn id="3" name="Colonne3" dataDxfId="62"/>
    <tableColumn id="4" name="Colonne4" dataDxfId="61"/>
    <tableColumn id="5" name="Colonne5" dataDxfId="60"/>
    <tableColumn id="6" name="Colonne6" dataDxfId="59"/>
    <tableColumn id="7" name="Colonne7" dataDxfId="58"/>
    <tableColumn id="8" name="Colonne8" dataDxfId="57"/>
    <tableColumn id="9" name="Colonne9" dataDxfId="56"/>
    <tableColumn id="10" name="Colonne10" dataDxfId="55"/>
    <tableColumn id="11" name="Colonne11" dataDxfId="54"/>
    <tableColumn id="12" name="Colonne12" dataDxfId="53"/>
    <tableColumn id="13" name="Colonne13" dataDxfId="52"/>
    <tableColumn id="14" name="Colonne14" dataDxfId="51"/>
    <tableColumn id="15" name="Colonne15" dataDxfId="50"/>
    <tableColumn id="16" name="Colonne16" dataDxfId="49"/>
    <tableColumn id="17" name="Colonne17" dataDxfId="48"/>
    <tableColumn id="18" name="Colonne18" dataDxfId="47"/>
    <tableColumn id="19" name="Colonne19" dataDxfId="46"/>
    <tableColumn id="20" name="Colonne20" dataDxfId="45"/>
    <tableColumn id="21" name="Colonne21" dataDxfId="44"/>
    <tableColumn id="22" name="Colonne22" dataDxfId="43"/>
    <tableColumn id="23" name="Colonne23" dataDxfId="42"/>
    <tableColumn id="24" name="Colonne24" dataDxfId="41"/>
    <tableColumn id="25" name="Colonne25" dataDxfId="40"/>
    <tableColumn id="26" name="Colonne26" dataDxfId="39"/>
    <tableColumn id="27" name="Colonne27" dataDxfId="38"/>
    <tableColumn id="28" name="Colonne28" dataDxfId="37"/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4:J11" totalsRowCount="1" headerRowDxfId="36" headerRowBorderDxfId="35" tableBorderDxfId="34" totalsRowBorderDxfId="33">
  <autoFilter ref="A4:J10"/>
  <tableColumns count="10">
    <tableColumn id="1" name="SECTEUR" totalsRowLabel="Total" dataDxfId="32" totalsRowDxfId="31"/>
    <tableColumn id="2" name="Participation Ex&amp;Co" totalsRowFunction="sum" dataDxfId="30" totalsRowDxfId="29"/>
    <tableColumn id="3" name="Nb total de Leasing Ex&amp;Co reçus" totalsRowFunction="sum" dataDxfId="28" totalsRowDxfId="27"/>
    <tableColumn id="5" name="Nb total d'EDM Ex&amp;Co reçus2" totalsRowFunction="sum" dataDxfId="26" totalsRowDxfId="25"/>
    <tableColumn id="6" name="Partcipation Digital" totalsRowFunction="sum" dataDxfId="24" totalsRowDxfId="23"/>
    <tableColumn id="7" name="Nb total de Leasing Digital reçus" totalsRowFunction="sum" dataDxfId="22" totalsRowDxfId="21"/>
    <tableColumn id="9" name="Nb total d'EDM Digital" totalsRowFunction="sum" dataDxfId="20" totalsRowDxfId="19"/>
    <tableColumn id="10" name="Participations" totalsRowFunction="sum" dataDxfId="18" totalsRowDxfId="17">
      <calculatedColumnFormula>B5+E5</calculatedColumnFormula>
    </tableColumn>
    <tableColumn id="11" name="Nb total de Leasing reçus" totalsRowFunction="sum" dataDxfId="16" totalsRowDxfId="15">
      <calculatedColumnFormula>F5+C5</calculatedColumnFormula>
    </tableColumn>
    <tableColumn id="13" name="Nb total d'EDM2" totalsRowFunction="sum" dataDxfId="14" totalsRowDxfId="13">
      <calculatedColumnFormula>D5+G5</calculatedColumnFormula>
    </tableColumn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K4:S11" totalsRowShown="0" headerRowDxfId="12" headerRowBorderDxfId="11" tableBorderDxfId="10" totalsRowBorderDxfId="9">
  <autoFilter ref="K4:S11"/>
  <tableColumns count="9">
    <tableColumn id="1" name="Participation Ex&amp;Co" dataDxfId="8"/>
    <tableColumn id="2" name="Nb total de Leasing Ex&amp;Co reçus" dataDxfId="7"/>
    <tableColumn id="3" name="Nb total d'EDM Ex&amp;Co reçus2" dataDxfId="6"/>
    <tableColumn id="4" name="Partcipation Digital" dataDxfId="5"/>
    <tableColumn id="5" name="Nb total de Leasing Digital reçus" dataDxfId="4"/>
    <tableColumn id="6" name="Nb total d'EDM Digital2" dataDxfId="3"/>
    <tableColumn id="7" name="Participations" dataDxfId="2"/>
    <tableColumn id="8" name="Nb total de Leasing reçus" dataDxfId="1"/>
    <tableColumn id="9" name="Nb total d'EDM2" dataDxfId="0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  <pageSetUpPr fitToPage="1"/>
  </sheetPr>
  <dimension ref="A1:DI63"/>
  <sheetViews>
    <sheetView tabSelected="1" topLeftCell="B1" zoomScale="70" zoomScaleNormal="70" workbookViewId="0">
      <pane xSplit="2" ySplit="6" topLeftCell="D7" activePane="bottomRight" state="frozen"/>
      <selection activeCell="B1" sqref="B1"/>
      <selection pane="topRight" activeCell="D1" sqref="D1"/>
      <selection pane="bottomLeft" activeCell="B7" sqref="B7"/>
      <selection pane="bottomRight" activeCell="B8" sqref="A8:XFD8"/>
    </sheetView>
  </sheetViews>
  <sheetFormatPr baseColWidth="10" defaultColWidth="40.5" defaultRowHeight="14.4" outlineLevelRow="3" outlineLevelCol="2" x14ac:dyDescent="0.25"/>
  <cols>
    <col min="1" max="1" width="8.3984375" style="1" customWidth="1"/>
    <col min="2" max="2" width="33.8984375" style="442" bestFit="1" customWidth="1"/>
    <col min="3" max="3" width="19.3984375" style="434" bestFit="1" customWidth="1"/>
    <col min="4" max="4" width="36.09765625" style="442" bestFit="1" customWidth="1"/>
    <col min="5" max="5" width="14.69921875" style="1" bestFit="1" customWidth="1"/>
    <col min="6" max="6" width="1.3984375" style="1" customWidth="1"/>
    <col min="7" max="7" width="25.59765625" style="1" customWidth="1" outlineLevel="1"/>
    <col min="8" max="8" width="16" style="2" customWidth="1" outlineLevel="1"/>
    <col min="9" max="9" width="45.8984375" style="1" customWidth="1" outlineLevel="1"/>
    <col min="10" max="10" width="54.19921875" style="1" customWidth="1" outlineLevel="1"/>
    <col min="11" max="11" width="7.5" style="1" customWidth="1" outlineLevel="1"/>
    <col min="12" max="12" width="3.09765625" style="1" customWidth="1"/>
    <col min="13" max="13" width="40.59765625" style="1" customWidth="1" outlineLevel="2"/>
    <col min="14" max="14" width="34.5" style="1" customWidth="1" outlineLevel="2"/>
    <col min="15" max="15" width="18.3984375" style="1" customWidth="1" outlineLevel="2"/>
    <col min="16" max="16" width="20.5" style="1" customWidth="1" outlineLevel="2"/>
    <col min="17" max="17" width="22.69921875" style="1" customWidth="1" outlineLevel="2"/>
    <col min="18" max="18" width="15.19921875" style="1" customWidth="1" outlineLevel="2"/>
    <col min="19" max="19" width="12.59765625" style="1" customWidth="1" outlineLevel="2"/>
    <col min="20" max="20" width="16.3984375" style="1" customWidth="1" outlineLevel="2"/>
    <col min="21" max="21" width="55.19921875" style="1" customWidth="1" outlineLevel="2"/>
    <col min="22" max="22" width="14" style="1" customWidth="1" outlineLevel="2"/>
    <col min="23" max="23" width="16.19921875" style="28" customWidth="1" outlineLevel="2"/>
    <col min="24" max="24" width="10.59765625" style="63" customWidth="1" outlineLevel="1"/>
    <col min="25" max="25" width="10.59765625" style="64" customWidth="1" outlineLevel="1"/>
    <col min="26" max="27" width="10.59765625" style="69" customWidth="1" outlineLevel="1"/>
    <col min="28" max="28" width="10.59765625" style="45" customWidth="1" outlineLevel="1"/>
    <col min="29" max="32" width="10.59765625" style="47" customWidth="1" outlineLevel="1"/>
    <col min="33" max="36" width="10.59765625" style="50" customWidth="1" outlineLevel="1"/>
    <col min="37" max="37" width="11.296875" style="17" customWidth="1"/>
    <col min="38" max="39" width="55.09765625" style="1" customWidth="1" outlineLevel="1"/>
    <col min="40" max="40" width="22.3984375" style="1" customWidth="1" outlineLevel="1"/>
    <col min="41" max="41" width="40.5" style="1" customWidth="1" outlineLevel="1"/>
    <col min="42" max="42" width="22.3984375" style="1" customWidth="1" outlineLevel="1"/>
    <col min="43" max="43" width="3.59765625" style="1" customWidth="1"/>
    <col min="44" max="46" width="19.59765625" style="111" hidden="1" customWidth="1" outlineLevel="2"/>
    <col min="47" max="48" width="19.59765625" style="62" hidden="1" customWidth="1" outlineLevel="2"/>
    <col min="49" max="49" width="3.59765625" style="120" hidden="1" customWidth="1" outlineLevel="1"/>
    <col min="50" max="50" width="23.5" style="112" hidden="1" customWidth="1" outlineLevel="1"/>
    <col min="51" max="51" width="23.5" style="111" hidden="1" customWidth="1" outlineLevel="1"/>
    <col min="52" max="52" width="23.5" style="112" hidden="1" customWidth="1" outlineLevel="1"/>
    <col min="53" max="53" width="23.5" style="111" hidden="1" customWidth="1" outlineLevel="1"/>
    <col min="54" max="54" width="23.5" style="112" hidden="1" customWidth="1" outlineLevel="1"/>
    <col min="55" max="55" width="23.5" style="111" hidden="1" customWidth="1" outlineLevel="1"/>
    <col min="56" max="56" width="18.69921875" style="166" bestFit="1" customWidth="1" collapsed="1"/>
    <col min="57" max="57" width="10.8984375" style="166" bestFit="1" customWidth="1"/>
    <col min="58" max="58" width="24.3984375" style="166" customWidth="1" collapsed="1"/>
    <col min="59" max="59" width="5.8984375" style="166" customWidth="1"/>
    <col min="60" max="60" width="5.59765625" style="166" customWidth="1"/>
    <col min="61" max="68" width="5.8984375" style="166" customWidth="1"/>
    <col min="69" max="69" width="6.09765625" style="166" customWidth="1"/>
    <col min="70" max="70" width="10.8984375" style="166" customWidth="1"/>
    <col min="71" max="80" width="14.3984375" style="141" customWidth="1"/>
    <col min="81" max="83" width="14.3984375" style="1" customWidth="1"/>
    <col min="84" max="84" width="12.3984375" style="243" customWidth="1"/>
    <col min="85" max="85" width="3.59765625" style="1" customWidth="1" collapsed="1"/>
    <col min="86" max="86" width="18" style="1" customWidth="1"/>
    <col min="87" max="87" width="11.09765625" style="1" customWidth="1"/>
    <col min="88" max="88" width="24.3984375" style="1" customWidth="1"/>
    <col min="89" max="89" width="5.8984375" style="1" customWidth="1"/>
    <col min="90" max="90" width="5.59765625" style="1" customWidth="1"/>
    <col min="91" max="91" width="5.8984375" style="1" customWidth="1"/>
    <col min="92" max="98" width="5.8984375" style="166" customWidth="1"/>
    <col min="99" max="99" width="6.09765625" style="166" customWidth="1"/>
    <col min="100" max="100" width="10.8984375" style="166" customWidth="1"/>
    <col min="101" max="106" width="11.09765625" style="1" customWidth="1"/>
    <col min="107" max="107" width="11.19921875" style="1" customWidth="1"/>
    <col min="108" max="108" width="11.09765625" style="28" customWidth="1"/>
    <col min="109" max="112" width="19.59765625" style="1" customWidth="1"/>
    <col min="113" max="113" width="19.59765625" style="483" customWidth="1"/>
    <col min="114" max="16384" width="40.5" style="1"/>
  </cols>
  <sheetData>
    <row r="1" spans="1:113" ht="55.5" customHeight="1" thickBot="1" x14ac:dyDescent="0.3">
      <c r="B1" s="436"/>
      <c r="C1" s="426"/>
      <c r="D1" s="436"/>
      <c r="E1" s="268" t="s">
        <v>324</v>
      </c>
      <c r="F1" s="141"/>
      <c r="G1" s="141"/>
      <c r="H1" s="269"/>
      <c r="I1" s="141"/>
      <c r="J1" s="141"/>
      <c r="K1" s="141"/>
      <c r="L1" s="141"/>
      <c r="AQ1" s="166"/>
      <c r="AR1" s="166" t="s">
        <v>353</v>
      </c>
      <c r="AS1" s="166" t="s">
        <v>325</v>
      </c>
      <c r="AT1" s="166" t="s">
        <v>325</v>
      </c>
      <c r="AU1" s="166" t="s">
        <v>325</v>
      </c>
      <c r="AV1" s="166" t="s">
        <v>325</v>
      </c>
      <c r="AW1" s="166" t="s">
        <v>325</v>
      </c>
      <c r="AX1" s="166" t="s">
        <v>325</v>
      </c>
      <c r="AY1" s="166" t="s">
        <v>325</v>
      </c>
      <c r="AZ1" s="166" t="s">
        <v>325</v>
      </c>
      <c r="BA1" s="166" t="s">
        <v>325</v>
      </c>
      <c r="BB1" s="166" t="s">
        <v>325</v>
      </c>
      <c r="BC1" s="166" t="s">
        <v>325</v>
      </c>
      <c r="BD1" s="484" t="s">
        <v>325</v>
      </c>
      <c r="BE1" s="484" t="s">
        <v>325</v>
      </c>
      <c r="BF1" s="484" t="s">
        <v>325</v>
      </c>
      <c r="BG1" s="484"/>
      <c r="BH1" s="484"/>
      <c r="BI1" s="484"/>
      <c r="BJ1" s="484"/>
      <c r="BK1" s="484"/>
      <c r="BL1" s="484"/>
      <c r="BM1" s="484"/>
      <c r="BN1" s="484"/>
      <c r="BO1" s="484"/>
      <c r="BP1" s="484"/>
      <c r="BQ1" s="484"/>
      <c r="BR1" s="484"/>
      <c r="BS1" s="492" t="s">
        <v>44</v>
      </c>
      <c r="BT1" s="490"/>
      <c r="BU1" s="490"/>
      <c r="BV1" s="490"/>
      <c r="BW1" s="490"/>
      <c r="BX1" s="490"/>
      <c r="BY1" s="490"/>
      <c r="BZ1" s="490"/>
      <c r="CA1" s="490"/>
      <c r="CB1" s="490"/>
      <c r="CC1" s="485"/>
      <c r="CD1" s="485"/>
      <c r="CE1" s="485"/>
      <c r="CF1" s="491"/>
      <c r="CG1" s="34"/>
      <c r="CH1" s="486" t="s">
        <v>325</v>
      </c>
      <c r="CI1" s="486" t="s">
        <v>325</v>
      </c>
      <c r="CJ1" s="486" t="s">
        <v>325</v>
      </c>
      <c r="CK1" s="486"/>
      <c r="CL1" s="486"/>
      <c r="CM1" s="486"/>
      <c r="CN1" s="486"/>
      <c r="CO1" s="486"/>
      <c r="CP1" s="486"/>
      <c r="CQ1" s="486"/>
      <c r="CR1" s="486"/>
      <c r="CS1" s="486"/>
      <c r="CT1" s="486"/>
      <c r="CU1" s="486"/>
      <c r="CV1" s="486"/>
      <c r="CW1" s="487"/>
      <c r="CX1" s="488" t="s">
        <v>351</v>
      </c>
      <c r="CY1" s="487"/>
      <c r="CZ1" s="487"/>
      <c r="DA1" s="487"/>
      <c r="DB1" s="487"/>
      <c r="DC1" s="487"/>
      <c r="DD1" s="530" t="s">
        <v>317</v>
      </c>
      <c r="DE1" s="531"/>
      <c r="DF1" s="531"/>
      <c r="DG1" s="531"/>
      <c r="DH1" s="532"/>
      <c r="DI1" s="489"/>
    </row>
    <row r="2" spans="1:113" ht="29.4" thickBot="1" x14ac:dyDescent="0.3">
      <c r="A2" s="267"/>
      <c r="B2" s="437"/>
      <c r="C2" s="427"/>
      <c r="D2" s="437"/>
      <c r="E2" s="253"/>
      <c r="F2" s="253"/>
      <c r="G2" s="253"/>
      <c r="H2" s="254"/>
      <c r="I2" s="253"/>
      <c r="J2" s="253"/>
      <c r="K2" s="253"/>
      <c r="L2" s="255"/>
      <c r="M2" s="249"/>
      <c r="N2" s="52"/>
      <c r="O2" s="52"/>
      <c r="P2" s="53"/>
      <c r="Q2" s="52"/>
      <c r="R2" s="52"/>
      <c r="S2" s="52"/>
      <c r="T2" s="52"/>
      <c r="U2" s="52"/>
      <c r="V2" s="54"/>
      <c r="W2" s="55"/>
      <c r="X2" s="59"/>
      <c r="Y2" s="60"/>
      <c r="Z2" s="65"/>
      <c r="AA2" s="65"/>
      <c r="AB2" s="43"/>
      <c r="AC2" s="73"/>
      <c r="AD2" s="73"/>
      <c r="AE2" s="73"/>
      <c r="AF2" s="73"/>
      <c r="AG2" s="48"/>
      <c r="AH2" s="48"/>
      <c r="AI2" s="48"/>
      <c r="AJ2" s="48"/>
      <c r="AK2" s="19"/>
      <c r="AL2" s="122"/>
      <c r="AM2" s="122"/>
      <c r="AN2" s="51"/>
      <c r="AO2" s="33"/>
      <c r="AP2" s="103"/>
      <c r="AQ2" s="264"/>
      <c r="AR2" s="261"/>
      <c r="AS2" s="113"/>
      <c r="AT2" s="113"/>
      <c r="AU2" s="114"/>
      <c r="AV2" s="114"/>
      <c r="AW2" s="115"/>
      <c r="AX2" s="116"/>
      <c r="AY2" s="113"/>
      <c r="AZ2" s="116"/>
      <c r="BA2" s="113"/>
      <c r="BB2" s="143"/>
      <c r="BC2" s="149"/>
      <c r="BD2" s="459" t="s">
        <v>363</v>
      </c>
      <c r="BE2" s="460" t="s">
        <v>364</v>
      </c>
      <c r="BF2" s="461" t="s">
        <v>365</v>
      </c>
      <c r="BG2" s="461" t="s">
        <v>366</v>
      </c>
      <c r="BH2" s="461" t="s">
        <v>367</v>
      </c>
      <c r="BI2" s="461" t="s">
        <v>368</v>
      </c>
      <c r="BJ2" s="461" t="s">
        <v>369</v>
      </c>
      <c r="BK2" s="461" t="s">
        <v>370</v>
      </c>
      <c r="BL2" s="461" t="s">
        <v>371</v>
      </c>
      <c r="BM2" s="461" t="s">
        <v>372</v>
      </c>
      <c r="BN2" s="461" t="s">
        <v>373</v>
      </c>
      <c r="BO2" s="461" t="s">
        <v>374</v>
      </c>
      <c r="BP2" s="460" t="s">
        <v>375</v>
      </c>
      <c r="BQ2" s="460" t="s">
        <v>376</v>
      </c>
      <c r="BR2" s="460" t="s">
        <v>377</v>
      </c>
      <c r="BS2" s="462" t="s">
        <v>378</v>
      </c>
      <c r="BT2" s="462" t="s">
        <v>379</v>
      </c>
      <c r="BU2" s="463" t="s">
        <v>380</v>
      </c>
      <c r="BV2" s="463" t="s">
        <v>381</v>
      </c>
      <c r="BW2" s="463" t="s">
        <v>382</v>
      </c>
      <c r="BX2" s="463" t="s">
        <v>383</v>
      </c>
      <c r="BY2" s="463" t="s">
        <v>384</v>
      </c>
      <c r="BZ2" s="463" t="s">
        <v>385</v>
      </c>
      <c r="CA2" s="463" t="s">
        <v>386</v>
      </c>
      <c r="CB2" s="463" t="s">
        <v>387</v>
      </c>
      <c r="CC2" s="463" t="s">
        <v>388</v>
      </c>
      <c r="CD2" s="464" t="s">
        <v>389</v>
      </c>
      <c r="CE2" s="464" t="s">
        <v>390</v>
      </c>
      <c r="CF2" s="465" t="s">
        <v>391</v>
      </c>
      <c r="CG2" s="165"/>
      <c r="CH2" s="468" t="s">
        <v>363</v>
      </c>
      <c r="CI2" s="469" t="s">
        <v>364</v>
      </c>
      <c r="CJ2" s="469" t="s">
        <v>365</v>
      </c>
      <c r="CK2" s="470" t="s">
        <v>366</v>
      </c>
      <c r="CL2" s="470" t="s">
        <v>367</v>
      </c>
      <c r="CM2" s="470" t="s">
        <v>368</v>
      </c>
      <c r="CN2" s="470" t="s">
        <v>369</v>
      </c>
      <c r="CO2" s="470" t="s">
        <v>370</v>
      </c>
      <c r="CP2" s="470" t="s">
        <v>371</v>
      </c>
      <c r="CQ2" s="470" t="s">
        <v>372</v>
      </c>
      <c r="CR2" s="470" t="s">
        <v>373</v>
      </c>
      <c r="CS2" s="470" t="s">
        <v>374</v>
      </c>
      <c r="CT2" s="469" t="s">
        <v>375</v>
      </c>
      <c r="CU2" s="469" t="s">
        <v>376</v>
      </c>
      <c r="CV2" s="471" t="s">
        <v>377</v>
      </c>
      <c r="CW2" s="472" t="s">
        <v>378</v>
      </c>
      <c r="CX2" s="473" t="s">
        <v>379</v>
      </c>
      <c r="CY2" s="473" t="s">
        <v>380</v>
      </c>
      <c r="CZ2" s="473" t="s">
        <v>381</v>
      </c>
      <c r="DA2" s="473" t="s">
        <v>382</v>
      </c>
      <c r="DB2" s="473" t="s">
        <v>383</v>
      </c>
      <c r="DC2" s="474" t="s">
        <v>384</v>
      </c>
      <c r="DD2" s="475" t="s">
        <v>385</v>
      </c>
      <c r="DE2" s="476" t="s">
        <v>386</v>
      </c>
      <c r="DF2" s="476" t="s">
        <v>387</v>
      </c>
      <c r="DG2" s="476" t="s">
        <v>388</v>
      </c>
      <c r="DH2" s="477" t="s">
        <v>389</v>
      </c>
      <c r="DI2" s="478" t="s">
        <v>390</v>
      </c>
    </row>
    <row r="3" spans="1:113" s="4" customFormat="1" ht="26.4" customHeight="1" outlineLevel="2" x14ac:dyDescent="0.25">
      <c r="A3" s="256">
        <v>1</v>
      </c>
      <c r="B3" s="438" t="s">
        <v>334</v>
      </c>
      <c r="C3" s="428" t="s">
        <v>27</v>
      </c>
      <c r="D3" s="444"/>
      <c r="E3" s="5"/>
      <c r="F3" s="23"/>
      <c r="G3" s="6"/>
      <c r="H3" s="7"/>
      <c r="I3" s="8"/>
      <c r="J3" s="6"/>
      <c r="K3" s="6"/>
      <c r="L3" s="6"/>
      <c r="M3" s="15"/>
      <c r="N3" s="6"/>
      <c r="O3" s="6"/>
      <c r="P3" s="6"/>
      <c r="Q3" s="6"/>
      <c r="R3" s="6"/>
      <c r="S3" s="3"/>
      <c r="T3" s="3"/>
      <c r="U3" s="6"/>
      <c r="V3" s="6"/>
      <c r="W3" s="27"/>
      <c r="X3" s="61"/>
      <c r="Y3" s="57"/>
      <c r="Z3" s="66"/>
      <c r="AA3" s="66"/>
      <c r="AB3" s="44"/>
      <c r="AC3" s="12"/>
      <c r="AD3" s="12"/>
      <c r="AE3" s="12"/>
      <c r="AF3" s="46"/>
      <c r="AG3" s="46"/>
      <c r="AH3" s="46"/>
      <c r="AI3" s="46"/>
      <c r="AJ3" s="49"/>
      <c r="AK3" s="36"/>
      <c r="AL3" s="32"/>
      <c r="AM3" s="32"/>
      <c r="AN3" s="31"/>
      <c r="AO3" s="12"/>
      <c r="AP3" s="104"/>
      <c r="AQ3" s="265"/>
      <c r="AR3" s="262" t="e">
        <f>VLOOKUP(F3,'CA TV AV'!C:J,4,0)</f>
        <v>#N/A</v>
      </c>
      <c r="AS3" s="117" t="e">
        <f>VLOOKUP(F3,'CA TV AV'!C:E,3,0)</f>
        <v>#N/A</v>
      </c>
      <c r="AT3" s="117" t="e">
        <f>VLOOKUP(F3,'CA TV AV'!C:G,5,0)</f>
        <v>#N/A</v>
      </c>
      <c r="AU3" s="75" t="e">
        <f>AR3+AS3+AT3</f>
        <v>#N/A</v>
      </c>
      <c r="AV3" s="75" t="e">
        <f>VLOOKUP(F3,'CA TV AV'!C:H,6,0)</f>
        <v>#N/A</v>
      </c>
      <c r="AW3" s="118"/>
      <c r="AX3" s="119" t="e">
        <f>VLOOKUP(F3,'CA TV UHD'!C:E,3,0)</f>
        <v>#N/A</v>
      </c>
      <c r="AY3" s="142" t="e">
        <f>AX3/AR3</f>
        <v>#N/A</v>
      </c>
      <c r="AZ3" s="119" t="e">
        <f>VLOOKUP(F3,'CA CURVE'!C:F,4,0)</f>
        <v>#N/A</v>
      </c>
      <c r="BA3" s="142" t="e">
        <f>AZ3/AR3</f>
        <v>#N/A</v>
      </c>
      <c r="BB3" s="144" t="e">
        <f>VLOOKUP(F3,'CA CURVE'!C:E,3,0)</f>
        <v>#N/A</v>
      </c>
      <c r="BC3" s="150" t="e">
        <f>BB3/AS3</f>
        <v>#N/A</v>
      </c>
      <c r="BD3" s="400" t="str">
        <f>IF(SUM(BG3:BQ3)&gt;0,1," ")</f>
        <v xml:space="preserve"> </v>
      </c>
      <c r="BE3" s="152"/>
      <c r="BF3" s="415"/>
      <c r="BG3" s="244"/>
      <c r="BH3" s="397"/>
      <c r="BI3" s="397"/>
      <c r="BJ3" s="397"/>
      <c r="BK3" s="397"/>
      <c r="BL3" s="397"/>
      <c r="BM3" s="397"/>
      <c r="BN3" s="397"/>
      <c r="BO3" s="244"/>
      <c r="BP3" s="419"/>
      <c r="BQ3" s="419"/>
      <c r="BR3" s="419">
        <f t="shared" ref="BR3:BR12" si="0">SUM(BG3:BQ3)</f>
        <v>0</v>
      </c>
      <c r="BS3" s="155"/>
      <c r="BT3" s="155"/>
      <c r="BU3" s="80"/>
      <c r="BV3" s="159"/>
      <c r="BW3" s="159"/>
      <c r="BX3" s="159"/>
      <c r="BY3" s="80"/>
      <c r="BZ3" s="80"/>
      <c r="CA3" s="159"/>
      <c r="CB3" s="80"/>
      <c r="CC3" s="80"/>
      <c r="CD3" s="163"/>
      <c r="CE3" s="163"/>
      <c r="CF3" s="396">
        <f t="shared" ref="CF3:CF12" si="1">SUM(BS3:CE3)</f>
        <v>0</v>
      </c>
      <c r="CG3" s="240"/>
      <c r="CH3" s="400" t="str">
        <f>IF(SUM(CK3:CU3)&gt;0,1," ")</f>
        <v xml:space="preserve"> </v>
      </c>
      <c r="CI3" s="152"/>
      <c r="CJ3" s="152"/>
      <c r="CK3" s="244"/>
      <c r="CL3" s="244"/>
      <c r="CM3" s="244"/>
      <c r="CN3" s="397"/>
      <c r="CO3" s="397"/>
      <c r="CP3" s="397"/>
      <c r="CQ3" s="397"/>
      <c r="CR3" s="397"/>
      <c r="CS3" s="244"/>
      <c r="CT3" s="419"/>
      <c r="CU3" s="419"/>
      <c r="CV3" s="425">
        <f t="shared" ref="CV3:CV12" si="2">SUM(CK3:CU3)</f>
        <v>0</v>
      </c>
      <c r="CW3" s="154"/>
      <c r="CX3" s="155"/>
      <c r="CY3" s="155"/>
      <c r="CZ3" s="155"/>
      <c r="DA3" s="155"/>
      <c r="DB3" s="155"/>
      <c r="DC3" s="177"/>
      <c r="DD3" s="181"/>
      <c r="DE3" s="182"/>
      <c r="DF3" s="182"/>
      <c r="DG3" s="182"/>
      <c r="DH3" s="183"/>
      <c r="DI3" s="479">
        <f>SUM(CW3:DH3)</f>
        <v>0</v>
      </c>
    </row>
    <row r="4" spans="1:113" s="10" customFormat="1" ht="26.4" customHeight="1" outlineLevel="2" x14ac:dyDescent="0.25">
      <c r="A4" s="256">
        <v>1</v>
      </c>
      <c r="B4" s="438" t="s">
        <v>334</v>
      </c>
      <c r="C4" s="428" t="s">
        <v>27</v>
      </c>
      <c r="D4" s="444"/>
      <c r="E4" s="5"/>
      <c r="F4" s="23"/>
      <c r="G4" s="6"/>
      <c r="H4" s="7"/>
      <c r="I4" s="8"/>
      <c r="J4" s="6"/>
      <c r="K4" s="6"/>
      <c r="L4" s="6"/>
      <c r="M4" s="15"/>
      <c r="N4" s="6"/>
      <c r="O4" s="6"/>
      <c r="P4" s="6"/>
      <c r="Q4" s="6"/>
      <c r="R4" s="6"/>
      <c r="S4" s="3"/>
      <c r="T4" s="3"/>
      <c r="U4" s="6"/>
      <c r="V4" s="6"/>
      <c r="W4" s="27"/>
      <c r="X4" s="75"/>
      <c r="Y4" s="76"/>
      <c r="Z4" s="77"/>
      <c r="AA4" s="77"/>
      <c r="AB4" s="70"/>
      <c r="AC4" s="12"/>
      <c r="AD4" s="12"/>
      <c r="AE4" s="12"/>
      <c r="AF4" s="71"/>
      <c r="AG4" s="71"/>
      <c r="AH4" s="71"/>
      <c r="AI4" s="71"/>
      <c r="AJ4" s="72"/>
      <c r="AK4" s="38"/>
      <c r="AL4" s="32"/>
      <c r="AM4" s="32"/>
      <c r="AN4" s="31"/>
      <c r="AO4" s="12"/>
      <c r="AP4" s="104"/>
      <c r="AQ4" s="265"/>
      <c r="AR4" s="262" t="e">
        <f>VLOOKUP(F4,'CA TV AV'!C:J,4,0)</f>
        <v>#N/A</v>
      </c>
      <c r="AS4" s="117" t="e">
        <f>VLOOKUP(F4,'CA TV AV'!C:E,3,0)</f>
        <v>#N/A</v>
      </c>
      <c r="AT4" s="117" t="e">
        <f>VLOOKUP(F4,'CA TV AV'!C:G,5,0)</f>
        <v>#N/A</v>
      </c>
      <c r="AU4" s="75" t="e">
        <f>AR4+AS4+AT4</f>
        <v>#N/A</v>
      </c>
      <c r="AV4" s="75" t="e">
        <f>VLOOKUP(F4,'CA TV AV'!C:H,6,0)</f>
        <v>#N/A</v>
      </c>
      <c r="AW4" s="118"/>
      <c r="AX4" s="119" t="e">
        <f>VLOOKUP(F4,'CA TV UHD'!C:E,3,0)</f>
        <v>#N/A</v>
      </c>
      <c r="AY4" s="142" t="e">
        <f>AX4/AR4</f>
        <v>#N/A</v>
      </c>
      <c r="AZ4" s="119" t="e">
        <f>VLOOKUP(F4,'CA CURVE'!C:F,4,0)</f>
        <v>#N/A</v>
      </c>
      <c r="BA4" s="142" t="e">
        <f>AZ4/AR4</f>
        <v>#N/A</v>
      </c>
      <c r="BB4" s="144" t="e">
        <f>VLOOKUP(F4,'CA CURVE'!C:E,3,0)</f>
        <v>#N/A</v>
      </c>
      <c r="BC4" s="150" t="e">
        <f>BB4/AS4</f>
        <v>#N/A</v>
      </c>
      <c r="BD4" s="400">
        <v>1</v>
      </c>
      <c r="BE4" s="152">
        <v>1</v>
      </c>
      <c r="BF4" s="415">
        <v>1</v>
      </c>
      <c r="BG4" s="152"/>
      <c r="BH4" s="415"/>
      <c r="BI4" s="415"/>
      <c r="BJ4" s="415"/>
      <c r="BK4" s="415">
        <v>1</v>
      </c>
      <c r="BL4" s="415"/>
      <c r="BM4" s="415"/>
      <c r="BN4" s="415"/>
      <c r="BO4" s="152"/>
      <c r="BP4" s="420"/>
      <c r="BQ4" s="420"/>
      <c r="BR4" s="419">
        <f t="shared" si="0"/>
        <v>1</v>
      </c>
      <c r="BS4" s="156">
        <v>1</v>
      </c>
      <c r="BT4" s="156">
        <v>1</v>
      </c>
      <c r="BU4" s="12">
        <v>1</v>
      </c>
      <c r="BV4" s="110"/>
      <c r="BW4" s="110"/>
      <c r="BX4" s="110"/>
      <c r="BY4" s="12">
        <v>1</v>
      </c>
      <c r="BZ4" s="12">
        <v>1</v>
      </c>
      <c r="CA4" s="110"/>
      <c r="CB4" s="12">
        <v>1</v>
      </c>
      <c r="CC4" s="12">
        <v>1</v>
      </c>
      <c r="CD4" s="107">
        <v>1</v>
      </c>
      <c r="CE4" s="107">
        <v>1</v>
      </c>
      <c r="CF4" s="397">
        <f t="shared" si="1"/>
        <v>9</v>
      </c>
      <c r="CG4" s="240"/>
      <c r="CH4" s="400" t="str">
        <f t="shared" ref="CH4:CH56" si="3">IF(SUM(CK4:CU4)&gt;0,1," ")</f>
        <v xml:space="preserve"> </v>
      </c>
      <c r="CI4" s="152"/>
      <c r="CJ4" s="152"/>
      <c r="CK4" s="152"/>
      <c r="CL4" s="152"/>
      <c r="CM4" s="152"/>
      <c r="CN4" s="415"/>
      <c r="CO4" s="415"/>
      <c r="CP4" s="415"/>
      <c r="CQ4" s="415"/>
      <c r="CR4" s="415"/>
      <c r="CS4" s="152"/>
      <c r="CT4" s="420"/>
      <c r="CU4" s="420"/>
      <c r="CV4" s="425">
        <f t="shared" si="2"/>
        <v>0</v>
      </c>
      <c r="CW4" s="151"/>
      <c r="CX4" s="156"/>
      <c r="CY4" s="156"/>
      <c r="CZ4" s="156"/>
      <c r="DA4" s="156"/>
      <c r="DB4" s="156"/>
      <c r="DC4" s="178"/>
      <c r="DD4" s="184"/>
      <c r="DE4" s="185"/>
      <c r="DF4" s="185"/>
      <c r="DG4" s="185"/>
      <c r="DH4" s="186"/>
      <c r="DI4" s="479">
        <f>SUM(CW4:DH4)</f>
        <v>0</v>
      </c>
    </row>
    <row r="5" spans="1:113" s="4" customFormat="1" ht="26.4" customHeight="1" outlineLevel="2" x14ac:dyDescent="0.25">
      <c r="A5" s="256">
        <v>1</v>
      </c>
      <c r="B5" s="438" t="s">
        <v>334</v>
      </c>
      <c r="C5" s="428" t="s">
        <v>27</v>
      </c>
      <c r="D5" s="444"/>
      <c r="E5" s="5"/>
      <c r="F5" s="23"/>
      <c r="G5" s="6"/>
      <c r="H5" s="7"/>
      <c r="I5" s="8"/>
      <c r="J5" s="6"/>
      <c r="K5" s="6"/>
      <c r="L5" s="6"/>
      <c r="M5" s="15"/>
      <c r="N5" s="6"/>
      <c r="O5" s="6"/>
      <c r="P5" s="6"/>
      <c r="Q5" s="6"/>
      <c r="R5" s="6"/>
      <c r="S5" s="3"/>
      <c r="T5" s="3"/>
      <c r="U5" s="6"/>
      <c r="V5" s="6"/>
      <c r="W5" s="27"/>
      <c r="X5" s="61"/>
      <c r="Y5" s="57"/>
      <c r="Z5" s="67"/>
      <c r="AA5" s="66"/>
      <c r="AB5" s="44"/>
      <c r="AC5" s="12"/>
      <c r="AD5" s="12"/>
      <c r="AE5" s="12"/>
      <c r="AF5" s="46"/>
      <c r="AG5" s="46"/>
      <c r="AH5" s="46"/>
      <c r="AI5" s="46"/>
      <c r="AJ5" s="49"/>
      <c r="AK5" s="37"/>
      <c r="AL5" s="32"/>
      <c r="AM5" s="32"/>
      <c r="AN5" s="31"/>
      <c r="AO5" s="12"/>
      <c r="AP5" s="105"/>
      <c r="AQ5" s="265"/>
      <c r="AR5" s="262" t="e">
        <f>VLOOKUP(F5,'CA TV AV'!C:J,4,0)</f>
        <v>#N/A</v>
      </c>
      <c r="AS5" s="117" t="e">
        <f>VLOOKUP(F5,'CA TV AV'!C:E,3,0)</f>
        <v>#N/A</v>
      </c>
      <c r="AT5" s="117" t="e">
        <f>VLOOKUP(F5,'CA TV AV'!C:G,5,0)</f>
        <v>#N/A</v>
      </c>
      <c r="AU5" s="75" t="e">
        <f>AR5+AS5+AT5</f>
        <v>#N/A</v>
      </c>
      <c r="AV5" s="75" t="e">
        <f>VLOOKUP(F5,'CA TV AV'!C:H,6,0)</f>
        <v>#N/A</v>
      </c>
      <c r="AW5" s="118"/>
      <c r="AX5" s="119" t="e">
        <f>VLOOKUP(F5,'CA TV UHD'!C:E,3,0)</f>
        <v>#N/A</v>
      </c>
      <c r="AY5" s="142" t="e">
        <f>AX5/AR5</f>
        <v>#N/A</v>
      </c>
      <c r="AZ5" s="119" t="e">
        <f>VLOOKUP(F5,'CA CURVE'!C:F,4,0)</f>
        <v>#N/A</v>
      </c>
      <c r="BA5" s="142" t="e">
        <f>AZ5/AR5</f>
        <v>#N/A</v>
      </c>
      <c r="BB5" s="144" t="e">
        <f>VLOOKUP(F5,'CA CURVE'!C:E,3,0)</f>
        <v>#N/A</v>
      </c>
      <c r="BC5" s="150" t="e">
        <f>BB5/AS5</f>
        <v>#N/A</v>
      </c>
      <c r="BD5" s="400">
        <v>1</v>
      </c>
      <c r="BE5" s="152">
        <v>1</v>
      </c>
      <c r="BF5" s="415"/>
      <c r="BG5" s="152"/>
      <c r="BH5" s="415"/>
      <c r="BI5" s="415">
        <v>1</v>
      </c>
      <c r="BJ5" s="415"/>
      <c r="BK5" s="415"/>
      <c r="BL5" s="415"/>
      <c r="BM5" s="415"/>
      <c r="BN5" s="415"/>
      <c r="BO5" s="152"/>
      <c r="BP5" s="420"/>
      <c r="BQ5" s="420"/>
      <c r="BR5" s="419">
        <f t="shared" si="0"/>
        <v>1</v>
      </c>
      <c r="BS5" s="156">
        <v>1</v>
      </c>
      <c r="BT5" s="156">
        <v>1</v>
      </c>
      <c r="BU5" s="12">
        <v>1</v>
      </c>
      <c r="BV5" s="110"/>
      <c r="BW5" s="110"/>
      <c r="BX5" s="110"/>
      <c r="BY5" s="12">
        <v>1</v>
      </c>
      <c r="BZ5" s="12">
        <v>1</v>
      </c>
      <c r="CA5" s="110"/>
      <c r="CB5" s="12">
        <v>1</v>
      </c>
      <c r="CC5" s="12">
        <v>1</v>
      </c>
      <c r="CD5" s="107">
        <v>1</v>
      </c>
      <c r="CE5" s="107">
        <v>1</v>
      </c>
      <c r="CF5" s="397">
        <f t="shared" si="1"/>
        <v>9</v>
      </c>
      <c r="CG5" s="240"/>
      <c r="CH5" s="400" t="str">
        <f t="shared" si="3"/>
        <v xml:space="preserve"> </v>
      </c>
      <c r="CI5" s="152"/>
      <c r="CJ5" s="152"/>
      <c r="CK5" s="152"/>
      <c r="CL5" s="152"/>
      <c r="CM5" s="152"/>
      <c r="CN5" s="415"/>
      <c r="CO5" s="415"/>
      <c r="CP5" s="415"/>
      <c r="CQ5" s="415"/>
      <c r="CR5" s="415"/>
      <c r="CS5" s="152"/>
      <c r="CT5" s="420"/>
      <c r="CU5" s="420"/>
      <c r="CV5" s="425">
        <f t="shared" si="2"/>
        <v>0</v>
      </c>
      <c r="CW5" s="151"/>
      <c r="CX5" s="156"/>
      <c r="CY5" s="156"/>
      <c r="CZ5" s="156"/>
      <c r="DA5" s="156"/>
      <c r="DB5" s="156"/>
      <c r="DC5" s="178"/>
      <c r="DD5" s="184"/>
      <c r="DE5" s="185"/>
      <c r="DF5" s="185"/>
      <c r="DG5" s="185"/>
      <c r="DH5" s="186"/>
      <c r="DI5" s="479">
        <f>SUM(CW5:DH5)</f>
        <v>0</v>
      </c>
    </row>
    <row r="6" spans="1:113" s="10" customFormat="1" ht="26.4" customHeight="1" outlineLevel="2" x14ac:dyDescent="0.25">
      <c r="A6" s="258">
        <v>1</v>
      </c>
      <c r="B6" s="438" t="s">
        <v>334</v>
      </c>
      <c r="C6" s="428" t="s">
        <v>27</v>
      </c>
      <c r="D6" s="444"/>
      <c r="E6" s="5"/>
      <c r="F6" s="23"/>
      <c r="G6" s="220"/>
      <c r="H6" s="221"/>
      <c r="I6" s="222"/>
      <c r="J6" s="220"/>
      <c r="K6" s="220"/>
      <c r="L6" s="6"/>
      <c r="M6" s="250"/>
      <c r="N6" s="220"/>
      <c r="O6" s="220"/>
      <c r="P6" s="220"/>
      <c r="Q6" s="220"/>
      <c r="R6" s="220"/>
      <c r="S6" s="223"/>
      <c r="T6" s="223"/>
      <c r="U6" s="220"/>
      <c r="V6" s="220"/>
      <c r="W6" s="224"/>
      <c r="X6" s="284"/>
      <c r="Y6" s="225"/>
      <c r="Z6" s="67"/>
      <c r="AA6" s="66"/>
      <c r="AB6" s="278"/>
      <c r="AC6" s="171"/>
      <c r="AD6" s="171"/>
      <c r="AE6" s="171"/>
      <c r="AF6" s="279"/>
      <c r="AG6" s="279"/>
      <c r="AH6" s="279"/>
      <c r="AI6" s="279"/>
      <c r="AJ6" s="280"/>
      <c r="AK6" s="227"/>
      <c r="AL6" s="228"/>
      <c r="AM6" s="228"/>
      <c r="AN6" s="229"/>
      <c r="AO6" s="171"/>
      <c r="AP6" s="289"/>
      <c r="AQ6" s="266"/>
      <c r="AR6" s="288"/>
      <c r="AS6" s="283"/>
      <c r="AT6" s="283"/>
      <c r="AU6" s="282"/>
      <c r="AV6" s="282"/>
      <c r="AW6" s="232"/>
      <c r="AX6" s="285"/>
      <c r="AY6" s="286"/>
      <c r="AZ6" s="285"/>
      <c r="BA6" s="286"/>
      <c r="BB6" s="287"/>
      <c r="BC6" s="233"/>
      <c r="BD6" s="400">
        <v>1</v>
      </c>
      <c r="BE6" s="176">
        <v>1</v>
      </c>
      <c r="BF6" s="416"/>
      <c r="BG6" s="176"/>
      <c r="BH6" s="416"/>
      <c r="BI6" s="416"/>
      <c r="BJ6" s="416"/>
      <c r="BK6" s="416"/>
      <c r="BL6" s="416"/>
      <c r="BM6" s="416"/>
      <c r="BN6" s="416"/>
      <c r="BO6" s="176">
        <v>1</v>
      </c>
      <c r="BP6" s="421"/>
      <c r="BQ6" s="421"/>
      <c r="BR6" s="419">
        <f t="shared" si="0"/>
        <v>1</v>
      </c>
      <c r="BS6" s="169">
        <v>1</v>
      </c>
      <c r="BT6" s="169">
        <v>1</v>
      </c>
      <c r="BU6" s="171">
        <v>1</v>
      </c>
      <c r="BV6" s="173"/>
      <c r="BW6" s="173"/>
      <c r="BX6" s="173"/>
      <c r="BY6" s="171">
        <v>1</v>
      </c>
      <c r="BZ6" s="171">
        <v>1</v>
      </c>
      <c r="CA6" s="173"/>
      <c r="CB6" s="171">
        <v>1</v>
      </c>
      <c r="CC6" s="171">
        <v>1</v>
      </c>
      <c r="CD6" s="172">
        <v>1</v>
      </c>
      <c r="CE6" s="172">
        <v>1</v>
      </c>
      <c r="CF6" s="397">
        <f t="shared" si="1"/>
        <v>9</v>
      </c>
      <c r="CG6" s="241"/>
      <c r="CH6" s="400" t="str">
        <f t="shared" si="3"/>
        <v xml:space="preserve"> </v>
      </c>
      <c r="CI6" s="176"/>
      <c r="CJ6" s="176"/>
      <c r="CK6" s="176"/>
      <c r="CL6" s="176"/>
      <c r="CM6" s="176"/>
      <c r="CN6" s="416"/>
      <c r="CO6" s="416"/>
      <c r="CP6" s="416"/>
      <c r="CQ6" s="416"/>
      <c r="CR6" s="416"/>
      <c r="CS6" s="176"/>
      <c r="CT6" s="421"/>
      <c r="CU6" s="421"/>
      <c r="CV6" s="425">
        <f t="shared" si="2"/>
        <v>0</v>
      </c>
      <c r="CW6" s="168"/>
      <c r="CX6" s="169"/>
      <c r="CY6" s="169"/>
      <c r="CZ6" s="169"/>
      <c r="DA6" s="169"/>
      <c r="DB6" s="169"/>
      <c r="DC6" s="179"/>
      <c r="DD6" s="187"/>
      <c r="DE6" s="188"/>
      <c r="DF6" s="188"/>
      <c r="DG6" s="188"/>
      <c r="DH6" s="189"/>
      <c r="DI6" s="480"/>
    </row>
    <row r="7" spans="1:113" s="4" customFormat="1" ht="26.4" customHeight="1" outlineLevel="2" x14ac:dyDescent="0.25">
      <c r="A7" s="5">
        <v>1</v>
      </c>
      <c r="B7" s="438" t="s">
        <v>334</v>
      </c>
      <c r="C7" s="428" t="s">
        <v>27</v>
      </c>
      <c r="D7" s="444"/>
      <c r="E7" s="5"/>
      <c r="F7" s="23"/>
      <c r="G7" s="220"/>
      <c r="H7" s="221"/>
      <c r="I7" s="222"/>
      <c r="J7" s="220"/>
      <c r="K7" s="220"/>
      <c r="L7" s="6"/>
      <c r="M7" s="250"/>
      <c r="N7" s="220"/>
      <c r="O7" s="220"/>
      <c r="P7" s="220"/>
      <c r="Q7" s="220"/>
      <c r="R7" s="220"/>
      <c r="S7" s="223"/>
      <c r="T7" s="223"/>
      <c r="U7" s="220"/>
      <c r="V7" s="220"/>
      <c r="W7" s="224"/>
      <c r="X7" s="213"/>
      <c r="Y7" s="225"/>
      <c r="Z7" s="67"/>
      <c r="AA7" s="66"/>
      <c r="AB7" s="226"/>
      <c r="AC7" s="171"/>
      <c r="AD7" s="171"/>
      <c r="AE7" s="171"/>
      <c r="AF7" s="226"/>
      <c r="AG7" s="226"/>
      <c r="AH7" s="226"/>
      <c r="AI7" s="226"/>
      <c r="AJ7" s="226"/>
      <c r="AK7" s="227"/>
      <c r="AL7" s="228"/>
      <c r="AM7" s="228"/>
      <c r="AN7" s="229"/>
      <c r="AO7" s="230"/>
      <c r="AP7" s="231"/>
      <c r="AQ7" s="266"/>
      <c r="AR7" s="263" t="e">
        <f>VLOOKUP(F7,'CA TV AV'!C:J,4,0)</f>
        <v>#N/A</v>
      </c>
      <c r="AS7" s="214" t="e">
        <f>VLOOKUP(F7,'CA TV AV'!C:E,3,0)</f>
        <v>#N/A</v>
      </c>
      <c r="AT7" s="214" t="e">
        <f>VLOOKUP(F7,'CA TV AV'!C:G,5,0)</f>
        <v>#N/A</v>
      </c>
      <c r="AU7" s="218" t="e">
        <f t="shared" ref="AU7:AU12" si="4">AR7+AS7+AT7</f>
        <v>#N/A</v>
      </c>
      <c r="AV7" s="218" t="e">
        <f>VLOOKUP(F7,'CA TV AV'!C:H,6,0)</f>
        <v>#N/A</v>
      </c>
      <c r="AW7" s="232"/>
      <c r="AX7" s="217" t="e">
        <f>VLOOKUP(F7,'CA TV UHD'!C:E,3,0)</f>
        <v>#N/A</v>
      </c>
      <c r="AY7" s="216" t="e">
        <f t="shared" ref="AY7:AY12" si="5">AX7/AR7</f>
        <v>#N/A</v>
      </c>
      <c r="AZ7" s="217">
        <v>0</v>
      </c>
      <c r="BA7" s="216" t="e">
        <f t="shared" ref="BA7:BA12" si="6">AZ7/AR7</f>
        <v>#N/A</v>
      </c>
      <c r="BB7" s="215">
        <v>0</v>
      </c>
      <c r="BC7" s="233" t="e">
        <f t="shared" ref="BC7:BC12" si="7">BB7/AS7</f>
        <v>#N/A</v>
      </c>
      <c r="BD7" s="400">
        <v>1</v>
      </c>
      <c r="BE7" s="176">
        <v>1</v>
      </c>
      <c r="BF7" s="416">
        <v>1</v>
      </c>
      <c r="BG7" s="176"/>
      <c r="BH7" s="416"/>
      <c r="BI7" s="416">
        <v>1</v>
      </c>
      <c r="BJ7" s="416"/>
      <c r="BK7" s="416"/>
      <c r="BL7" s="416"/>
      <c r="BM7" s="416"/>
      <c r="BN7" s="416"/>
      <c r="BO7" s="176"/>
      <c r="BP7" s="421"/>
      <c r="BQ7" s="421"/>
      <c r="BR7" s="419">
        <f t="shared" si="0"/>
        <v>1</v>
      </c>
      <c r="BS7" s="169">
        <v>1</v>
      </c>
      <c r="BT7" s="169">
        <v>1</v>
      </c>
      <c r="BU7" s="171">
        <v>1</v>
      </c>
      <c r="BV7" s="234"/>
      <c r="BW7" s="234"/>
      <c r="BX7" s="234"/>
      <c r="BY7" s="171">
        <v>1</v>
      </c>
      <c r="BZ7" s="171">
        <v>1</v>
      </c>
      <c r="CA7" s="234"/>
      <c r="CB7" s="171">
        <v>1</v>
      </c>
      <c r="CC7" s="171">
        <v>1</v>
      </c>
      <c r="CD7" s="172">
        <v>1</v>
      </c>
      <c r="CE7" s="172">
        <v>1</v>
      </c>
      <c r="CF7" s="398">
        <f t="shared" si="1"/>
        <v>9</v>
      </c>
      <c r="CG7" s="241"/>
      <c r="CH7" s="400">
        <v>1</v>
      </c>
      <c r="CI7" s="176">
        <v>1</v>
      </c>
      <c r="CJ7" s="176">
        <v>1</v>
      </c>
      <c r="CK7" s="176"/>
      <c r="CL7" s="176"/>
      <c r="CM7" s="176"/>
      <c r="CN7" s="416"/>
      <c r="CO7" s="416"/>
      <c r="CP7" s="416"/>
      <c r="CQ7" s="416"/>
      <c r="CR7" s="416"/>
      <c r="CS7" s="176"/>
      <c r="CT7" s="421">
        <v>1</v>
      </c>
      <c r="CU7" s="421"/>
      <c r="CV7" s="425">
        <f t="shared" si="2"/>
        <v>1</v>
      </c>
      <c r="CW7" s="168">
        <v>2</v>
      </c>
      <c r="CX7" s="169">
        <v>2</v>
      </c>
      <c r="CY7" s="169"/>
      <c r="CZ7" s="169">
        <v>2</v>
      </c>
      <c r="DA7" s="169">
        <v>2</v>
      </c>
      <c r="DB7" s="169"/>
      <c r="DC7" s="179"/>
      <c r="DD7" s="187"/>
      <c r="DE7" s="188"/>
      <c r="DF7" s="188"/>
      <c r="DG7" s="188"/>
      <c r="DH7" s="189">
        <v>2</v>
      </c>
      <c r="DI7" s="480">
        <f t="shared" ref="DI7:DI12" si="8">SUM(CW7:DH7)</f>
        <v>10</v>
      </c>
    </row>
    <row r="8" spans="1:113" s="4" customFormat="1" ht="26.4" customHeight="1" outlineLevel="2" x14ac:dyDescent="0.25">
      <c r="A8" s="5">
        <v>1</v>
      </c>
      <c r="B8" s="438" t="s">
        <v>334</v>
      </c>
      <c r="C8" s="429" t="s">
        <v>17</v>
      </c>
      <c r="D8" s="444"/>
      <c r="E8" s="5"/>
      <c r="F8" s="20"/>
      <c r="G8" s="245"/>
      <c r="H8" s="246"/>
      <c r="I8" s="247"/>
      <c r="J8" s="248"/>
      <c r="K8" s="248"/>
      <c r="L8" s="6"/>
      <c r="M8" s="15"/>
      <c r="N8" s="6"/>
      <c r="O8" s="6"/>
      <c r="P8" s="6"/>
      <c r="Q8" s="6"/>
      <c r="R8" s="6"/>
      <c r="S8" s="3"/>
      <c r="T8" s="3"/>
      <c r="U8" s="6"/>
      <c r="V8" s="6"/>
      <c r="W8" s="27"/>
      <c r="X8" s="61"/>
      <c r="Y8" s="57"/>
      <c r="Z8" s="66"/>
      <c r="AA8" s="66"/>
      <c r="AB8" s="44"/>
      <c r="AC8" s="12"/>
      <c r="AD8" s="12"/>
      <c r="AE8" s="12"/>
      <c r="AF8" s="46"/>
      <c r="AG8" s="46"/>
      <c r="AH8" s="46"/>
      <c r="AI8" s="46"/>
      <c r="AJ8" s="49"/>
      <c r="AK8" s="13"/>
      <c r="AL8" s="32"/>
      <c r="AM8" s="32"/>
      <c r="AN8" s="31"/>
      <c r="AO8" s="18"/>
      <c r="AP8" s="104"/>
      <c r="AQ8" s="265"/>
      <c r="AR8" s="262" t="e">
        <f>VLOOKUP(F8,'CA TV AV'!C:J,4,0)</f>
        <v>#N/A</v>
      </c>
      <c r="AS8" s="117" t="e">
        <f>VLOOKUP(F8,'CA TV AV'!C:E,3,0)</f>
        <v>#N/A</v>
      </c>
      <c r="AT8" s="117" t="e">
        <f>VLOOKUP(F8,'CA TV AV'!C:G,5,0)</f>
        <v>#N/A</v>
      </c>
      <c r="AU8" s="75" t="e">
        <f t="shared" si="4"/>
        <v>#N/A</v>
      </c>
      <c r="AV8" s="75" t="e">
        <f>VLOOKUP(F8,'CA TV AV'!C:H,6,0)</f>
        <v>#N/A</v>
      </c>
      <c r="AW8" s="118"/>
      <c r="AX8" s="119" t="e">
        <f>VLOOKUP(F8,'CA TV UHD'!C:E,3,0)</f>
        <v>#N/A</v>
      </c>
      <c r="AY8" s="142" t="e">
        <f t="shared" si="5"/>
        <v>#N/A</v>
      </c>
      <c r="AZ8" s="119" t="e">
        <f>VLOOKUP(F8,'CA CURVE'!C:F,4,0)</f>
        <v>#N/A</v>
      </c>
      <c r="BA8" s="142" t="e">
        <f t="shared" si="6"/>
        <v>#N/A</v>
      </c>
      <c r="BB8" s="144" t="e">
        <f>VLOOKUP(F8,'CA CURVE'!C:E,3,0)</f>
        <v>#N/A</v>
      </c>
      <c r="BC8" s="150" t="e">
        <f t="shared" si="7"/>
        <v>#N/A</v>
      </c>
      <c r="BD8" s="400">
        <v>1</v>
      </c>
      <c r="BE8" s="244">
        <v>1</v>
      </c>
      <c r="BF8" s="397"/>
      <c r="BG8" s="244"/>
      <c r="BH8" s="397">
        <v>1</v>
      </c>
      <c r="BI8" s="397"/>
      <c r="BJ8" s="397"/>
      <c r="BK8" s="397"/>
      <c r="BL8" s="397"/>
      <c r="BM8" s="397"/>
      <c r="BN8" s="397"/>
      <c r="BO8" s="244"/>
      <c r="BP8" s="419"/>
      <c r="BQ8" s="419"/>
      <c r="BR8" s="419">
        <f t="shared" si="0"/>
        <v>1</v>
      </c>
      <c r="BS8" s="155">
        <v>1</v>
      </c>
      <c r="BT8" s="174"/>
      <c r="BU8" s="80">
        <v>1</v>
      </c>
      <c r="BV8" s="80">
        <v>1</v>
      </c>
      <c r="BW8" s="80">
        <v>1</v>
      </c>
      <c r="BX8" s="80">
        <v>1</v>
      </c>
      <c r="BY8" s="80">
        <v>1</v>
      </c>
      <c r="BZ8" s="80">
        <v>1</v>
      </c>
      <c r="CA8" s="80">
        <v>1</v>
      </c>
      <c r="CB8" s="80">
        <v>1</v>
      </c>
      <c r="CC8" s="80">
        <v>1</v>
      </c>
      <c r="CD8" s="174"/>
      <c r="CE8" s="163">
        <v>1</v>
      </c>
      <c r="CF8" s="397">
        <f t="shared" si="1"/>
        <v>11</v>
      </c>
      <c r="CG8" s="239"/>
      <c r="CH8" s="400">
        <v>1</v>
      </c>
      <c r="CI8" s="244">
        <v>1</v>
      </c>
      <c r="CJ8" s="244"/>
      <c r="CK8" s="244"/>
      <c r="CL8" s="244">
        <v>1</v>
      </c>
      <c r="CM8" s="244"/>
      <c r="CN8" s="397"/>
      <c r="CO8" s="397"/>
      <c r="CP8" s="397"/>
      <c r="CQ8" s="397"/>
      <c r="CR8" s="397"/>
      <c r="CS8" s="244"/>
      <c r="CT8" s="419"/>
      <c r="CU8" s="419"/>
      <c r="CV8" s="425">
        <f t="shared" si="2"/>
        <v>1</v>
      </c>
      <c r="CW8" s="154"/>
      <c r="CX8" s="155"/>
      <c r="CY8" s="155"/>
      <c r="CZ8" s="155"/>
      <c r="DA8" s="155"/>
      <c r="DB8" s="155"/>
      <c r="DC8" s="177"/>
      <c r="DD8" s="181">
        <v>1</v>
      </c>
      <c r="DE8" s="182"/>
      <c r="DF8" s="182"/>
      <c r="DG8" s="182"/>
      <c r="DH8" s="183">
        <v>1</v>
      </c>
      <c r="DI8" s="479">
        <f t="shared" si="8"/>
        <v>2</v>
      </c>
    </row>
    <row r="9" spans="1:113" s="4" customFormat="1" ht="26.4" customHeight="1" outlineLevel="2" x14ac:dyDescent="0.25">
      <c r="A9" s="5">
        <v>1</v>
      </c>
      <c r="B9" s="438" t="s">
        <v>334</v>
      </c>
      <c r="C9" s="429" t="s">
        <v>17</v>
      </c>
      <c r="D9" s="444"/>
      <c r="E9" s="5"/>
      <c r="F9" s="20"/>
      <c r="G9" s="15"/>
      <c r="H9" s="7"/>
      <c r="I9" s="8"/>
      <c r="J9" s="6"/>
      <c r="K9" s="6"/>
      <c r="L9" s="6"/>
      <c r="M9" s="15"/>
      <c r="N9" s="6"/>
      <c r="O9" s="6"/>
      <c r="P9" s="6"/>
      <c r="Q9" s="6"/>
      <c r="R9" s="6"/>
      <c r="S9" s="3"/>
      <c r="T9" s="3"/>
      <c r="U9" s="6"/>
      <c r="V9" s="6"/>
      <c r="W9" s="27"/>
      <c r="X9" s="61"/>
      <c r="Y9" s="57"/>
      <c r="Z9" s="66"/>
      <c r="AA9" s="66"/>
      <c r="AB9" s="44"/>
      <c r="AC9" s="12"/>
      <c r="AD9" s="12"/>
      <c r="AE9" s="12"/>
      <c r="AF9" s="46"/>
      <c r="AG9" s="46"/>
      <c r="AH9" s="46"/>
      <c r="AI9" s="46"/>
      <c r="AJ9" s="49"/>
      <c r="AK9" s="13"/>
      <c r="AL9" s="32"/>
      <c r="AM9" s="32"/>
      <c r="AN9" s="31"/>
      <c r="AO9" s="18"/>
      <c r="AP9" s="104"/>
      <c r="AQ9" s="265"/>
      <c r="AR9" s="262" t="e">
        <f>VLOOKUP(F9,'CA TV AV'!C:J,4,0)</f>
        <v>#N/A</v>
      </c>
      <c r="AS9" s="117" t="e">
        <f>VLOOKUP(F9,'CA TV AV'!C:E,3,0)</f>
        <v>#N/A</v>
      </c>
      <c r="AT9" s="117" t="e">
        <f>VLOOKUP(F9,'CA TV AV'!C:G,5,0)</f>
        <v>#N/A</v>
      </c>
      <c r="AU9" s="75" t="e">
        <f t="shared" si="4"/>
        <v>#N/A</v>
      </c>
      <c r="AV9" s="75" t="e">
        <f>VLOOKUP(F9,'CA TV AV'!C:H,6,0)</f>
        <v>#N/A</v>
      </c>
      <c r="AW9" s="118"/>
      <c r="AX9" s="119" t="e">
        <f>VLOOKUP(F9,'CA TV UHD'!C:E,3,0)</f>
        <v>#N/A</v>
      </c>
      <c r="AY9" s="142" t="e">
        <f t="shared" si="5"/>
        <v>#N/A</v>
      </c>
      <c r="AZ9" s="119" t="e">
        <f>VLOOKUP(F9,'CA CURVE'!C:F,4,0)</f>
        <v>#N/A</v>
      </c>
      <c r="BA9" s="142" t="e">
        <f t="shared" si="6"/>
        <v>#N/A</v>
      </c>
      <c r="BB9" s="144" t="e">
        <f>VLOOKUP(F9,'CA CURVE'!C:E,3,0)</f>
        <v>#N/A</v>
      </c>
      <c r="BC9" s="150" t="e">
        <f t="shared" si="7"/>
        <v>#N/A</v>
      </c>
      <c r="BD9" s="400" t="str">
        <f>IF(SUM(BG9:BQ9)&gt;0,1," ")</f>
        <v xml:space="preserve"> </v>
      </c>
      <c r="BE9" s="152"/>
      <c r="BF9" s="415"/>
      <c r="BG9" s="152"/>
      <c r="BH9" s="415"/>
      <c r="BI9" s="415"/>
      <c r="BJ9" s="415"/>
      <c r="BK9" s="415"/>
      <c r="BL9" s="415"/>
      <c r="BM9" s="415"/>
      <c r="BN9" s="415"/>
      <c r="BO9" s="152"/>
      <c r="BP9" s="420"/>
      <c r="BQ9" s="420"/>
      <c r="BR9" s="419">
        <f t="shared" si="0"/>
        <v>0</v>
      </c>
      <c r="BS9" s="156"/>
      <c r="BT9" s="164"/>
      <c r="BU9" s="12"/>
      <c r="BV9" s="12"/>
      <c r="BW9" s="12"/>
      <c r="BX9" s="12"/>
      <c r="BY9" s="12"/>
      <c r="BZ9" s="12"/>
      <c r="CA9" s="12"/>
      <c r="CB9" s="12"/>
      <c r="CC9" s="12"/>
      <c r="CD9" s="164"/>
      <c r="CE9" s="107"/>
      <c r="CF9" s="397">
        <f t="shared" si="1"/>
        <v>0</v>
      </c>
      <c r="CG9" s="239"/>
      <c r="CH9" s="400" t="str">
        <f t="shared" si="3"/>
        <v xml:space="preserve"> </v>
      </c>
      <c r="CI9" s="152"/>
      <c r="CJ9" s="152"/>
      <c r="CK9" s="152"/>
      <c r="CL9" s="152"/>
      <c r="CM9" s="152"/>
      <c r="CN9" s="415"/>
      <c r="CO9" s="415"/>
      <c r="CP9" s="415"/>
      <c r="CQ9" s="415"/>
      <c r="CR9" s="415"/>
      <c r="CS9" s="152"/>
      <c r="CT9" s="420"/>
      <c r="CU9" s="420"/>
      <c r="CV9" s="425">
        <f t="shared" si="2"/>
        <v>0</v>
      </c>
      <c r="CW9" s="151"/>
      <c r="CX9" s="156"/>
      <c r="CY9" s="156"/>
      <c r="CZ9" s="156"/>
      <c r="DA9" s="156"/>
      <c r="DB9" s="156"/>
      <c r="DC9" s="178"/>
      <c r="DD9" s="184"/>
      <c r="DE9" s="185"/>
      <c r="DF9" s="185"/>
      <c r="DG9" s="185"/>
      <c r="DH9" s="186"/>
      <c r="DI9" s="479">
        <f t="shared" si="8"/>
        <v>0</v>
      </c>
    </row>
    <row r="10" spans="1:113" s="10" customFormat="1" ht="26.4" customHeight="1" outlineLevel="2" x14ac:dyDescent="0.25">
      <c r="A10" s="260">
        <v>1</v>
      </c>
      <c r="B10" s="438" t="s">
        <v>334</v>
      </c>
      <c r="C10" s="429" t="s">
        <v>17</v>
      </c>
      <c r="D10" s="444"/>
      <c r="E10" s="5"/>
      <c r="F10" s="20"/>
      <c r="G10" s="15"/>
      <c r="H10" s="7"/>
      <c r="I10" s="8"/>
      <c r="J10" s="6"/>
      <c r="K10" s="6"/>
      <c r="L10" s="6"/>
      <c r="M10" s="15"/>
      <c r="N10" s="6"/>
      <c r="O10" s="6"/>
      <c r="P10" s="6"/>
      <c r="Q10" s="6"/>
      <c r="R10" s="6"/>
      <c r="S10" s="3"/>
      <c r="T10" s="3"/>
      <c r="U10" s="6"/>
      <c r="V10" s="6"/>
      <c r="W10" s="27"/>
      <c r="X10" s="61"/>
      <c r="Y10" s="57"/>
      <c r="Z10" s="66"/>
      <c r="AA10" s="66"/>
      <c r="AB10" s="44"/>
      <c r="AC10" s="12"/>
      <c r="AD10" s="12"/>
      <c r="AE10" s="12"/>
      <c r="AF10" s="46"/>
      <c r="AG10" s="46"/>
      <c r="AH10" s="46"/>
      <c r="AI10" s="46"/>
      <c r="AJ10" s="49"/>
      <c r="AK10" s="9"/>
      <c r="AL10" s="32"/>
      <c r="AM10" s="32"/>
      <c r="AN10" s="31"/>
      <c r="AO10" s="18"/>
      <c r="AP10" s="104"/>
      <c r="AQ10" s="265"/>
      <c r="AR10" s="262" t="e">
        <f>VLOOKUP(F10,'CA TV AV'!C:J,4,0)</f>
        <v>#N/A</v>
      </c>
      <c r="AS10" s="117" t="e">
        <f>VLOOKUP(F10,'CA TV AV'!C:E,3,0)</f>
        <v>#N/A</v>
      </c>
      <c r="AT10" s="117" t="e">
        <f>VLOOKUP(F10,'CA TV AV'!C:G,5,0)</f>
        <v>#N/A</v>
      </c>
      <c r="AU10" s="75" t="e">
        <f t="shared" si="4"/>
        <v>#N/A</v>
      </c>
      <c r="AV10" s="75" t="e">
        <f>VLOOKUP(F10,'CA TV AV'!C:H,6,0)</f>
        <v>#N/A</v>
      </c>
      <c r="AW10" s="118"/>
      <c r="AX10" s="119" t="e">
        <f>VLOOKUP(F10,'CA TV UHD'!C:E,3,0)</f>
        <v>#N/A</v>
      </c>
      <c r="AY10" s="142" t="e">
        <f t="shared" si="5"/>
        <v>#N/A</v>
      </c>
      <c r="AZ10" s="119" t="e">
        <f>VLOOKUP(F10,'CA CURVE'!C:F,4,0)</f>
        <v>#N/A</v>
      </c>
      <c r="BA10" s="142" t="e">
        <f t="shared" si="6"/>
        <v>#N/A</v>
      </c>
      <c r="BB10" s="144" t="e">
        <f>VLOOKUP(F10,'CA CURVE'!C:E,3,0)</f>
        <v>#N/A</v>
      </c>
      <c r="BC10" s="150" t="e">
        <f t="shared" si="7"/>
        <v>#N/A</v>
      </c>
      <c r="BD10" s="400" t="str">
        <f>IF(SUM(BG10:BQ10)&gt;0,1," ")</f>
        <v xml:space="preserve"> </v>
      </c>
      <c r="BE10" s="152"/>
      <c r="BF10" s="415"/>
      <c r="BG10" s="152"/>
      <c r="BH10" s="415"/>
      <c r="BI10" s="415"/>
      <c r="BJ10" s="415"/>
      <c r="BK10" s="415"/>
      <c r="BL10" s="415"/>
      <c r="BM10" s="415"/>
      <c r="BN10" s="415"/>
      <c r="BO10" s="152"/>
      <c r="BP10" s="420"/>
      <c r="BQ10" s="420"/>
      <c r="BR10" s="419">
        <f t="shared" si="0"/>
        <v>0</v>
      </c>
      <c r="BS10" s="156"/>
      <c r="BT10" s="164"/>
      <c r="BU10" s="12"/>
      <c r="BV10" s="12"/>
      <c r="BW10" s="12"/>
      <c r="BX10" s="12"/>
      <c r="BY10" s="12"/>
      <c r="BZ10" s="12"/>
      <c r="CA10" s="12"/>
      <c r="CB10" s="12"/>
      <c r="CC10" s="12"/>
      <c r="CD10" s="164"/>
      <c r="CE10" s="107"/>
      <c r="CF10" s="397">
        <f t="shared" si="1"/>
        <v>0</v>
      </c>
      <c r="CG10" s="239"/>
      <c r="CH10" s="400" t="str">
        <f t="shared" si="3"/>
        <v xml:space="preserve"> </v>
      </c>
      <c r="CI10" s="152"/>
      <c r="CJ10" s="152"/>
      <c r="CK10" s="152"/>
      <c r="CL10" s="152"/>
      <c r="CM10" s="152"/>
      <c r="CN10" s="415"/>
      <c r="CO10" s="415"/>
      <c r="CP10" s="415"/>
      <c r="CQ10" s="415"/>
      <c r="CR10" s="415"/>
      <c r="CS10" s="152"/>
      <c r="CT10" s="420"/>
      <c r="CU10" s="420"/>
      <c r="CV10" s="425">
        <f t="shared" si="2"/>
        <v>0</v>
      </c>
      <c r="CW10" s="151"/>
      <c r="CX10" s="156"/>
      <c r="CY10" s="156"/>
      <c r="CZ10" s="156"/>
      <c r="DA10" s="156"/>
      <c r="DB10" s="156"/>
      <c r="DC10" s="178"/>
      <c r="DD10" s="184"/>
      <c r="DE10" s="185"/>
      <c r="DF10" s="185"/>
      <c r="DG10" s="185"/>
      <c r="DH10" s="186"/>
      <c r="DI10" s="479">
        <f t="shared" si="8"/>
        <v>0</v>
      </c>
    </row>
    <row r="11" spans="1:113" s="10" customFormat="1" ht="26.4" customHeight="1" outlineLevel="2" x14ac:dyDescent="0.25">
      <c r="A11" s="256">
        <v>1</v>
      </c>
      <c r="B11" s="438" t="s">
        <v>334</v>
      </c>
      <c r="C11" s="429" t="s">
        <v>17</v>
      </c>
      <c r="D11" s="444"/>
      <c r="E11" s="5"/>
      <c r="F11" s="20"/>
      <c r="G11" s="15"/>
      <c r="H11" s="7"/>
      <c r="I11" s="8"/>
      <c r="J11" s="6"/>
      <c r="K11" s="6"/>
      <c r="L11" s="6"/>
      <c r="M11" s="15"/>
      <c r="N11" s="6"/>
      <c r="O11" s="6"/>
      <c r="P11" s="6"/>
      <c r="Q11" s="6"/>
      <c r="R11" s="6"/>
      <c r="S11" s="3"/>
      <c r="T11" s="3"/>
      <c r="U11" s="6"/>
      <c r="V11" s="6"/>
      <c r="W11" s="27"/>
      <c r="X11" s="61"/>
      <c r="Y11" s="57"/>
      <c r="Z11" s="66"/>
      <c r="AA11" s="66"/>
      <c r="AB11" s="44"/>
      <c r="AC11" s="12"/>
      <c r="AD11" s="12"/>
      <c r="AE11" s="12"/>
      <c r="AF11" s="46"/>
      <c r="AG11" s="46"/>
      <c r="AH11" s="46"/>
      <c r="AI11" s="46"/>
      <c r="AJ11" s="49"/>
      <c r="AK11" s="16"/>
      <c r="AL11" s="32"/>
      <c r="AM11" s="32"/>
      <c r="AN11" s="31"/>
      <c r="AO11" s="18"/>
      <c r="AP11" s="104"/>
      <c r="AQ11" s="265"/>
      <c r="AR11" s="262" t="e">
        <f>VLOOKUP(F11,'CA TV AV'!C:J,4,0)</f>
        <v>#N/A</v>
      </c>
      <c r="AS11" s="117" t="e">
        <f>VLOOKUP(F11,'CA TV AV'!C:E,3,0)</f>
        <v>#N/A</v>
      </c>
      <c r="AT11" s="117" t="e">
        <f>VLOOKUP(F11,'CA TV AV'!C:G,5,0)</f>
        <v>#N/A</v>
      </c>
      <c r="AU11" s="75" t="e">
        <f t="shared" si="4"/>
        <v>#N/A</v>
      </c>
      <c r="AV11" s="75" t="e">
        <f>VLOOKUP(F11,'CA TV AV'!C:H,6,0)</f>
        <v>#N/A</v>
      </c>
      <c r="AW11" s="118"/>
      <c r="AX11" s="119" t="e">
        <f>VLOOKUP(F11,'CA TV UHD'!C:E,3,0)</f>
        <v>#N/A</v>
      </c>
      <c r="AY11" s="142" t="e">
        <f t="shared" si="5"/>
        <v>#N/A</v>
      </c>
      <c r="AZ11" s="119" t="e">
        <f>VLOOKUP(F11,'CA CURVE'!C:F,4,0)</f>
        <v>#N/A</v>
      </c>
      <c r="BA11" s="142" t="e">
        <f t="shared" si="6"/>
        <v>#N/A</v>
      </c>
      <c r="BB11" s="144" t="e">
        <f>VLOOKUP(F11,'CA CURVE'!C:E,3,0)</f>
        <v>#N/A</v>
      </c>
      <c r="BC11" s="150" t="e">
        <f t="shared" si="7"/>
        <v>#N/A</v>
      </c>
      <c r="BD11" s="400">
        <v>1</v>
      </c>
      <c r="BE11" s="152"/>
      <c r="BF11" s="415"/>
      <c r="BG11" s="152"/>
      <c r="BH11" s="415"/>
      <c r="BI11" s="415">
        <v>1</v>
      </c>
      <c r="BJ11" s="415"/>
      <c r="BK11" s="415"/>
      <c r="BL11" s="415"/>
      <c r="BM11" s="415"/>
      <c r="BN11" s="415"/>
      <c r="BO11" s="152"/>
      <c r="BP11" s="420"/>
      <c r="BQ11" s="420"/>
      <c r="BR11" s="419">
        <f t="shared" si="0"/>
        <v>1</v>
      </c>
      <c r="BS11" s="156">
        <v>1</v>
      </c>
      <c r="BT11" s="164"/>
      <c r="BU11" s="12">
        <v>1</v>
      </c>
      <c r="BV11" s="12">
        <v>1</v>
      </c>
      <c r="BW11" s="12">
        <v>1</v>
      </c>
      <c r="BX11" s="12">
        <v>1</v>
      </c>
      <c r="BY11" s="12">
        <v>1</v>
      </c>
      <c r="BZ11" s="12">
        <v>1</v>
      </c>
      <c r="CA11" s="12">
        <v>1</v>
      </c>
      <c r="CB11" s="12">
        <v>1</v>
      </c>
      <c r="CC11" s="12">
        <v>1</v>
      </c>
      <c r="CD11" s="164"/>
      <c r="CE11" s="107">
        <v>1</v>
      </c>
      <c r="CF11" s="397">
        <f t="shared" si="1"/>
        <v>11</v>
      </c>
      <c r="CG11" s="239"/>
      <c r="CH11" s="400" t="str">
        <f t="shared" si="3"/>
        <v xml:space="preserve"> </v>
      </c>
      <c r="CI11" s="152"/>
      <c r="CJ11" s="152"/>
      <c r="CK11" s="152"/>
      <c r="CL11" s="152"/>
      <c r="CM11" s="152"/>
      <c r="CN11" s="415"/>
      <c r="CO11" s="415"/>
      <c r="CP11" s="415"/>
      <c r="CQ11" s="415"/>
      <c r="CR11" s="415"/>
      <c r="CS11" s="152"/>
      <c r="CT11" s="420"/>
      <c r="CU11" s="420"/>
      <c r="CV11" s="425">
        <f t="shared" si="2"/>
        <v>0</v>
      </c>
      <c r="CW11" s="151"/>
      <c r="CX11" s="156"/>
      <c r="CY11" s="156"/>
      <c r="CZ11" s="156"/>
      <c r="DA11" s="156"/>
      <c r="DB11" s="156"/>
      <c r="DC11" s="178"/>
      <c r="DD11" s="184"/>
      <c r="DE11" s="185"/>
      <c r="DF11" s="185"/>
      <c r="DG11" s="185"/>
      <c r="DH11" s="186"/>
      <c r="DI11" s="479">
        <f t="shared" si="8"/>
        <v>0</v>
      </c>
    </row>
    <row r="12" spans="1:113" s="10" customFormat="1" ht="26.4" customHeight="1" outlineLevel="2" thickBot="1" x14ac:dyDescent="0.3">
      <c r="A12" s="256">
        <v>1</v>
      </c>
      <c r="B12" s="438" t="s">
        <v>334</v>
      </c>
      <c r="C12" s="429" t="s">
        <v>17</v>
      </c>
      <c r="D12" s="446"/>
      <c r="E12" s="5"/>
      <c r="F12" s="20"/>
      <c r="G12" s="15"/>
      <c r="H12" s="14"/>
      <c r="I12" s="8"/>
      <c r="J12" s="6"/>
      <c r="K12" s="6"/>
      <c r="L12" s="257"/>
      <c r="M12" s="15"/>
      <c r="N12" s="6"/>
      <c r="O12" s="6"/>
      <c r="P12" s="6"/>
      <c r="Q12" s="6"/>
      <c r="R12" s="6"/>
      <c r="S12" s="3"/>
      <c r="T12" s="3"/>
      <c r="U12" s="6"/>
      <c r="V12" s="6"/>
      <c r="W12" s="27"/>
      <c r="X12" s="61"/>
      <c r="Y12" s="57"/>
      <c r="Z12" s="66"/>
      <c r="AA12" s="66"/>
      <c r="AB12" s="58"/>
      <c r="AC12" s="12"/>
      <c r="AD12" s="12"/>
      <c r="AE12" s="12"/>
      <c r="AF12" s="46"/>
      <c r="AG12" s="46"/>
      <c r="AH12" s="46"/>
      <c r="AI12" s="46"/>
      <c r="AJ12" s="49"/>
      <c r="AK12" s="16"/>
      <c r="AL12" s="32"/>
      <c r="AM12" s="32"/>
      <c r="AN12" s="31"/>
      <c r="AO12" s="18"/>
      <c r="AP12" s="104"/>
      <c r="AQ12" s="265"/>
      <c r="AR12" s="262" t="e">
        <f>VLOOKUP(F12,'CA TV AV'!C:J,4,0)</f>
        <v>#N/A</v>
      </c>
      <c r="AS12" s="117" t="e">
        <f>VLOOKUP(F12,'CA TV AV'!C:E,3,0)</f>
        <v>#N/A</v>
      </c>
      <c r="AT12" s="117" t="e">
        <f>VLOOKUP(F12,'CA TV AV'!C:G,5,0)</f>
        <v>#N/A</v>
      </c>
      <c r="AU12" s="75" t="e">
        <f t="shared" si="4"/>
        <v>#N/A</v>
      </c>
      <c r="AV12" s="75" t="e">
        <f>VLOOKUP(F12,'CA TV AV'!C:H,6,0)</f>
        <v>#N/A</v>
      </c>
      <c r="AW12" s="118"/>
      <c r="AX12" s="119" t="e">
        <f>VLOOKUP(F12,'CA TV UHD'!C:E,3,0)</f>
        <v>#N/A</v>
      </c>
      <c r="AY12" s="142" t="e">
        <f t="shared" si="5"/>
        <v>#N/A</v>
      </c>
      <c r="AZ12" s="119" t="e">
        <f>VLOOKUP(F12,'CA CURVE'!C:F,4,0)</f>
        <v>#N/A</v>
      </c>
      <c r="BA12" s="142" t="e">
        <f t="shared" si="6"/>
        <v>#N/A</v>
      </c>
      <c r="BB12" s="144" t="e">
        <f>VLOOKUP(F12,'CA CURVE'!C:E,3,0)</f>
        <v>#N/A</v>
      </c>
      <c r="BC12" s="150" t="e">
        <f t="shared" si="7"/>
        <v>#N/A</v>
      </c>
      <c r="BD12" s="400" t="str">
        <f>IF(SUM(BG12:BQ12)&gt;0,1," ")</f>
        <v xml:space="preserve"> </v>
      </c>
      <c r="BE12" s="152"/>
      <c r="BF12" s="415"/>
      <c r="BG12" s="152"/>
      <c r="BH12" s="415"/>
      <c r="BI12" s="415"/>
      <c r="BJ12" s="415"/>
      <c r="BK12" s="415"/>
      <c r="BL12" s="415"/>
      <c r="BM12" s="415"/>
      <c r="BN12" s="415"/>
      <c r="BO12" s="152"/>
      <c r="BP12" s="420"/>
      <c r="BQ12" s="420"/>
      <c r="BR12" s="419">
        <f t="shared" si="0"/>
        <v>0</v>
      </c>
      <c r="BS12" s="156"/>
      <c r="BT12" s="164"/>
      <c r="BU12" s="12"/>
      <c r="BV12" s="12"/>
      <c r="BW12" s="12"/>
      <c r="BX12" s="12"/>
      <c r="BY12" s="12"/>
      <c r="BZ12" s="12"/>
      <c r="CA12" s="12"/>
      <c r="CB12" s="12"/>
      <c r="CC12" s="12"/>
      <c r="CD12" s="164"/>
      <c r="CE12" s="107"/>
      <c r="CF12" s="397">
        <f t="shared" si="1"/>
        <v>0</v>
      </c>
      <c r="CG12" s="239"/>
      <c r="CH12" s="400" t="str">
        <f t="shared" si="3"/>
        <v xml:space="preserve"> </v>
      </c>
      <c r="CI12" s="152"/>
      <c r="CJ12" s="152"/>
      <c r="CK12" s="152"/>
      <c r="CL12" s="152"/>
      <c r="CM12" s="152"/>
      <c r="CN12" s="415"/>
      <c r="CO12" s="415"/>
      <c r="CP12" s="415"/>
      <c r="CQ12" s="415"/>
      <c r="CR12" s="415"/>
      <c r="CS12" s="152"/>
      <c r="CT12" s="420"/>
      <c r="CU12" s="420"/>
      <c r="CV12" s="425">
        <f t="shared" si="2"/>
        <v>0</v>
      </c>
      <c r="CW12" s="151"/>
      <c r="CX12" s="156"/>
      <c r="CY12" s="156"/>
      <c r="CZ12" s="156"/>
      <c r="DA12" s="156"/>
      <c r="DB12" s="156"/>
      <c r="DC12" s="178"/>
      <c r="DD12" s="184"/>
      <c r="DE12" s="185"/>
      <c r="DF12" s="185"/>
      <c r="DG12" s="185"/>
      <c r="DH12" s="186"/>
      <c r="DI12" s="479">
        <f t="shared" si="8"/>
        <v>0</v>
      </c>
    </row>
    <row r="13" spans="1:113" s="311" customFormat="1" ht="26.4" customHeight="1" thickBot="1" x14ac:dyDescent="0.3">
      <c r="A13" s="290">
        <f>SUBTOTAL(9,A3:A12)</f>
        <v>10</v>
      </c>
      <c r="B13" s="439" t="s">
        <v>340</v>
      </c>
      <c r="C13" s="430" t="s">
        <v>318</v>
      </c>
      <c r="D13" s="439"/>
      <c r="E13" s="290"/>
      <c r="F13" s="291"/>
      <c r="G13" s="291"/>
      <c r="H13" s="293"/>
      <c r="I13" s="294"/>
      <c r="J13" s="291"/>
      <c r="K13" s="291"/>
      <c r="L13" s="295"/>
      <c r="M13" s="296"/>
      <c r="N13" s="291"/>
      <c r="O13" s="291"/>
      <c r="P13" s="291"/>
      <c r="Q13" s="291"/>
      <c r="R13" s="291"/>
      <c r="S13" s="297"/>
      <c r="T13" s="297"/>
      <c r="U13" s="291"/>
      <c r="V13" s="291"/>
      <c r="W13" s="291"/>
      <c r="X13" s="298"/>
      <c r="Y13" s="298"/>
      <c r="Z13" s="299"/>
      <c r="AA13" s="300"/>
      <c r="AB13" s="298"/>
      <c r="AC13" s="301"/>
      <c r="AD13" s="301"/>
      <c r="AE13" s="301"/>
      <c r="AF13" s="298"/>
      <c r="AG13" s="298"/>
      <c r="AH13" s="298"/>
      <c r="AI13" s="298"/>
      <c r="AJ13" s="298"/>
      <c r="AK13" s="302"/>
      <c r="AL13" s="303"/>
      <c r="AM13" s="303"/>
      <c r="AN13" s="301"/>
      <c r="AO13" s="301"/>
      <c r="AP13" s="304"/>
      <c r="AQ13" s="305"/>
      <c r="AR13" s="306"/>
      <c r="AS13" s="298"/>
      <c r="AT13" s="298"/>
      <c r="AU13" s="298"/>
      <c r="AV13" s="298"/>
      <c r="AW13" s="307"/>
      <c r="AX13" s="298"/>
      <c r="AY13" s="308"/>
      <c r="AZ13" s="298"/>
      <c r="BA13" s="308"/>
      <c r="BB13" s="309"/>
      <c r="BC13" s="310"/>
      <c r="BD13" s="449">
        <f t="shared" ref="BD13:DH13" si="9">SUBTOTAL(9,BD3:BD12)</f>
        <v>6</v>
      </c>
      <c r="BE13" s="290">
        <f t="shared" si="9"/>
        <v>5</v>
      </c>
      <c r="BF13" s="290">
        <f t="shared" si="9"/>
        <v>2</v>
      </c>
      <c r="BG13" s="290">
        <f t="shared" si="9"/>
        <v>0</v>
      </c>
      <c r="BH13" s="290">
        <f t="shared" si="9"/>
        <v>1</v>
      </c>
      <c r="BI13" s="290">
        <f t="shared" si="9"/>
        <v>3</v>
      </c>
      <c r="BJ13" s="290">
        <f t="shared" si="9"/>
        <v>0</v>
      </c>
      <c r="BK13" s="290">
        <f t="shared" si="9"/>
        <v>1</v>
      </c>
      <c r="BL13" s="290">
        <f t="shared" si="9"/>
        <v>0</v>
      </c>
      <c r="BM13" s="290">
        <f t="shared" si="9"/>
        <v>0</v>
      </c>
      <c r="BN13" s="290">
        <f t="shared" si="9"/>
        <v>0</v>
      </c>
      <c r="BO13" s="290">
        <f t="shared" si="9"/>
        <v>1</v>
      </c>
      <c r="BP13" s="290">
        <f t="shared" si="9"/>
        <v>0</v>
      </c>
      <c r="BQ13" s="290">
        <f t="shared" si="9"/>
        <v>0</v>
      </c>
      <c r="BR13" s="424">
        <f t="shared" si="9"/>
        <v>6</v>
      </c>
      <c r="BS13" s="449">
        <f t="shared" si="9"/>
        <v>6</v>
      </c>
      <c r="BT13" s="290">
        <f t="shared" si="9"/>
        <v>4</v>
      </c>
      <c r="BU13" s="290">
        <f t="shared" si="9"/>
        <v>6</v>
      </c>
      <c r="BV13" s="290">
        <f t="shared" si="9"/>
        <v>2</v>
      </c>
      <c r="BW13" s="290">
        <f t="shared" si="9"/>
        <v>2</v>
      </c>
      <c r="BX13" s="290">
        <f t="shared" si="9"/>
        <v>2</v>
      </c>
      <c r="BY13" s="290">
        <f t="shared" si="9"/>
        <v>6</v>
      </c>
      <c r="BZ13" s="290">
        <f t="shared" si="9"/>
        <v>6</v>
      </c>
      <c r="CA13" s="290">
        <f t="shared" si="9"/>
        <v>2</v>
      </c>
      <c r="CB13" s="290">
        <f t="shared" si="9"/>
        <v>6</v>
      </c>
      <c r="CC13" s="290">
        <f t="shared" si="9"/>
        <v>6</v>
      </c>
      <c r="CD13" s="290">
        <f t="shared" si="9"/>
        <v>4</v>
      </c>
      <c r="CE13" s="290">
        <f t="shared" si="9"/>
        <v>6</v>
      </c>
      <c r="CF13" s="290">
        <f t="shared" si="9"/>
        <v>58</v>
      </c>
      <c r="CG13" s="290">
        <f t="shared" si="9"/>
        <v>0</v>
      </c>
      <c r="CH13" s="449">
        <f t="shared" si="9"/>
        <v>2</v>
      </c>
      <c r="CI13" s="290">
        <f t="shared" si="9"/>
        <v>2</v>
      </c>
      <c r="CJ13" s="290">
        <f t="shared" si="9"/>
        <v>1</v>
      </c>
      <c r="CK13" s="290">
        <f t="shared" si="9"/>
        <v>0</v>
      </c>
      <c r="CL13" s="290">
        <f t="shared" si="9"/>
        <v>1</v>
      </c>
      <c r="CM13" s="290">
        <f t="shared" si="9"/>
        <v>0</v>
      </c>
      <c r="CN13" s="290">
        <f t="shared" si="9"/>
        <v>0</v>
      </c>
      <c r="CO13" s="290">
        <f t="shared" si="9"/>
        <v>0</v>
      </c>
      <c r="CP13" s="290">
        <f t="shared" si="9"/>
        <v>0</v>
      </c>
      <c r="CQ13" s="290">
        <f t="shared" si="9"/>
        <v>0</v>
      </c>
      <c r="CR13" s="290">
        <f t="shared" si="9"/>
        <v>0</v>
      </c>
      <c r="CS13" s="290">
        <f t="shared" si="9"/>
        <v>0</v>
      </c>
      <c r="CT13" s="290">
        <f t="shared" si="9"/>
        <v>1</v>
      </c>
      <c r="CU13" s="290">
        <f t="shared" si="9"/>
        <v>0</v>
      </c>
      <c r="CV13" s="290">
        <f t="shared" si="9"/>
        <v>2</v>
      </c>
      <c r="CW13" s="290">
        <f t="shared" si="9"/>
        <v>2</v>
      </c>
      <c r="CX13" s="290">
        <f t="shared" si="9"/>
        <v>2</v>
      </c>
      <c r="CY13" s="290">
        <f t="shared" si="9"/>
        <v>0</v>
      </c>
      <c r="CZ13" s="290">
        <f t="shared" si="9"/>
        <v>2</v>
      </c>
      <c r="DA13" s="290">
        <f t="shared" si="9"/>
        <v>2</v>
      </c>
      <c r="DB13" s="290">
        <f t="shared" si="9"/>
        <v>0</v>
      </c>
      <c r="DC13" s="290">
        <f t="shared" si="9"/>
        <v>0</v>
      </c>
      <c r="DD13" s="290">
        <f t="shared" si="9"/>
        <v>1</v>
      </c>
      <c r="DE13" s="290">
        <f t="shared" si="9"/>
        <v>0</v>
      </c>
      <c r="DF13" s="290">
        <f t="shared" si="9"/>
        <v>0</v>
      </c>
      <c r="DG13" s="290">
        <f t="shared" si="9"/>
        <v>0</v>
      </c>
      <c r="DH13" s="290">
        <f t="shared" si="9"/>
        <v>3</v>
      </c>
      <c r="DI13" s="290">
        <f>SUBTOTAL(9,DI3:DI12)</f>
        <v>12</v>
      </c>
    </row>
    <row r="14" spans="1:113" s="4" customFormat="1" ht="26.4" customHeight="1" outlineLevel="2" x14ac:dyDescent="0.25">
      <c r="A14" s="256">
        <v>1</v>
      </c>
      <c r="B14" s="438" t="s">
        <v>335</v>
      </c>
      <c r="C14" s="428" t="s">
        <v>27</v>
      </c>
      <c r="D14" s="444"/>
      <c r="E14" s="5"/>
      <c r="F14" s="23"/>
      <c r="G14" s="6"/>
      <c r="H14" s="7"/>
      <c r="I14" s="8"/>
      <c r="J14" s="6"/>
      <c r="K14" s="6"/>
      <c r="L14" s="257"/>
      <c r="M14" s="15"/>
      <c r="N14" s="6"/>
      <c r="O14" s="6"/>
      <c r="P14" s="6"/>
      <c r="Q14" s="6"/>
      <c r="R14" s="6"/>
      <c r="S14" s="3"/>
      <c r="T14" s="3"/>
      <c r="U14" s="6"/>
      <c r="V14" s="6"/>
      <c r="W14" s="27"/>
      <c r="X14" s="61"/>
      <c r="Y14" s="57"/>
      <c r="Z14" s="67"/>
      <c r="AA14" s="66"/>
      <c r="AB14" s="44"/>
      <c r="AC14" s="12"/>
      <c r="AD14" s="12"/>
      <c r="AE14" s="12"/>
      <c r="AF14" s="46"/>
      <c r="AG14" s="46"/>
      <c r="AH14" s="46"/>
      <c r="AI14" s="46"/>
      <c r="AJ14" s="49"/>
      <c r="AK14" s="38"/>
      <c r="AL14" s="32"/>
      <c r="AM14" s="32"/>
      <c r="AN14" s="31"/>
      <c r="AO14" s="12"/>
      <c r="AP14" s="104"/>
      <c r="AQ14" s="265"/>
      <c r="AR14" s="262" t="e">
        <f>VLOOKUP(F14,'CA TV AV'!C:J,4,0)</f>
        <v>#N/A</v>
      </c>
      <c r="AS14" s="117" t="e">
        <f>VLOOKUP(F14,'CA TV AV'!C:E,3,0)</f>
        <v>#N/A</v>
      </c>
      <c r="AT14" s="117" t="e">
        <f>VLOOKUP(F14,'CA TV AV'!C:G,5,0)</f>
        <v>#N/A</v>
      </c>
      <c r="AU14" s="75" t="e">
        <f t="shared" ref="AU14:AU20" si="10">AR14+AS14+AT14</f>
        <v>#N/A</v>
      </c>
      <c r="AV14" s="75" t="e">
        <f>VLOOKUP(F14,'CA TV AV'!C:H,6,0)</f>
        <v>#N/A</v>
      </c>
      <c r="AW14" s="118"/>
      <c r="AX14" s="119" t="e">
        <f>VLOOKUP(F14,'CA TV UHD'!C:E,3,0)</f>
        <v>#N/A</v>
      </c>
      <c r="AY14" s="142" t="e">
        <f>AX14/AR14</f>
        <v>#N/A</v>
      </c>
      <c r="AZ14" s="119" t="e">
        <f>VLOOKUP(F14,'CA CURVE'!C:F,4,0)</f>
        <v>#N/A</v>
      </c>
      <c r="BA14" s="142" t="e">
        <f>AZ14/AR14</f>
        <v>#N/A</v>
      </c>
      <c r="BB14" s="144" t="e">
        <f>VLOOKUP(F14,'CA CURVE'!C:E,3,0)</f>
        <v>#N/A</v>
      </c>
      <c r="BC14" s="150" t="e">
        <f>BB14/AS14</f>
        <v>#N/A</v>
      </c>
      <c r="BD14" s="400" t="str">
        <f t="shared" ref="BD14:BD25" si="11">IF(SUM(BG14:BQ14)&gt;0,1," ")</f>
        <v xml:space="preserve"> </v>
      </c>
      <c r="BE14" s="152"/>
      <c r="BF14" s="415"/>
      <c r="BG14" s="244"/>
      <c r="BH14" s="397"/>
      <c r="BI14" s="397"/>
      <c r="BJ14" s="397"/>
      <c r="BK14" s="397"/>
      <c r="BL14" s="397"/>
      <c r="BM14" s="397"/>
      <c r="BN14" s="397"/>
      <c r="BO14" s="244"/>
      <c r="BP14" s="419"/>
      <c r="BQ14" s="419"/>
      <c r="BR14" s="419">
        <f t="shared" ref="BR14:BR25" si="12">SUM(BG14:BQ14)</f>
        <v>0</v>
      </c>
      <c r="BS14" s="155"/>
      <c r="BT14" s="155"/>
      <c r="BU14" s="80"/>
      <c r="BV14" s="159"/>
      <c r="BW14" s="159"/>
      <c r="BX14" s="159"/>
      <c r="BY14" s="80"/>
      <c r="BZ14" s="80"/>
      <c r="CA14" s="159"/>
      <c r="CB14" s="80"/>
      <c r="CC14" s="80"/>
      <c r="CD14" s="163"/>
      <c r="CE14" s="163"/>
      <c r="CF14" s="397">
        <f>SUM(BS14:CE14)</f>
        <v>0</v>
      </c>
      <c r="CG14" s="239"/>
      <c r="CH14" s="400" t="str">
        <f t="shared" si="3"/>
        <v xml:space="preserve"> </v>
      </c>
      <c r="CI14" s="152"/>
      <c r="CJ14" s="152"/>
      <c r="CK14" s="244"/>
      <c r="CL14" s="244"/>
      <c r="CM14" s="244"/>
      <c r="CN14" s="397"/>
      <c r="CO14" s="397"/>
      <c r="CP14" s="397"/>
      <c r="CQ14" s="397"/>
      <c r="CR14" s="397"/>
      <c r="CS14" s="244"/>
      <c r="CT14" s="419"/>
      <c r="CU14" s="419"/>
      <c r="CV14" s="425">
        <f t="shared" ref="CV14:CV25" si="13">SUM(CK14:CU14)</f>
        <v>0</v>
      </c>
      <c r="CW14" s="154"/>
      <c r="CX14" s="155"/>
      <c r="CY14" s="155"/>
      <c r="CZ14" s="155"/>
      <c r="DA14" s="155"/>
      <c r="DB14" s="155"/>
      <c r="DC14" s="177"/>
      <c r="DD14" s="181"/>
      <c r="DE14" s="182"/>
      <c r="DF14" s="182"/>
      <c r="DG14" s="182"/>
      <c r="DH14" s="183"/>
      <c r="DI14" s="479">
        <f>SUM(CW14:DH14)</f>
        <v>0</v>
      </c>
    </row>
    <row r="15" spans="1:113" s="10" customFormat="1" ht="26.4" customHeight="1" outlineLevel="2" x14ac:dyDescent="0.25">
      <c r="A15" s="256">
        <v>1</v>
      </c>
      <c r="B15" s="438" t="s">
        <v>335</v>
      </c>
      <c r="C15" s="428" t="s">
        <v>27</v>
      </c>
      <c r="D15" s="444"/>
      <c r="E15" s="5"/>
      <c r="F15" s="23"/>
      <c r="G15" s="6"/>
      <c r="H15" s="7"/>
      <c r="I15" s="8"/>
      <c r="J15" s="6"/>
      <c r="K15" s="6"/>
      <c r="L15" s="257"/>
      <c r="M15" s="15"/>
      <c r="N15" s="6"/>
      <c r="O15" s="6"/>
      <c r="P15" s="6"/>
      <c r="Q15" s="6"/>
      <c r="R15" s="6"/>
      <c r="S15" s="3"/>
      <c r="T15" s="3"/>
      <c r="U15" s="6"/>
      <c r="V15" s="6"/>
      <c r="W15" s="27"/>
      <c r="X15" s="61"/>
      <c r="Y15" s="57"/>
      <c r="Z15" s="66"/>
      <c r="AA15" s="66"/>
      <c r="AB15" s="44"/>
      <c r="AC15" s="12"/>
      <c r="AD15" s="12"/>
      <c r="AE15" s="12"/>
      <c r="AF15" s="46"/>
      <c r="AG15" s="46"/>
      <c r="AH15" s="46"/>
      <c r="AI15" s="46"/>
      <c r="AJ15" s="49"/>
      <c r="AK15" s="38"/>
      <c r="AL15" s="32"/>
      <c r="AM15" s="32"/>
      <c r="AN15" s="31"/>
      <c r="AO15" s="12"/>
      <c r="AP15" s="104"/>
      <c r="AQ15" s="265"/>
      <c r="AR15" s="262" t="e">
        <f>VLOOKUP(F15,'CA TV AV'!C:J,4,0)</f>
        <v>#N/A</v>
      </c>
      <c r="AS15" s="117" t="e">
        <f>VLOOKUP(F15,'CA TV AV'!C:E,3,0)</f>
        <v>#N/A</v>
      </c>
      <c r="AT15" s="117" t="e">
        <f>VLOOKUP(F15,'CA TV AV'!C:G,5,0)</f>
        <v>#N/A</v>
      </c>
      <c r="AU15" s="75" t="e">
        <f t="shared" si="10"/>
        <v>#N/A</v>
      </c>
      <c r="AV15" s="75" t="e">
        <f>VLOOKUP(F15,'CA TV AV'!C:H,6,0)</f>
        <v>#N/A</v>
      </c>
      <c r="AW15" s="118"/>
      <c r="AX15" s="119" t="e">
        <f>VLOOKUP(F15,'CA TV UHD'!C:E,3,0)</f>
        <v>#N/A</v>
      </c>
      <c r="AY15" s="142" t="e">
        <f t="shared" ref="AY15:AY20" si="14">AX15/AR15</f>
        <v>#N/A</v>
      </c>
      <c r="AZ15" s="119" t="e">
        <f>VLOOKUP(F15,'CA CURVE'!C:F,4,0)</f>
        <v>#N/A</v>
      </c>
      <c r="BA15" s="142" t="e">
        <f t="shared" ref="BA15:BA20" si="15">AZ15/AR15</f>
        <v>#N/A</v>
      </c>
      <c r="BB15" s="144" t="e">
        <f>VLOOKUP(F15,'CA CURVE'!C:E,3,0)</f>
        <v>#N/A</v>
      </c>
      <c r="BC15" s="150" t="e">
        <f t="shared" ref="BC15:BC20" si="16">BB15/AS15</f>
        <v>#N/A</v>
      </c>
      <c r="BD15" s="400">
        <v>1</v>
      </c>
      <c r="BE15" s="152"/>
      <c r="BF15" s="415"/>
      <c r="BG15" s="152"/>
      <c r="BH15" s="415"/>
      <c r="BI15" s="415"/>
      <c r="BJ15" s="415"/>
      <c r="BK15" s="415"/>
      <c r="BL15" s="415"/>
      <c r="BM15" s="415"/>
      <c r="BN15" s="415"/>
      <c r="BO15" s="152">
        <v>1</v>
      </c>
      <c r="BP15" s="420"/>
      <c r="BQ15" s="420"/>
      <c r="BR15" s="419">
        <f t="shared" si="12"/>
        <v>1</v>
      </c>
      <c r="BS15" s="156">
        <v>1</v>
      </c>
      <c r="BT15" s="156">
        <v>1</v>
      </c>
      <c r="BU15" s="12">
        <v>1</v>
      </c>
      <c r="BV15" s="161"/>
      <c r="BW15" s="161"/>
      <c r="BX15" s="161"/>
      <c r="BY15" s="12">
        <v>1</v>
      </c>
      <c r="BZ15" s="12">
        <v>1</v>
      </c>
      <c r="CA15" s="161"/>
      <c r="CB15" s="12">
        <v>1</v>
      </c>
      <c r="CC15" s="12">
        <v>1</v>
      </c>
      <c r="CD15" s="107">
        <v>1</v>
      </c>
      <c r="CE15" s="107">
        <v>1</v>
      </c>
      <c r="CF15" s="397">
        <f t="shared" ref="CF15:CF23" si="17">SUM(BS15:CE15)</f>
        <v>9</v>
      </c>
      <c r="CG15" s="239"/>
      <c r="CH15" s="400" t="str">
        <f t="shared" si="3"/>
        <v xml:space="preserve"> </v>
      </c>
      <c r="CI15" s="152"/>
      <c r="CJ15" s="152"/>
      <c r="CK15" s="152"/>
      <c r="CL15" s="152"/>
      <c r="CM15" s="152"/>
      <c r="CN15" s="415"/>
      <c r="CO15" s="415"/>
      <c r="CP15" s="415"/>
      <c r="CQ15" s="415"/>
      <c r="CR15" s="415"/>
      <c r="CS15" s="152"/>
      <c r="CT15" s="420"/>
      <c r="CU15" s="420"/>
      <c r="CV15" s="425">
        <f t="shared" si="13"/>
        <v>0</v>
      </c>
      <c r="CW15" s="151"/>
      <c r="CX15" s="156"/>
      <c r="CY15" s="156"/>
      <c r="CZ15" s="156"/>
      <c r="DA15" s="156"/>
      <c r="DB15" s="156"/>
      <c r="DC15" s="178"/>
      <c r="DD15" s="184"/>
      <c r="DE15" s="185"/>
      <c r="DF15" s="185"/>
      <c r="DG15" s="185"/>
      <c r="DH15" s="186"/>
      <c r="DI15" s="479">
        <f t="shared" ref="DI15:DI23" si="18">SUM(CW15:DH15)</f>
        <v>0</v>
      </c>
    </row>
    <row r="16" spans="1:113" s="4" customFormat="1" ht="26.4" customHeight="1" outlineLevel="2" x14ac:dyDescent="0.25">
      <c r="A16" s="256">
        <v>1</v>
      </c>
      <c r="B16" s="438" t="s">
        <v>335</v>
      </c>
      <c r="C16" s="428" t="s">
        <v>27</v>
      </c>
      <c r="D16" s="444"/>
      <c r="E16" s="5"/>
      <c r="F16" s="23"/>
      <c r="G16" s="6"/>
      <c r="H16" s="7"/>
      <c r="I16" s="8"/>
      <c r="J16" s="6"/>
      <c r="K16" s="6"/>
      <c r="L16" s="257"/>
      <c r="M16" s="15"/>
      <c r="N16" s="6"/>
      <c r="O16" s="6"/>
      <c r="P16" s="6"/>
      <c r="Q16" s="6"/>
      <c r="R16" s="6"/>
      <c r="S16" s="3"/>
      <c r="T16" s="3"/>
      <c r="U16" s="6"/>
      <c r="V16" s="6"/>
      <c r="W16" s="27"/>
      <c r="X16" s="61"/>
      <c r="Y16" s="57"/>
      <c r="Z16" s="66"/>
      <c r="AA16" s="66"/>
      <c r="AB16" s="44"/>
      <c r="AC16" s="12"/>
      <c r="AD16" s="12"/>
      <c r="AE16" s="12"/>
      <c r="AF16" s="46"/>
      <c r="AG16" s="46"/>
      <c r="AH16" s="46"/>
      <c r="AI16" s="46"/>
      <c r="AJ16" s="49"/>
      <c r="AK16" s="38"/>
      <c r="AL16" s="32"/>
      <c r="AM16" s="32"/>
      <c r="AN16" s="31"/>
      <c r="AO16" s="12"/>
      <c r="AP16" s="107"/>
      <c r="AQ16" s="265"/>
      <c r="AR16" s="262" t="e">
        <f>VLOOKUP(F16,'CA TV AV'!C:J,4,0)</f>
        <v>#N/A</v>
      </c>
      <c r="AS16" s="117" t="e">
        <f>VLOOKUP(F16,'CA TV AV'!C:E,3,0)</f>
        <v>#N/A</v>
      </c>
      <c r="AT16" s="117" t="e">
        <f>VLOOKUP(F16,'CA TV AV'!C:G,5,0)</f>
        <v>#N/A</v>
      </c>
      <c r="AU16" s="75" t="e">
        <f t="shared" si="10"/>
        <v>#N/A</v>
      </c>
      <c r="AV16" s="75" t="e">
        <f>VLOOKUP(F16,'CA TV AV'!C:H,6,0)</f>
        <v>#N/A</v>
      </c>
      <c r="AW16" s="118"/>
      <c r="AX16" s="119" t="e">
        <f>VLOOKUP(F16,'CA TV UHD'!C:E,3,0)</f>
        <v>#N/A</v>
      </c>
      <c r="AY16" s="142" t="e">
        <f t="shared" si="14"/>
        <v>#N/A</v>
      </c>
      <c r="AZ16" s="119" t="e">
        <f>VLOOKUP(F16,'CA CURVE'!C:F,4,0)</f>
        <v>#N/A</v>
      </c>
      <c r="BA16" s="142" t="e">
        <f t="shared" si="15"/>
        <v>#N/A</v>
      </c>
      <c r="BB16" s="144" t="e">
        <f>VLOOKUP(F16,'CA CURVE'!C:E,3,0)</f>
        <v>#N/A</v>
      </c>
      <c r="BC16" s="150" t="e">
        <f t="shared" si="16"/>
        <v>#N/A</v>
      </c>
      <c r="BD16" s="400" t="str">
        <f t="shared" si="11"/>
        <v xml:space="preserve"> </v>
      </c>
      <c r="BE16" s="152"/>
      <c r="BF16" s="415"/>
      <c r="BG16" s="152"/>
      <c r="BH16" s="415"/>
      <c r="BI16" s="415"/>
      <c r="BJ16" s="415"/>
      <c r="BK16" s="415"/>
      <c r="BL16" s="415"/>
      <c r="BM16" s="415"/>
      <c r="BN16" s="415"/>
      <c r="BO16" s="152"/>
      <c r="BP16" s="420"/>
      <c r="BQ16" s="420"/>
      <c r="BR16" s="419">
        <f t="shared" si="12"/>
        <v>0</v>
      </c>
      <c r="BS16" s="156"/>
      <c r="BT16" s="156"/>
      <c r="BU16" s="12"/>
      <c r="BV16" s="110"/>
      <c r="BW16" s="110"/>
      <c r="BX16" s="110"/>
      <c r="BY16" s="12"/>
      <c r="BZ16" s="12"/>
      <c r="CA16" s="110"/>
      <c r="CB16" s="12"/>
      <c r="CC16" s="12"/>
      <c r="CD16" s="107"/>
      <c r="CE16" s="107"/>
      <c r="CF16" s="397">
        <f t="shared" si="17"/>
        <v>0</v>
      </c>
      <c r="CG16" s="239"/>
      <c r="CH16" s="400" t="str">
        <f t="shared" si="3"/>
        <v xml:space="preserve"> </v>
      </c>
      <c r="CI16" s="152"/>
      <c r="CJ16" s="152"/>
      <c r="CK16" s="152"/>
      <c r="CL16" s="152"/>
      <c r="CM16" s="152"/>
      <c r="CN16" s="415"/>
      <c r="CO16" s="415"/>
      <c r="CP16" s="415"/>
      <c r="CQ16" s="415"/>
      <c r="CR16" s="415"/>
      <c r="CS16" s="152"/>
      <c r="CT16" s="420"/>
      <c r="CU16" s="420"/>
      <c r="CV16" s="425">
        <f t="shared" si="13"/>
        <v>0</v>
      </c>
      <c r="CW16" s="151"/>
      <c r="CX16" s="156"/>
      <c r="CY16" s="156"/>
      <c r="CZ16" s="156"/>
      <c r="DA16" s="156"/>
      <c r="DB16" s="156"/>
      <c r="DC16" s="178"/>
      <c r="DD16" s="184"/>
      <c r="DE16" s="185"/>
      <c r="DF16" s="185"/>
      <c r="DG16" s="185"/>
      <c r="DH16" s="186"/>
      <c r="DI16" s="479">
        <f t="shared" si="18"/>
        <v>0</v>
      </c>
    </row>
    <row r="17" spans="1:113" s="4" customFormat="1" ht="26.4" customHeight="1" outlineLevel="2" x14ac:dyDescent="0.25">
      <c r="A17" s="256">
        <v>1</v>
      </c>
      <c r="B17" s="438" t="s">
        <v>335</v>
      </c>
      <c r="C17" s="428" t="s">
        <v>27</v>
      </c>
      <c r="D17" s="444"/>
      <c r="E17" s="5"/>
      <c r="F17" s="23"/>
      <c r="G17" s="6"/>
      <c r="H17" s="7"/>
      <c r="I17" s="8"/>
      <c r="J17" s="6"/>
      <c r="K17" s="6"/>
      <c r="L17" s="257"/>
      <c r="M17" s="15"/>
      <c r="N17" s="6"/>
      <c r="O17" s="6"/>
      <c r="P17" s="6"/>
      <c r="Q17" s="6"/>
      <c r="R17" s="6"/>
      <c r="S17" s="3"/>
      <c r="T17" s="3"/>
      <c r="U17" s="6"/>
      <c r="V17" s="6"/>
      <c r="W17" s="27"/>
      <c r="X17" s="61"/>
      <c r="Y17" s="57"/>
      <c r="Z17" s="66"/>
      <c r="AA17" s="66"/>
      <c r="AB17" s="70"/>
      <c r="AC17" s="70"/>
      <c r="AD17" s="70"/>
      <c r="AE17" s="70"/>
      <c r="AF17" s="70"/>
      <c r="AG17" s="70"/>
      <c r="AH17" s="70"/>
      <c r="AI17" s="70"/>
      <c r="AJ17" s="70"/>
      <c r="AK17" s="38"/>
      <c r="AL17" s="32"/>
      <c r="AM17" s="32"/>
      <c r="AN17" s="56"/>
      <c r="AO17" s="18"/>
      <c r="AP17" s="108"/>
      <c r="AQ17" s="265"/>
      <c r="AR17" s="262" t="e">
        <f>VLOOKUP(F17,'CA TV AV'!C:J,4,0)</f>
        <v>#N/A</v>
      </c>
      <c r="AS17" s="117" t="e">
        <f>VLOOKUP(F17,'CA TV AV'!C:E,3,0)</f>
        <v>#N/A</v>
      </c>
      <c r="AT17" s="117" t="e">
        <f>VLOOKUP(F17,'CA TV AV'!C:G,5,0)</f>
        <v>#N/A</v>
      </c>
      <c r="AU17" s="75" t="e">
        <f t="shared" si="10"/>
        <v>#N/A</v>
      </c>
      <c r="AV17" s="75" t="e">
        <f>VLOOKUP(F17,'CA TV AV'!C:H,6,0)</f>
        <v>#N/A</v>
      </c>
      <c r="AW17" s="118"/>
      <c r="AX17" s="119" t="e">
        <f>VLOOKUP(F17,'CA TV UHD'!C:E,3,0)</f>
        <v>#N/A</v>
      </c>
      <c r="AY17" s="142" t="e">
        <f t="shared" si="14"/>
        <v>#N/A</v>
      </c>
      <c r="AZ17" s="119" t="e">
        <f>VLOOKUP(F17,'CA CURVE'!C:F,4,0)</f>
        <v>#N/A</v>
      </c>
      <c r="BA17" s="142" t="e">
        <f t="shared" si="15"/>
        <v>#N/A</v>
      </c>
      <c r="BB17" s="144" t="e">
        <f>VLOOKUP(F17,'CA CURVE'!C:E,3,0)</f>
        <v>#N/A</v>
      </c>
      <c r="BC17" s="150" t="e">
        <f t="shared" si="16"/>
        <v>#N/A</v>
      </c>
      <c r="BD17" s="400" t="str">
        <f t="shared" si="11"/>
        <v xml:space="preserve"> </v>
      </c>
      <c r="BE17" s="152"/>
      <c r="BF17" s="415"/>
      <c r="BG17" s="152"/>
      <c r="BH17" s="415"/>
      <c r="BI17" s="415"/>
      <c r="BJ17" s="415"/>
      <c r="BK17" s="415"/>
      <c r="BL17" s="415"/>
      <c r="BM17" s="415"/>
      <c r="BN17" s="415"/>
      <c r="BO17" s="152"/>
      <c r="BP17" s="420"/>
      <c r="BQ17" s="420"/>
      <c r="BR17" s="419">
        <f t="shared" si="12"/>
        <v>0</v>
      </c>
      <c r="BS17" s="156"/>
      <c r="BT17" s="156"/>
      <c r="BU17" s="12"/>
      <c r="BV17" s="110"/>
      <c r="BW17" s="110"/>
      <c r="BX17" s="110"/>
      <c r="BY17" s="12"/>
      <c r="BZ17" s="12"/>
      <c r="CA17" s="110"/>
      <c r="CB17" s="12"/>
      <c r="CC17" s="12"/>
      <c r="CD17" s="107"/>
      <c r="CE17" s="107"/>
      <c r="CF17" s="397">
        <f t="shared" si="17"/>
        <v>0</v>
      </c>
      <c r="CG17" s="239"/>
      <c r="CH17" s="400" t="str">
        <f t="shared" si="3"/>
        <v xml:space="preserve"> </v>
      </c>
      <c r="CI17" s="152"/>
      <c r="CJ17" s="152"/>
      <c r="CK17" s="152"/>
      <c r="CL17" s="152"/>
      <c r="CM17" s="152"/>
      <c r="CN17" s="415"/>
      <c r="CO17" s="415"/>
      <c r="CP17" s="415"/>
      <c r="CQ17" s="415"/>
      <c r="CR17" s="415"/>
      <c r="CS17" s="152"/>
      <c r="CT17" s="420"/>
      <c r="CU17" s="420"/>
      <c r="CV17" s="425">
        <f t="shared" si="13"/>
        <v>0</v>
      </c>
      <c r="CW17" s="151"/>
      <c r="CX17" s="156"/>
      <c r="CY17" s="156"/>
      <c r="CZ17" s="156"/>
      <c r="DA17" s="156"/>
      <c r="DB17" s="156"/>
      <c r="DC17" s="178"/>
      <c r="DD17" s="184"/>
      <c r="DE17" s="185"/>
      <c r="DF17" s="185"/>
      <c r="DG17" s="185"/>
      <c r="DH17" s="186"/>
      <c r="DI17" s="479">
        <f t="shared" si="18"/>
        <v>0</v>
      </c>
    </row>
    <row r="18" spans="1:113" s="10" customFormat="1" ht="26.4" customHeight="1" outlineLevel="2" x14ac:dyDescent="0.25">
      <c r="A18" s="256">
        <v>1</v>
      </c>
      <c r="B18" s="438" t="s">
        <v>335</v>
      </c>
      <c r="C18" s="428" t="s">
        <v>27</v>
      </c>
      <c r="D18" s="444"/>
      <c r="E18" s="5"/>
      <c r="F18" s="23"/>
      <c r="G18" s="6"/>
      <c r="H18" s="7"/>
      <c r="I18" s="8"/>
      <c r="J18" s="6"/>
      <c r="K18" s="6"/>
      <c r="L18" s="257"/>
      <c r="M18" s="15"/>
      <c r="N18" s="6"/>
      <c r="O18" s="6"/>
      <c r="P18" s="6"/>
      <c r="Q18" s="6"/>
      <c r="R18" s="6"/>
      <c r="S18" s="3"/>
      <c r="T18" s="3"/>
      <c r="U18" s="6"/>
      <c r="V18" s="6"/>
      <c r="W18" s="27"/>
      <c r="X18" s="61"/>
      <c r="Y18" s="57"/>
      <c r="Z18" s="66"/>
      <c r="AA18" s="66"/>
      <c r="AB18" s="44"/>
      <c r="AC18" s="12"/>
      <c r="AD18" s="12"/>
      <c r="AE18" s="12"/>
      <c r="AF18" s="46"/>
      <c r="AG18" s="46"/>
      <c r="AH18" s="46"/>
      <c r="AI18" s="46"/>
      <c r="AJ18" s="49"/>
      <c r="AK18" s="38"/>
      <c r="AL18" s="32"/>
      <c r="AM18" s="81"/>
      <c r="AN18" s="31"/>
      <c r="AO18" s="12"/>
      <c r="AP18" s="104"/>
      <c r="AQ18" s="265"/>
      <c r="AR18" s="262" t="e">
        <f>VLOOKUP(F18,'CA TV AV'!C:J,4,0)</f>
        <v>#N/A</v>
      </c>
      <c r="AS18" s="117" t="e">
        <f>VLOOKUP(F18,'CA TV AV'!C:E,3,0)</f>
        <v>#N/A</v>
      </c>
      <c r="AT18" s="117" t="e">
        <f>VLOOKUP(F18,'CA TV AV'!C:G,5,0)</f>
        <v>#N/A</v>
      </c>
      <c r="AU18" s="75" t="e">
        <f t="shared" si="10"/>
        <v>#N/A</v>
      </c>
      <c r="AV18" s="75" t="e">
        <f>VLOOKUP(F18,'CA TV AV'!C:H,6,0)</f>
        <v>#N/A</v>
      </c>
      <c r="AW18" s="118"/>
      <c r="AX18" s="119" t="e">
        <f>VLOOKUP(F18,'CA TV UHD'!C:E,3,0)</f>
        <v>#N/A</v>
      </c>
      <c r="AY18" s="142" t="e">
        <f t="shared" si="14"/>
        <v>#N/A</v>
      </c>
      <c r="AZ18" s="119" t="e">
        <f>VLOOKUP(F18,'CA CURVE'!C:F,4,0)</f>
        <v>#N/A</v>
      </c>
      <c r="BA18" s="142" t="e">
        <f t="shared" si="15"/>
        <v>#N/A</v>
      </c>
      <c r="BB18" s="144" t="e">
        <f>VLOOKUP(F18,'CA CURVE'!C:E,3,0)</f>
        <v>#N/A</v>
      </c>
      <c r="BC18" s="150" t="e">
        <f t="shared" si="16"/>
        <v>#N/A</v>
      </c>
      <c r="BD18" s="400">
        <v>1</v>
      </c>
      <c r="BE18" s="152"/>
      <c r="BF18" s="415"/>
      <c r="BG18" s="152"/>
      <c r="BH18" s="415"/>
      <c r="BI18" s="415"/>
      <c r="BJ18" s="415"/>
      <c r="BK18" s="415"/>
      <c r="BL18" s="415"/>
      <c r="BM18" s="415"/>
      <c r="BN18" s="415"/>
      <c r="BO18" s="152">
        <v>1</v>
      </c>
      <c r="BP18" s="420"/>
      <c r="BQ18" s="420"/>
      <c r="BR18" s="419">
        <f t="shared" si="12"/>
        <v>1</v>
      </c>
      <c r="BS18" s="156">
        <v>1</v>
      </c>
      <c r="BT18" s="156">
        <v>1</v>
      </c>
      <c r="BU18" s="12">
        <v>1</v>
      </c>
      <c r="BV18" s="110"/>
      <c r="BW18" s="110"/>
      <c r="BX18" s="110"/>
      <c r="BY18" s="12">
        <v>1</v>
      </c>
      <c r="BZ18" s="12">
        <v>1</v>
      </c>
      <c r="CA18" s="110"/>
      <c r="CB18" s="12">
        <v>1</v>
      </c>
      <c r="CC18" s="12">
        <v>1</v>
      </c>
      <c r="CD18" s="107">
        <v>1</v>
      </c>
      <c r="CE18" s="107">
        <v>1</v>
      </c>
      <c r="CF18" s="397">
        <f t="shared" si="17"/>
        <v>9</v>
      </c>
      <c r="CG18" s="239"/>
      <c r="CH18" s="400" t="str">
        <f t="shared" si="3"/>
        <v xml:space="preserve"> </v>
      </c>
      <c r="CI18" s="152"/>
      <c r="CJ18" s="152"/>
      <c r="CK18" s="152"/>
      <c r="CL18" s="152"/>
      <c r="CM18" s="152"/>
      <c r="CN18" s="415"/>
      <c r="CO18" s="415"/>
      <c r="CP18" s="415"/>
      <c r="CQ18" s="415"/>
      <c r="CR18" s="415"/>
      <c r="CS18" s="152"/>
      <c r="CT18" s="420"/>
      <c r="CU18" s="420"/>
      <c r="CV18" s="425">
        <f t="shared" si="13"/>
        <v>0</v>
      </c>
      <c r="CW18" s="151"/>
      <c r="CX18" s="156"/>
      <c r="CY18" s="156"/>
      <c r="CZ18" s="156"/>
      <c r="DA18" s="156"/>
      <c r="DB18" s="156"/>
      <c r="DC18" s="178"/>
      <c r="DD18" s="184"/>
      <c r="DE18" s="185"/>
      <c r="DF18" s="185"/>
      <c r="DG18" s="185"/>
      <c r="DH18" s="186"/>
      <c r="DI18" s="479">
        <f t="shared" si="18"/>
        <v>0</v>
      </c>
    </row>
    <row r="19" spans="1:113" s="4" customFormat="1" ht="26.4" customHeight="1" outlineLevel="2" x14ac:dyDescent="0.25">
      <c r="A19" s="256">
        <v>1</v>
      </c>
      <c r="B19" s="438" t="s">
        <v>335</v>
      </c>
      <c r="C19" s="428" t="s">
        <v>27</v>
      </c>
      <c r="D19" s="444"/>
      <c r="E19" s="5"/>
      <c r="F19" s="23"/>
      <c r="G19" s="6"/>
      <c r="H19" s="7"/>
      <c r="I19" s="8"/>
      <c r="J19" s="6"/>
      <c r="K19" s="6"/>
      <c r="L19" s="257"/>
      <c r="M19" s="251"/>
      <c r="N19" s="24"/>
      <c r="O19" s="24"/>
      <c r="P19" s="24"/>
      <c r="Q19" s="25"/>
      <c r="R19" s="26"/>
      <c r="S19" s="3"/>
      <c r="T19" s="3"/>
      <c r="U19" s="6"/>
      <c r="V19" s="6"/>
      <c r="W19" s="27"/>
      <c r="X19" s="61"/>
      <c r="Y19" s="57"/>
      <c r="Z19" s="66"/>
      <c r="AA19" s="66"/>
      <c r="AB19" s="44"/>
      <c r="AC19" s="12"/>
      <c r="AD19" s="12"/>
      <c r="AE19" s="12"/>
      <c r="AF19" s="46"/>
      <c r="AG19" s="46"/>
      <c r="AH19" s="46"/>
      <c r="AI19" s="46"/>
      <c r="AJ19" s="49"/>
      <c r="AK19" s="38"/>
      <c r="AL19" s="32"/>
      <c r="AM19" s="32"/>
      <c r="AN19" s="56"/>
      <c r="AO19" s="12"/>
      <c r="AP19" s="106"/>
      <c r="AQ19" s="265"/>
      <c r="AR19" s="262" t="e">
        <f>VLOOKUP(F19,'CA TV AV'!C:J,4,0)</f>
        <v>#N/A</v>
      </c>
      <c r="AS19" s="117" t="e">
        <f>VLOOKUP(F19,'CA TV AV'!C:E,3,0)</f>
        <v>#N/A</v>
      </c>
      <c r="AT19" s="117" t="e">
        <f>VLOOKUP(F19,'CA TV AV'!C:G,5,0)</f>
        <v>#N/A</v>
      </c>
      <c r="AU19" s="75" t="e">
        <f t="shared" si="10"/>
        <v>#N/A</v>
      </c>
      <c r="AV19" s="75" t="e">
        <f>VLOOKUP(F19,'CA TV AV'!C:H,6,0)</f>
        <v>#N/A</v>
      </c>
      <c r="AW19" s="118"/>
      <c r="AX19" s="119">
        <v>0</v>
      </c>
      <c r="AY19" s="142" t="e">
        <f t="shared" si="14"/>
        <v>#N/A</v>
      </c>
      <c r="AZ19" s="119">
        <v>0</v>
      </c>
      <c r="BA19" s="142" t="e">
        <f t="shared" si="15"/>
        <v>#N/A</v>
      </c>
      <c r="BB19" s="144">
        <v>0</v>
      </c>
      <c r="BC19" s="150" t="e">
        <f t="shared" si="16"/>
        <v>#N/A</v>
      </c>
      <c r="BD19" s="400" t="str">
        <f t="shared" si="11"/>
        <v xml:space="preserve"> </v>
      </c>
      <c r="BE19" s="152"/>
      <c r="BF19" s="415"/>
      <c r="BG19" s="152"/>
      <c r="BH19" s="415"/>
      <c r="BI19" s="415"/>
      <c r="BJ19" s="415"/>
      <c r="BK19" s="415"/>
      <c r="BL19" s="415"/>
      <c r="BM19" s="415"/>
      <c r="BN19" s="415"/>
      <c r="BO19" s="152"/>
      <c r="BP19" s="420"/>
      <c r="BQ19" s="420"/>
      <c r="BR19" s="419">
        <f t="shared" si="12"/>
        <v>0</v>
      </c>
      <c r="BS19" s="156"/>
      <c r="BT19" s="156"/>
      <c r="BU19" s="12"/>
      <c r="BV19" s="110"/>
      <c r="BW19" s="110"/>
      <c r="BX19" s="110"/>
      <c r="BY19" s="12"/>
      <c r="BZ19" s="12"/>
      <c r="CA19" s="110"/>
      <c r="CB19" s="12"/>
      <c r="CC19" s="12"/>
      <c r="CD19" s="107"/>
      <c r="CE19" s="107"/>
      <c r="CF19" s="397">
        <f t="shared" si="17"/>
        <v>0</v>
      </c>
      <c r="CG19" s="239"/>
      <c r="CH19" s="400" t="str">
        <f t="shared" si="3"/>
        <v xml:space="preserve"> </v>
      </c>
      <c r="CI19" s="152"/>
      <c r="CJ19" s="152"/>
      <c r="CK19" s="152"/>
      <c r="CL19" s="152"/>
      <c r="CM19" s="152"/>
      <c r="CN19" s="415"/>
      <c r="CO19" s="415"/>
      <c r="CP19" s="415"/>
      <c r="CQ19" s="415"/>
      <c r="CR19" s="415"/>
      <c r="CS19" s="152"/>
      <c r="CT19" s="420"/>
      <c r="CU19" s="420"/>
      <c r="CV19" s="425">
        <f t="shared" si="13"/>
        <v>0</v>
      </c>
      <c r="CW19" s="151"/>
      <c r="CX19" s="156"/>
      <c r="CY19" s="156"/>
      <c r="CZ19" s="156"/>
      <c r="DA19" s="156"/>
      <c r="DB19" s="156"/>
      <c r="DC19" s="178"/>
      <c r="DD19" s="184"/>
      <c r="DE19" s="185"/>
      <c r="DF19" s="185"/>
      <c r="DG19" s="185"/>
      <c r="DH19" s="186"/>
      <c r="DI19" s="479">
        <f t="shared" si="18"/>
        <v>0</v>
      </c>
    </row>
    <row r="20" spans="1:113" s="10" customFormat="1" ht="26.4" customHeight="1" outlineLevel="2" x14ac:dyDescent="0.25">
      <c r="A20" s="256">
        <v>1</v>
      </c>
      <c r="B20" s="438" t="s">
        <v>335</v>
      </c>
      <c r="C20" s="428" t="s">
        <v>27</v>
      </c>
      <c r="D20" s="444"/>
      <c r="E20" s="5"/>
      <c r="F20" s="526"/>
      <c r="G20" s="6"/>
      <c r="H20" s="7"/>
      <c r="I20" s="8"/>
      <c r="J20" s="6"/>
      <c r="K20" s="6"/>
      <c r="L20" s="257"/>
      <c r="M20" s="251"/>
      <c r="N20" s="24"/>
      <c r="O20" s="24"/>
      <c r="P20" s="24"/>
      <c r="Q20" s="25"/>
      <c r="R20" s="26"/>
      <c r="S20" s="3"/>
      <c r="T20" s="3"/>
      <c r="U20" s="6"/>
      <c r="V20" s="6"/>
      <c r="W20" s="27"/>
      <c r="X20" s="61"/>
      <c r="Y20" s="57"/>
      <c r="Z20" s="66"/>
      <c r="AA20" s="66"/>
      <c r="AB20" s="70"/>
      <c r="AC20" s="12"/>
      <c r="AD20" s="12"/>
      <c r="AE20" s="12"/>
      <c r="AF20" s="71"/>
      <c r="AG20" s="71"/>
      <c r="AH20" s="71"/>
      <c r="AI20" s="71"/>
      <c r="AJ20" s="72"/>
      <c r="AK20" s="38"/>
      <c r="AL20" s="32"/>
      <c r="AM20" s="32"/>
      <c r="AN20" s="56"/>
      <c r="AO20" s="12"/>
      <c r="AP20" s="106"/>
      <c r="AQ20" s="265"/>
      <c r="AR20" s="518" t="e">
        <f>VLOOKUP(F20,'CA TV AV'!C:J,4,0)</f>
        <v>#N/A</v>
      </c>
      <c r="AS20" s="521" t="e">
        <f>VLOOKUP(F20,'CA TV AV'!C:E,3,0)</f>
        <v>#N/A</v>
      </c>
      <c r="AT20" s="521" t="e">
        <f>VLOOKUP(F20,'CA TV AV'!C:G,5,0)</f>
        <v>#N/A</v>
      </c>
      <c r="AU20" s="536" t="e">
        <f t="shared" si="10"/>
        <v>#N/A</v>
      </c>
      <c r="AV20" s="536" t="e">
        <f>VLOOKUP(F20,'CA TV AV'!C:H,6,0)</f>
        <v>#N/A</v>
      </c>
      <c r="AW20" s="118"/>
      <c r="AX20" s="533" t="e">
        <f>VLOOKUP(F20,'CA TV UHD'!C:E,3,0)</f>
        <v>#N/A</v>
      </c>
      <c r="AY20" s="539" t="e">
        <f t="shared" si="14"/>
        <v>#N/A</v>
      </c>
      <c r="AZ20" s="533" t="e">
        <f>VLOOKUP(F20,'CA CURVE'!C:F,4,0)</f>
        <v>#N/A</v>
      </c>
      <c r="BA20" s="539" t="e">
        <f t="shared" si="15"/>
        <v>#N/A</v>
      </c>
      <c r="BB20" s="543" t="e">
        <f>VLOOKUP(F20,'CA CURVE'!C:E,3,0)</f>
        <v>#N/A</v>
      </c>
      <c r="BC20" s="545" t="e">
        <f t="shared" si="16"/>
        <v>#N/A</v>
      </c>
      <c r="BD20" s="400" t="str">
        <f t="shared" si="11"/>
        <v xml:space="preserve"> </v>
      </c>
      <c r="BE20" s="152"/>
      <c r="BF20" s="415"/>
      <c r="BG20" s="152"/>
      <c r="BH20" s="415"/>
      <c r="BI20" s="415"/>
      <c r="BJ20" s="415"/>
      <c r="BK20" s="415"/>
      <c r="BL20" s="415"/>
      <c r="BM20" s="415"/>
      <c r="BN20" s="415"/>
      <c r="BO20" s="152"/>
      <c r="BP20" s="420"/>
      <c r="BQ20" s="420"/>
      <c r="BR20" s="419">
        <f t="shared" si="12"/>
        <v>0</v>
      </c>
      <c r="BS20" s="156"/>
      <c r="BT20" s="156"/>
      <c r="BU20" s="12"/>
      <c r="BV20" s="110"/>
      <c r="BW20" s="110"/>
      <c r="BX20" s="110"/>
      <c r="BY20" s="12"/>
      <c r="BZ20" s="12"/>
      <c r="CA20" s="110"/>
      <c r="CB20" s="12"/>
      <c r="CC20" s="12"/>
      <c r="CD20" s="107"/>
      <c r="CE20" s="107"/>
      <c r="CF20" s="397">
        <f t="shared" si="17"/>
        <v>0</v>
      </c>
      <c r="CG20" s="239"/>
      <c r="CH20" s="400" t="str">
        <f t="shared" si="3"/>
        <v xml:space="preserve"> </v>
      </c>
      <c r="CI20" s="152"/>
      <c r="CJ20" s="152"/>
      <c r="CK20" s="152"/>
      <c r="CL20" s="152"/>
      <c r="CM20" s="152"/>
      <c r="CN20" s="415"/>
      <c r="CO20" s="415"/>
      <c r="CP20" s="415"/>
      <c r="CQ20" s="415"/>
      <c r="CR20" s="415"/>
      <c r="CS20" s="152"/>
      <c r="CT20" s="420"/>
      <c r="CU20" s="420"/>
      <c r="CV20" s="425">
        <f t="shared" si="13"/>
        <v>0</v>
      </c>
      <c r="CW20" s="151"/>
      <c r="CX20" s="156"/>
      <c r="CY20" s="156"/>
      <c r="CZ20" s="156"/>
      <c r="DA20" s="156"/>
      <c r="DB20" s="156"/>
      <c r="DC20" s="178"/>
      <c r="DD20" s="184"/>
      <c r="DE20" s="185"/>
      <c r="DF20" s="185"/>
      <c r="DG20" s="185"/>
      <c r="DH20" s="186"/>
      <c r="DI20" s="479">
        <f t="shared" si="18"/>
        <v>0</v>
      </c>
    </row>
    <row r="21" spans="1:113" s="212" customFormat="1" ht="26.4" customHeight="1" outlineLevel="2" x14ac:dyDescent="0.25">
      <c r="A21" s="256">
        <v>1</v>
      </c>
      <c r="B21" s="438" t="s">
        <v>335</v>
      </c>
      <c r="C21" s="428" t="s">
        <v>27</v>
      </c>
      <c r="D21" s="444"/>
      <c r="E21" s="5"/>
      <c r="F21" s="527"/>
      <c r="G21" s="194"/>
      <c r="H21" s="195"/>
      <c r="I21" s="196"/>
      <c r="J21" s="194"/>
      <c r="K21" s="194"/>
      <c r="L21" s="257"/>
      <c r="M21" s="252"/>
      <c r="N21" s="194"/>
      <c r="O21" s="194"/>
      <c r="P21" s="194"/>
      <c r="Q21" s="194"/>
      <c r="R21" s="194"/>
      <c r="S21" s="197"/>
      <c r="T21" s="197"/>
      <c r="U21" s="194"/>
      <c r="V21" s="194"/>
      <c r="W21" s="198"/>
      <c r="X21" s="199"/>
      <c r="Y21" s="200"/>
      <c r="Z21" s="201"/>
      <c r="AA21" s="202"/>
      <c r="AB21" s="203"/>
      <c r="AC21" s="204"/>
      <c r="AD21" s="204"/>
      <c r="AE21" s="204"/>
      <c r="AF21" s="205"/>
      <c r="AG21" s="205"/>
      <c r="AH21" s="205"/>
      <c r="AI21" s="205"/>
      <c r="AJ21" s="206"/>
      <c r="AK21" s="207"/>
      <c r="AL21" s="208"/>
      <c r="AM21" s="208"/>
      <c r="AN21" s="209"/>
      <c r="AO21" s="204"/>
      <c r="AP21" s="210"/>
      <c r="AQ21" s="265"/>
      <c r="AR21" s="519"/>
      <c r="AS21" s="541"/>
      <c r="AT21" s="541"/>
      <c r="AU21" s="537"/>
      <c r="AV21" s="537"/>
      <c r="AW21" s="211"/>
      <c r="AX21" s="534"/>
      <c r="AY21" s="542"/>
      <c r="AZ21" s="534"/>
      <c r="BA21" s="542"/>
      <c r="BB21" s="546"/>
      <c r="BC21" s="545"/>
      <c r="BD21" s="400" t="str">
        <f t="shared" si="11"/>
        <v xml:space="preserve"> </v>
      </c>
      <c r="BE21" s="152"/>
      <c r="BF21" s="415"/>
      <c r="BG21" s="152"/>
      <c r="BH21" s="415"/>
      <c r="BI21" s="415"/>
      <c r="BJ21" s="415"/>
      <c r="BK21" s="415"/>
      <c r="BL21" s="415"/>
      <c r="BM21" s="415"/>
      <c r="BN21" s="415"/>
      <c r="BO21" s="152"/>
      <c r="BP21" s="420"/>
      <c r="BQ21" s="420"/>
      <c r="BR21" s="419">
        <f t="shared" si="12"/>
        <v>0</v>
      </c>
      <c r="BS21" s="156"/>
      <c r="BT21" s="156"/>
      <c r="BU21" s="12"/>
      <c r="BV21" s="110"/>
      <c r="BW21" s="110"/>
      <c r="BX21" s="110"/>
      <c r="BY21" s="12"/>
      <c r="BZ21" s="12"/>
      <c r="CA21" s="110"/>
      <c r="CB21" s="12"/>
      <c r="CC21" s="12"/>
      <c r="CD21" s="107"/>
      <c r="CE21" s="107"/>
      <c r="CF21" s="397">
        <f t="shared" si="17"/>
        <v>0</v>
      </c>
      <c r="CG21" s="239"/>
      <c r="CH21" s="400" t="str">
        <f t="shared" si="3"/>
        <v xml:space="preserve"> </v>
      </c>
      <c r="CI21" s="152"/>
      <c r="CJ21" s="152"/>
      <c r="CK21" s="152"/>
      <c r="CL21" s="152"/>
      <c r="CM21" s="152"/>
      <c r="CN21" s="415"/>
      <c r="CO21" s="415"/>
      <c r="CP21" s="415"/>
      <c r="CQ21" s="415"/>
      <c r="CR21" s="415"/>
      <c r="CS21" s="152"/>
      <c r="CT21" s="420"/>
      <c r="CU21" s="420"/>
      <c r="CV21" s="425">
        <f t="shared" si="13"/>
        <v>0</v>
      </c>
      <c r="CW21" s="151"/>
      <c r="CX21" s="156"/>
      <c r="CY21" s="156"/>
      <c r="CZ21" s="156"/>
      <c r="DA21" s="156"/>
      <c r="DB21" s="156"/>
      <c r="DC21" s="178"/>
      <c r="DD21" s="184"/>
      <c r="DE21" s="185"/>
      <c r="DF21" s="185"/>
      <c r="DG21" s="185"/>
      <c r="DH21" s="186"/>
      <c r="DI21" s="479">
        <f t="shared" si="18"/>
        <v>0</v>
      </c>
    </row>
    <row r="22" spans="1:113" s="10" customFormat="1" ht="26.4" customHeight="1" outlineLevel="2" x14ac:dyDescent="0.25">
      <c r="A22" s="256">
        <v>1</v>
      </c>
      <c r="B22" s="438" t="s">
        <v>335</v>
      </c>
      <c r="C22" s="428" t="s">
        <v>27</v>
      </c>
      <c r="D22" s="438"/>
      <c r="E22" s="5"/>
      <c r="F22" s="528"/>
      <c r="G22" s="6"/>
      <c r="H22" s="7"/>
      <c r="I22" s="8"/>
      <c r="J22" s="6"/>
      <c r="K22" s="6"/>
      <c r="L22" s="257"/>
      <c r="M22" s="251"/>
      <c r="N22" s="24"/>
      <c r="O22" s="24"/>
      <c r="P22" s="24"/>
      <c r="Q22" s="25"/>
      <c r="R22" s="26"/>
      <c r="S22" s="3"/>
      <c r="T22" s="3"/>
      <c r="U22" s="6"/>
      <c r="V22" s="6"/>
      <c r="W22" s="27"/>
      <c r="X22" s="75"/>
      <c r="Y22" s="76"/>
      <c r="Z22" s="77"/>
      <c r="AA22" s="77"/>
      <c r="AB22" s="70"/>
      <c r="AC22" s="12"/>
      <c r="AD22" s="12"/>
      <c r="AE22" s="12"/>
      <c r="AF22" s="71"/>
      <c r="AG22" s="71"/>
      <c r="AH22" s="71"/>
      <c r="AI22" s="71"/>
      <c r="AJ22" s="72"/>
      <c r="AK22" s="38"/>
      <c r="AL22" s="78"/>
      <c r="AM22" s="78"/>
      <c r="AN22" s="79"/>
      <c r="AO22" s="12"/>
      <c r="AP22" s="109"/>
      <c r="AQ22" s="265"/>
      <c r="AR22" s="520"/>
      <c r="AS22" s="522"/>
      <c r="AT22" s="522"/>
      <c r="AU22" s="538"/>
      <c r="AV22" s="538"/>
      <c r="AW22" s="118"/>
      <c r="AX22" s="535"/>
      <c r="AY22" s="540"/>
      <c r="AZ22" s="535"/>
      <c r="BA22" s="540"/>
      <c r="BB22" s="544"/>
      <c r="BC22" s="545"/>
      <c r="BD22" s="400" t="str">
        <f t="shared" si="11"/>
        <v xml:space="preserve"> </v>
      </c>
      <c r="BE22" s="152"/>
      <c r="BF22" s="415"/>
      <c r="BG22" s="152"/>
      <c r="BH22" s="415"/>
      <c r="BI22" s="415"/>
      <c r="BJ22" s="415"/>
      <c r="BK22" s="415"/>
      <c r="BL22" s="415"/>
      <c r="BM22" s="415"/>
      <c r="BN22" s="415"/>
      <c r="BO22" s="152"/>
      <c r="BP22" s="420"/>
      <c r="BQ22" s="420"/>
      <c r="BR22" s="419">
        <f t="shared" si="12"/>
        <v>0</v>
      </c>
      <c r="BS22" s="156"/>
      <c r="BT22" s="156"/>
      <c r="BU22" s="12"/>
      <c r="BV22" s="110"/>
      <c r="BW22" s="110"/>
      <c r="BX22" s="110"/>
      <c r="BY22" s="12"/>
      <c r="BZ22" s="12"/>
      <c r="CA22" s="110"/>
      <c r="CB22" s="12"/>
      <c r="CC22" s="12"/>
      <c r="CD22" s="107"/>
      <c r="CE22" s="107"/>
      <c r="CF22" s="397">
        <f t="shared" si="17"/>
        <v>0</v>
      </c>
      <c r="CG22" s="239"/>
      <c r="CH22" s="400" t="str">
        <f t="shared" si="3"/>
        <v xml:space="preserve"> </v>
      </c>
      <c r="CI22" s="152"/>
      <c r="CJ22" s="152"/>
      <c r="CK22" s="152"/>
      <c r="CL22" s="152"/>
      <c r="CM22" s="152"/>
      <c r="CN22" s="415"/>
      <c r="CO22" s="415"/>
      <c r="CP22" s="415"/>
      <c r="CQ22" s="415"/>
      <c r="CR22" s="415"/>
      <c r="CS22" s="152"/>
      <c r="CT22" s="420"/>
      <c r="CU22" s="420"/>
      <c r="CV22" s="425">
        <f t="shared" si="13"/>
        <v>0</v>
      </c>
      <c r="CW22" s="151"/>
      <c r="CX22" s="156"/>
      <c r="CY22" s="156"/>
      <c r="CZ22" s="156"/>
      <c r="DA22" s="156"/>
      <c r="DB22" s="156"/>
      <c r="DC22" s="178"/>
      <c r="DD22" s="184"/>
      <c r="DE22" s="185"/>
      <c r="DF22" s="185"/>
      <c r="DG22" s="185"/>
      <c r="DH22" s="186"/>
      <c r="DI22" s="479">
        <f t="shared" si="18"/>
        <v>0</v>
      </c>
    </row>
    <row r="23" spans="1:113" s="10" customFormat="1" ht="26.4" customHeight="1" outlineLevel="2" x14ac:dyDescent="0.25">
      <c r="A23" s="256">
        <v>1</v>
      </c>
      <c r="B23" s="438" t="s">
        <v>335</v>
      </c>
      <c r="C23" s="428" t="s">
        <v>27</v>
      </c>
      <c r="D23" s="444"/>
      <c r="E23" s="5"/>
      <c r="F23" s="23"/>
      <c r="G23" s="6"/>
      <c r="H23" s="7"/>
      <c r="I23" s="8"/>
      <c r="J23" s="6"/>
      <c r="K23" s="6"/>
      <c r="L23" s="257"/>
      <c r="M23" s="251"/>
      <c r="N23" s="24"/>
      <c r="O23" s="24"/>
      <c r="P23" s="24"/>
      <c r="Q23" s="25"/>
      <c r="R23" s="26"/>
      <c r="S23" s="3"/>
      <c r="T23" s="3"/>
      <c r="U23" s="6"/>
      <c r="V23" s="6"/>
      <c r="W23" s="27"/>
      <c r="X23" s="75"/>
      <c r="Y23" s="76"/>
      <c r="Z23" s="77"/>
      <c r="AA23" s="77"/>
      <c r="AB23" s="70"/>
      <c r="AC23" s="12"/>
      <c r="AD23" s="12"/>
      <c r="AE23" s="12"/>
      <c r="AF23" s="71"/>
      <c r="AG23" s="71"/>
      <c r="AH23" s="71"/>
      <c r="AI23" s="71"/>
      <c r="AJ23" s="72"/>
      <c r="AK23" s="38"/>
      <c r="AL23" s="32"/>
      <c r="AM23" s="81"/>
      <c r="AN23" s="79"/>
      <c r="AO23" s="12"/>
      <c r="AP23" s="109"/>
      <c r="AQ23" s="265"/>
      <c r="AR23" s="262" t="e">
        <f>VLOOKUP(F23,'CA TV AV'!C:J,4,0)</f>
        <v>#N/A</v>
      </c>
      <c r="AS23" s="117" t="e">
        <f>VLOOKUP(F23,'CA TV AV'!C:E,3,0)</f>
        <v>#N/A</v>
      </c>
      <c r="AT23" s="117" t="e">
        <f>VLOOKUP(F23,'CA TV AV'!C:G,5,0)</f>
        <v>#N/A</v>
      </c>
      <c r="AU23" s="75" t="e">
        <f>AR23+AS23+AT23</f>
        <v>#N/A</v>
      </c>
      <c r="AV23" s="75" t="e">
        <f>VLOOKUP(F23,'CA TV AV'!C:H,6,0)</f>
        <v>#N/A</v>
      </c>
      <c r="AW23" s="118"/>
      <c r="AX23" s="119" t="e">
        <f>VLOOKUP(F23,'CA TV UHD'!C:E,3,0)</f>
        <v>#N/A</v>
      </c>
      <c r="AY23" s="142" t="e">
        <f>AX23/AR23</f>
        <v>#N/A</v>
      </c>
      <c r="AZ23" s="119" t="e">
        <f>VLOOKUP(F23,'CA CURVE'!C:F,4,0)</f>
        <v>#N/A</v>
      </c>
      <c r="BA23" s="142" t="e">
        <f>AZ23/AR23</f>
        <v>#N/A</v>
      </c>
      <c r="BB23" s="144" t="e">
        <f>VLOOKUP(F23,'CA CURVE'!C:E,3,0)</f>
        <v>#N/A</v>
      </c>
      <c r="BC23" s="150" t="e">
        <f>BB23/AS23</f>
        <v>#N/A</v>
      </c>
      <c r="BD23" s="400" t="str">
        <f t="shared" si="11"/>
        <v xml:space="preserve"> </v>
      </c>
      <c r="BE23" s="167"/>
      <c r="BF23" s="417"/>
      <c r="BG23" s="394"/>
      <c r="BH23" s="448"/>
      <c r="BI23" s="448"/>
      <c r="BJ23" s="448"/>
      <c r="BK23" s="448"/>
      <c r="BL23" s="448"/>
      <c r="BM23" s="448"/>
      <c r="BN23" s="448"/>
      <c r="BO23" s="394"/>
      <c r="BP23" s="422"/>
      <c r="BQ23" s="422"/>
      <c r="BR23" s="419">
        <f t="shared" si="12"/>
        <v>0</v>
      </c>
      <c r="BS23" s="235"/>
      <c r="BT23" s="235"/>
      <c r="BU23" s="171"/>
      <c r="BV23" s="173"/>
      <c r="BW23" s="173"/>
      <c r="BX23" s="173"/>
      <c r="BY23" s="171"/>
      <c r="BZ23" s="171"/>
      <c r="CA23" s="173"/>
      <c r="CB23" s="171"/>
      <c r="CC23" s="171"/>
      <c r="CD23" s="172"/>
      <c r="CE23" s="172"/>
      <c r="CF23" s="398">
        <f t="shared" si="17"/>
        <v>0</v>
      </c>
      <c r="CG23" s="239"/>
      <c r="CH23" s="400" t="str">
        <f t="shared" si="3"/>
        <v xml:space="preserve"> </v>
      </c>
      <c r="CI23" s="167"/>
      <c r="CJ23" s="167"/>
      <c r="CK23" s="394"/>
      <c r="CL23" s="394"/>
      <c r="CM23" s="394"/>
      <c r="CN23" s="448"/>
      <c r="CO23" s="448"/>
      <c r="CP23" s="448"/>
      <c r="CQ23" s="448"/>
      <c r="CR23" s="448"/>
      <c r="CS23" s="394"/>
      <c r="CT23" s="422"/>
      <c r="CU23" s="422"/>
      <c r="CV23" s="425">
        <f t="shared" si="13"/>
        <v>0</v>
      </c>
      <c r="CW23" s="168"/>
      <c r="CX23" s="169"/>
      <c r="CY23" s="169"/>
      <c r="CZ23" s="169"/>
      <c r="DA23" s="169"/>
      <c r="DB23" s="169"/>
      <c r="DC23" s="179"/>
      <c r="DD23" s="187"/>
      <c r="DE23" s="188"/>
      <c r="DF23" s="188"/>
      <c r="DG23" s="188"/>
      <c r="DH23" s="189"/>
      <c r="DI23" s="480">
        <f t="shared" si="18"/>
        <v>0</v>
      </c>
    </row>
    <row r="24" spans="1:113" s="4" customFormat="1" ht="26.4" customHeight="1" outlineLevel="2" x14ac:dyDescent="0.25">
      <c r="A24" s="256">
        <v>1</v>
      </c>
      <c r="B24" s="438" t="s">
        <v>335</v>
      </c>
      <c r="C24" s="428" t="s">
        <v>27</v>
      </c>
      <c r="D24" s="438"/>
      <c r="E24" s="5"/>
      <c r="F24" s="23"/>
      <c r="G24" s="6"/>
      <c r="H24" s="7"/>
      <c r="I24" s="8"/>
      <c r="J24" s="6"/>
      <c r="K24" s="6"/>
      <c r="L24" s="257"/>
      <c r="M24" s="251"/>
      <c r="N24" s="24"/>
      <c r="O24" s="24"/>
      <c r="P24" s="24"/>
      <c r="Q24" s="25"/>
      <c r="R24" s="26"/>
      <c r="S24" s="3"/>
      <c r="T24" s="3"/>
      <c r="U24" s="6"/>
      <c r="V24" s="6"/>
      <c r="W24" s="27"/>
      <c r="X24" s="61"/>
      <c r="Y24" s="57"/>
      <c r="Z24" s="66"/>
      <c r="AA24" s="66"/>
      <c r="AB24" s="70"/>
      <c r="AC24" s="70"/>
      <c r="AD24" s="70"/>
      <c r="AE24" s="70"/>
      <c r="AF24" s="70"/>
      <c r="AG24" s="70"/>
      <c r="AH24" s="70"/>
      <c r="AI24" s="70"/>
      <c r="AJ24" s="70"/>
      <c r="AK24" s="38"/>
      <c r="AL24" s="78"/>
      <c r="AM24" s="78"/>
      <c r="AN24" s="31"/>
      <c r="AO24" s="12"/>
      <c r="AP24" s="104"/>
      <c r="AQ24" s="265"/>
      <c r="AR24" s="262" t="e">
        <f>VLOOKUP(F24,'CA TV AV'!C:J,4,0)</f>
        <v>#N/A</v>
      </c>
      <c r="AS24" s="117" t="e">
        <f>VLOOKUP(F24,'CA TV AV'!C:E,3,0)</f>
        <v>#N/A</v>
      </c>
      <c r="AT24" s="117" t="e">
        <f>VLOOKUP(F24,'CA TV AV'!C:G,5,0)</f>
        <v>#N/A</v>
      </c>
      <c r="AU24" s="75" t="e">
        <f>AR24+AS24+AT24</f>
        <v>#N/A</v>
      </c>
      <c r="AV24" s="75" t="e">
        <f>VLOOKUP(F24,'CA TV AV'!C:H,6,0)</f>
        <v>#N/A</v>
      </c>
      <c r="AW24" s="118"/>
      <c r="AX24" s="119" t="e">
        <f>VLOOKUP(F24,'CA TV UHD'!C:E,3,0)</f>
        <v>#N/A</v>
      </c>
      <c r="AY24" s="142" t="e">
        <f>AX24/AR24</f>
        <v>#N/A</v>
      </c>
      <c r="AZ24" s="119" t="e">
        <f>VLOOKUP(F24,'CA CURVE'!C:F,4,0)</f>
        <v>#N/A</v>
      </c>
      <c r="BA24" s="142" t="e">
        <f>AZ24/AR24</f>
        <v>#N/A</v>
      </c>
      <c r="BB24" s="144" t="e">
        <f>VLOOKUP(F24,'CA CURVE'!C:E,3,0)</f>
        <v>#N/A</v>
      </c>
      <c r="BC24" s="150" t="e">
        <f>BB24/AS24</f>
        <v>#N/A</v>
      </c>
      <c r="BD24" s="400" t="str">
        <f t="shared" si="11"/>
        <v xml:space="preserve"> </v>
      </c>
      <c r="BE24" s="152"/>
      <c r="BF24" s="415"/>
      <c r="BG24" s="152"/>
      <c r="BH24" s="415"/>
      <c r="BI24" s="415"/>
      <c r="BJ24" s="415"/>
      <c r="BK24" s="415"/>
      <c r="BL24" s="415"/>
      <c r="BM24" s="415"/>
      <c r="BN24" s="415"/>
      <c r="BO24" s="152"/>
      <c r="BP24" s="420"/>
      <c r="BQ24" s="420"/>
      <c r="BR24" s="419">
        <f t="shared" si="12"/>
        <v>0</v>
      </c>
      <c r="BS24" s="156"/>
      <c r="BT24" s="156"/>
      <c r="BU24" s="12"/>
      <c r="BV24" s="110"/>
      <c r="BW24" s="110"/>
      <c r="BX24" s="110"/>
      <c r="BY24" s="12"/>
      <c r="BZ24" s="12"/>
      <c r="CA24" s="110"/>
      <c r="CB24" s="12"/>
      <c r="CC24" s="12"/>
      <c r="CD24" s="107"/>
      <c r="CE24" s="107"/>
      <c r="CF24" s="397">
        <f>SUM(BS24:CE24)</f>
        <v>0</v>
      </c>
      <c r="CG24" s="239"/>
      <c r="CH24" s="400" t="str">
        <f t="shared" si="3"/>
        <v xml:space="preserve"> </v>
      </c>
      <c r="CI24" s="152"/>
      <c r="CJ24" s="152"/>
      <c r="CK24" s="152"/>
      <c r="CL24" s="152"/>
      <c r="CM24" s="152"/>
      <c r="CN24" s="415"/>
      <c r="CO24" s="415"/>
      <c r="CP24" s="415"/>
      <c r="CQ24" s="415"/>
      <c r="CR24" s="415"/>
      <c r="CS24" s="152"/>
      <c r="CT24" s="420"/>
      <c r="CU24" s="420"/>
      <c r="CV24" s="425">
        <f t="shared" si="13"/>
        <v>0</v>
      </c>
      <c r="CW24" s="151"/>
      <c r="CX24" s="156"/>
      <c r="CY24" s="156"/>
      <c r="CZ24" s="156"/>
      <c r="DA24" s="156"/>
      <c r="DB24" s="156"/>
      <c r="DC24" s="178"/>
      <c r="DD24" s="184"/>
      <c r="DE24" s="185"/>
      <c r="DF24" s="185"/>
      <c r="DG24" s="185"/>
      <c r="DH24" s="186"/>
      <c r="DI24" s="479">
        <f>SUM(CW24:DH24)</f>
        <v>0</v>
      </c>
    </row>
    <row r="25" spans="1:113" s="10" customFormat="1" ht="26.4" customHeight="1" outlineLevel="2" thickBot="1" x14ac:dyDescent="0.3">
      <c r="A25" s="256">
        <v>1</v>
      </c>
      <c r="B25" s="438" t="s">
        <v>335</v>
      </c>
      <c r="C25" s="428" t="s">
        <v>27</v>
      </c>
      <c r="D25" s="444"/>
      <c r="E25" s="5"/>
      <c r="F25" s="23"/>
      <c r="G25" s="6"/>
      <c r="H25" s="30"/>
      <c r="I25" s="8"/>
      <c r="J25" s="29"/>
      <c r="K25" s="6"/>
      <c r="L25" s="257"/>
      <c r="M25" s="15"/>
      <c r="N25" s="6"/>
      <c r="O25" s="6"/>
      <c r="P25" s="6"/>
      <c r="Q25" s="6"/>
      <c r="R25" s="6"/>
      <c r="S25" s="3"/>
      <c r="T25" s="3"/>
      <c r="U25" s="6"/>
      <c r="V25" s="6"/>
      <c r="W25" s="27"/>
      <c r="X25" s="61"/>
      <c r="Y25" s="57"/>
      <c r="Z25" s="68"/>
      <c r="AA25" s="66"/>
      <c r="AB25" s="70"/>
      <c r="AC25" s="70"/>
      <c r="AD25" s="70"/>
      <c r="AE25" s="70"/>
      <c r="AF25" s="70"/>
      <c r="AG25" s="70"/>
      <c r="AH25" s="70"/>
      <c r="AI25" s="70"/>
      <c r="AJ25" s="70"/>
      <c r="AK25" s="42"/>
      <c r="AL25" s="32"/>
      <c r="AM25" s="32"/>
      <c r="AN25" s="31"/>
      <c r="AO25" s="18"/>
      <c r="AP25" s="104"/>
      <c r="AQ25" s="265"/>
      <c r="AR25" s="262" t="e">
        <f>VLOOKUP(F25,'CA TV AV'!C:J,4,0)</f>
        <v>#N/A</v>
      </c>
      <c r="AS25" s="117" t="e">
        <f>VLOOKUP(F25,'CA TV AV'!C:E,3,0)</f>
        <v>#N/A</v>
      </c>
      <c r="AT25" s="117" t="e">
        <f>VLOOKUP(F25,'CA TV AV'!C:G,5,0)</f>
        <v>#N/A</v>
      </c>
      <c r="AU25" s="75" t="e">
        <f>AR25+AS25+AT25</f>
        <v>#N/A</v>
      </c>
      <c r="AV25" s="75" t="e">
        <f>VLOOKUP(F25,'CA TV AV'!C:H,6,0)</f>
        <v>#N/A</v>
      </c>
      <c r="AW25" s="118"/>
      <c r="AX25" s="119" t="e">
        <f>VLOOKUP(F25,'CA TV UHD'!C:E,3,0)</f>
        <v>#N/A</v>
      </c>
      <c r="AY25" s="142" t="e">
        <f>AX25/AR25</f>
        <v>#N/A</v>
      </c>
      <c r="AZ25" s="119" t="e">
        <f>VLOOKUP(F25,'CA CURVE'!C:F,4,0)</f>
        <v>#N/A</v>
      </c>
      <c r="BA25" s="142" t="e">
        <f>AZ25/AR25</f>
        <v>#N/A</v>
      </c>
      <c r="BB25" s="144" t="e">
        <f>VLOOKUP(F25,'CA CURVE'!C:E,3,0)</f>
        <v>#N/A</v>
      </c>
      <c r="BC25" s="150" t="e">
        <f>BB25/AS25</f>
        <v>#N/A</v>
      </c>
      <c r="BD25" s="400" t="str">
        <f t="shared" si="11"/>
        <v xml:space="preserve"> </v>
      </c>
      <c r="BE25" s="152"/>
      <c r="BF25" s="415"/>
      <c r="BG25" s="152"/>
      <c r="BH25" s="415"/>
      <c r="BI25" s="415"/>
      <c r="BJ25" s="415"/>
      <c r="BK25" s="415"/>
      <c r="BL25" s="415"/>
      <c r="BM25" s="415"/>
      <c r="BN25" s="415"/>
      <c r="BO25" s="152"/>
      <c r="BP25" s="420"/>
      <c r="BQ25" s="420"/>
      <c r="BR25" s="419">
        <f t="shared" si="12"/>
        <v>0</v>
      </c>
      <c r="BS25" s="156"/>
      <c r="BT25" s="156"/>
      <c r="BU25" s="12"/>
      <c r="BV25" s="110"/>
      <c r="BW25" s="110"/>
      <c r="BX25" s="110"/>
      <c r="BY25" s="12"/>
      <c r="BZ25" s="12"/>
      <c r="CA25" s="110"/>
      <c r="CB25" s="12"/>
      <c r="CC25" s="12"/>
      <c r="CD25" s="107"/>
      <c r="CE25" s="107"/>
      <c r="CF25" s="397">
        <f>SUM(BS25:CE25)</f>
        <v>0</v>
      </c>
      <c r="CG25" s="239"/>
      <c r="CH25" s="400" t="str">
        <f t="shared" si="3"/>
        <v xml:space="preserve"> </v>
      </c>
      <c r="CI25" s="152"/>
      <c r="CJ25" s="152"/>
      <c r="CK25" s="152"/>
      <c r="CL25" s="152"/>
      <c r="CM25" s="152"/>
      <c r="CN25" s="415"/>
      <c r="CO25" s="415"/>
      <c r="CP25" s="415"/>
      <c r="CQ25" s="415"/>
      <c r="CR25" s="415"/>
      <c r="CS25" s="152"/>
      <c r="CT25" s="420"/>
      <c r="CU25" s="420"/>
      <c r="CV25" s="425">
        <f t="shared" si="13"/>
        <v>0</v>
      </c>
      <c r="CW25" s="151"/>
      <c r="CX25" s="156"/>
      <c r="CY25" s="156"/>
      <c r="CZ25" s="156"/>
      <c r="DA25" s="156"/>
      <c r="DB25" s="156"/>
      <c r="DC25" s="178"/>
      <c r="DD25" s="184"/>
      <c r="DE25" s="185"/>
      <c r="DF25" s="185"/>
      <c r="DG25" s="185"/>
      <c r="DH25" s="186"/>
      <c r="DI25" s="479">
        <f>SUM(CW25:DH25)</f>
        <v>0</v>
      </c>
    </row>
    <row r="26" spans="1:113" s="311" customFormat="1" ht="26.4" customHeight="1" thickBot="1" x14ac:dyDescent="0.3">
      <c r="A26" s="290">
        <f>SUBTOTAL(9,A14:A25)</f>
        <v>12</v>
      </c>
      <c r="B26" s="439" t="s">
        <v>341</v>
      </c>
      <c r="C26" s="430" t="s">
        <v>318</v>
      </c>
      <c r="D26" s="439"/>
      <c r="E26" s="402"/>
      <c r="F26" s="291"/>
      <c r="G26" s="291"/>
      <c r="H26" s="293"/>
      <c r="I26" s="294"/>
      <c r="J26" s="291"/>
      <c r="K26" s="291"/>
      <c r="L26" s="295"/>
      <c r="M26" s="296"/>
      <c r="N26" s="291"/>
      <c r="O26" s="291"/>
      <c r="P26" s="291"/>
      <c r="Q26" s="291"/>
      <c r="R26" s="291"/>
      <c r="S26" s="297"/>
      <c r="T26" s="297"/>
      <c r="U26" s="291"/>
      <c r="V26" s="291"/>
      <c r="W26" s="291"/>
      <c r="X26" s="298"/>
      <c r="Y26" s="298"/>
      <c r="Z26" s="299"/>
      <c r="AA26" s="300"/>
      <c r="AB26" s="298"/>
      <c r="AC26" s="301"/>
      <c r="AD26" s="301"/>
      <c r="AE26" s="301"/>
      <c r="AF26" s="298"/>
      <c r="AG26" s="298"/>
      <c r="AH26" s="298"/>
      <c r="AI26" s="298"/>
      <c r="AJ26" s="298"/>
      <c r="AK26" s="302"/>
      <c r="AL26" s="303"/>
      <c r="AM26" s="303"/>
      <c r="AN26" s="301"/>
      <c r="AO26" s="301"/>
      <c r="AP26" s="304"/>
      <c r="AQ26" s="305"/>
      <c r="AR26" s="306"/>
      <c r="AS26" s="298"/>
      <c r="AT26" s="298"/>
      <c r="AU26" s="298"/>
      <c r="AV26" s="298"/>
      <c r="AW26" s="307"/>
      <c r="AX26" s="298"/>
      <c r="AY26" s="308"/>
      <c r="AZ26" s="298"/>
      <c r="BA26" s="308"/>
      <c r="BB26" s="309"/>
      <c r="BC26" s="310"/>
      <c r="BD26" s="449">
        <f t="shared" ref="BD26:DI26" si="19">SUBTOTAL(9,BD14:BD25)</f>
        <v>2</v>
      </c>
      <c r="BE26" s="290">
        <f t="shared" si="19"/>
        <v>0</v>
      </c>
      <c r="BF26" s="290">
        <f t="shared" si="19"/>
        <v>0</v>
      </c>
      <c r="BG26" s="290">
        <f t="shared" si="19"/>
        <v>0</v>
      </c>
      <c r="BH26" s="290">
        <f t="shared" si="19"/>
        <v>0</v>
      </c>
      <c r="BI26" s="290">
        <f t="shared" si="19"/>
        <v>0</v>
      </c>
      <c r="BJ26" s="290">
        <f t="shared" si="19"/>
        <v>0</v>
      </c>
      <c r="BK26" s="290">
        <f t="shared" si="19"/>
        <v>0</v>
      </c>
      <c r="BL26" s="290">
        <f t="shared" si="19"/>
        <v>0</v>
      </c>
      <c r="BM26" s="290">
        <f t="shared" si="19"/>
        <v>0</v>
      </c>
      <c r="BN26" s="290">
        <f t="shared" si="19"/>
        <v>0</v>
      </c>
      <c r="BO26" s="290">
        <f t="shared" si="19"/>
        <v>2</v>
      </c>
      <c r="BP26" s="290">
        <f t="shared" si="19"/>
        <v>0</v>
      </c>
      <c r="BQ26" s="290">
        <f t="shared" si="19"/>
        <v>0</v>
      </c>
      <c r="BR26" s="424">
        <f t="shared" si="19"/>
        <v>2</v>
      </c>
      <c r="BS26" s="449">
        <f t="shared" si="19"/>
        <v>2</v>
      </c>
      <c r="BT26" s="290">
        <f t="shared" si="19"/>
        <v>2</v>
      </c>
      <c r="BU26" s="290">
        <f t="shared" si="19"/>
        <v>2</v>
      </c>
      <c r="BV26" s="290">
        <f t="shared" si="19"/>
        <v>0</v>
      </c>
      <c r="BW26" s="290">
        <f t="shared" si="19"/>
        <v>0</v>
      </c>
      <c r="BX26" s="290">
        <f t="shared" si="19"/>
        <v>0</v>
      </c>
      <c r="BY26" s="290">
        <f t="shared" si="19"/>
        <v>2</v>
      </c>
      <c r="BZ26" s="290">
        <f t="shared" si="19"/>
        <v>2</v>
      </c>
      <c r="CA26" s="290">
        <f t="shared" si="19"/>
        <v>0</v>
      </c>
      <c r="CB26" s="290">
        <f t="shared" si="19"/>
        <v>2</v>
      </c>
      <c r="CC26" s="290">
        <f t="shared" si="19"/>
        <v>2</v>
      </c>
      <c r="CD26" s="290">
        <f t="shared" si="19"/>
        <v>2</v>
      </c>
      <c r="CE26" s="290">
        <f t="shared" si="19"/>
        <v>2</v>
      </c>
      <c r="CF26" s="290">
        <f t="shared" si="19"/>
        <v>18</v>
      </c>
      <c r="CG26" s="290">
        <f t="shared" si="19"/>
        <v>0</v>
      </c>
      <c r="CH26" s="449">
        <f t="shared" si="19"/>
        <v>0</v>
      </c>
      <c r="CI26" s="290">
        <f t="shared" si="19"/>
        <v>0</v>
      </c>
      <c r="CJ26" s="290">
        <f t="shared" si="19"/>
        <v>0</v>
      </c>
      <c r="CK26" s="290">
        <f t="shared" si="19"/>
        <v>0</v>
      </c>
      <c r="CL26" s="290">
        <f t="shared" si="19"/>
        <v>0</v>
      </c>
      <c r="CM26" s="290"/>
      <c r="CN26" s="290">
        <f t="shared" ref="CN26:CV26" si="20">SUBTOTAL(9,CN14:CN25)</f>
        <v>0</v>
      </c>
      <c r="CO26" s="290">
        <f t="shared" si="20"/>
        <v>0</v>
      </c>
      <c r="CP26" s="290">
        <f t="shared" si="20"/>
        <v>0</v>
      </c>
      <c r="CQ26" s="290">
        <f t="shared" si="20"/>
        <v>0</v>
      </c>
      <c r="CR26" s="290">
        <f t="shared" si="20"/>
        <v>0</v>
      </c>
      <c r="CS26" s="290">
        <f t="shared" si="20"/>
        <v>0</v>
      </c>
      <c r="CT26" s="290">
        <f t="shared" si="20"/>
        <v>0</v>
      </c>
      <c r="CU26" s="290">
        <f t="shared" si="20"/>
        <v>0</v>
      </c>
      <c r="CV26" s="290">
        <f t="shared" si="20"/>
        <v>0</v>
      </c>
      <c r="CW26" s="290">
        <f t="shared" si="19"/>
        <v>0</v>
      </c>
      <c r="CX26" s="290">
        <f t="shared" si="19"/>
        <v>0</v>
      </c>
      <c r="CY26" s="290">
        <f t="shared" si="19"/>
        <v>0</v>
      </c>
      <c r="CZ26" s="290">
        <f t="shared" si="19"/>
        <v>0</v>
      </c>
      <c r="DA26" s="290">
        <f t="shared" si="19"/>
        <v>0</v>
      </c>
      <c r="DB26" s="290">
        <f t="shared" si="19"/>
        <v>0</v>
      </c>
      <c r="DC26" s="290">
        <f t="shared" si="19"/>
        <v>0</v>
      </c>
      <c r="DD26" s="290">
        <f t="shared" si="19"/>
        <v>0</v>
      </c>
      <c r="DE26" s="290">
        <f t="shared" si="19"/>
        <v>0</v>
      </c>
      <c r="DF26" s="290">
        <f t="shared" si="19"/>
        <v>0</v>
      </c>
      <c r="DG26" s="290">
        <f t="shared" si="19"/>
        <v>0</v>
      </c>
      <c r="DH26" s="290">
        <f t="shared" si="19"/>
        <v>0</v>
      </c>
      <c r="DI26" s="290">
        <f t="shared" si="19"/>
        <v>0</v>
      </c>
    </row>
    <row r="27" spans="1:113" s="369" customFormat="1" ht="26.4" customHeight="1" outlineLevel="2" x14ac:dyDescent="0.3">
      <c r="A27" s="331">
        <v>1</v>
      </c>
      <c r="B27" s="440" t="s">
        <v>336</v>
      </c>
      <c r="C27" s="431" t="s">
        <v>27</v>
      </c>
      <c r="D27" s="440"/>
      <c r="E27" s="332"/>
      <c r="F27" s="333"/>
      <c r="G27" s="334"/>
      <c r="H27" s="335"/>
      <c r="I27" s="336"/>
      <c r="J27" s="334"/>
      <c r="K27" s="334"/>
      <c r="L27" s="337"/>
      <c r="M27" s="338"/>
      <c r="N27" s="334"/>
      <c r="O27" s="334"/>
      <c r="P27" s="334"/>
      <c r="Q27" s="334"/>
      <c r="R27" s="334"/>
      <c r="S27" s="339"/>
      <c r="T27" s="339"/>
      <c r="U27" s="334"/>
      <c r="V27" s="334"/>
      <c r="W27" s="340"/>
      <c r="X27" s="341"/>
      <c r="Y27" s="342"/>
      <c r="Z27" s="343"/>
      <c r="AA27" s="343"/>
      <c r="AB27" s="344"/>
      <c r="AC27" s="344"/>
      <c r="AD27" s="344"/>
      <c r="AE27" s="344"/>
      <c r="AF27" s="344"/>
      <c r="AG27" s="344"/>
      <c r="AH27" s="344"/>
      <c r="AI27" s="344"/>
      <c r="AJ27" s="344"/>
      <c r="AK27" s="345"/>
      <c r="AL27" s="346"/>
      <c r="AM27" s="346"/>
      <c r="AN27" s="347"/>
      <c r="AO27" s="348"/>
      <c r="AP27" s="349"/>
      <c r="AQ27" s="350"/>
      <c r="AR27" s="351" t="e">
        <f>VLOOKUP(F27,'CA TV AV'!C:J,4,0)</f>
        <v>#N/A</v>
      </c>
      <c r="AS27" s="352" t="e">
        <f>VLOOKUP(F27,'CA TV AV'!C:E,3,0)</f>
        <v>#N/A</v>
      </c>
      <c r="AT27" s="352" t="e">
        <f>VLOOKUP(F27,'CA TV AV'!C:G,5,0)</f>
        <v>#N/A</v>
      </c>
      <c r="AU27" s="341" t="e">
        <f t="shared" ref="AU27:AU35" si="21">AR27+AS27+AT27</f>
        <v>#N/A</v>
      </c>
      <c r="AV27" s="341" t="e">
        <f>VLOOKUP(F27,'CA TV AV'!C:H,6,0)</f>
        <v>#N/A</v>
      </c>
      <c r="AW27" s="353"/>
      <c r="AX27" s="354" t="e">
        <f>VLOOKUP(F27,'CA TV UHD'!C:E,3,0)</f>
        <v>#N/A</v>
      </c>
      <c r="AY27" s="355" t="e">
        <f t="shared" ref="AY27:AY35" si="22">AX27/AR27</f>
        <v>#N/A</v>
      </c>
      <c r="AZ27" s="354" t="e">
        <f>VLOOKUP(F27,'CA CURVE'!C:F,4,0)</f>
        <v>#N/A</v>
      </c>
      <c r="BA27" s="355" t="e">
        <f t="shared" ref="BA27:BA35" si="23">AZ27/AR27</f>
        <v>#N/A</v>
      </c>
      <c r="BB27" s="356" t="e">
        <f>VLOOKUP(F27,'CA CURVE'!C:E,3,0)</f>
        <v>#N/A</v>
      </c>
      <c r="BC27" s="357" t="e">
        <f t="shared" ref="BC27:BC35" si="24">BB27/AS27</f>
        <v>#N/A</v>
      </c>
      <c r="BD27" s="400">
        <v>1</v>
      </c>
      <c r="BE27" s="358"/>
      <c r="BF27" s="418"/>
      <c r="BG27" s="358"/>
      <c r="BH27" s="418"/>
      <c r="BI27" s="418"/>
      <c r="BJ27" s="418"/>
      <c r="BK27" s="418"/>
      <c r="BL27" s="418"/>
      <c r="BM27" s="418"/>
      <c r="BN27" s="418"/>
      <c r="BO27" s="358">
        <v>1</v>
      </c>
      <c r="BP27" s="423"/>
      <c r="BQ27" s="423"/>
      <c r="BR27" s="419">
        <f t="shared" ref="BR27:BR35" si="25">SUM(BG27:BQ27)</f>
        <v>1</v>
      </c>
      <c r="BS27" s="360">
        <v>1</v>
      </c>
      <c r="BT27" s="360">
        <v>1</v>
      </c>
      <c r="BU27" s="361">
        <v>1</v>
      </c>
      <c r="BV27" s="362"/>
      <c r="BW27" s="362"/>
      <c r="BX27" s="362"/>
      <c r="BY27" s="361">
        <v>1</v>
      </c>
      <c r="BZ27" s="361">
        <v>1</v>
      </c>
      <c r="CA27" s="362"/>
      <c r="CB27" s="361">
        <v>1</v>
      </c>
      <c r="CC27" s="361">
        <v>1</v>
      </c>
      <c r="CD27" s="363">
        <v>1</v>
      </c>
      <c r="CE27" s="363">
        <v>1</v>
      </c>
      <c r="CF27" s="399">
        <f t="shared" ref="CF27:CF35" si="26">SUM(BS27:CE27)</f>
        <v>9</v>
      </c>
      <c r="CG27" s="364"/>
      <c r="CH27" s="400">
        <v>1</v>
      </c>
      <c r="CI27" s="358"/>
      <c r="CJ27" s="358"/>
      <c r="CK27" s="358"/>
      <c r="CL27" s="358"/>
      <c r="CM27" s="358"/>
      <c r="CN27" s="418"/>
      <c r="CO27" s="418"/>
      <c r="CP27" s="418"/>
      <c r="CQ27" s="418"/>
      <c r="CR27" s="418"/>
      <c r="CS27" s="358">
        <v>1</v>
      </c>
      <c r="CT27" s="423"/>
      <c r="CU27" s="423"/>
      <c r="CV27" s="425">
        <f t="shared" ref="CV27:CV35" si="27">SUM(CK27:CU27)</f>
        <v>1</v>
      </c>
      <c r="CW27" s="359">
        <v>1</v>
      </c>
      <c r="CX27" s="360">
        <v>1</v>
      </c>
      <c r="CY27" s="360"/>
      <c r="CZ27" s="360">
        <v>1</v>
      </c>
      <c r="DA27" s="360">
        <v>1</v>
      </c>
      <c r="DB27" s="360"/>
      <c r="DC27" s="365"/>
      <c r="DD27" s="366"/>
      <c r="DE27" s="367"/>
      <c r="DF27" s="367"/>
      <c r="DG27" s="367"/>
      <c r="DH27" s="368">
        <v>1</v>
      </c>
      <c r="DI27" s="481">
        <f t="shared" ref="DI27:DI35" si="28">SUM(CW27:DH27)</f>
        <v>5</v>
      </c>
    </row>
    <row r="28" spans="1:113" s="373" customFormat="1" ht="26.4" customHeight="1" outlineLevel="2" x14ac:dyDescent="0.25">
      <c r="A28" s="331">
        <v>1</v>
      </c>
      <c r="B28" s="440" t="s">
        <v>336</v>
      </c>
      <c r="C28" s="432" t="s">
        <v>27</v>
      </c>
      <c r="D28" s="440"/>
      <c r="E28" s="332"/>
      <c r="F28" s="333"/>
      <c r="G28" s="334"/>
      <c r="H28" s="335"/>
      <c r="I28" s="336"/>
      <c r="J28" s="334"/>
      <c r="K28" s="370"/>
      <c r="L28" s="337"/>
      <c r="M28" s="338"/>
      <c r="N28" s="334"/>
      <c r="O28" s="334"/>
      <c r="P28" s="334"/>
      <c r="Q28" s="334"/>
      <c r="R28" s="334"/>
      <c r="S28" s="371"/>
      <c r="T28" s="371"/>
      <c r="U28" s="334"/>
      <c r="V28" s="334"/>
      <c r="W28" s="340"/>
      <c r="X28" s="341"/>
      <c r="Y28" s="342"/>
      <c r="Z28" s="372"/>
      <c r="AA28" s="343"/>
      <c r="AB28" s="344"/>
      <c r="AC28" s="361"/>
      <c r="AD28" s="361"/>
      <c r="AE28" s="361"/>
      <c r="AF28" s="344"/>
      <c r="AG28" s="344"/>
      <c r="AH28" s="344"/>
      <c r="AI28" s="344"/>
      <c r="AJ28" s="344"/>
      <c r="AL28" s="346"/>
      <c r="AM28" s="346"/>
      <c r="AN28" s="347"/>
      <c r="AO28" s="348"/>
      <c r="AP28" s="349"/>
      <c r="AQ28" s="374"/>
      <c r="AR28" s="351" t="e">
        <f>VLOOKUP(F28,'CA TV AV'!C:J,4,0)</f>
        <v>#N/A</v>
      </c>
      <c r="AS28" s="352" t="e">
        <f>VLOOKUP(F28,'CA TV AV'!C:E,3,0)</f>
        <v>#N/A</v>
      </c>
      <c r="AT28" s="352" t="e">
        <f>VLOOKUP(F28,'CA TV AV'!C:G,5,0)</f>
        <v>#N/A</v>
      </c>
      <c r="AU28" s="341" t="e">
        <f t="shared" si="21"/>
        <v>#N/A</v>
      </c>
      <c r="AV28" s="341" t="e">
        <f>VLOOKUP(F28,'CA TV AV'!C:H,6,0)</f>
        <v>#N/A</v>
      </c>
      <c r="AW28" s="375"/>
      <c r="AX28" s="354">
        <v>0</v>
      </c>
      <c r="AY28" s="355" t="e">
        <f t="shared" si="22"/>
        <v>#N/A</v>
      </c>
      <c r="AZ28" s="354" t="e">
        <f>VLOOKUP(F28,'CA CURVE'!C:F,4,0)</f>
        <v>#N/A</v>
      </c>
      <c r="BA28" s="355" t="e">
        <f t="shared" si="23"/>
        <v>#N/A</v>
      </c>
      <c r="BB28" s="356" t="e">
        <f>VLOOKUP(F28,'CA CURVE'!C:E,3,0)</f>
        <v>#N/A</v>
      </c>
      <c r="BC28" s="357" t="e">
        <f t="shared" si="24"/>
        <v>#N/A</v>
      </c>
      <c r="BD28" s="400">
        <v>1</v>
      </c>
      <c r="BE28" s="358"/>
      <c r="BF28" s="418"/>
      <c r="BG28" s="358"/>
      <c r="BH28" s="418"/>
      <c r="BI28" s="418"/>
      <c r="BJ28" s="418"/>
      <c r="BK28" s="418"/>
      <c r="BL28" s="418"/>
      <c r="BM28" s="418"/>
      <c r="BN28" s="418"/>
      <c r="BO28" s="358">
        <v>1</v>
      </c>
      <c r="BP28" s="423"/>
      <c r="BQ28" s="423"/>
      <c r="BR28" s="419">
        <f t="shared" si="25"/>
        <v>1</v>
      </c>
      <c r="BS28" s="377">
        <v>1</v>
      </c>
      <c r="BT28" s="377">
        <v>1</v>
      </c>
      <c r="BU28" s="378">
        <v>1</v>
      </c>
      <c r="BV28" s="379"/>
      <c r="BW28" s="379"/>
      <c r="BX28" s="379"/>
      <c r="BY28" s="378">
        <v>1</v>
      </c>
      <c r="BZ28" s="378">
        <v>1</v>
      </c>
      <c r="CA28" s="379"/>
      <c r="CB28" s="378">
        <v>1</v>
      </c>
      <c r="CC28" s="378">
        <v>1</v>
      </c>
      <c r="CD28" s="380">
        <v>1</v>
      </c>
      <c r="CE28" s="380">
        <v>1</v>
      </c>
      <c r="CF28" s="399">
        <f t="shared" si="26"/>
        <v>9</v>
      </c>
      <c r="CG28" s="381"/>
      <c r="CH28" s="400">
        <v>1</v>
      </c>
      <c r="CI28" s="358"/>
      <c r="CJ28" s="358"/>
      <c r="CK28" s="358"/>
      <c r="CL28" s="358"/>
      <c r="CM28" s="358"/>
      <c r="CN28" s="418"/>
      <c r="CO28" s="418"/>
      <c r="CP28" s="418"/>
      <c r="CQ28" s="418"/>
      <c r="CR28" s="418"/>
      <c r="CS28" s="358">
        <v>1</v>
      </c>
      <c r="CT28" s="423"/>
      <c r="CU28" s="423"/>
      <c r="CV28" s="425">
        <f t="shared" si="27"/>
        <v>1</v>
      </c>
      <c r="CW28" s="376">
        <v>1</v>
      </c>
      <c r="CX28" s="377">
        <v>1</v>
      </c>
      <c r="CY28" s="377"/>
      <c r="CZ28" s="377">
        <v>1</v>
      </c>
      <c r="DA28" s="377">
        <v>1</v>
      </c>
      <c r="DB28" s="377"/>
      <c r="DC28" s="382"/>
      <c r="DD28" s="366"/>
      <c r="DE28" s="367"/>
      <c r="DF28" s="367"/>
      <c r="DG28" s="367"/>
      <c r="DH28" s="368">
        <v>1</v>
      </c>
      <c r="DI28" s="481">
        <f t="shared" si="28"/>
        <v>5</v>
      </c>
    </row>
    <row r="29" spans="1:113" s="369" customFormat="1" ht="26.4" customHeight="1" outlineLevel="2" x14ac:dyDescent="0.3">
      <c r="A29" s="331">
        <v>0</v>
      </c>
      <c r="B29" s="440" t="s">
        <v>336</v>
      </c>
      <c r="C29" s="431" t="s">
        <v>27</v>
      </c>
      <c r="D29" s="440"/>
      <c r="E29" s="332"/>
      <c r="F29" s="333"/>
      <c r="G29" s="334"/>
      <c r="H29" s="335"/>
      <c r="I29" s="336"/>
      <c r="J29" s="334"/>
      <c r="K29" s="334"/>
      <c r="L29" s="337"/>
      <c r="M29" s="338"/>
      <c r="N29" s="334"/>
      <c r="O29" s="334"/>
      <c r="P29" s="334"/>
      <c r="Q29" s="334"/>
      <c r="R29" s="334"/>
      <c r="S29" s="339"/>
      <c r="T29" s="339"/>
      <c r="U29" s="334"/>
      <c r="V29" s="334"/>
      <c r="W29" s="340"/>
      <c r="X29" s="341"/>
      <c r="Y29" s="342"/>
      <c r="Z29" s="343"/>
      <c r="AA29" s="343"/>
      <c r="AB29" s="344"/>
      <c r="AC29" s="361"/>
      <c r="AD29" s="361"/>
      <c r="AE29" s="361"/>
      <c r="AF29" s="383"/>
      <c r="AG29" s="383"/>
      <c r="AH29" s="383"/>
      <c r="AI29" s="383"/>
      <c r="AJ29" s="384"/>
      <c r="AK29" s="345"/>
      <c r="AL29" s="346"/>
      <c r="AM29" s="346"/>
      <c r="AN29" s="347"/>
      <c r="AO29" s="361"/>
      <c r="AP29" s="349"/>
      <c r="AQ29" s="350"/>
      <c r="AR29" s="351" t="e">
        <f>VLOOKUP(F29,'CA TV AV'!C:J,4,0)</f>
        <v>#N/A</v>
      </c>
      <c r="AS29" s="352" t="e">
        <f>VLOOKUP(F29,'CA TV AV'!C:E,3,0)</f>
        <v>#N/A</v>
      </c>
      <c r="AT29" s="352" t="e">
        <f>VLOOKUP(F29,'CA TV AV'!C:G,5,0)</f>
        <v>#N/A</v>
      </c>
      <c r="AU29" s="341" t="e">
        <f t="shared" si="21"/>
        <v>#N/A</v>
      </c>
      <c r="AV29" s="341" t="e">
        <f>VLOOKUP(F29,'CA TV AV'!C:H,6,0)</f>
        <v>#N/A</v>
      </c>
      <c r="AW29" s="353"/>
      <c r="AX29" s="354" t="e">
        <f>VLOOKUP(F29,'CA TV UHD'!C:E,3,0)</f>
        <v>#N/A</v>
      </c>
      <c r="AY29" s="355" t="e">
        <f t="shared" si="22"/>
        <v>#N/A</v>
      </c>
      <c r="AZ29" s="354" t="e">
        <f>VLOOKUP(F29,'CA CURVE'!C:F,4,0)</f>
        <v>#N/A</v>
      </c>
      <c r="BA29" s="355" t="e">
        <f t="shared" si="23"/>
        <v>#N/A</v>
      </c>
      <c r="BB29" s="356" t="e">
        <f>VLOOKUP(F29,'CA CURVE'!C:E,3,0)</f>
        <v>#N/A</v>
      </c>
      <c r="BC29" s="357" t="e">
        <f t="shared" si="24"/>
        <v>#N/A</v>
      </c>
      <c r="BD29" s="400" t="str">
        <f t="shared" ref="BD29:BD35" si="29">IF(SUM(BG29:BQ29)&gt;0,1," ")</f>
        <v xml:space="preserve"> </v>
      </c>
      <c r="BE29" s="358"/>
      <c r="BF29" s="418"/>
      <c r="BG29" s="358"/>
      <c r="BH29" s="418"/>
      <c r="BI29" s="418"/>
      <c r="BJ29" s="418"/>
      <c r="BK29" s="418"/>
      <c r="BL29" s="418"/>
      <c r="BM29" s="418"/>
      <c r="BN29" s="418"/>
      <c r="BO29" s="358"/>
      <c r="BP29" s="423"/>
      <c r="BQ29" s="423"/>
      <c r="BR29" s="419">
        <f t="shared" si="25"/>
        <v>0</v>
      </c>
      <c r="BS29" s="360"/>
      <c r="BT29" s="360"/>
      <c r="BU29" s="361"/>
      <c r="BV29" s="385"/>
      <c r="BW29" s="385"/>
      <c r="BX29" s="385"/>
      <c r="BY29" s="361"/>
      <c r="BZ29" s="361"/>
      <c r="CA29" s="385"/>
      <c r="CB29" s="361"/>
      <c r="CC29" s="361"/>
      <c r="CD29" s="363"/>
      <c r="CE29" s="363"/>
      <c r="CF29" s="399">
        <f t="shared" si="26"/>
        <v>0</v>
      </c>
      <c r="CG29" s="364"/>
      <c r="CH29" s="400" t="str">
        <f t="shared" si="3"/>
        <v xml:space="preserve"> </v>
      </c>
      <c r="CI29" s="358"/>
      <c r="CJ29" s="358"/>
      <c r="CK29" s="358"/>
      <c r="CL29" s="358"/>
      <c r="CM29" s="358"/>
      <c r="CN29" s="418"/>
      <c r="CO29" s="418"/>
      <c r="CP29" s="418"/>
      <c r="CQ29" s="418"/>
      <c r="CR29" s="418"/>
      <c r="CS29" s="358"/>
      <c r="CT29" s="423"/>
      <c r="CU29" s="423"/>
      <c r="CV29" s="425">
        <f t="shared" si="27"/>
        <v>0</v>
      </c>
      <c r="CW29" s="359"/>
      <c r="CX29" s="360"/>
      <c r="CY29" s="360"/>
      <c r="CZ29" s="360"/>
      <c r="DA29" s="360"/>
      <c r="DB29" s="360"/>
      <c r="DC29" s="365"/>
      <c r="DD29" s="366"/>
      <c r="DE29" s="367"/>
      <c r="DF29" s="367"/>
      <c r="DG29" s="367"/>
      <c r="DH29" s="368"/>
      <c r="DI29" s="481">
        <f t="shared" si="28"/>
        <v>0</v>
      </c>
    </row>
    <row r="30" spans="1:113" s="369" customFormat="1" ht="26.4" customHeight="1" outlineLevel="2" x14ac:dyDescent="0.25">
      <c r="A30" s="331">
        <v>1</v>
      </c>
      <c r="B30" s="440" t="s">
        <v>336</v>
      </c>
      <c r="C30" s="431" t="s">
        <v>27</v>
      </c>
      <c r="D30" s="440"/>
      <c r="E30" s="332"/>
      <c r="F30" s="333"/>
      <c r="G30" s="334"/>
      <c r="H30" s="335"/>
      <c r="I30" s="386"/>
      <c r="J30" s="334"/>
      <c r="K30" s="334"/>
      <c r="L30" s="337"/>
      <c r="M30" s="338"/>
      <c r="N30" s="334"/>
      <c r="O30" s="334"/>
      <c r="P30" s="334"/>
      <c r="Q30" s="334"/>
      <c r="R30" s="334"/>
      <c r="S30" s="339"/>
      <c r="T30" s="339"/>
      <c r="U30" s="334"/>
      <c r="V30" s="334"/>
      <c r="W30" s="340"/>
      <c r="X30" s="341"/>
      <c r="Y30" s="342"/>
      <c r="Z30" s="387"/>
      <c r="AA30" s="343"/>
      <c r="AB30" s="344"/>
      <c r="AC30" s="361"/>
      <c r="AD30" s="361"/>
      <c r="AE30" s="361"/>
      <c r="AF30" s="383"/>
      <c r="AG30" s="383"/>
      <c r="AH30" s="383"/>
      <c r="AI30" s="383"/>
      <c r="AJ30" s="384"/>
      <c r="AK30" s="388"/>
      <c r="AL30" s="346"/>
      <c r="AM30" s="346"/>
      <c r="AN30" s="347"/>
      <c r="AO30" s="361"/>
      <c r="AP30" s="349"/>
      <c r="AQ30" s="350"/>
      <c r="AR30" s="351" t="e">
        <f>VLOOKUP(F30,'CA TV AV'!C:J,4,0)</f>
        <v>#N/A</v>
      </c>
      <c r="AS30" s="352" t="e">
        <f>VLOOKUP(F30,'CA TV AV'!C:E,3,0)</f>
        <v>#N/A</v>
      </c>
      <c r="AT30" s="352" t="e">
        <f>VLOOKUP(F30,'CA TV AV'!C:G,5,0)</f>
        <v>#N/A</v>
      </c>
      <c r="AU30" s="341" t="e">
        <f>AR30+AS30+AT30</f>
        <v>#N/A</v>
      </c>
      <c r="AV30" s="341" t="e">
        <f>VLOOKUP(F30,'CA TV AV'!C:H,6,0)</f>
        <v>#N/A</v>
      </c>
      <c r="AW30" s="353"/>
      <c r="AX30" s="354" t="e">
        <f>VLOOKUP(F30,'CA TV UHD'!C:E,3,0)</f>
        <v>#N/A</v>
      </c>
      <c r="AY30" s="355" t="e">
        <f>AX30/AR30</f>
        <v>#N/A</v>
      </c>
      <c r="AZ30" s="354" t="e">
        <f>VLOOKUP(F30,'CA CURVE'!C:F,4,0)</f>
        <v>#N/A</v>
      </c>
      <c r="BA30" s="355" t="e">
        <f>AZ30/AR30</f>
        <v>#N/A</v>
      </c>
      <c r="BB30" s="356" t="e">
        <f>VLOOKUP(F30,'CA CURVE'!C:E,3,0)</f>
        <v>#N/A</v>
      </c>
      <c r="BC30" s="357" t="e">
        <f>BB30/AS30</f>
        <v>#N/A</v>
      </c>
      <c r="BD30" s="400">
        <v>1</v>
      </c>
      <c r="BE30" s="358">
        <v>1</v>
      </c>
      <c r="BF30" s="418">
        <v>1</v>
      </c>
      <c r="BG30" s="358"/>
      <c r="BH30" s="418"/>
      <c r="BI30" s="418"/>
      <c r="BJ30" s="418"/>
      <c r="BK30" s="418"/>
      <c r="BL30" s="418"/>
      <c r="BM30" s="418"/>
      <c r="BN30" s="418"/>
      <c r="BO30" s="358">
        <v>1</v>
      </c>
      <c r="BP30" s="423"/>
      <c r="BQ30" s="423"/>
      <c r="BR30" s="419">
        <f t="shared" si="25"/>
        <v>1</v>
      </c>
      <c r="BS30" s="360">
        <v>1</v>
      </c>
      <c r="BT30" s="360">
        <v>1</v>
      </c>
      <c r="BU30" s="361">
        <v>1</v>
      </c>
      <c r="BV30" s="362"/>
      <c r="BW30" s="362"/>
      <c r="BX30" s="362"/>
      <c r="BY30" s="361">
        <v>1</v>
      </c>
      <c r="BZ30" s="361">
        <v>1</v>
      </c>
      <c r="CA30" s="362"/>
      <c r="CB30" s="361">
        <v>1</v>
      </c>
      <c r="CC30" s="361">
        <v>1</v>
      </c>
      <c r="CD30" s="363">
        <v>1</v>
      </c>
      <c r="CE30" s="363">
        <v>1</v>
      </c>
      <c r="CF30" s="399">
        <f>SUM(BS30:CE30)</f>
        <v>9</v>
      </c>
      <c r="CG30" s="364"/>
      <c r="CH30" s="400" t="str">
        <f t="shared" si="3"/>
        <v xml:space="preserve"> </v>
      </c>
      <c r="CI30" s="358"/>
      <c r="CJ30" s="358"/>
      <c r="CK30" s="358"/>
      <c r="CL30" s="358"/>
      <c r="CM30" s="358"/>
      <c r="CN30" s="418"/>
      <c r="CO30" s="418"/>
      <c r="CP30" s="418"/>
      <c r="CQ30" s="418"/>
      <c r="CR30" s="418"/>
      <c r="CS30" s="358"/>
      <c r="CT30" s="423"/>
      <c r="CU30" s="423"/>
      <c r="CV30" s="425">
        <f t="shared" si="27"/>
        <v>0</v>
      </c>
      <c r="CW30" s="359"/>
      <c r="CX30" s="360"/>
      <c r="CY30" s="360"/>
      <c r="CZ30" s="360"/>
      <c r="DA30" s="360"/>
      <c r="DB30" s="360"/>
      <c r="DC30" s="365"/>
      <c r="DD30" s="366"/>
      <c r="DE30" s="367"/>
      <c r="DF30" s="367"/>
      <c r="DG30" s="367"/>
      <c r="DH30" s="368"/>
      <c r="DI30" s="481">
        <f>SUM(CW30:DH30)</f>
        <v>0</v>
      </c>
    </row>
    <row r="31" spans="1:113" s="369" customFormat="1" ht="26.4" customHeight="1" outlineLevel="2" x14ac:dyDescent="0.3">
      <c r="A31" s="331">
        <v>1</v>
      </c>
      <c r="B31" s="440" t="s">
        <v>336</v>
      </c>
      <c r="C31" s="431" t="s">
        <v>27</v>
      </c>
      <c r="D31" s="440"/>
      <c r="E31" s="332"/>
      <c r="F31" s="333"/>
      <c r="G31" s="334"/>
      <c r="H31" s="335"/>
      <c r="I31" s="336"/>
      <c r="J31" s="334"/>
      <c r="K31" s="334"/>
      <c r="L31" s="337"/>
      <c r="M31" s="338"/>
      <c r="N31" s="334"/>
      <c r="O31" s="334"/>
      <c r="P31" s="334"/>
      <c r="Q31" s="334"/>
      <c r="R31" s="334"/>
      <c r="S31" s="339"/>
      <c r="T31" s="339"/>
      <c r="U31" s="334"/>
      <c r="V31" s="334"/>
      <c r="W31" s="340"/>
      <c r="X31" s="341"/>
      <c r="Y31" s="342"/>
      <c r="Z31" s="343"/>
      <c r="AA31" s="343"/>
      <c r="AB31" s="344"/>
      <c r="AC31" s="361"/>
      <c r="AD31" s="361"/>
      <c r="AE31" s="361"/>
      <c r="AF31" s="383"/>
      <c r="AG31" s="383"/>
      <c r="AH31" s="383"/>
      <c r="AI31" s="383"/>
      <c r="AJ31" s="384"/>
      <c r="AK31" s="345"/>
      <c r="AL31" s="346"/>
      <c r="AM31" s="346"/>
      <c r="AN31" s="347"/>
      <c r="AO31" s="361"/>
      <c r="AP31" s="349"/>
      <c r="AQ31" s="350"/>
      <c r="AR31" s="351" t="e">
        <f>VLOOKUP(F31,'CA TV AV'!C:J,4,0)</f>
        <v>#N/A</v>
      </c>
      <c r="AS31" s="352" t="e">
        <f>VLOOKUP(F31,'CA TV AV'!C:E,3,0)</f>
        <v>#N/A</v>
      </c>
      <c r="AT31" s="352" t="e">
        <f>VLOOKUP(F31,'CA TV AV'!C:G,5,0)</f>
        <v>#N/A</v>
      </c>
      <c r="AU31" s="341" t="e">
        <f t="shared" si="21"/>
        <v>#N/A</v>
      </c>
      <c r="AV31" s="341" t="e">
        <f>VLOOKUP(F31,'CA TV AV'!C:H,6,0)</f>
        <v>#N/A</v>
      </c>
      <c r="AW31" s="353"/>
      <c r="AX31" s="354" t="e">
        <f>VLOOKUP(F31,'CA TV UHD'!C:E,3,0)</f>
        <v>#N/A</v>
      </c>
      <c r="AY31" s="355" t="e">
        <f t="shared" si="22"/>
        <v>#N/A</v>
      </c>
      <c r="AZ31" s="354" t="e">
        <f>VLOOKUP(F31,'CA CURVE'!C:F,4,0)</f>
        <v>#N/A</v>
      </c>
      <c r="BA31" s="355" t="e">
        <f t="shared" si="23"/>
        <v>#N/A</v>
      </c>
      <c r="BB31" s="356" t="e">
        <f>VLOOKUP(F31,'CA CURVE'!C:E,3,0)</f>
        <v>#N/A</v>
      </c>
      <c r="BC31" s="357" t="e">
        <f t="shared" si="24"/>
        <v>#N/A</v>
      </c>
      <c r="BD31" s="400" t="str">
        <f t="shared" si="29"/>
        <v xml:space="preserve"> </v>
      </c>
      <c r="BE31" s="358"/>
      <c r="BF31" s="418"/>
      <c r="BG31" s="358"/>
      <c r="BH31" s="418"/>
      <c r="BI31" s="418"/>
      <c r="BJ31" s="418"/>
      <c r="BK31" s="418"/>
      <c r="BL31" s="418"/>
      <c r="BM31" s="418"/>
      <c r="BN31" s="418"/>
      <c r="BO31" s="358"/>
      <c r="BP31" s="423"/>
      <c r="BQ31" s="423"/>
      <c r="BR31" s="419">
        <f t="shared" si="25"/>
        <v>0</v>
      </c>
      <c r="BS31" s="360"/>
      <c r="BT31" s="360"/>
      <c r="BU31" s="361"/>
      <c r="BV31" s="362"/>
      <c r="BW31" s="362"/>
      <c r="BX31" s="362"/>
      <c r="BY31" s="361"/>
      <c r="BZ31" s="361"/>
      <c r="CA31" s="362"/>
      <c r="CB31" s="361"/>
      <c r="CC31" s="361"/>
      <c r="CD31" s="363"/>
      <c r="CE31" s="363"/>
      <c r="CF31" s="399">
        <f t="shared" si="26"/>
        <v>0</v>
      </c>
      <c r="CG31" s="364"/>
      <c r="CH31" s="400" t="str">
        <f t="shared" si="3"/>
        <v xml:space="preserve"> </v>
      </c>
      <c r="CI31" s="358"/>
      <c r="CJ31" s="358"/>
      <c r="CK31" s="358"/>
      <c r="CL31" s="358"/>
      <c r="CM31" s="358"/>
      <c r="CN31" s="418"/>
      <c r="CO31" s="418"/>
      <c r="CP31" s="418"/>
      <c r="CQ31" s="418"/>
      <c r="CR31" s="418"/>
      <c r="CS31" s="358"/>
      <c r="CT31" s="423"/>
      <c r="CU31" s="423"/>
      <c r="CV31" s="425">
        <f t="shared" si="27"/>
        <v>0</v>
      </c>
      <c r="CW31" s="359"/>
      <c r="CX31" s="360"/>
      <c r="CY31" s="360"/>
      <c r="CZ31" s="360"/>
      <c r="DA31" s="360"/>
      <c r="DB31" s="360"/>
      <c r="DC31" s="365"/>
      <c r="DD31" s="366"/>
      <c r="DE31" s="367"/>
      <c r="DF31" s="367"/>
      <c r="DG31" s="367"/>
      <c r="DH31" s="368"/>
      <c r="DI31" s="481">
        <f t="shared" si="28"/>
        <v>0</v>
      </c>
    </row>
    <row r="32" spans="1:113" s="369" customFormat="1" ht="26.4" customHeight="1" outlineLevel="2" x14ac:dyDescent="0.3">
      <c r="A32" s="331">
        <v>1</v>
      </c>
      <c r="B32" s="440" t="s">
        <v>336</v>
      </c>
      <c r="C32" s="431" t="s">
        <v>27</v>
      </c>
      <c r="D32" s="440"/>
      <c r="E32" s="332"/>
      <c r="F32" s="333"/>
      <c r="G32" s="334"/>
      <c r="H32" s="335"/>
      <c r="I32" s="336"/>
      <c r="J32" s="334"/>
      <c r="K32" s="334"/>
      <c r="L32" s="337"/>
      <c r="M32" s="338"/>
      <c r="N32" s="334"/>
      <c r="O32" s="334"/>
      <c r="P32" s="334"/>
      <c r="Q32" s="334"/>
      <c r="R32" s="334"/>
      <c r="S32" s="339"/>
      <c r="T32" s="339"/>
      <c r="U32" s="334"/>
      <c r="V32" s="334"/>
      <c r="W32" s="340"/>
      <c r="X32" s="341"/>
      <c r="Y32" s="342"/>
      <c r="Z32" s="343"/>
      <c r="AA32" s="343"/>
      <c r="AB32" s="344"/>
      <c r="AC32" s="361"/>
      <c r="AD32" s="361"/>
      <c r="AE32" s="361"/>
      <c r="AF32" s="383"/>
      <c r="AG32" s="383"/>
      <c r="AH32" s="383"/>
      <c r="AI32" s="383"/>
      <c r="AJ32" s="384"/>
      <c r="AK32" s="345"/>
      <c r="AL32" s="346"/>
      <c r="AM32" s="346"/>
      <c r="AN32" s="347"/>
      <c r="AO32" s="361"/>
      <c r="AP32" s="389"/>
      <c r="AQ32" s="350"/>
      <c r="AR32" s="351" t="e">
        <f>VLOOKUP(F32,'CA TV AV'!C:J,4,0)</f>
        <v>#N/A</v>
      </c>
      <c r="AS32" s="352" t="e">
        <f>VLOOKUP(F32,'CA TV AV'!C:E,3,0)</f>
        <v>#N/A</v>
      </c>
      <c r="AT32" s="352" t="e">
        <f>VLOOKUP(F32,'CA TV AV'!C:G,5,0)</f>
        <v>#N/A</v>
      </c>
      <c r="AU32" s="341" t="e">
        <f t="shared" si="21"/>
        <v>#N/A</v>
      </c>
      <c r="AV32" s="341" t="e">
        <f>VLOOKUP(F32,'CA TV AV'!C:H,6,0)</f>
        <v>#N/A</v>
      </c>
      <c r="AW32" s="353"/>
      <c r="AX32" s="354" t="e">
        <f>VLOOKUP(F32,'CA TV UHD'!C:E,3,0)</f>
        <v>#N/A</v>
      </c>
      <c r="AY32" s="355" t="e">
        <f t="shared" si="22"/>
        <v>#N/A</v>
      </c>
      <c r="AZ32" s="354" t="e">
        <f>VLOOKUP(F32,'CA CURVE'!C:F,4,0)</f>
        <v>#N/A</v>
      </c>
      <c r="BA32" s="355" t="e">
        <f t="shared" si="23"/>
        <v>#N/A</v>
      </c>
      <c r="BB32" s="356" t="e">
        <f>VLOOKUP(F32,'CA CURVE'!C:E,3,0)</f>
        <v>#N/A</v>
      </c>
      <c r="BC32" s="357" t="e">
        <f t="shared" si="24"/>
        <v>#N/A</v>
      </c>
      <c r="BD32" s="400" t="str">
        <f t="shared" si="29"/>
        <v xml:space="preserve"> </v>
      </c>
      <c r="BE32" s="358"/>
      <c r="BF32" s="418"/>
      <c r="BG32" s="358"/>
      <c r="BH32" s="418"/>
      <c r="BI32" s="418"/>
      <c r="BJ32" s="418"/>
      <c r="BK32" s="418"/>
      <c r="BL32" s="418"/>
      <c r="BM32" s="418"/>
      <c r="BN32" s="418"/>
      <c r="BO32" s="358"/>
      <c r="BP32" s="423"/>
      <c r="BQ32" s="423"/>
      <c r="BR32" s="419">
        <f t="shared" si="25"/>
        <v>0</v>
      </c>
      <c r="BS32" s="360"/>
      <c r="BT32" s="360"/>
      <c r="BU32" s="361"/>
      <c r="BV32" s="362"/>
      <c r="BW32" s="362"/>
      <c r="BX32" s="362"/>
      <c r="BY32" s="361"/>
      <c r="BZ32" s="361"/>
      <c r="CA32" s="362"/>
      <c r="CB32" s="361"/>
      <c r="CC32" s="361"/>
      <c r="CD32" s="363"/>
      <c r="CE32" s="363"/>
      <c r="CF32" s="399">
        <f t="shared" si="26"/>
        <v>0</v>
      </c>
      <c r="CG32" s="364"/>
      <c r="CH32" s="400" t="str">
        <f t="shared" si="3"/>
        <v xml:space="preserve"> </v>
      </c>
      <c r="CI32" s="358"/>
      <c r="CJ32" s="358"/>
      <c r="CK32" s="358"/>
      <c r="CL32" s="358"/>
      <c r="CM32" s="358"/>
      <c r="CN32" s="418"/>
      <c r="CO32" s="418"/>
      <c r="CP32" s="418"/>
      <c r="CQ32" s="418"/>
      <c r="CR32" s="418"/>
      <c r="CS32" s="358"/>
      <c r="CT32" s="423"/>
      <c r="CU32" s="423"/>
      <c r="CV32" s="425">
        <f t="shared" si="27"/>
        <v>0</v>
      </c>
      <c r="CW32" s="359"/>
      <c r="CX32" s="360"/>
      <c r="CY32" s="360"/>
      <c r="CZ32" s="360"/>
      <c r="DA32" s="360"/>
      <c r="DB32" s="360"/>
      <c r="DC32" s="365"/>
      <c r="DD32" s="366"/>
      <c r="DE32" s="367"/>
      <c r="DF32" s="367"/>
      <c r="DG32" s="367"/>
      <c r="DH32" s="368"/>
      <c r="DI32" s="481">
        <f t="shared" si="28"/>
        <v>0</v>
      </c>
    </row>
    <row r="33" spans="1:113" s="369" customFormat="1" ht="26.4" customHeight="1" outlineLevel="2" x14ac:dyDescent="0.25">
      <c r="A33" s="331">
        <v>1</v>
      </c>
      <c r="B33" s="440" t="s">
        <v>336</v>
      </c>
      <c r="C33" s="431" t="s">
        <v>27</v>
      </c>
      <c r="D33" s="440"/>
      <c r="E33" s="332"/>
      <c r="F33" s="333"/>
      <c r="G33" s="334"/>
      <c r="H33" s="335"/>
      <c r="I33" s="336"/>
      <c r="J33" s="334"/>
      <c r="K33" s="334"/>
      <c r="L33" s="337"/>
      <c r="M33" s="390"/>
      <c r="N33" s="391"/>
      <c r="O33" s="391"/>
      <c r="P33" s="391"/>
      <c r="Q33" s="392"/>
      <c r="R33" s="393"/>
      <c r="S33" s="339"/>
      <c r="T33" s="339"/>
      <c r="U33" s="334"/>
      <c r="V33" s="334"/>
      <c r="W33" s="340"/>
      <c r="X33" s="341"/>
      <c r="Y33" s="342"/>
      <c r="Z33" s="387"/>
      <c r="AA33" s="343"/>
      <c r="AB33" s="344"/>
      <c r="AC33" s="361"/>
      <c r="AD33" s="361"/>
      <c r="AE33" s="361"/>
      <c r="AF33" s="383"/>
      <c r="AG33" s="383"/>
      <c r="AH33" s="383"/>
      <c r="AI33" s="383"/>
      <c r="AJ33" s="384"/>
      <c r="AK33" s="388"/>
      <c r="AL33" s="346"/>
      <c r="AM33" s="346"/>
      <c r="AN33" s="347"/>
      <c r="AO33" s="361"/>
      <c r="AP33" s="349"/>
      <c r="AQ33" s="350"/>
      <c r="AR33" s="351" t="e">
        <f>VLOOKUP(F33,'CA TV AV'!C:J,4,0)</f>
        <v>#N/A</v>
      </c>
      <c r="AS33" s="352" t="e">
        <f>VLOOKUP(F33,'CA TV AV'!C:E,3,0)</f>
        <v>#N/A</v>
      </c>
      <c r="AT33" s="352" t="e">
        <f>VLOOKUP(F33,'CA TV AV'!C:G,5,0)</f>
        <v>#N/A</v>
      </c>
      <c r="AU33" s="341" t="e">
        <f t="shared" si="21"/>
        <v>#N/A</v>
      </c>
      <c r="AV33" s="341" t="e">
        <f>VLOOKUP(F33,'CA TV AV'!C:H,6,0)</f>
        <v>#N/A</v>
      </c>
      <c r="AW33" s="353"/>
      <c r="AX33" s="354" t="e">
        <f>VLOOKUP(F33,'CA TV UHD'!C:E,3,0)</f>
        <v>#N/A</v>
      </c>
      <c r="AY33" s="355" t="e">
        <f t="shared" si="22"/>
        <v>#N/A</v>
      </c>
      <c r="AZ33" s="354" t="e">
        <f>VLOOKUP(F33,'CA CURVE'!C:F,4,0)</f>
        <v>#N/A</v>
      </c>
      <c r="BA33" s="355" t="e">
        <f t="shared" si="23"/>
        <v>#N/A</v>
      </c>
      <c r="BB33" s="356" t="e">
        <f>VLOOKUP(F33,'CA CURVE'!C:E,3,0)</f>
        <v>#N/A</v>
      </c>
      <c r="BC33" s="357" t="e">
        <f t="shared" si="24"/>
        <v>#N/A</v>
      </c>
      <c r="BD33" s="400" t="str">
        <f t="shared" si="29"/>
        <v xml:space="preserve"> </v>
      </c>
      <c r="BE33" s="358"/>
      <c r="BF33" s="418"/>
      <c r="BG33" s="358"/>
      <c r="BH33" s="418"/>
      <c r="BI33" s="418"/>
      <c r="BJ33" s="418"/>
      <c r="BK33" s="418"/>
      <c r="BL33" s="418"/>
      <c r="BM33" s="418"/>
      <c r="BN33" s="418"/>
      <c r="BO33" s="358"/>
      <c r="BP33" s="423"/>
      <c r="BQ33" s="423"/>
      <c r="BR33" s="419">
        <f t="shared" si="25"/>
        <v>0</v>
      </c>
      <c r="BS33" s="360"/>
      <c r="BT33" s="360"/>
      <c r="BU33" s="361"/>
      <c r="BV33" s="362"/>
      <c r="BW33" s="362"/>
      <c r="BX33" s="362"/>
      <c r="BY33" s="361"/>
      <c r="BZ33" s="361"/>
      <c r="CA33" s="362"/>
      <c r="CB33" s="361"/>
      <c r="CC33" s="361"/>
      <c r="CD33" s="363"/>
      <c r="CE33" s="363"/>
      <c r="CF33" s="399">
        <f t="shared" si="26"/>
        <v>0</v>
      </c>
      <c r="CG33" s="364"/>
      <c r="CH33" s="400" t="str">
        <f t="shared" si="3"/>
        <v xml:space="preserve"> </v>
      </c>
      <c r="CI33" s="358"/>
      <c r="CJ33" s="358"/>
      <c r="CK33" s="358"/>
      <c r="CL33" s="358"/>
      <c r="CM33" s="358"/>
      <c r="CN33" s="418"/>
      <c r="CO33" s="418"/>
      <c r="CP33" s="418"/>
      <c r="CQ33" s="418"/>
      <c r="CR33" s="418"/>
      <c r="CS33" s="358"/>
      <c r="CT33" s="423"/>
      <c r="CU33" s="423"/>
      <c r="CV33" s="425">
        <f t="shared" si="27"/>
        <v>0</v>
      </c>
      <c r="CW33" s="359"/>
      <c r="CX33" s="360"/>
      <c r="CY33" s="360"/>
      <c r="CZ33" s="360"/>
      <c r="DA33" s="360"/>
      <c r="DB33" s="360"/>
      <c r="DC33" s="365"/>
      <c r="DD33" s="366"/>
      <c r="DE33" s="367"/>
      <c r="DF33" s="367"/>
      <c r="DG33" s="367"/>
      <c r="DH33" s="368"/>
      <c r="DI33" s="481">
        <f t="shared" si="28"/>
        <v>0</v>
      </c>
    </row>
    <row r="34" spans="1:113" s="369" customFormat="1" ht="26.4" customHeight="1" outlineLevel="2" x14ac:dyDescent="0.25">
      <c r="A34" s="331">
        <v>1</v>
      </c>
      <c r="B34" s="440" t="s">
        <v>336</v>
      </c>
      <c r="C34" s="431" t="s">
        <v>27</v>
      </c>
      <c r="D34" s="440"/>
      <c r="E34" s="332"/>
      <c r="F34" s="333"/>
      <c r="G34" s="334"/>
      <c r="H34" s="335"/>
      <c r="I34" s="336"/>
      <c r="J34" s="334"/>
      <c r="K34" s="334"/>
      <c r="L34" s="337"/>
      <c r="M34" s="390"/>
      <c r="N34" s="391"/>
      <c r="O34" s="391"/>
      <c r="P34" s="391"/>
      <c r="Q34" s="391"/>
      <c r="R34" s="393"/>
      <c r="S34" s="339"/>
      <c r="T34" s="339"/>
      <c r="U34" s="334"/>
      <c r="V34" s="334"/>
      <c r="W34" s="340"/>
      <c r="X34" s="341"/>
      <c r="Y34" s="342"/>
      <c r="Z34" s="387"/>
      <c r="AA34" s="343"/>
      <c r="AB34" s="344"/>
      <c r="AC34" s="361"/>
      <c r="AD34" s="361"/>
      <c r="AE34" s="361"/>
      <c r="AF34" s="383"/>
      <c r="AG34" s="383"/>
      <c r="AH34" s="383"/>
      <c r="AI34" s="383"/>
      <c r="AJ34" s="384"/>
      <c r="AK34" s="388"/>
      <c r="AL34" s="346"/>
      <c r="AM34" s="346"/>
      <c r="AN34" s="347"/>
      <c r="AO34" s="361"/>
      <c r="AP34" s="389"/>
      <c r="AQ34" s="350"/>
      <c r="AR34" s="351" t="e">
        <f>VLOOKUP(F34,'CA TV AV'!C:J,4,0)</f>
        <v>#N/A</v>
      </c>
      <c r="AS34" s="352" t="e">
        <f>VLOOKUP(F34,'CA TV AV'!C:E,3,0)</f>
        <v>#N/A</v>
      </c>
      <c r="AT34" s="352" t="e">
        <f>VLOOKUP(F34,'CA TV AV'!C:G,5,0)</f>
        <v>#N/A</v>
      </c>
      <c r="AU34" s="341" t="e">
        <f t="shared" si="21"/>
        <v>#N/A</v>
      </c>
      <c r="AV34" s="341" t="e">
        <f>VLOOKUP(F34,'CA TV AV'!C:H,6,0)</f>
        <v>#N/A</v>
      </c>
      <c r="AW34" s="353"/>
      <c r="AX34" s="354" t="e">
        <f>VLOOKUP(F34,'CA TV UHD'!C:E,3,0)</f>
        <v>#N/A</v>
      </c>
      <c r="AY34" s="355" t="e">
        <f t="shared" si="22"/>
        <v>#N/A</v>
      </c>
      <c r="AZ34" s="354" t="e">
        <f>VLOOKUP(F34,'CA CURVE'!C:F,4,0)</f>
        <v>#N/A</v>
      </c>
      <c r="BA34" s="355" t="e">
        <f t="shared" si="23"/>
        <v>#N/A</v>
      </c>
      <c r="BB34" s="356" t="e">
        <f>VLOOKUP(F34,'CA CURVE'!C:E,3,0)</f>
        <v>#N/A</v>
      </c>
      <c r="BC34" s="357" t="e">
        <f t="shared" si="24"/>
        <v>#N/A</v>
      </c>
      <c r="BD34" s="400" t="str">
        <f t="shared" si="29"/>
        <v xml:space="preserve"> </v>
      </c>
      <c r="BE34" s="358"/>
      <c r="BF34" s="418"/>
      <c r="BG34" s="358"/>
      <c r="BH34" s="418"/>
      <c r="BI34" s="418"/>
      <c r="BJ34" s="418"/>
      <c r="BK34" s="418"/>
      <c r="BL34" s="418"/>
      <c r="BM34" s="418"/>
      <c r="BN34" s="418"/>
      <c r="BO34" s="358"/>
      <c r="BP34" s="423"/>
      <c r="BQ34" s="423"/>
      <c r="BR34" s="419">
        <f t="shared" si="25"/>
        <v>0</v>
      </c>
      <c r="BS34" s="360"/>
      <c r="BT34" s="360"/>
      <c r="BU34" s="361"/>
      <c r="BV34" s="362"/>
      <c r="BW34" s="362"/>
      <c r="BX34" s="362"/>
      <c r="BY34" s="361"/>
      <c r="BZ34" s="361"/>
      <c r="CA34" s="362"/>
      <c r="CB34" s="361"/>
      <c r="CC34" s="361"/>
      <c r="CD34" s="363"/>
      <c r="CE34" s="363"/>
      <c r="CF34" s="399">
        <f t="shared" si="26"/>
        <v>0</v>
      </c>
      <c r="CG34" s="364"/>
      <c r="CH34" s="400" t="str">
        <f t="shared" si="3"/>
        <v xml:space="preserve"> </v>
      </c>
      <c r="CI34" s="358"/>
      <c r="CJ34" s="358"/>
      <c r="CK34" s="358"/>
      <c r="CL34" s="358"/>
      <c r="CM34" s="358"/>
      <c r="CN34" s="418"/>
      <c r="CO34" s="418"/>
      <c r="CP34" s="418"/>
      <c r="CQ34" s="418"/>
      <c r="CR34" s="418"/>
      <c r="CS34" s="358"/>
      <c r="CT34" s="423"/>
      <c r="CU34" s="423"/>
      <c r="CV34" s="425">
        <f t="shared" si="27"/>
        <v>0</v>
      </c>
      <c r="CW34" s="359"/>
      <c r="CX34" s="360"/>
      <c r="CY34" s="360"/>
      <c r="CZ34" s="360"/>
      <c r="DA34" s="360"/>
      <c r="DB34" s="360"/>
      <c r="DC34" s="365"/>
      <c r="DD34" s="366"/>
      <c r="DE34" s="367"/>
      <c r="DF34" s="367"/>
      <c r="DG34" s="367"/>
      <c r="DH34" s="368"/>
      <c r="DI34" s="481">
        <f t="shared" si="28"/>
        <v>0</v>
      </c>
    </row>
    <row r="35" spans="1:113" s="369" customFormat="1" ht="26.4" customHeight="1" outlineLevel="2" thickBot="1" x14ac:dyDescent="0.35">
      <c r="A35" s="331">
        <v>1</v>
      </c>
      <c r="B35" s="440" t="s">
        <v>336</v>
      </c>
      <c r="C35" s="431" t="s">
        <v>27</v>
      </c>
      <c r="D35" s="440"/>
      <c r="E35" s="332"/>
      <c r="F35" s="333"/>
      <c r="G35" s="334"/>
      <c r="H35" s="335"/>
      <c r="I35" s="336"/>
      <c r="J35" s="334"/>
      <c r="K35" s="334"/>
      <c r="L35" s="337"/>
      <c r="M35" s="338"/>
      <c r="N35" s="334"/>
      <c r="O35" s="334"/>
      <c r="P35" s="334"/>
      <c r="Q35" s="334"/>
      <c r="R35" s="334"/>
      <c r="S35" s="339"/>
      <c r="T35" s="339"/>
      <c r="U35" s="334"/>
      <c r="V35" s="334"/>
      <c r="W35" s="340"/>
      <c r="X35" s="341"/>
      <c r="Y35" s="342"/>
      <c r="Z35" s="343"/>
      <c r="AA35" s="343"/>
      <c r="AB35" s="344"/>
      <c r="AC35" s="344"/>
      <c r="AD35" s="344"/>
      <c r="AE35" s="344"/>
      <c r="AF35" s="344"/>
      <c r="AG35" s="344"/>
      <c r="AH35" s="344"/>
      <c r="AI35" s="344"/>
      <c r="AJ35" s="344"/>
      <c r="AK35" s="345"/>
      <c r="AL35" s="346"/>
      <c r="AM35" s="346"/>
      <c r="AN35" s="347"/>
      <c r="AO35" s="348"/>
      <c r="AP35" s="389"/>
      <c r="AQ35" s="350"/>
      <c r="AR35" s="351" t="e">
        <f>VLOOKUP(F35,'CA TV AV'!C:J,4,0)</f>
        <v>#N/A</v>
      </c>
      <c r="AS35" s="352" t="e">
        <f>VLOOKUP(F35,'CA TV AV'!C:E,3,0)</f>
        <v>#N/A</v>
      </c>
      <c r="AT35" s="352" t="e">
        <f>VLOOKUP(F35,'CA TV AV'!C:G,5,0)</f>
        <v>#N/A</v>
      </c>
      <c r="AU35" s="341" t="e">
        <f t="shared" si="21"/>
        <v>#N/A</v>
      </c>
      <c r="AV35" s="341" t="e">
        <f>VLOOKUP(F35,'CA TV AV'!C:H,6,0)</f>
        <v>#N/A</v>
      </c>
      <c r="AW35" s="353"/>
      <c r="AX35" s="354" t="e">
        <f>VLOOKUP(F35,'CA TV UHD'!C:E,3,0)</f>
        <v>#N/A</v>
      </c>
      <c r="AY35" s="355" t="e">
        <f t="shared" si="22"/>
        <v>#N/A</v>
      </c>
      <c r="AZ35" s="354" t="e">
        <f>VLOOKUP(F35,'CA CURVE'!C:F,4,0)</f>
        <v>#N/A</v>
      </c>
      <c r="BA35" s="355" t="e">
        <f t="shared" si="23"/>
        <v>#N/A</v>
      </c>
      <c r="BB35" s="356" t="e">
        <f>VLOOKUP(F35,'CA CURVE'!C:E,3,0)</f>
        <v>#N/A</v>
      </c>
      <c r="BC35" s="357" t="e">
        <f t="shared" si="24"/>
        <v>#N/A</v>
      </c>
      <c r="BD35" s="400" t="str">
        <f t="shared" si="29"/>
        <v xml:space="preserve"> </v>
      </c>
      <c r="BE35" s="358"/>
      <c r="BF35" s="418"/>
      <c r="BG35" s="358"/>
      <c r="BH35" s="418"/>
      <c r="BI35" s="418"/>
      <c r="BJ35" s="418"/>
      <c r="BK35" s="418"/>
      <c r="BL35" s="418"/>
      <c r="BM35" s="418"/>
      <c r="BN35" s="418"/>
      <c r="BO35" s="358"/>
      <c r="BP35" s="423"/>
      <c r="BQ35" s="423"/>
      <c r="BR35" s="419">
        <f t="shared" si="25"/>
        <v>0</v>
      </c>
      <c r="BS35" s="360"/>
      <c r="BT35" s="360"/>
      <c r="BU35" s="361"/>
      <c r="BV35" s="362"/>
      <c r="BW35" s="362"/>
      <c r="BX35" s="362"/>
      <c r="BY35" s="361"/>
      <c r="BZ35" s="361"/>
      <c r="CA35" s="362"/>
      <c r="CB35" s="361"/>
      <c r="CC35" s="361"/>
      <c r="CD35" s="363"/>
      <c r="CE35" s="363"/>
      <c r="CF35" s="399">
        <f t="shared" si="26"/>
        <v>0</v>
      </c>
      <c r="CG35" s="364"/>
      <c r="CH35" s="400" t="str">
        <f t="shared" si="3"/>
        <v xml:space="preserve"> </v>
      </c>
      <c r="CI35" s="358"/>
      <c r="CJ35" s="358"/>
      <c r="CK35" s="358"/>
      <c r="CL35" s="358"/>
      <c r="CM35" s="358"/>
      <c r="CN35" s="418"/>
      <c r="CO35" s="418"/>
      <c r="CP35" s="418"/>
      <c r="CQ35" s="418"/>
      <c r="CR35" s="418"/>
      <c r="CS35" s="358"/>
      <c r="CT35" s="423"/>
      <c r="CU35" s="423"/>
      <c r="CV35" s="425">
        <f t="shared" si="27"/>
        <v>0</v>
      </c>
      <c r="CW35" s="359"/>
      <c r="CX35" s="360"/>
      <c r="CY35" s="360"/>
      <c r="CZ35" s="360"/>
      <c r="DA35" s="360"/>
      <c r="DB35" s="360"/>
      <c r="DC35" s="365"/>
      <c r="DD35" s="366"/>
      <c r="DE35" s="367"/>
      <c r="DF35" s="367"/>
      <c r="DG35" s="367"/>
      <c r="DH35" s="368"/>
      <c r="DI35" s="481">
        <f t="shared" si="28"/>
        <v>0</v>
      </c>
    </row>
    <row r="36" spans="1:113" s="311" customFormat="1" ht="26.4" customHeight="1" thickBot="1" x14ac:dyDescent="0.3">
      <c r="A36" s="290">
        <f>SUBTOTAL(9,A27:A35)</f>
        <v>8</v>
      </c>
      <c r="B36" s="439" t="s">
        <v>342</v>
      </c>
      <c r="C36" s="430" t="s">
        <v>318</v>
      </c>
      <c r="D36" s="439"/>
      <c r="E36" s="292"/>
      <c r="F36" s="291"/>
      <c r="G36" s="291"/>
      <c r="H36" s="293"/>
      <c r="I36" s="294"/>
      <c r="J36" s="291"/>
      <c r="K36" s="291"/>
      <c r="L36" s="295"/>
      <c r="M36" s="296"/>
      <c r="N36" s="291"/>
      <c r="O36" s="291"/>
      <c r="P36" s="291"/>
      <c r="Q36" s="291"/>
      <c r="R36" s="291"/>
      <c r="S36" s="297"/>
      <c r="T36" s="297"/>
      <c r="U36" s="291"/>
      <c r="V36" s="291"/>
      <c r="W36" s="291"/>
      <c r="X36" s="298"/>
      <c r="Y36" s="298"/>
      <c r="Z36" s="299"/>
      <c r="AA36" s="300"/>
      <c r="AB36" s="298"/>
      <c r="AC36" s="301"/>
      <c r="AD36" s="301"/>
      <c r="AE36" s="301"/>
      <c r="AF36" s="298"/>
      <c r="AG36" s="298"/>
      <c r="AH36" s="298"/>
      <c r="AI36" s="298"/>
      <c r="AJ36" s="298"/>
      <c r="AK36" s="302"/>
      <c r="AL36" s="303"/>
      <c r="AM36" s="303"/>
      <c r="AN36" s="301"/>
      <c r="AO36" s="301"/>
      <c r="AP36" s="304"/>
      <c r="AQ36" s="305"/>
      <c r="AR36" s="306"/>
      <c r="AS36" s="298"/>
      <c r="AT36" s="298"/>
      <c r="AU36" s="298"/>
      <c r="AV36" s="298"/>
      <c r="AW36" s="307"/>
      <c r="AX36" s="298"/>
      <c r="AY36" s="308"/>
      <c r="AZ36" s="298"/>
      <c r="BA36" s="308"/>
      <c r="BB36" s="309"/>
      <c r="BC36" s="310"/>
      <c r="BD36" s="449">
        <f>SUBTOTAL(9,BD27:BD35)</f>
        <v>3</v>
      </c>
      <c r="BE36" s="290">
        <f t="shared" ref="BE36:DI36" si="30">SUBTOTAL(9,BE27:BE35)</f>
        <v>1</v>
      </c>
      <c r="BF36" s="290">
        <f t="shared" si="30"/>
        <v>1</v>
      </c>
      <c r="BG36" s="290">
        <f t="shared" si="30"/>
        <v>0</v>
      </c>
      <c r="BH36" s="290">
        <f t="shared" si="30"/>
        <v>0</v>
      </c>
      <c r="BI36" s="290">
        <f t="shared" si="30"/>
        <v>0</v>
      </c>
      <c r="BJ36" s="290">
        <f t="shared" si="30"/>
        <v>0</v>
      </c>
      <c r="BK36" s="290">
        <f t="shared" si="30"/>
        <v>0</v>
      </c>
      <c r="BL36" s="290">
        <f t="shared" si="30"/>
        <v>0</v>
      </c>
      <c r="BM36" s="290">
        <f t="shared" si="30"/>
        <v>0</v>
      </c>
      <c r="BN36" s="290">
        <f t="shared" si="30"/>
        <v>0</v>
      </c>
      <c r="BO36" s="290">
        <f t="shared" si="30"/>
        <v>3</v>
      </c>
      <c r="BP36" s="290">
        <f t="shared" si="30"/>
        <v>0</v>
      </c>
      <c r="BQ36" s="290">
        <f t="shared" si="30"/>
        <v>0</v>
      </c>
      <c r="BR36" s="424">
        <f t="shared" si="30"/>
        <v>3</v>
      </c>
      <c r="BS36" s="449">
        <f t="shared" si="30"/>
        <v>3</v>
      </c>
      <c r="BT36" s="290">
        <f t="shared" si="30"/>
        <v>3</v>
      </c>
      <c r="BU36" s="290">
        <f t="shared" si="30"/>
        <v>3</v>
      </c>
      <c r="BV36" s="290">
        <f t="shared" si="30"/>
        <v>0</v>
      </c>
      <c r="BW36" s="290">
        <f t="shared" si="30"/>
        <v>0</v>
      </c>
      <c r="BX36" s="290">
        <f t="shared" si="30"/>
        <v>0</v>
      </c>
      <c r="BY36" s="290">
        <f t="shared" si="30"/>
        <v>3</v>
      </c>
      <c r="BZ36" s="290">
        <f t="shared" si="30"/>
        <v>3</v>
      </c>
      <c r="CA36" s="290">
        <f t="shared" si="30"/>
        <v>0</v>
      </c>
      <c r="CB36" s="290">
        <f t="shared" si="30"/>
        <v>3</v>
      </c>
      <c r="CC36" s="290">
        <f t="shared" si="30"/>
        <v>3</v>
      </c>
      <c r="CD36" s="290">
        <f t="shared" si="30"/>
        <v>3</v>
      </c>
      <c r="CE36" s="290">
        <f t="shared" si="30"/>
        <v>3</v>
      </c>
      <c r="CF36" s="290">
        <f t="shared" si="30"/>
        <v>27</v>
      </c>
      <c r="CG36" s="290">
        <f t="shared" si="30"/>
        <v>0</v>
      </c>
      <c r="CH36" s="449">
        <f t="shared" si="30"/>
        <v>2</v>
      </c>
      <c r="CI36" s="290">
        <f t="shared" si="30"/>
        <v>0</v>
      </c>
      <c r="CJ36" s="290">
        <f t="shared" si="30"/>
        <v>0</v>
      </c>
      <c r="CK36" s="290">
        <f t="shared" si="30"/>
        <v>0</v>
      </c>
      <c r="CL36" s="290">
        <f t="shared" si="30"/>
        <v>0</v>
      </c>
      <c r="CM36" s="290">
        <f t="shared" si="30"/>
        <v>0</v>
      </c>
      <c r="CN36" s="290">
        <f t="shared" si="30"/>
        <v>0</v>
      </c>
      <c r="CO36" s="290">
        <f>SUBTOTAL(9,CO27:CO35)</f>
        <v>0</v>
      </c>
      <c r="CP36" s="290">
        <f t="shared" si="30"/>
        <v>0</v>
      </c>
      <c r="CQ36" s="290">
        <f t="shared" si="30"/>
        <v>0</v>
      </c>
      <c r="CR36" s="290">
        <f t="shared" si="30"/>
        <v>0</v>
      </c>
      <c r="CS36" s="290">
        <f t="shared" si="30"/>
        <v>2</v>
      </c>
      <c r="CT36" s="290">
        <f t="shared" si="30"/>
        <v>0</v>
      </c>
      <c r="CU36" s="290">
        <f>SUBTOTAL(9,CU27:CU35)</f>
        <v>0</v>
      </c>
      <c r="CV36" s="290">
        <f>SUBTOTAL(9,CV27:CV35)</f>
        <v>2</v>
      </c>
      <c r="CW36" s="290">
        <f t="shared" si="30"/>
        <v>2</v>
      </c>
      <c r="CX36" s="290">
        <f t="shared" si="30"/>
        <v>2</v>
      </c>
      <c r="CY36" s="290">
        <f t="shared" si="30"/>
        <v>0</v>
      </c>
      <c r="CZ36" s="290">
        <f t="shared" si="30"/>
        <v>2</v>
      </c>
      <c r="DA36" s="290">
        <f t="shared" si="30"/>
        <v>2</v>
      </c>
      <c r="DB36" s="290">
        <f t="shared" si="30"/>
        <v>0</v>
      </c>
      <c r="DC36" s="290">
        <f t="shared" si="30"/>
        <v>0</v>
      </c>
      <c r="DD36" s="290">
        <f t="shared" si="30"/>
        <v>0</v>
      </c>
      <c r="DE36" s="290">
        <f t="shared" si="30"/>
        <v>0</v>
      </c>
      <c r="DF36" s="290">
        <f t="shared" si="30"/>
        <v>0</v>
      </c>
      <c r="DG36" s="290">
        <f t="shared" si="30"/>
        <v>0</v>
      </c>
      <c r="DH36" s="290">
        <f t="shared" si="30"/>
        <v>2</v>
      </c>
      <c r="DI36" s="290">
        <f t="shared" si="30"/>
        <v>10</v>
      </c>
    </row>
    <row r="37" spans="1:113" s="10" customFormat="1" ht="26.4" customHeight="1" outlineLevel="2" x14ac:dyDescent="0.25">
      <c r="A37" s="256">
        <v>1</v>
      </c>
      <c r="B37" s="438" t="s">
        <v>337</v>
      </c>
      <c r="C37" s="428" t="s">
        <v>27</v>
      </c>
      <c r="D37" s="444"/>
      <c r="E37" s="5"/>
      <c r="F37" s="23"/>
      <c r="G37" s="6"/>
      <c r="H37" s="7"/>
      <c r="I37" s="8"/>
      <c r="J37" s="6"/>
      <c r="K37" s="6"/>
      <c r="L37" s="257"/>
      <c r="M37" s="15"/>
      <c r="N37" s="6"/>
      <c r="O37" s="6"/>
      <c r="P37" s="6"/>
      <c r="Q37" s="6"/>
      <c r="R37" s="6"/>
      <c r="S37" s="3"/>
      <c r="T37" s="3"/>
      <c r="U37" s="6"/>
      <c r="V37" s="6"/>
      <c r="W37" s="27"/>
      <c r="X37" s="61"/>
      <c r="Y37" s="57"/>
      <c r="Z37" s="66"/>
      <c r="AA37" s="66"/>
      <c r="AB37" s="44"/>
      <c r="AC37" s="12"/>
      <c r="AD37" s="12"/>
      <c r="AE37" s="12"/>
      <c r="AF37" s="46"/>
      <c r="AG37" s="46"/>
      <c r="AH37" s="46"/>
      <c r="AI37" s="46"/>
      <c r="AJ37" s="49"/>
      <c r="AK37" s="40"/>
      <c r="AL37" s="32"/>
      <c r="AM37" s="32"/>
      <c r="AN37" s="31"/>
      <c r="AO37" s="12"/>
      <c r="AP37" s="105"/>
      <c r="AQ37" s="265"/>
      <c r="AR37" s="262" t="e">
        <f>VLOOKUP(F37,'CA TV AV'!C:J,4,0)</f>
        <v>#N/A</v>
      </c>
      <c r="AS37" s="117" t="e">
        <f>VLOOKUP(F37,'CA TV AV'!C:E,3,0)</f>
        <v>#N/A</v>
      </c>
      <c r="AT37" s="117" t="e">
        <f>VLOOKUP(F37,'CA TV AV'!C:G,5,0)</f>
        <v>#N/A</v>
      </c>
      <c r="AU37" s="75" t="e">
        <f>AR37+AS37+AT37</f>
        <v>#N/A</v>
      </c>
      <c r="AV37" s="75" t="e">
        <f>VLOOKUP(F37,'CA TV AV'!C:H,6,0)</f>
        <v>#N/A</v>
      </c>
      <c r="AW37" s="118"/>
      <c r="AX37" s="119" t="e">
        <f>VLOOKUP(F37,'CA TV UHD'!C:E,3,0)</f>
        <v>#N/A</v>
      </c>
      <c r="AY37" s="142" t="e">
        <f>AX37/AR37</f>
        <v>#N/A</v>
      </c>
      <c r="AZ37" s="119" t="e">
        <f>VLOOKUP(F37,'CA CURVE'!C:F,4,0)</f>
        <v>#N/A</v>
      </c>
      <c r="BA37" s="142" t="e">
        <f>AZ37/AR37</f>
        <v>#N/A</v>
      </c>
      <c r="BB37" s="144" t="e">
        <f>VLOOKUP(F37,'CA CURVE'!C:E,3,0)</f>
        <v>#N/A</v>
      </c>
      <c r="BC37" s="150" t="e">
        <f>BB37/AS37</f>
        <v>#N/A</v>
      </c>
      <c r="BD37" s="400" t="str">
        <f>IF(SUM(BG37:BQ37)&gt;0,1," ")</f>
        <v xml:space="preserve"> </v>
      </c>
      <c r="BE37" s="152"/>
      <c r="BF37" s="415"/>
      <c r="BG37" s="152"/>
      <c r="BH37" s="415"/>
      <c r="BI37" s="415"/>
      <c r="BJ37" s="415"/>
      <c r="BK37" s="415"/>
      <c r="BL37" s="415"/>
      <c r="BM37" s="415"/>
      <c r="BN37" s="415"/>
      <c r="BO37" s="152"/>
      <c r="BP37" s="420"/>
      <c r="BQ37" s="420"/>
      <c r="BR37" s="419">
        <f>SUM(BG37:BQ37)</f>
        <v>0</v>
      </c>
      <c r="BS37" s="156"/>
      <c r="BT37" s="156"/>
      <c r="BU37" s="12"/>
      <c r="BV37" s="161"/>
      <c r="BW37" s="161"/>
      <c r="BX37" s="161"/>
      <c r="BY37" s="12"/>
      <c r="BZ37" s="12"/>
      <c r="CA37" s="161"/>
      <c r="CB37" s="12"/>
      <c r="CC37" s="12"/>
      <c r="CD37" s="107"/>
      <c r="CE37" s="107"/>
      <c r="CF37" s="397">
        <f>SUM(BS37:CE37)</f>
        <v>0</v>
      </c>
      <c r="CG37" s="240"/>
      <c r="CH37" s="400" t="str">
        <f t="shared" si="3"/>
        <v xml:space="preserve"> </v>
      </c>
      <c r="CI37" s="152"/>
      <c r="CJ37" s="152"/>
      <c r="CK37" s="152"/>
      <c r="CL37" s="152"/>
      <c r="CM37" s="152"/>
      <c r="CN37" s="415"/>
      <c r="CO37" s="415"/>
      <c r="CP37" s="415"/>
      <c r="CQ37" s="415"/>
      <c r="CR37" s="415"/>
      <c r="CS37" s="152"/>
      <c r="CT37" s="420"/>
      <c r="CU37" s="420"/>
      <c r="CV37" s="425">
        <f>SUM(CK37:CU37)</f>
        <v>0</v>
      </c>
      <c r="CW37" s="151"/>
      <c r="CX37" s="156"/>
      <c r="CY37" s="156"/>
      <c r="CZ37" s="156"/>
      <c r="DA37" s="156"/>
      <c r="DB37" s="156"/>
      <c r="DC37" s="178"/>
      <c r="DD37" s="184"/>
      <c r="DE37" s="185"/>
      <c r="DF37" s="185"/>
      <c r="DG37" s="185"/>
      <c r="DH37" s="186"/>
      <c r="DI37" s="479">
        <f>SUM(CW37:DH37)</f>
        <v>0</v>
      </c>
    </row>
    <row r="38" spans="1:113" s="4" customFormat="1" ht="26.4" customHeight="1" outlineLevel="2" x14ac:dyDescent="0.25">
      <c r="A38" s="256">
        <v>1</v>
      </c>
      <c r="B38" s="438" t="s">
        <v>337</v>
      </c>
      <c r="C38" s="428" t="s">
        <v>27</v>
      </c>
      <c r="D38" s="446"/>
      <c r="E38" s="5"/>
      <c r="F38" s="23"/>
      <c r="G38" s="6"/>
      <c r="H38" s="7"/>
      <c r="I38" s="8"/>
      <c r="J38" s="6"/>
      <c r="K38" s="6"/>
      <c r="L38" s="257"/>
      <c r="M38" s="15"/>
      <c r="N38" s="6"/>
      <c r="O38" s="6"/>
      <c r="P38" s="6"/>
      <c r="Q38" s="6"/>
      <c r="R38" s="6"/>
      <c r="S38" s="3"/>
      <c r="T38" s="3"/>
      <c r="U38" s="6"/>
      <c r="V38" s="6"/>
      <c r="W38" s="27"/>
      <c r="X38" s="61"/>
      <c r="Y38" s="57"/>
      <c r="Z38" s="66"/>
      <c r="AA38" s="66"/>
      <c r="AB38" s="70"/>
      <c r="AC38" s="70"/>
      <c r="AD38" s="70"/>
      <c r="AE38" s="70"/>
      <c r="AF38" s="70"/>
      <c r="AG38" s="70"/>
      <c r="AH38" s="70"/>
      <c r="AI38" s="70"/>
      <c r="AJ38" s="70"/>
      <c r="AK38" s="38"/>
      <c r="AL38" s="32"/>
      <c r="AM38" s="32"/>
      <c r="AN38" s="31"/>
      <c r="AO38" s="12"/>
      <c r="AP38" s="107"/>
      <c r="AQ38" s="265"/>
      <c r="AR38" s="262" t="e">
        <f>VLOOKUP(F38,'CA TV AV'!C:J,4,0)</f>
        <v>#N/A</v>
      </c>
      <c r="AS38" s="117" t="e">
        <f>VLOOKUP(F38,'CA TV AV'!C:E,3,0)</f>
        <v>#N/A</v>
      </c>
      <c r="AT38" s="117" t="e">
        <f>VLOOKUP(F38,'CA TV AV'!C:G,5,0)</f>
        <v>#N/A</v>
      </c>
      <c r="AU38" s="75" t="e">
        <f>AR38+AS38+AT38</f>
        <v>#N/A</v>
      </c>
      <c r="AV38" s="75" t="e">
        <f>VLOOKUP(F38,'CA TV AV'!C:H,6,0)</f>
        <v>#N/A</v>
      </c>
      <c r="AW38" s="118"/>
      <c r="AX38" s="119">
        <v>0</v>
      </c>
      <c r="AY38" s="142" t="e">
        <f>AX38/AR38</f>
        <v>#N/A</v>
      </c>
      <c r="AZ38" s="119">
        <v>0</v>
      </c>
      <c r="BA38" s="142" t="e">
        <f>AZ38/AR38</f>
        <v>#N/A</v>
      </c>
      <c r="BB38" s="144">
        <v>0</v>
      </c>
      <c r="BC38" s="150" t="e">
        <f>BB38/AS38</f>
        <v>#N/A</v>
      </c>
      <c r="BD38" s="400" t="str">
        <f>IF(SUM(BG38:BQ38)&gt;0,1," ")</f>
        <v xml:space="preserve"> </v>
      </c>
      <c r="BE38" s="152"/>
      <c r="BF38" s="415"/>
      <c r="BG38" s="152"/>
      <c r="BH38" s="415"/>
      <c r="BI38" s="415"/>
      <c r="BJ38" s="415"/>
      <c r="BK38" s="415"/>
      <c r="BL38" s="415"/>
      <c r="BM38" s="415"/>
      <c r="BN38" s="415"/>
      <c r="BO38" s="152"/>
      <c r="BP38" s="420"/>
      <c r="BQ38" s="420"/>
      <c r="BR38" s="419">
        <f>SUM(BG38:BQ38)</f>
        <v>0</v>
      </c>
      <c r="BS38" s="156"/>
      <c r="BT38" s="156"/>
      <c r="BU38" s="12"/>
      <c r="BV38" s="110"/>
      <c r="BW38" s="110"/>
      <c r="BX38" s="110"/>
      <c r="BY38" s="12"/>
      <c r="BZ38" s="12"/>
      <c r="CA38" s="110"/>
      <c r="CB38" s="12"/>
      <c r="CC38" s="12"/>
      <c r="CD38" s="107"/>
      <c r="CE38" s="107"/>
      <c r="CF38" s="397">
        <f>SUM(BS38:CE38)</f>
        <v>0</v>
      </c>
      <c r="CG38" s="240"/>
      <c r="CH38" s="400" t="str">
        <f t="shared" si="3"/>
        <v xml:space="preserve"> </v>
      </c>
      <c r="CI38" s="152"/>
      <c r="CJ38" s="152"/>
      <c r="CK38" s="152"/>
      <c r="CL38" s="152"/>
      <c r="CM38" s="152"/>
      <c r="CN38" s="415"/>
      <c r="CO38" s="415"/>
      <c r="CP38" s="415"/>
      <c r="CQ38" s="415"/>
      <c r="CR38" s="415"/>
      <c r="CS38" s="152"/>
      <c r="CT38" s="420"/>
      <c r="CU38" s="420"/>
      <c r="CV38" s="425">
        <f>SUM(CK38:CU38)</f>
        <v>0</v>
      </c>
      <c r="CW38" s="151"/>
      <c r="CX38" s="156"/>
      <c r="CY38" s="156"/>
      <c r="CZ38" s="156"/>
      <c r="DA38" s="156"/>
      <c r="DB38" s="156"/>
      <c r="DC38" s="178"/>
      <c r="DD38" s="184"/>
      <c r="DE38" s="185"/>
      <c r="DF38" s="185"/>
      <c r="DG38" s="185"/>
      <c r="DH38" s="186"/>
      <c r="DI38" s="479">
        <f>SUM(CW38:DH38)</f>
        <v>0</v>
      </c>
    </row>
    <row r="39" spans="1:113" s="10" customFormat="1" ht="26.25" customHeight="1" outlineLevel="2" x14ac:dyDescent="0.25">
      <c r="A39" s="256">
        <v>1</v>
      </c>
      <c r="B39" s="438" t="s">
        <v>337</v>
      </c>
      <c r="C39" s="428" t="s">
        <v>27</v>
      </c>
      <c r="D39" s="444"/>
      <c r="E39" s="5"/>
      <c r="F39" s="23"/>
      <c r="G39" s="6"/>
      <c r="H39" s="7"/>
      <c r="I39" s="8"/>
      <c r="J39" s="6"/>
      <c r="K39" s="6"/>
      <c r="L39" s="257"/>
      <c r="M39" s="15"/>
      <c r="N39" s="6"/>
      <c r="O39" s="6"/>
      <c r="P39" s="6"/>
      <c r="Q39" s="6"/>
      <c r="R39" s="6"/>
      <c r="S39" s="3"/>
      <c r="T39" s="3"/>
      <c r="U39" s="6"/>
      <c r="V39" s="6"/>
      <c r="W39" s="27"/>
      <c r="X39" s="61"/>
      <c r="Y39" s="57"/>
      <c r="Z39" s="66"/>
      <c r="AA39" s="66"/>
      <c r="AB39" s="44"/>
      <c r="AC39" s="12"/>
      <c r="AD39" s="12"/>
      <c r="AE39" s="12"/>
      <c r="AF39" s="46"/>
      <c r="AG39" s="46"/>
      <c r="AH39" s="46"/>
      <c r="AI39" s="46"/>
      <c r="AJ39" s="49"/>
      <c r="AK39" s="41"/>
      <c r="AL39" s="32"/>
      <c r="AM39" s="32"/>
      <c r="AN39" s="31"/>
      <c r="AO39" s="12"/>
      <c r="AP39" s="104"/>
      <c r="AQ39" s="265"/>
      <c r="AR39" s="262" t="e">
        <f>VLOOKUP(F39,'CA TV AV'!C:J,4,0)</f>
        <v>#N/A</v>
      </c>
      <c r="AS39" s="117" t="e">
        <f>VLOOKUP(F39,'CA TV AV'!C:E,3,0)</f>
        <v>#N/A</v>
      </c>
      <c r="AT39" s="117" t="e">
        <f>VLOOKUP(F39,'CA TV AV'!C:G,5,0)</f>
        <v>#N/A</v>
      </c>
      <c r="AU39" s="75" t="e">
        <f>AR39+AS39+AT39</f>
        <v>#N/A</v>
      </c>
      <c r="AV39" s="75" t="e">
        <f>VLOOKUP(F39,'CA TV AV'!C:H,6,0)</f>
        <v>#N/A</v>
      </c>
      <c r="AW39" s="118"/>
      <c r="AX39" s="119" t="e">
        <f>VLOOKUP(F39,'CA TV UHD'!C:E,3,0)</f>
        <v>#N/A</v>
      </c>
      <c r="AY39" s="142" t="e">
        <f>AX39/AR39</f>
        <v>#N/A</v>
      </c>
      <c r="AZ39" s="119" t="e">
        <f>VLOOKUP(F39,'CA CURVE'!C:F,4,0)</f>
        <v>#N/A</v>
      </c>
      <c r="BA39" s="142" t="e">
        <f>AZ39/AR39</f>
        <v>#N/A</v>
      </c>
      <c r="BB39" s="144" t="e">
        <f>VLOOKUP(F39,'CA CURVE'!C:E,3,0)</f>
        <v>#N/A</v>
      </c>
      <c r="BC39" s="150" t="e">
        <f>BB39/AS39</f>
        <v>#N/A</v>
      </c>
      <c r="BD39" s="400">
        <v>1</v>
      </c>
      <c r="BE39" s="152">
        <v>1</v>
      </c>
      <c r="BF39" s="415"/>
      <c r="BG39" s="152"/>
      <c r="BH39" s="415"/>
      <c r="BI39" s="415"/>
      <c r="BJ39" s="415"/>
      <c r="BK39" s="415"/>
      <c r="BL39" s="415"/>
      <c r="BM39" s="415"/>
      <c r="BN39" s="415"/>
      <c r="BO39" s="152">
        <v>1</v>
      </c>
      <c r="BP39" s="420"/>
      <c r="BQ39" s="420"/>
      <c r="BR39" s="419">
        <f>SUM(BG39:BQ39)</f>
        <v>1</v>
      </c>
      <c r="BS39" s="156">
        <v>1</v>
      </c>
      <c r="BT39" s="156">
        <v>1</v>
      </c>
      <c r="BU39" s="12">
        <v>1</v>
      </c>
      <c r="BV39" s="110"/>
      <c r="BW39" s="110"/>
      <c r="BX39" s="110"/>
      <c r="BY39" s="12">
        <v>1</v>
      </c>
      <c r="BZ39" s="12">
        <v>1</v>
      </c>
      <c r="CA39" s="110"/>
      <c r="CB39" s="12">
        <v>1</v>
      </c>
      <c r="CC39" s="12">
        <v>1</v>
      </c>
      <c r="CD39" s="107">
        <v>1</v>
      </c>
      <c r="CE39" s="107">
        <v>1</v>
      </c>
      <c r="CF39" s="397">
        <f>SUM(BS39:CE39)</f>
        <v>9</v>
      </c>
      <c r="CG39" s="240"/>
      <c r="CH39" s="400" t="str">
        <f t="shared" si="3"/>
        <v xml:space="preserve"> </v>
      </c>
      <c r="CI39" s="152"/>
      <c r="CJ39" s="193"/>
      <c r="CK39" s="193"/>
      <c r="CL39" s="193"/>
      <c r="CM39" s="193"/>
      <c r="CN39" s="415"/>
      <c r="CO39" s="415"/>
      <c r="CP39" s="415"/>
      <c r="CQ39" s="415"/>
      <c r="CR39" s="415"/>
      <c r="CS39" s="152"/>
      <c r="CT39" s="420"/>
      <c r="CU39" s="420"/>
      <c r="CV39" s="425">
        <f>SUM(CK39:CU39)</f>
        <v>0</v>
      </c>
      <c r="CW39" s="151"/>
      <c r="CX39" s="156"/>
      <c r="CY39" s="156"/>
      <c r="CZ39" s="156"/>
      <c r="DA39" s="156"/>
      <c r="DB39" s="156"/>
      <c r="DC39" s="178"/>
      <c r="DD39" s="184"/>
      <c r="DE39" s="185"/>
      <c r="DF39" s="185"/>
      <c r="DG39" s="185"/>
      <c r="DH39" s="186"/>
      <c r="DI39" s="479">
        <f>SUM(CW39:DH39)</f>
        <v>0</v>
      </c>
    </row>
    <row r="40" spans="1:113" s="4" customFormat="1" ht="26.4" customHeight="1" outlineLevel="2" x14ac:dyDescent="0.25">
      <c r="A40" s="258">
        <v>1</v>
      </c>
      <c r="B40" s="441" t="s">
        <v>337</v>
      </c>
      <c r="C40" s="433" t="s">
        <v>27</v>
      </c>
      <c r="D40" s="445"/>
      <c r="E40" s="219"/>
      <c r="F40" s="401"/>
      <c r="G40" s="220"/>
      <c r="H40" s="221"/>
      <c r="I40" s="222"/>
      <c r="J40" s="220"/>
      <c r="K40" s="220"/>
      <c r="L40" s="259"/>
      <c r="M40" s="250"/>
      <c r="N40" s="220"/>
      <c r="O40" s="220"/>
      <c r="P40" s="220"/>
      <c r="Q40" s="220"/>
      <c r="R40" s="220"/>
      <c r="S40" s="223"/>
      <c r="T40" s="223"/>
      <c r="U40" s="220"/>
      <c r="V40" s="220"/>
      <c r="W40" s="224"/>
      <c r="X40" s="272"/>
      <c r="Y40" s="225"/>
      <c r="Z40" s="66"/>
      <c r="AA40" s="66"/>
      <c r="AB40" s="278"/>
      <c r="AC40" s="171"/>
      <c r="AD40" s="171"/>
      <c r="AE40" s="171"/>
      <c r="AF40" s="279"/>
      <c r="AG40" s="279"/>
      <c r="AH40" s="279"/>
      <c r="AI40" s="279"/>
      <c r="AJ40" s="280"/>
      <c r="AK40" s="281"/>
      <c r="AL40" s="228"/>
      <c r="AM40" s="228"/>
      <c r="AN40" s="229"/>
      <c r="AO40" s="171"/>
      <c r="AP40" s="231"/>
      <c r="AQ40" s="266"/>
      <c r="AR40" s="276" t="e">
        <f>VLOOKUP(F40,'CA TV AV'!C:J,4,0)</f>
        <v>#N/A</v>
      </c>
      <c r="AS40" s="271" t="e">
        <f>VLOOKUP(F40,'CA TV AV'!C:E,3,0)</f>
        <v>#N/A</v>
      </c>
      <c r="AT40" s="271" t="e">
        <f>VLOOKUP(F40,'CA TV AV'!C:G,5,0)</f>
        <v>#N/A</v>
      </c>
      <c r="AU40" s="270" t="e">
        <f>AR40+AS40+AT40</f>
        <v>#N/A</v>
      </c>
      <c r="AV40" s="270" t="e">
        <f>VLOOKUP(F40,'CA TV AV'!C:H,6,0)</f>
        <v>#N/A</v>
      </c>
      <c r="AW40" s="232"/>
      <c r="AX40" s="273" t="e">
        <f>VLOOKUP(F40,'CA TV UHD'!C:E,3,0)</f>
        <v>#N/A</v>
      </c>
      <c r="AY40" s="274" t="e">
        <f>AX40/AR40</f>
        <v>#N/A</v>
      </c>
      <c r="AZ40" s="273" t="e">
        <f>VLOOKUP(F40,'CA CURVE'!C:F,4,0)</f>
        <v>#N/A</v>
      </c>
      <c r="BA40" s="274" t="e">
        <f>AZ40/AR40</f>
        <v>#N/A</v>
      </c>
      <c r="BB40" s="275" t="e">
        <f>VLOOKUP(F40,'CA CURVE'!C:E,3,0)</f>
        <v>#N/A</v>
      </c>
      <c r="BC40" s="233" t="e">
        <f>BB40/AS40</f>
        <v>#N/A</v>
      </c>
      <c r="BD40" s="400">
        <v>1</v>
      </c>
      <c r="BE40" s="176">
        <v>1</v>
      </c>
      <c r="BF40" s="416"/>
      <c r="BG40" s="176"/>
      <c r="BH40" s="416"/>
      <c r="BI40" s="416">
        <v>1</v>
      </c>
      <c r="BJ40" s="416"/>
      <c r="BK40" s="416"/>
      <c r="BL40" s="416"/>
      <c r="BM40" s="416"/>
      <c r="BN40" s="416"/>
      <c r="BO40" s="176"/>
      <c r="BP40" s="421"/>
      <c r="BQ40" s="421"/>
      <c r="BR40" s="419">
        <f>SUM(BG40:BQ40)</f>
        <v>1</v>
      </c>
      <c r="BS40" s="169">
        <v>1</v>
      </c>
      <c r="BT40" s="169">
        <v>1</v>
      </c>
      <c r="BU40" s="171">
        <v>1</v>
      </c>
      <c r="BV40" s="173"/>
      <c r="BW40" s="173"/>
      <c r="BX40" s="173"/>
      <c r="BY40" s="171">
        <v>1</v>
      </c>
      <c r="BZ40" s="171">
        <v>1</v>
      </c>
      <c r="CA40" s="173"/>
      <c r="CB40" s="171">
        <v>1</v>
      </c>
      <c r="CC40" s="171">
        <v>1</v>
      </c>
      <c r="CD40" s="172">
        <v>1</v>
      </c>
      <c r="CE40" s="172">
        <v>1</v>
      </c>
      <c r="CF40" s="398">
        <f>SUM(BS40:CE40)</f>
        <v>9</v>
      </c>
      <c r="CG40" s="241"/>
      <c r="CH40" s="400" t="str">
        <f t="shared" si="3"/>
        <v xml:space="preserve"> </v>
      </c>
      <c r="CI40" s="176"/>
      <c r="CJ40" s="176"/>
      <c r="CK40" s="176"/>
      <c r="CL40" s="176"/>
      <c r="CM40" s="176"/>
      <c r="CN40" s="416"/>
      <c r="CO40" s="416"/>
      <c r="CP40" s="416"/>
      <c r="CQ40" s="416"/>
      <c r="CR40" s="416"/>
      <c r="CS40" s="176"/>
      <c r="CT40" s="421"/>
      <c r="CU40" s="421"/>
      <c r="CV40" s="425">
        <f>SUM(CK40:CU40)</f>
        <v>0</v>
      </c>
      <c r="CW40" s="168"/>
      <c r="CX40" s="169"/>
      <c r="CY40" s="169"/>
      <c r="CZ40" s="169"/>
      <c r="DA40" s="169"/>
      <c r="DB40" s="169"/>
      <c r="DC40" s="179"/>
      <c r="DD40" s="187"/>
      <c r="DE40" s="188"/>
      <c r="DF40" s="188"/>
      <c r="DG40" s="188"/>
      <c r="DH40" s="189"/>
      <c r="DI40" s="480">
        <f>SUM(CW40:DH40)</f>
        <v>0</v>
      </c>
    </row>
    <row r="41" spans="1:113" s="10" customFormat="1" ht="26.4" customHeight="1" outlineLevel="2" thickBot="1" x14ac:dyDescent="0.3">
      <c r="A41" s="256">
        <v>1</v>
      </c>
      <c r="B41" s="438" t="s">
        <v>337</v>
      </c>
      <c r="C41" s="429" t="s">
        <v>17</v>
      </c>
      <c r="D41" s="444"/>
      <c r="E41" s="5"/>
      <c r="F41" s="20"/>
      <c r="G41" s="15"/>
      <c r="H41" s="7"/>
      <c r="I41" s="8"/>
      <c r="J41" s="6"/>
      <c r="K41" s="6"/>
      <c r="L41" s="257"/>
      <c r="M41" s="15"/>
      <c r="N41" s="6"/>
      <c r="O41" s="6"/>
      <c r="P41" s="6"/>
      <c r="Q41" s="6"/>
      <c r="R41" s="6"/>
      <c r="S41" s="3"/>
      <c r="T41" s="3"/>
      <c r="U41" s="6"/>
      <c r="V41" s="6"/>
      <c r="W41" s="27"/>
      <c r="X41" s="61"/>
      <c r="Y41" s="57"/>
      <c r="Z41" s="66"/>
      <c r="AA41" s="66"/>
      <c r="AB41" s="44"/>
      <c r="AC41" s="12"/>
      <c r="AD41" s="12"/>
      <c r="AE41" s="12"/>
      <c r="AF41" s="46"/>
      <c r="AG41" s="46"/>
      <c r="AH41" s="46"/>
      <c r="AI41" s="46"/>
      <c r="AJ41" s="49"/>
      <c r="AK41" s="13"/>
      <c r="AL41" s="32"/>
      <c r="AM41" s="32"/>
      <c r="AN41" s="31"/>
      <c r="AO41" s="18"/>
      <c r="AP41" s="104"/>
      <c r="AQ41" s="265"/>
      <c r="AR41" s="262" t="e">
        <f>VLOOKUP(F41,'CA TV AV'!C:J,4,0)</f>
        <v>#N/A</v>
      </c>
      <c r="AS41" s="117" t="e">
        <f>VLOOKUP(F41,'CA TV AV'!C:E,3,0)</f>
        <v>#N/A</v>
      </c>
      <c r="AT41" s="117" t="e">
        <f>VLOOKUP(F41,'CA TV AV'!C:G,5,0)</f>
        <v>#N/A</v>
      </c>
      <c r="AU41" s="75" t="e">
        <f>AR41+AS41+AT41</f>
        <v>#N/A</v>
      </c>
      <c r="AV41" s="75" t="e">
        <f>VLOOKUP(F41,'CA TV AV'!C:H,6,0)</f>
        <v>#N/A</v>
      </c>
      <c r="AW41" s="118"/>
      <c r="AX41" s="119" t="e">
        <f>VLOOKUP(F41,'CA TV UHD'!C:E,3,0)</f>
        <v>#N/A</v>
      </c>
      <c r="AY41" s="142" t="e">
        <f>AX41/AR41</f>
        <v>#N/A</v>
      </c>
      <c r="AZ41" s="119" t="e">
        <f>VLOOKUP(F41,'CA CURVE'!C:F,4,0)</f>
        <v>#N/A</v>
      </c>
      <c r="BA41" s="142" t="e">
        <f>AZ41/AR41</f>
        <v>#N/A</v>
      </c>
      <c r="BB41" s="144" t="e">
        <f>VLOOKUP(F41,'CA CURVE'!C:E,3,0)</f>
        <v>#N/A</v>
      </c>
      <c r="BC41" s="150" t="e">
        <f>BB41/AS41</f>
        <v>#N/A</v>
      </c>
      <c r="BD41" s="400">
        <v>1</v>
      </c>
      <c r="BE41" s="152">
        <v>1</v>
      </c>
      <c r="BF41" s="415"/>
      <c r="BG41" s="244"/>
      <c r="BH41" s="397"/>
      <c r="BI41" s="397">
        <v>1</v>
      </c>
      <c r="BJ41" s="397"/>
      <c r="BK41" s="397"/>
      <c r="BL41" s="397"/>
      <c r="BM41" s="397"/>
      <c r="BN41" s="397"/>
      <c r="BO41" s="244"/>
      <c r="BP41" s="419"/>
      <c r="BQ41" s="419"/>
      <c r="BR41" s="419">
        <f>SUM(BG41:BQ41)</f>
        <v>1</v>
      </c>
      <c r="BS41" s="155">
        <v>1</v>
      </c>
      <c r="BT41" s="174"/>
      <c r="BU41" s="80">
        <v>1</v>
      </c>
      <c r="BV41" s="80">
        <v>1</v>
      </c>
      <c r="BW41" s="80">
        <v>1</v>
      </c>
      <c r="BX41" s="80">
        <v>1</v>
      </c>
      <c r="BY41" s="80">
        <v>1</v>
      </c>
      <c r="BZ41" s="80">
        <v>1</v>
      </c>
      <c r="CA41" s="80">
        <v>1</v>
      </c>
      <c r="CB41" s="80">
        <v>1</v>
      </c>
      <c r="CC41" s="80">
        <v>1</v>
      </c>
      <c r="CD41" s="174"/>
      <c r="CE41" s="163">
        <v>1</v>
      </c>
      <c r="CF41" s="397">
        <f>SUM(BS41:CE41)</f>
        <v>11</v>
      </c>
      <c r="CG41" s="242"/>
      <c r="CH41" s="400">
        <f t="shared" si="3"/>
        <v>1</v>
      </c>
      <c r="CI41" s="152"/>
      <c r="CJ41" s="193"/>
      <c r="CK41" s="395"/>
      <c r="CL41" s="395"/>
      <c r="CM41" s="395">
        <v>1</v>
      </c>
      <c r="CN41" s="397"/>
      <c r="CO41" s="397"/>
      <c r="CP41" s="397"/>
      <c r="CQ41" s="397"/>
      <c r="CR41" s="397"/>
      <c r="CS41" s="244"/>
      <c r="CT41" s="419"/>
      <c r="CU41" s="419"/>
      <c r="CV41" s="425">
        <f>SUM(CK41:CU41)</f>
        <v>1</v>
      </c>
      <c r="CW41" s="154"/>
      <c r="CX41" s="155"/>
      <c r="CY41" s="155"/>
      <c r="CZ41" s="155"/>
      <c r="DA41" s="155"/>
      <c r="DB41" s="155"/>
      <c r="DC41" s="177"/>
      <c r="DD41" s="181"/>
      <c r="DE41" s="182"/>
      <c r="DF41" s="182"/>
      <c r="DG41" s="182"/>
      <c r="DH41" s="183">
        <v>1</v>
      </c>
      <c r="DI41" s="479">
        <f>SUM(CW41:DH41)</f>
        <v>1</v>
      </c>
    </row>
    <row r="42" spans="1:113" s="311" customFormat="1" ht="26.4" customHeight="1" thickBot="1" x14ac:dyDescent="0.3">
      <c r="A42" s="290">
        <f>SUBTOTAL(9,A37:A41)</f>
        <v>5</v>
      </c>
      <c r="B42" s="439" t="s">
        <v>345</v>
      </c>
      <c r="C42" s="430" t="s">
        <v>318</v>
      </c>
      <c r="D42" s="439"/>
      <c r="E42" s="292"/>
      <c r="F42" s="291"/>
      <c r="G42" s="291"/>
      <c r="H42" s="293"/>
      <c r="I42" s="294"/>
      <c r="J42" s="291"/>
      <c r="K42" s="291"/>
      <c r="L42" s="295"/>
      <c r="M42" s="296"/>
      <c r="N42" s="291"/>
      <c r="O42" s="291"/>
      <c r="P42" s="291"/>
      <c r="Q42" s="291"/>
      <c r="R42" s="291"/>
      <c r="S42" s="297"/>
      <c r="T42" s="297"/>
      <c r="U42" s="291"/>
      <c r="V42" s="291"/>
      <c r="W42" s="291"/>
      <c r="X42" s="298"/>
      <c r="Y42" s="298"/>
      <c r="Z42" s="299"/>
      <c r="AA42" s="300"/>
      <c r="AB42" s="298"/>
      <c r="AC42" s="301"/>
      <c r="AD42" s="301"/>
      <c r="AE42" s="301"/>
      <c r="AF42" s="298"/>
      <c r="AG42" s="298"/>
      <c r="AH42" s="298"/>
      <c r="AI42" s="298"/>
      <c r="AJ42" s="298"/>
      <c r="AK42" s="302"/>
      <c r="AL42" s="303"/>
      <c r="AM42" s="303"/>
      <c r="AN42" s="301"/>
      <c r="AO42" s="301"/>
      <c r="AP42" s="304"/>
      <c r="AQ42" s="305"/>
      <c r="AR42" s="306"/>
      <c r="AS42" s="298"/>
      <c r="AT42" s="298"/>
      <c r="AU42" s="298"/>
      <c r="AV42" s="298"/>
      <c r="AW42" s="307"/>
      <c r="AX42" s="298"/>
      <c r="AY42" s="308"/>
      <c r="AZ42" s="298"/>
      <c r="BA42" s="308"/>
      <c r="BB42" s="309"/>
      <c r="BC42" s="310"/>
      <c r="BD42" s="449">
        <f t="shared" ref="BD42:DI42" si="31">SUBTOTAL(9,BD37:BD41)</f>
        <v>3</v>
      </c>
      <c r="BE42" s="290">
        <f t="shared" si="31"/>
        <v>3</v>
      </c>
      <c r="BF42" s="290">
        <f t="shared" si="31"/>
        <v>0</v>
      </c>
      <c r="BG42" s="290">
        <f t="shared" si="31"/>
        <v>0</v>
      </c>
      <c r="BH42" s="290">
        <f t="shared" si="31"/>
        <v>0</v>
      </c>
      <c r="BI42" s="290">
        <f t="shared" si="31"/>
        <v>2</v>
      </c>
      <c r="BJ42" s="290">
        <f t="shared" si="31"/>
        <v>0</v>
      </c>
      <c r="BK42" s="290">
        <f t="shared" si="31"/>
        <v>0</v>
      </c>
      <c r="BL42" s="290">
        <f t="shared" si="31"/>
        <v>0</v>
      </c>
      <c r="BM42" s="290">
        <f t="shared" si="31"/>
        <v>0</v>
      </c>
      <c r="BN42" s="290">
        <f t="shared" si="31"/>
        <v>0</v>
      </c>
      <c r="BO42" s="290">
        <f t="shared" si="31"/>
        <v>1</v>
      </c>
      <c r="BP42" s="290">
        <f t="shared" si="31"/>
        <v>0</v>
      </c>
      <c r="BQ42" s="290">
        <f t="shared" si="31"/>
        <v>0</v>
      </c>
      <c r="BR42" s="424">
        <f t="shared" si="31"/>
        <v>3</v>
      </c>
      <c r="BS42" s="449">
        <f t="shared" si="31"/>
        <v>3</v>
      </c>
      <c r="BT42" s="290">
        <f t="shared" si="31"/>
        <v>2</v>
      </c>
      <c r="BU42" s="290">
        <f t="shared" si="31"/>
        <v>3</v>
      </c>
      <c r="BV42" s="290">
        <f t="shared" si="31"/>
        <v>1</v>
      </c>
      <c r="BW42" s="290">
        <f t="shared" si="31"/>
        <v>1</v>
      </c>
      <c r="BX42" s="290">
        <f t="shared" si="31"/>
        <v>1</v>
      </c>
      <c r="BY42" s="290">
        <f t="shared" si="31"/>
        <v>3</v>
      </c>
      <c r="BZ42" s="290">
        <f t="shared" si="31"/>
        <v>3</v>
      </c>
      <c r="CA42" s="290">
        <f t="shared" si="31"/>
        <v>1</v>
      </c>
      <c r="CB42" s="290">
        <f t="shared" si="31"/>
        <v>3</v>
      </c>
      <c r="CC42" s="290">
        <f t="shared" si="31"/>
        <v>3</v>
      </c>
      <c r="CD42" s="290">
        <f t="shared" si="31"/>
        <v>2</v>
      </c>
      <c r="CE42" s="290">
        <f t="shared" si="31"/>
        <v>3</v>
      </c>
      <c r="CF42" s="290">
        <f t="shared" si="31"/>
        <v>29</v>
      </c>
      <c r="CG42" s="290">
        <f t="shared" si="31"/>
        <v>0</v>
      </c>
      <c r="CH42" s="449">
        <f t="shared" si="31"/>
        <v>1</v>
      </c>
      <c r="CI42" s="290">
        <f t="shared" si="31"/>
        <v>0</v>
      </c>
      <c r="CJ42" s="290">
        <f t="shared" si="31"/>
        <v>0</v>
      </c>
      <c r="CK42" s="290">
        <f t="shared" si="31"/>
        <v>0</v>
      </c>
      <c r="CL42" s="290">
        <f t="shared" si="31"/>
        <v>0</v>
      </c>
      <c r="CM42" s="290"/>
      <c r="CN42" s="290">
        <f t="shared" ref="CN42:CV42" si="32">SUBTOTAL(9,CN37:CN41)</f>
        <v>0</v>
      </c>
      <c r="CO42" s="290">
        <f t="shared" si="32"/>
        <v>0</v>
      </c>
      <c r="CP42" s="290">
        <f t="shared" si="32"/>
        <v>0</v>
      </c>
      <c r="CQ42" s="290">
        <f t="shared" si="32"/>
        <v>0</v>
      </c>
      <c r="CR42" s="290">
        <f t="shared" si="32"/>
        <v>0</v>
      </c>
      <c r="CS42" s="290">
        <f t="shared" si="32"/>
        <v>0</v>
      </c>
      <c r="CT42" s="290">
        <f t="shared" si="32"/>
        <v>0</v>
      </c>
      <c r="CU42" s="290">
        <f t="shared" si="32"/>
        <v>0</v>
      </c>
      <c r="CV42" s="290">
        <f t="shared" si="32"/>
        <v>1</v>
      </c>
      <c r="CW42" s="290">
        <f t="shared" si="31"/>
        <v>0</v>
      </c>
      <c r="CX42" s="290">
        <f t="shared" si="31"/>
        <v>0</v>
      </c>
      <c r="CY42" s="290">
        <f t="shared" si="31"/>
        <v>0</v>
      </c>
      <c r="CZ42" s="290">
        <f t="shared" si="31"/>
        <v>0</v>
      </c>
      <c r="DA42" s="290">
        <f t="shared" si="31"/>
        <v>0</v>
      </c>
      <c r="DB42" s="290">
        <f t="shared" si="31"/>
        <v>0</v>
      </c>
      <c r="DC42" s="290">
        <f t="shared" si="31"/>
        <v>0</v>
      </c>
      <c r="DD42" s="290">
        <f t="shared" si="31"/>
        <v>0</v>
      </c>
      <c r="DE42" s="290">
        <f t="shared" si="31"/>
        <v>0</v>
      </c>
      <c r="DF42" s="290">
        <f t="shared" si="31"/>
        <v>0</v>
      </c>
      <c r="DG42" s="290">
        <f t="shared" si="31"/>
        <v>0</v>
      </c>
      <c r="DH42" s="290">
        <f t="shared" si="31"/>
        <v>1</v>
      </c>
      <c r="DI42" s="290">
        <f t="shared" si="31"/>
        <v>1</v>
      </c>
    </row>
    <row r="43" spans="1:113" s="4" customFormat="1" ht="26.4" customHeight="1" outlineLevel="2" x14ac:dyDescent="0.25">
      <c r="A43" s="256">
        <v>1</v>
      </c>
      <c r="B43" s="438" t="s">
        <v>339</v>
      </c>
      <c r="C43" s="428" t="s">
        <v>27</v>
      </c>
      <c r="D43" s="444"/>
      <c r="E43" s="5"/>
      <c r="F43" s="23"/>
      <c r="G43" s="6"/>
      <c r="H43" s="7"/>
      <c r="I43" s="8"/>
      <c r="J43" s="6"/>
      <c r="K43" s="6"/>
      <c r="L43" s="257"/>
      <c r="M43" s="15"/>
      <c r="N43" s="6"/>
      <c r="O43" s="6"/>
      <c r="P43" s="6"/>
      <c r="Q43" s="6"/>
      <c r="R43" s="6"/>
      <c r="S43" s="3"/>
      <c r="T43" s="3"/>
      <c r="U43" s="6"/>
      <c r="V43" s="6"/>
      <c r="W43" s="27"/>
      <c r="X43" s="61"/>
      <c r="Y43" s="57"/>
      <c r="Z43" s="66"/>
      <c r="AA43" s="66"/>
      <c r="AB43" s="70"/>
      <c r="AC43" s="12"/>
      <c r="AD43" s="12"/>
      <c r="AE43" s="12"/>
      <c r="AF43" s="46"/>
      <c r="AG43" s="46"/>
      <c r="AH43" s="46"/>
      <c r="AI43" s="46"/>
      <c r="AJ43" s="49"/>
      <c r="AK43" s="38"/>
      <c r="AL43" s="32"/>
      <c r="AM43" s="32"/>
      <c r="AN43" s="31"/>
      <c r="AO43" s="12"/>
      <c r="AP43" s="104"/>
      <c r="AQ43" s="265"/>
      <c r="AR43" s="262" t="e">
        <f>VLOOKUP(F43,'CA TV AV'!C:J,4,0)</f>
        <v>#N/A</v>
      </c>
      <c r="AS43" s="117" t="e">
        <f>VLOOKUP(F43,'CA TV AV'!C:E,3,0)</f>
        <v>#N/A</v>
      </c>
      <c r="AT43" s="117" t="e">
        <f>VLOOKUP(F43,'CA TV AV'!C:G,5,0)</f>
        <v>#N/A</v>
      </c>
      <c r="AU43" s="75" t="e">
        <f t="shared" ref="AU43:AU48" si="33">AR43+AS43+AT43</f>
        <v>#N/A</v>
      </c>
      <c r="AV43" s="75" t="e">
        <f>VLOOKUP(F43,'CA TV AV'!C:H,6,0)</f>
        <v>#N/A</v>
      </c>
      <c r="AW43" s="118"/>
      <c r="AX43" s="119" t="e">
        <f>VLOOKUP(F43,'CA TV UHD'!C:E,3,0)</f>
        <v>#N/A</v>
      </c>
      <c r="AY43" s="142" t="e">
        <f t="shared" ref="AY43:AY48" si="34">AX43/AR43</f>
        <v>#N/A</v>
      </c>
      <c r="AZ43" s="119" t="e">
        <f>VLOOKUP(F43,'CA CURVE'!C:F,4,0)</f>
        <v>#N/A</v>
      </c>
      <c r="BA43" s="142" t="e">
        <f t="shared" ref="BA43:BA48" si="35">AZ43/AR43</f>
        <v>#N/A</v>
      </c>
      <c r="BB43" s="144" t="e">
        <f>VLOOKUP(F43,'CA CURVE'!C:E,3,0)</f>
        <v>#N/A</v>
      </c>
      <c r="BC43" s="150" t="e">
        <f t="shared" ref="BC43:BC48" si="36">BB43/AS43</f>
        <v>#N/A</v>
      </c>
      <c r="BD43" s="400">
        <v>1</v>
      </c>
      <c r="BE43" s="152"/>
      <c r="BF43" s="415"/>
      <c r="BG43" s="152"/>
      <c r="BH43" s="415"/>
      <c r="BI43" s="415"/>
      <c r="BJ43" s="415"/>
      <c r="BK43" s="415"/>
      <c r="BL43" s="415"/>
      <c r="BM43" s="415"/>
      <c r="BN43" s="415"/>
      <c r="BO43" s="152">
        <v>1</v>
      </c>
      <c r="BP43" s="420"/>
      <c r="BQ43" s="420"/>
      <c r="BR43" s="419">
        <f t="shared" ref="BR43:BR48" si="37">SUM(BG43:BQ43)</f>
        <v>1</v>
      </c>
      <c r="BS43" s="156">
        <v>1</v>
      </c>
      <c r="BT43" s="156">
        <v>1</v>
      </c>
      <c r="BU43" s="12">
        <v>1</v>
      </c>
      <c r="BV43" s="110"/>
      <c r="BW43" s="110"/>
      <c r="BX43" s="110"/>
      <c r="BY43" s="12">
        <v>1</v>
      </c>
      <c r="BZ43" s="12">
        <v>1</v>
      </c>
      <c r="CA43" s="110"/>
      <c r="CB43" s="12">
        <v>1</v>
      </c>
      <c r="CC43" s="12">
        <v>1</v>
      </c>
      <c r="CD43" s="107">
        <v>1</v>
      </c>
      <c r="CE43" s="107">
        <v>1</v>
      </c>
      <c r="CF43" s="397">
        <f t="shared" ref="CF43:CF48" si="38">SUM(BS43:CE43)</f>
        <v>9</v>
      </c>
      <c r="CG43" s="240"/>
      <c r="CH43" s="400">
        <v>1</v>
      </c>
      <c r="CI43" s="152"/>
      <c r="CJ43" s="152"/>
      <c r="CK43" s="152"/>
      <c r="CL43" s="152"/>
      <c r="CM43" s="152"/>
      <c r="CN43" s="415"/>
      <c r="CO43" s="415"/>
      <c r="CP43" s="415"/>
      <c r="CQ43" s="415"/>
      <c r="CR43" s="415"/>
      <c r="CS43" s="152">
        <v>1</v>
      </c>
      <c r="CT43" s="420"/>
      <c r="CU43" s="420"/>
      <c r="CV43" s="425">
        <f t="shared" ref="CV43:CV48" si="39">SUM(CK43:CU43)</f>
        <v>1</v>
      </c>
      <c r="CW43" s="151">
        <v>1</v>
      </c>
      <c r="CX43" s="156">
        <v>1</v>
      </c>
      <c r="CY43" s="156"/>
      <c r="CZ43" s="156">
        <v>1</v>
      </c>
      <c r="DA43" s="156">
        <v>1</v>
      </c>
      <c r="DB43" s="156"/>
      <c r="DC43" s="178"/>
      <c r="DD43" s="184"/>
      <c r="DE43" s="185"/>
      <c r="DF43" s="185"/>
      <c r="DG43" s="185"/>
      <c r="DH43" s="186">
        <v>1</v>
      </c>
      <c r="DI43" s="479">
        <f t="shared" ref="DI43:DI48" si="40">SUM(CW43:DH43)</f>
        <v>5</v>
      </c>
    </row>
    <row r="44" spans="1:113" s="10" customFormat="1" ht="26.4" customHeight="1" outlineLevel="2" x14ac:dyDescent="0.25">
      <c r="A44" s="256">
        <v>1</v>
      </c>
      <c r="B44" s="438" t="s">
        <v>339</v>
      </c>
      <c r="C44" s="428" t="s">
        <v>27</v>
      </c>
      <c r="D44" s="444"/>
      <c r="E44" s="5"/>
      <c r="F44" s="23"/>
      <c r="G44" s="6"/>
      <c r="H44" s="7"/>
      <c r="I44" s="8"/>
      <c r="J44" s="6"/>
      <c r="K44" s="6"/>
      <c r="L44" s="257"/>
      <c r="M44" s="251"/>
      <c r="N44" s="24"/>
      <c r="O44" s="24"/>
      <c r="P44" s="24"/>
      <c r="Q44" s="25"/>
      <c r="R44" s="26"/>
      <c r="S44" s="3"/>
      <c r="T44" s="3"/>
      <c r="U44" s="6"/>
      <c r="V44" s="6"/>
      <c r="W44" s="27"/>
      <c r="X44" s="61"/>
      <c r="Y44" s="57"/>
      <c r="Z44" s="66"/>
      <c r="AA44" s="66"/>
      <c r="AB44" s="44"/>
      <c r="AC44" s="12"/>
      <c r="AD44" s="12"/>
      <c r="AE44" s="12"/>
      <c r="AF44" s="46"/>
      <c r="AG44" s="46"/>
      <c r="AH44" s="46"/>
      <c r="AI44" s="46"/>
      <c r="AJ44" s="49"/>
      <c r="AK44" s="38"/>
      <c r="AL44" s="32"/>
      <c r="AM44" s="32"/>
      <c r="AN44" s="31"/>
      <c r="AO44" s="12"/>
      <c r="AP44" s="104"/>
      <c r="AQ44" s="265"/>
      <c r="AR44" s="262" t="e">
        <f>VLOOKUP(F44,'CA TV AV'!C:J,4,0)</f>
        <v>#N/A</v>
      </c>
      <c r="AS44" s="117" t="e">
        <f>VLOOKUP(F44,'CA TV AV'!C:E,3,0)</f>
        <v>#N/A</v>
      </c>
      <c r="AT44" s="117" t="e">
        <f>VLOOKUP(F44,'CA TV AV'!C:G,5,0)</f>
        <v>#N/A</v>
      </c>
      <c r="AU44" s="75" t="e">
        <f t="shared" si="33"/>
        <v>#N/A</v>
      </c>
      <c r="AV44" s="75" t="e">
        <f>VLOOKUP(F44,'CA TV AV'!C:H,6,0)</f>
        <v>#N/A</v>
      </c>
      <c r="AW44" s="118"/>
      <c r="AX44" s="119" t="e">
        <f>VLOOKUP(F44,'CA TV UHD'!C:E,3,0)</f>
        <v>#N/A</v>
      </c>
      <c r="AY44" s="142" t="e">
        <f t="shared" si="34"/>
        <v>#N/A</v>
      </c>
      <c r="AZ44" s="119" t="e">
        <f>VLOOKUP(F44,'CA CURVE'!C:F,4,0)</f>
        <v>#N/A</v>
      </c>
      <c r="BA44" s="142" t="e">
        <f t="shared" si="35"/>
        <v>#N/A</v>
      </c>
      <c r="BB44" s="144" t="e">
        <f>VLOOKUP(F44,'CA CURVE'!C:E,3,0)</f>
        <v>#N/A</v>
      </c>
      <c r="BC44" s="150" t="e">
        <f t="shared" si="36"/>
        <v>#N/A</v>
      </c>
      <c r="BD44" s="400" t="str">
        <f>IF(SUM(BG44:BQ44)&gt;0,1," ")</f>
        <v xml:space="preserve"> </v>
      </c>
      <c r="BE44" s="152"/>
      <c r="BF44" s="415"/>
      <c r="BG44" s="152"/>
      <c r="BH44" s="415"/>
      <c r="BI44" s="415"/>
      <c r="BJ44" s="415"/>
      <c r="BK44" s="415"/>
      <c r="BL44" s="415"/>
      <c r="BM44" s="415"/>
      <c r="BN44" s="415"/>
      <c r="BO44" s="152"/>
      <c r="BP44" s="420"/>
      <c r="BQ44" s="420"/>
      <c r="BR44" s="419">
        <f t="shared" si="37"/>
        <v>0</v>
      </c>
      <c r="BS44" s="157"/>
      <c r="BT44" s="157"/>
      <c r="BU44" s="12"/>
      <c r="BV44" s="110"/>
      <c r="BW44" s="110"/>
      <c r="BX44" s="110"/>
      <c r="BY44" s="12"/>
      <c r="BZ44" s="12"/>
      <c r="CA44" s="110"/>
      <c r="CB44" s="12"/>
      <c r="CC44" s="12"/>
      <c r="CD44" s="107"/>
      <c r="CE44" s="107"/>
      <c r="CF44" s="397">
        <f t="shared" si="38"/>
        <v>0</v>
      </c>
      <c r="CG44" s="240"/>
      <c r="CH44" s="400" t="str">
        <f t="shared" si="3"/>
        <v xml:space="preserve"> </v>
      </c>
      <c r="CI44" s="152"/>
      <c r="CJ44" s="152"/>
      <c r="CK44" s="152"/>
      <c r="CL44" s="152"/>
      <c r="CM44" s="152"/>
      <c r="CN44" s="415"/>
      <c r="CO44" s="415"/>
      <c r="CP44" s="415"/>
      <c r="CQ44" s="415"/>
      <c r="CR44" s="415"/>
      <c r="CS44" s="152"/>
      <c r="CT44" s="420"/>
      <c r="CU44" s="420"/>
      <c r="CV44" s="425">
        <f t="shared" si="39"/>
        <v>0</v>
      </c>
      <c r="CW44" s="151"/>
      <c r="CX44" s="156"/>
      <c r="CY44" s="156"/>
      <c r="CZ44" s="156"/>
      <c r="DA44" s="156"/>
      <c r="DB44" s="156"/>
      <c r="DC44" s="178"/>
      <c r="DD44" s="184"/>
      <c r="DE44" s="185"/>
      <c r="DF44" s="185"/>
      <c r="DG44" s="185"/>
      <c r="DH44" s="186"/>
      <c r="DI44" s="479">
        <f t="shared" si="40"/>
        <v>0</v>
      </c>
    </row>
    <row r="45" spans="1:113" s="10" customFormat="1" ht="26.4" customHeight="1" outlineLevel="2" x14ac:dyDescent="0.25">
      <c r="A45" s="256">
        <v>1</v>
      </c>
      <c r="B45" s="438" t="s">
        <v>339</v>
      </c>
      <c r="C45" s="428" t="s">
        <v>27</v>
      </c>
      <c r="D45" s="444"/>
      <c r="E45" s="5"/>
      <c r="F45" s="23"/>
      <c r="G45" s="6"/>
      <c r="H45" s="7"/>
      <c r="I45" s="8"/>
      <c r="J45" s="6"/>
      <c r="K45" s="11"/>
      <c r="L45" s="257"/>
      <c r="M45" s="15"/>
      <c r="N45" s="21"/>
      <c r="O45" s="22"/>
      <c r="P45" s="6"/>
      <c r="Q45" s="6"/>
      <c r="R45" s="6"/>
      <c r="S45" s="3"/>
      <c r="T45" s="3"/>
      <c r="U45" s="6"/>
      <c r="V45" s="6"/>
      <c r="W45" s="27"/>
      <c r="X45" s="61"/>
      <c r="Y45" s="57"/>
      <c r="Z45" s="66"/>
      <c r="AA45" s="66"/>
      <c r="AB45" s="44"/>
      <c r="AC45" s="12"/>
      <c r="AD45" s="12"/>
      <c r="AE45" s="12"/>
      <c r="AF45" s="46"/>
      <c r="AG45" s="46"/>
      <c r="AH45" s="46"/>
      <c r="AI45" s="46"/>
      <c r="AJ45" s="49"/>
      <c r="AK45" s="38"/>
      <c r="AL45" s="32"/>
      <c r="AM45" s="32"/>
      <c r="AN45" s="31"/>
      <c r="AO45" s="12"/>
      <c r="AP45" s="105"/>
      <c r="AQ45" s="265"/>
      <c r="AR45" s="262" t="e">
        <f>VLOOKUP(F45,'CA TV AV'!C:J,4,0)</f>
        <v>#N/A</v>
      </c>
      <c r="AS45" s="117" t="e">
        <f>VLOOKUP(F45,'CA TV AV'!C:E,3,0)</f>
        <v>#N/A</v>
      </c>
      <c r="AT45" s="117" t="e">
        <f>VLOOKUP(F45,'CA TV AV'!C:G,5,0)</f>
        <v>#N/A</v>
      </c>
      <c r="AU45" s="75" t="e">
        <f t="shared" si="33"/>
        <v>#N/A</v>
      </c>
      <c r="AV45" s="75" t="e">
        <f>VLOOKUP(F45,'CA TV AV'!C:H,6,0)</f>
        <v>#N/A</v>
      </c>
      <c r="AW45" s="118"/>
      <c r="AX45" s="119" t="e">
        <f>VLOOKUP(F45,'CA TV UHD'!C:E,3,0)</f>
        <v>#N/A</v>
      </c>
      <c r="AY45" s="142" t="e">
        <f t="shared" si="34"/>
        <v>#N/A</v>
      </c>
      <c r="AZ45" s="119" t="e">
        <f>VLOOKUP(F45,'CA CURVE'!C:F,4,0)</f>
        <v>#N/A</v>
      </c>
      <c r="BA45" s="142" t="e">
        <f t="shared" si="35"/>
        <v>#N/A</v>
      </c>
      <c r="BB45" s="144" t="e">
        <f>VLOOKUP(F45,'CA CURVE'!C:E,3,0)</f>
        <v>#N/A</v>
      </c>
      <c r="BC45" s="150" t="e">
        <f t="shared" si="36"/>
        <v>#N/A</v>
      </c>
      <c r="BD45" s="400">
        <v>1</v>
      </c>
      <c r="BE45" s="152"/>
      <c r="BF45" s="415"/>
      <c r="BG45" s="152"/>
      <c r="BH45" s="415"/>
      <c r="BI45" s="415"/>
      <c r="BJ45" s="415"/>
      <c r="BK45" s="415"/>
      <c r="BL45" s="415"/>
      <c r="BM45" s="415"/>
      <c r="BN45" s="415"/>
      <c r="BO45" s="152">
        <v>1</v>
      </c>
      <c r="BP45" s="420"/>
      <c r="BQ45" s="420"/>
      <c r="BR45" s="419">
        <f t="shared" si="37"/>
        <v>1</v>
      </c>
      <c r="BS45" s="156">
        <v>1</v>
      </c>
      <c r="BT45" s="156">
        <v>1</v>
      </c>
      <c r="BU45" s="12">
        <v>1</v>
      </c>
      <c r="BV45" s="110"/>
      <c r="BW45" s="110"/>
      <c r="BX45" s="110"/>
      <c r="BY45" s="12">
        <v>1</v>
      </c>
      <c r="BZ45" s="12">
        <v>1</v>
      </c>
      <c r="CA45" s="110"/>
      <c r="CB45" s="12">
        <v>1</v>
      </c>
      <c r="CC45" s="12">
        <v>1</v>
      </c>
      <c r="CD45" s="107">
        <v>1</v>
      </c>
      <c r="CE45" s="107">
        <v>1</v>
      </c>
      <c r="CF45" s="397">
        <f t="shared" si="38"/>
        <v>9</v>
      </c>
      <c r="CG45" s="240"/>
      <c r="CH45" s="400" t="str">
        <f t="shared" si="3"/>
        <v xml:space="preserve"> </v>
      </c>
      <c r="CI45" s="152"/>
      <c r="CJ45" s="152"/>
      <c r="CK45" s="152"/>
      <c r="CL45" s="152"/>
      <c r="CM45" s="152"/>
      <c r="CN45" s="415"/>
      <c r="CO45" s="415"/>
      <c r="CP45" s="415"/>
      <c r="CQ45" s="415"/>
      <c r="CR45" s="415"/>
      <c r="CS45" s="152"/>
      <c r="CT45" s="420"/>
      <c r="CU45" s="420"/>
      <c r="CV45" s="425">
        <f t="shared" si="39"/>
        <v>0</v>
      </c>
      <c r="CW45" s="151"/>
      <c r="CX45" s="156"/>
      <c r="CY45" s="156"/>
      <c r="CZ45" s="156"/>
      <c r="DA45" s="156"/>
      <c r="DB45" s="156"/>
      <c r="DC45" s="178"/>
      <c r="DD45" s="184"/>
      <c r="DE45" s="185"/>
      <c r="DF45" s="185"/>
      <c r="DG45" s="185"/>
      <c r="DH45" s="186"/>
      <c r="DI45" s="479">
        <f t="shared" si="40"/>
        <v>0</v>
      </c>
    </row>
    <row r="46" spans="1:113" s="10" customFormat="1" ht="26.4" customHeight="1" outlineLevel="2" x14ac:dyDescent="0.25">
      <c r="A46" s="256">
        <v>0</v>
      </c>
      <c r="B46" s="438" t="s">
        <v>339</v>
      </c>
      <c r="C46" s="428" t="s">
        <v>27</v>
      </c>
      <c r="D46" s="444"/>
      <c r="E46" s="5"/>
      <c r="F46" s="23"/>
      <c r="G46" s="6"/>
      <c r="H46" s="7"/>
      <c r="I46" s="8"/>
      <c r="J46" s="6"/>
      <c r="K46" s="6"/>
      <c r="L46" s="257"/>
      <c r="M46" s="15"/>
      <c r="N46" s="21"/>
      <c r="O46" s="22"/>
      <c r="P46" s="6"/>
      <c r="Q46" s="6"/>
      <c r="R46" s="6"/>
      <c r="S46" s="3"/>
      <c r="T46" s="3"/>
      <c r="U46" s="6"/>
      <c r="V46" s="6"/>
      <c r="W46" s="27"/>
      <c r="X46" s="61"/>
      <c r="Y46" s="57"/>
      <c r="Z46" s="66"/>
      <c r="AA46" s="66"/>
      <c r="AB46" s="70"/>
      <c r="AC46" s="70"/>
      <c r="AD46" s="70"/>
      <c r="AE46" s="70"/>
      <c r="AF46" s="70"/>
      <c r="AG46" s="70"/>
      <c r="AH46" s="70"/>
      <c r="AI46" s="70"/>
      <c r="AJ46" s="70"/>
      <c r="AK46" s="38"/>
      <c r="AL46" s="32"/>
      <c r="AM46" s="32"/>
      <c r="AN46" s="31"/>
      <c r="AO46" s="18"/>
      <c r="AP46" s="104"/>
      <c r="AQ46" s="265"/>
      <c r="AR46" s="262" t="e">
        <f>VLOOKUP(F46,'CA TV AV'!C:J,4,0)</f>
        <v>#N/A</v>
      </c>
      <c r="AS46" s="117" t="e">
        <f>VLOOKUP(F46,'CA TV AV'!C:E,3,0)</f>
        <v>#N/A</v>
      </c>
      <c r="AT46" s="117" t="e">
        <f>VLOOKUP(F46,'CA TV AV'!C:G,5,0)</f>
        <v>#N/A</v>
      </c>
      <c r="AU46" s="75" t="e">
        <f t="shared" si="33"/>
        <v>#N/A</v>
      </c>
      <c r="AV46" s="75" t="e">
        <f>VLOOKUP(F46,'CA TV AV'!C:H,6,0)</f>
        <v>#N/A</v>
      </c>
      <c r="AW46" s="118"/>
      <c r="AX46" s="119" t="e">
        <f>VLOOKUP(F46,'CA TV UHD'!C:E,3,0)</f>
        <v>#N/A</v>
      </c>
      <c r="AY46" s="142" t="e">
        <f t="shared" si="34"/>
        <v>#N/A</v>
      </c>
      <c r="AZ46" s="119" t="e">
        <f>VLOOKUP(F46,'CA CURVE'!C:F,4,0)</f>
        <v>#N/A</v>
      </c>
      <c r="BA46" s="142" t="e">
        <f t="shared" si="35"/>
        <v>#N/A</v>
      </c>
      <c r="BB46" s="144" t="e">
        <f>VLOOKUP(F46,'CA CURVE'!C:E,3,0)</f>
        <v>#N/A</v>
      </c>
      <c r="BC46" s="150" t="e">
        <f t="shared" si="36"/>
        <v>#N/A</v>
      </c>
      <c r="BD46" s="400">
        <v>1</v>
      </c>
      <c r="BE46" s="152"/>
      <c r="BF46" s="415">
        <v>1</v>
      </c>
      <c r="BG46" s="152"/>
      <c r="BH46" s="415"/>
      <c r="BI46" s="415"/>
      <c r="BJ46" s="415"/>
      <c r="BK46" s="415"/>
      <c r="BL46" s="415"/>
      <c r="BM46" s="415"/>
      <c r="BN46" s="415"/>
      <c r="BO46" s="152">
        <v>1</v>
      </c>
      <c r="BP46" s="420"/>
      <c r="BQ46" s="420"/>
      <c r="BR46" s="419">
        <f t="shared" si="37"/>
        <v>1</v>
      </c>
      <c r="BS46" s="156">
        <v>1</v>
      </c>
      <c r="BT46" s="156">
        <v>1</v>
      </c>
      <c r="BU46" s="12">
        <v>1</v>
      </c>
      <c r="BV46" s="110"/>
      <c r="BW46" s="110"/>
      <c r="BX46" s="110"/>
      <c r="BY46" s="12">
        <v>1</v>
      </c>
      <c r="BZ46" s="12">
        <v>1</v>
      </c>
      <c r="CA46" s="110"/>
      <c r="CB46" s="12">
        <v>1</v>
      </c>
      <c r="CC46" s="12">
        <v>1</v>
      </c>
      <c r="CD46" s="107">
        <v>1</v>
      </c>
      <c r="CE46" s="107">
        <v>1</v>
      </c>
      <c r="CF46" s="397">
        <f t="shared" si="38"/>
        <v>9</v>
      </c>
      <c r="CG46" s="240"/>
      <c r="CH46" s="400" t="str">
        <f t="shared" si="3"/>
        <v xml:space="preserve"> </v>
      </c>
      <c r="CI46" s="152"/>
      <c r="CJ46" s="152"/>
      <c r="CK46" s="152"/>
      <c r="CL46" s="152"/>
      <c r="CM46" s="152"/>
      <c r="CN46" s="415"/>
      <c r="CO46" s="415"/>
      <c r="CP46" s="415"/>
      <c r="CQ46" s="415"/>
      <c r="CR46" s="415"/>
      <c r="CS46" s="152"/>
      <c r="CT46" s="420"/>
      <c r="CU46" s="420"/>
      <c r="CV46" s="425">
        <f t="shared" si="39"/>
        <v>0</v>
      </c>
      <c r="CW46" s="151"/>
      <c r="CX46" s="156"/>
      <c r="CY46" s="156"/>
      <c r="CZ46" s="156"/>
      <c r="DA46" s="156"/>
      <c r="DB46" s="156"/>
      <c r="DC46" s="178"/>
      <c r="DD46" s="184"/>
      <c r="DE46" s="185"/>
      <c r="DF46" s="185"/>
      <c r="DG46" s="185"/>
      <c r="DH46" s="186"/>
      <c r="DI46" s="479">
        <f t="shared" si="40"/>
        <v>0</v>
      </c>
    </row>
    <row r="47" spans="1:113" s="10" customFormat="1" ht="26.4" customHeight="1" outlineLevel="3" x14ac:dyDescent="0.25">
      <c r="A47" s="256">
        <v>1</v>
      </c>
      <c r="B47" s="438" t="s">
        <v>339</v>
      </c>
      <c r="C47" s="429" t="s">
        <v>17</v>
      </c>
      <c r="D47" s="446"/>
      <c r="E47" s="5"/>
      <c r="F47" s="20"/>
      <c r="G47" s="15"/>
      <c r="H47" s="7"/>
      <c r="I47" s="8"/>
      <c r="J47" s="6"/>
      <c r="K47" s="6"/>
      <c r="L47" s="257"/>
      <c r="M47" s="15"/>
      <c r="N47" s="6"/>
      <c r="O47" s="6"/>
      <c r="P47" s="6"/>
      <c r="Q47" s="6"/>
      <c r="R47" s="6"/>
      <c r="S47" s="3"/>
      <c r="T47" s="3"/>
      <c r="U47" s="6"/>
      <c r="V47" s="6"/>
      <c r="W47" s="27"/>
      <c r="X47" s="61"/>
      <c r="Y47" s="57"/>
      <c r="Z47" s="66"/>
      <c r="AA47" s="66"/>
      <c r="AB47" s="44"/>
      <c r="AC47" s="12"/>
      <c r="AD47" s="12"/>
      <c r="AE47" s="12"/>
      <c r="AF47" s="46"/>
      <c r="AG47" s="46"/>
      <c r="AH47" s="46"/>
      <c r="AI47" s="46"/>
      <c r="AJ47" s="49"/>
      <c r="AK47" s="13"/>
      <c r="AL47" s="32"/>
      <c r="AM47" s="81"/>
      <c r="AN47" s="31"/>
      <c r="AO47" s="18"/>
      <c r="AP47" s="105"/>
      <c r="AQ47" s="265"/>
      <c r="AR47" s="262" t="e">
        <f>VLOOKUP(F47,'CA TV AV'!C:J,4,0)</f>
        <v>#N/A</v>
      </c>
      <c r="AS47" s="117" t="e">
        <f>VLOOKUP(F47,'CA TV AV'!C:E,3,0)</f>
        <v>#N/A</v>
      </c>
      <c r="AT47" s="117" t="e">
        <f>VLOOKUP(F47,'CA TV AV'!C:G,5,0)</f>
        <v>#N/A</v>
      </c>
      <c r="AU47" s="75" t="e">
        <f t="shared" si="33"/>
        <v>#N/A</v>
      </c>
      <c r="AV47" s="75" t="e">
        <f>VLOOKUP(F47,'CA TV AV'!C:H,6,0)</f>
        <v>#N/A</v>
      </c>
      <c r="AW47" s="118"/>
      <c r="AX47" s="119" t="e">
        <f>VLOOKUP(F47,'CA TV UHD'!C:E,3,0)</f>
        <v>#N/A</v>
      </c>
      <c r="AY47" s="142" t="e">
        <f t="shared" si="34"/>
        <v>#N/A</v>
      </c>
      <c r="AZ47" s="119" t="e">
        <f>VLOOKUP(F47,'CA CURVE'!C:F,4,0)</f>
        <v>#N/A</v>
      </c>
      <c r="BA47" s="142" t="e">
        <f t="shared" si="35"/>
        <v>#N/A</v>
      </c>
      <c r="BB47" s="144" t="e">
        <f>VLOOKUP(F47,'CA CURVE'!C:E,3,0)</f>
        <v>#N/A</v>
      </c>
      <c r="BC47" s="150" t="e">
        <f t="shared" si="36"/>
        <v>#N/A</v>
      </c>
      <c r="BD47" s="400">
        <v>1</v>
      </c>
      <c r="BE47" s="152">
        <v>1</v>
      </c>
      <c r="BF47" s="415"/>
      <c r="BG47" s="152"/>
      <c r="BH47" s="415">
        <v>1</v>
      </c>
      <c r="BI47" s="415"/>
      <c r="BJ47" s="415"/>
      <c r="BK47" s="415"/>
      <c r="BL47" s="415"/>
      <c r="BM47" s="415"/>
      <c r="BN47" s="415"/>
      <c r="BO47" s="152"/>
      <c r="BP47" s="420"/>
      <c r="BQ47" s="420"/>
      <c r="BR47" s="419">
        <f t="shared" si="37"/>
        <v>1</v>
      </c>
      <c r="BS47" s="156">
        <v>1</v>
      </c>
      <c r="BT47" s="164"/>
      <c r="BU47" s="12">
        <v>1</v>
      </c>
      <c r="BV47" s="12">
        <v>1</v>
      </c>
      <c r="BW47" s="12">
        <v>1</v>
      </c>
      <c r="BX47" s="12">
        <v>1</v>
      </c>
      <c r="BY47" s="12">
        <v>1</v>
      </c>
      <c r="BZ47" s="12">
        <v>1</v>
      </c>
      <c r="CA47" s="12">
        <v>1</v>
      </c>
      <c r="CB47" s="12">
        <v>1</v>
      </c>
      <c r="CC47" s="12">
        <v>1</v>
      </c>
      <c r="CD47" s="164"/>
      <c r="CE47" s="107">
        <v>1</v>
      </c>
      <c r="CF47" s="397">
        <f t="shared" si="38"/>
        <v>11</v>
      </c>
      <c r="CG47" s="240"/>
      <c r="CH47" s="400">
        <v>1</v>
      </c>
      <c r="CI47" s="152">
        <v>1</v>
      </c>
      <c r="CJ47" s="152"/>
      <c r="CK47" s="152"/>
      <c r="CL47" s="152">
        <v>1</v>
      </c>
      <c r="CM47" s="152"/>
      <c r="CN47" s="415"/>
      <c r="CO47" s="415"/>
      <c r="CP47" s="415"/>
      <c r="CQ47" s="415"/>
      <c r="CR47" s="415"/>
      <c r="CS47" s="152"/>
      <c r="CT47" s="420"/>
      <c r="CU47" s="420"/>
      <c r="CV47" s="425">
        <f t="shared" si="39"/>
        <v>1</v>
      </c>
      <c r="CW47" s="151">
        <v>1</v>
      </c>
      <c r="CX47" s="156">
        <v>1</v>
      </c>
      <c r="CY47" s="156">
        <v>1</v>
      </c>
      <c r="CZ47" s="156">
        <v>1</v>
      </c>
      <c r="DA47" s="156">
        <v>1</v>
      </c>
      <c r="DB47" s="156">
        <v>1</v>
      </c>
      <c r="DC47" s="178">
        <v>1</v>
      </c>
      <c r="DD47" s="184"/>
      <c r="DE47" s="185"/>
      <c r="DF47" s="185"/>
      <c r="DG47" s="185"/>
      <c r="DH47" s="186"/>
      <c r="DI47" s="479">
        <f t="shared" si="40"/>
        <v>7</v>
      </c>
    </row>
    <row r="48" spans="1:113" s="10" customFormat="1" ht="26.4" customHeight="1" outlineLevel="3" thickBot="1" x14ac:dyDescent="0.3">
      <c r="A48" s="256">
        <v>1</v>
      </c>
      <c r="B48" s="438" t="s">
        <v>339</v>
      </c>
      <c r="C48" s="429" t="s">
        <v>17</v>
      </c>
      <c r="D48" s="446"/>
      <c r="E48" s="5"/>
      <c r="F48" s="20"/>
      <c r="G48" s="15"/>
      <c r="H48" s="7"/>
      <c r="I48" s="8"/>
      <c r="J48" s="6"/>
      <c r="K48" s="6"/>
      <c r="L48" s="257"/>
      <c r="M48" s="15"/>
      <c r="N48" s="6"/>
      <c r="O48" s="6"/>
      <c r="P48" s="6"/>
      <c r="Q48" s="6"/>
      <c r="R48" s="6"/>
      <c r="S48" s="3"/>
      <c r="T48" s="3"/>
      <c r="U48" s="6"/>
      <c r="V48" s="6"/>
      <c r="W48" s="27"/>
      <c r="X48" s="61"/>
      <c r="Y48" s="57"/>
      <c r="Z48" s="66"/>
      <c r="AA48" s="66"/>
      <c r="AB48" s="44"/>
      <c r="AC48" s="12"/>
      <c r="AD48" s="12"/>
      <c r="AE48" s="12"/>
      <c r="AF48" s="46"/>
      <c r="AG48" s="46"/>
      <c r="AH48" s="46"/>
      <c r="AI48" s="46"/>
      <c r="AJ48" s="49"/>
      <c r="AK48" s="13"/>
      <c r="AL48" s="32"/>
      <c r="AM48" s="32"/>
      <c r="AN48" s="31"/>
      <c r="AO48" s="18"/>
      <c r="AP48" s="104"/>
      <c r="AQ48" s="265"/>
      <c r="AR48" s="262" t="e">
        <f>VLOOKUP(F48,'CA TV AV'!C:J,4,0)</f>
        <v>#N/A</v>
      </c>
      <c r="AS48" s="117" t="e">
        <f>VLOOKUP(F48,'CA TV AV'!C:E,3,0)</f>
        <v>#N/A</v>
      </c>
      <c r="AT48" s="117" t="e">
        <f>VLOOKUP(F48,'CA TV AV'!C:G,5,0)</f>
        <v>#N/A</v>
      </c>
      <c r="AU48" s="75" t="e">
        <f t="shared" si="33"/>
        <v>#N/A</v>
      </c>
      <c r="AV48" s="75" t="e">
        <f>VLOOKUP(F48,'CA TV AV'!C:H,6,0)</f>
        <v>#N/A</v>
      </c>
      <c r="AW48" s="118"/>
      <c r="AX48" s="119" t="e">
        <f>VLOOKUP(F48,'CA TV UHD'!C:E,3,0)</f>
        <v>#N/A</v>
      </c>
      <c r="AY48" s="142" t="e">
        <f t="shared" si="34"/>
        <v>#N/A</v>
      </c>
      <c r="AZ48" s="119" t="e">
        <f>VLOOKUP(F48,'CA CURVE'!C:F,4,0)</f>
        <v>#N/A</v>
      </c>
      <c r="BA48" s="142" t="e">
        <f t="shared" si="35"/>
        <v>#N/A</v>
      </c>
      <c r="BB48" s="144" t="e">
        <f>VLOOKUP(F48,'CA CURVE'!C:E,3,0)</f>
        <v>#N/A</v>
      </c>
      <c r="BC48" s="150" t="e">
        <f t="shared" si="36"/>
        <v>#N/A</v>
      </c>
      <c r="BD48" s="400">
        <v>1</v>
      </c>
      <c r="BE48" s="152">
        <v>1</v>
      </c>
      <c r="BF48" s="415">
        <v>1</v>
      </c>
      <c r="BG48" s="152"/>
      <c r="BH48" s="415"/>
      <c r="BI48" s="415"/>
      <c r="BJ48" s="415"/>
      <c r="BK48" s="415"/>
      <c r="BL48" s="415">
        <v>1</v>
      </c>
      <c r="BM48" s="415"/>
      <c r="BN48" s="415"/>
      <c r="BO48" s="152"/>
      <c r="BP48" s="420"/>
      <c r="BQ48" s="420"/>
      <c r="BR48" s="419">
        <f t="shared" si="37"/>
        <v>1</v>
      </c>
      <c r="BS48" s="156">
        <v>1</v>
      </c>
      <c r="BT48" s="164"/>
      <c r="BU48" s="12">
        <v>1</v>
      </c>
      <c r="BV48" s="12">
        <v>1</v>
      </c>
      <c r="BW48" s="12">
        <v>1</v>
      </c>
      <c r="BX48" s="12">
        <v>1</v>
      </c>
      <c r="BY48" s="12">
        <v>1</v>
      </c>
      <c r="BZ48" s="12">
        <v>1</v>
      </c>
      <c r="CA48" s="12">
        <v>1</v>
      </c>
      <c r="CB48" s="12">
        <v>1</v>
      </c>
      <c r="CC48" s="12">
        <v>1</v>
      </c>
      <c r="CD48" s="164"/>
      <c r="CE48" s="107">
        <v>1</v>
      </c>
      <c r="CF48" s="397">
        <f t="shared" si="38"/>
        <v>11</v>
      </c>
      <c r="CG48" s="240"/>
      <c r="CH48" s="400" t="str">
        <f t="shared" si="3"/>
        <v xml:space="preserve"> </v>
      </c>
      <c r="CI48" s="152"/>
      <c r="CJ48" s="152"/>
      <c r="CK48" s="152"/>
      <c r="CL48" s="152"/>
      <c r="CM48" s="152"/>
      <c r="CN48" s="415"/>
      <c r="CO48" s="415"/>
      <c r="CP48" s="415"/>
      <c r="CQ48" s="415"/>
      <c r="CR48" s="415"/>
      <c r="CS48" s="152"/>
      <c r="CT48" s="420"/>
      <c r="CU48" s="420"/>
      <c r="CV48" s="425">
        <f t="shared" si="39"/>
        <v>0</v>
      </c>
      <c r="CW48" s="151"/>
      <c r="CX48" s="156"/>
      <c r="CY48" s="156"/>
      <c r="CZ48" s="156"/>
      <c r="DA48" s="156"/>
      <c r="DB48" s="156"/>
      <c r="DC48" s="178"/>
      <c r="DD48" s="184"/>
      <c r="DE48" s="185"/>
      <c r="DF48" s="185"/>
      <c r="DG48" s="185"/>
      <c r="DH48" s="186"/>
      <c r="DI48" s="479">
        <f t="shared" si="40"/>
        <v>0</v>
      </c>
    </row>
    <row r="49" spans="1:113" s="311" customFormat="1" ht="26.4" customHeight="1" thickBot="1" x14ac:dyDescent="0.3">
      <c r="A49" s="290">
        <f>SUBTOTAL(9,A43:A48)</f>
        <v>5</v>
      </c>
      <c r="B49" s="439" t="s">
        <v>344</v>
      </c>
      <c r="C49" s="430" t="s">
        <v>318</v>
      </c>
      <c r="D49" s="439"/>
      <c r="E49" s="292"/>
      <c r="F49" s="291"/>
      <c r="G49" s="291"/>
      <c r="H49" s="293"/>
      <c r="I49" s="294"/>
      <c r="J49" s="291"/>
      <c r="K49" s="291"/>
      <c r="L49" s="295"/>
      <c r="M49" s="296"/>
      <c r="N49" s="291"/>
      <c r="O49" s="291"/>
      <c r="P49" s="291"/>
      <c r="Q49" s="291"/>
      <c r="R49" s="291"/>
      <c r="S49" s="297"/>
      <c r="T49" s="297"/>
      <c r="U49" s="291"/>
      <c r="V49" s="291"/>
      <c r="W49" s="291"/>
      <c r="X49" s="298"/>
      <c r="Y49" s="298"/>
      <c r="Z49" s="299"/>
      <c r="AA49" s="300"/>
      <c r="AB49" s="298"/>
      <c r="AC49" s="301"/>
      <c r="AD49" s="301"/>
      <c r="AE49" s="301"/>
      <c r="AF49" s="298"/>
      <c r="AG49" s="298"/>
      <c r="AH49" s="298"/>
      <c r="AI49" s="298"/>
      <c r="AJ49" s="298"/>
      <c r="AK49" s="302"/>
      <c r="AL49" s="303"/>
      <c r="AM49" s="303"/>
      <c r="AN49" s="301"/>
      <c r="AO49" s="301"/>
      <c r="AP49" s="304"/>
      <c r="AQ49" s="305"/>
      <c r="AR49" s="306"/>
      <c r="AS49" s="298"/>
      <c r="AT49" s="298"/>
      <c r="AU49" s="298"/>
      <c r="AV49" s="298"/>
      <c r="AW49" s="307"/>
      <c r="AX49" s="298"/>
      <c r="AY49" s="308"/>
      <c r="AZ49" s="298"/>
      <c r="BA49" s="308"/>
      <c r="BB49" s="309"/>
      <c r="BC49" s="310"/>
      <c r="BD49" s="449">
        <f t="shared" ref="BD49:DI49" si="41">SUBTOTAL(9,BD43:BD48)</f>
        <v>5</v>
      </c>
      <c r="BE49" s="290">
        <f t="shared" si="41"/>
        <v>2</v>
      </c>
      <c r="BF49" s="290">
        <f t="shared" si="41"/>
        <v>2</v>
      </c>
      <c r="BG49" s="290">
        <f t="shared" si="41"/>
        <v>0</v>
      </c>
      <c r="BH49" s="290">
        <f t="shared" si="41"/>
        <v>1</v>
      </c>
      <c r="BI49" s="290">
        <f t="shared" si="41"/>
        <v>0</v>
      </c>
      <c r="BJ49" s="290">
        <f t="shared" si="41"/>
        <v>0</v>
      </c>
      <c r="BK49" s="290">
        <f t="shared" si="41"/>
        <v>0</v>
      </c>
      <c r="BL49" s="290">
        <f t="shared" si="41"/>
        <v>1</v>
      </c>
      <c r="BM49" s="290">
        <f t="shared" si="41"/>
        <v>0</v>
      </c>
      <c r="BN49" s="290">
        <f t="shared" si="41"/>
        <v>0</v>
      </c>
      <c r="BO49" s="290">
        <f t="shared" si="41"/>
        <v>3</v>
      </c>
      <c r="BP49" s="290">
        <f t="shared" si="41"/>
        <v>0</v>
      </c>
      <c r="BQ49" s="290">
        <f>SUBTOTAL(9,BQ43:BQ48)</f>
        <v>0</v>
      </c>
      <c r="BR49" s="424">
        <f>SUBTOTAL(9,BR43:BR48)</f>
        <v>5</v>
      </c>
      <c r="BS49" s="449">
        <f t="shared" si="41"/>
        <v>5</v>
      </c>
      <c r="BT49" s="290">
        <f t="shared" si="41"/>
        <v>3</v>
      </c>
      <c r="BU49" s="290">
        <f t="shared" si="41"/>
        <v>5</v>
      </c>
      <c r="BV49" s="290">
        <f t="shared" si="41"/>
        <v>2</v>
      </c>
      <c r="BW49" s="290">
        <f t="shared" si="41"/>
        <v>2</v>
      </c>
      <c r="BX49" s="290">
        <f t="shared" si="41"/>
        <v>2</v>
      </c>
      <c r="BY49" s="290">
        <f t="shared" si="41"/>
        <v>5</v>
      </c>
      <c r="BZ49" s="290">
        <f t="shared" si="41"/>
        <v>5</v>
      </c>
      <c r="CA49" s="290">
        <f t="shared" si="41"/>
        <v>2</v>
      </c>
      <c r="CB49" s="290">
        <f t="shared" si="41"/>
        <v>5</v>
      </c>
      <c r="CC49" s="290">
        <f t="shared" si="41"/>
        <v>5</v>
      </c>
      <c r="CD49" s="290">
        <f t="shared" si="41"/>
        <v>3</v>
      </c>
      <c r="CE49" s="290">
        <f t="shared" si="41"/>
        <v>5</v>
      </c>
      <c r="CF49" s="290">
        <f t="shared" si="41"/>
        <v>49</v>
      </c>
      <c r="CG49" s="290">
        <f t="shared" si="41"/>
        <v>0</v>
      </c>
      <c r="CH49" s="449">
        <f t="shared" si="41"/>
        <v>2</v>
      </c>
      <c r="CI49" s="290">
        <f t="shared" si="41"/>
        <v>1</v>
      </c>
      <c r="CJ49" s="290">
        <f t="shared" si="41"/>
        <v>0</v>
      </c>
      <c r="CK49" s="290">
        <f t="shared" si="41"/>
        <v>0</v>
      </c>
      <c r="CL49" s="290">
        <f t="shared" si="41"/>
        <v>1</v>
      </c>
      <c r="CM49" s="290"/>
      <c r="CN49" s="290">
        <f t="shared" ref="CN49:CT49" si="42">SUBTOTAL(9,CN43:CN48)</f>
        <v>0</v>
      </c>
      <c r="CO49" s="290">
        <f t="shared" si="42"/>
        <v>0</v>
      </c>
      <c r="CP49" s="290">
        <f t="shared" si="42"/>
        <v>0</v>
      </c>
      <c r="CQ49" s="290">
        <f t="shared" si="42"/>
        <v>0</v>
      </c>
      <c r="CR49" s="290">
        <f t="shared" si="42"/>
        <v>0</v>
      </c>
      <c r="CS49" s="290">
        <f t="shared" si="42"/>
        <v>1</v>
      </c>
      <c r="CT49" s="290">
        <f t="shared" si="42"/>
        <v>0</v>
      </c>
      <c r="CU49" s="290">
        <f>SUBTOTAL(9,CU43:CU48)</f>
        <v>0</v>
      </c>
      <c r="CV49" s="290">
        <f>SUBTOTAL(9,CV43:CV48)</f>
        <v>2</v>
      </c>
      <c r="CW49" s="290">
        <f t="shared" si="41"/>
        <v>2</v>
      </c>
      <c r="CX49" s="290">
        <f t="shared" si="41"/>
        <v>2</v>
      </c>
      <c r="CY49" s="290">
        <f t="shared" si="41"/>
        <v>1</v>
      </c>
      <c r="CZ49" s="290">
        <f t="shared" si="41"/>
        <v>2</v>
      </c>
      <c r="DA49" s="290">
        <f t="shared" si="41"/>
        <v>2</v>
      </c>
      <c r="DB49" s="290">
        <f t="shared" si="41"/>
        <v>1</v>
      </c>
      <c r="DC49" s="290">
        <f t="shared" si="41"/>
        <v>1</v>
      </c>
      <c r="DD49" s="290">
        <f t="shared" si="41"/>
        <v>0</v>
      </c>
      <c r="DE49" s="290">
        <f t="shared" si="41"/>
        <v>0</v>
      </c>
      <c r="DF49" s="290">
        <f t="shared" si="41"/>
        <v>0</v>
      </c>
      <c r="DG49" s="290">
        <f t="shared" si="41"/>
        <v>0</v>
      </c>
      <c r="DH49" s="290">
        <f t="shared" si="41"/>
        <v>1</v>
      </c>
      <c r="DI49" s="290">
        <f t="shared" si="41"/>
        <v>12</v>
      </c>
    </row>
    <row r="50" spans="1:113" s="10" customFormat="1" ht="26.4" customHeight="1" outlineLevel="2" x14ac:dyDescent="0.3">
      <c r="A50" s="256">
        <v>0</v>
      </c>
      <c r="B50" s="438" t="s">
        <v>338</v>
      </c>
      <c r="C50" s="428" t="s">
        <v>27</v>
      </c>
      <c r="D50" s="444"/>
      <c r="E50" s="5"/>
      <c r="F50" s="529"/>
      <c r="G50" s="6"/>
      <c r="H50" s="7"/>
      <c r="I50" s="74"/>
      <c r="J50" s="6"/>
      <c r="K50" s="6"/>
      <c r="L50" s="257"/>
      <c r="M50" s="15"/>
      <c r="N50" s="6"/>
      <c r="O50" s="6"/>
      <c r="P50" s="6"/>
      <c r="Q50" s="6"/>
      <c r="R50" s="6"/>
      <c r="S50" s="3"/>
      <c r="T50" s="3"/>
      <c r="U50" s="6"/>
      <c r="V50" s="6"/>
      <c r="W50" s="27"/>
      <c r="X50" s="523"/>
      <c r="Y50" s="523"/>
      <c r="Z50" s="523"/>
      <c r="AA50" s="523"/>
      <c r="AB50" s="523"/>
      <c r="AC50" s="523"/>
      <c r="AD50" s="523"/>
      <c r="AE50" s="523"/>
      <c r="AF50" s="523"/>
      <c r="AG50" s="523"/>
      <c r="AH50" s="523"/>
      <c r="AI50" s="523"/>
      <c r="AJ50" s="523"/>
      <c r="AK50" s="39"/>
      <c r="AL50" s="32"/>
      <c r="AM50" s="32"/>
      <c r="AN50" s="31"/>
      <c r="AO50" s="18"/>
      <c r="AP50" s="105"/>
      <c r="AQ50" s="265"/>
      <c r="AR50" s="518" t="e">
        <f>VLOOKUP(F50,'CA TV AV'!C:J,4,0)</f>
        <v>#N/A</v>
      </c>
      <c r="AS50" s="521" t="e">
        <f>VLOOKUP(F50,'CA TV AV'!C:E,3,0)</f>
        <v>#N/A</v>
      </c>
      <c r="AT50" s="521" t="e">
        <f>VLOOKUP(F50,'CA TV AV'!C:G,5,0)</f>
        <v>#N/A</v>
      </c>
      <c r="AU50" s="536" t="e">
        <f>AR50+AS50+AT50</f>
        <v>#N/A</v>
      </c>
      <c r="AV50" s="536" t="e">
        <f>VLOOKUP(F50,'CA TV AV'!C:H,6,0)</f>
        <v>#N/A</v>
      </c>
      <c r="AW50" s="118"/>
      <c r="AX50" s="533" t="e">
        <f>VLOOKUP(F50,'CA TV UHD'!C:E,3,0)</f>
        <v>#N/A</v>
      </c>
      <c r="AY50" s="539" t="e">
        <f>AX50/AR50</f>
        <v>#N/A</v>
      </c>
      <c r="AZ50" s="533" t="e">
        <f>VLOOKUP(F50,'CA CURVE'!C:F,4,0)</f>
        <v>#N/A</v>
      </c>
      <c r="BA50" s="539" t="e">
        <f>AZ50/AR50</f>
        <v>#N/A</v>
      </c>
      <c r="BB50" s="543" t="e">
        <f>VLOOKUP(F50,'CA CURVE'!C:E,3,0)</f>
        <v>#N/A</v>
      </c>
      <c r="BC50" s="545" t="e">
        <f>BB50/AS50</f>
        <v>#N/A</v>
      </c>
      <c r="BD50" s="400" t="str">
        <f t="shared" ref="BD50:BD56" si="43">IF(SUM(BG50:BQ50)&gt;0,1," ")</f>
        <v xml:space="preserve"> </v>
      </c>
      <c r="BE50" s="152"/>
      <c r="BF50" s="415"/>
      <c r="BG50" s="152"/>
      <c r="BH50" s="415"/>
      <c r="BI50" s="415"/>
      <c r="BJ50" s="415"/>
      <c r="BK50" s="415"/>
      <c r="BL50" s="415"/>
      <c r="BM50" s="415"/>
      <c r="BN50" s="415"/>
      <c r="BO50" s="152"/>
      <c r="BP50" s="420"/>
      <c r="BQ50" s="420"/>
      <c r="BR50" s="419">
        <f t="shared" ref="BR50:BR56" si="44">SUM(BG50:BQ50)</f>
        <v>0</v>
      </c>
      <c r="BS50" s="156"/>
      <c r="BT50" s="156"/>
      <c r="BU50" s="147"/>
      <c r="BV50" s="162"/>
      <c r="BW50" s="162"/>
      <c r="BX50" s="162"/>
      <c r="BY50" s="12"/>
      <c r="BZ50" s="12"/>
      <c r="CA50" s="162"/>
      <c r="CB50" s="12"/>
      <c r="CC50" s="12"/>
      <c r="CD50" s="107"/>
      <c r="CE50" s="107"/>
      <c r="CF50" s="397">
        <f t="shared" ref="CF50:CF56" si="45">SUM(BS50:CE50)</f>
        <v>0</v>
      </c>
      <c r="CG50" s="240"/>
      <c r="CH50" s="400" t="str">
        <f t="shared" si="3"/>
        <v xml:space="preserve"> </v>
      </c>
      <c r="CI50" s="152"/>
      <c r="CJ50" s="152"/>
      <c r="CK50" s="152"/>
      <c r="CL50" s="152"/>
      <c r="CM50" s="152"/>
      <c r="CN50" s="415"/>
      <c r="CO50" s="415"/>
      <c r="CP50" s="415"/>
      <c r="CQ50" s="415"/>
      <c r="CR50" s="415"/>
      <c r="CS50" s="152"/>
      <c r="CT50" s="420"/>
      <c r="CU50" s="420"/>
      <c r="CV50" s="425">
        <f t="shared" ref="CV50:CV56" si="46">SUM(CK50:CU50)</f>
        <v>0</v>
      </c>
      <c r="CW50" s="151"/>
      <c r="CX50" s="156"/>
      <c r="CY50" s="156"/>
      <c r="CZ50" s="156"/>
      <c r="DA50" s="156"/>
      <c r="DB50" s="156"/>
      <c r="DC50" s="178"/>
      <c r="DD50" s="184"/>
      <c r="DE50" s="185"/>
      <c r="DF50" s="185"/>
      <c r="DG50" s="185"/>
      <c r="DH50" s="186"/>
      <c r="DI50" s="479">
        <f t="shared" ref="DI50:DI56" si="47">SUM(CW50:DH50)</f>
        <v>0</v>
      </c>
    </row>
    <row r="51" spans="1:113" s="10" customFormat="1" ht="26.4" customHeight="1" outlineLevel="2" x14ac:dyDescent="0.3">
      <c r="A51" s="256">
        <v>0</v>
      </c>
      <c r="B51" s="438" t="s">
        <v>338</v>
      </c>
      <c r="C51" s="428" t="s">
        <v>27</v>
      </c>
      <c r="D51" s="444"/>
      <c r="E51" s="5"/>
      <c r="F51" s="527"/>
      <c r="G51" s="6"/>
      <c r="H51" s="7"/>
      <c r="I51" s="74"/>
      <c r="J51" s="6"/>
      <c r="K51" s="6"/>
      <c r="L51" s="257"/>
      <c r="M51" s="15"/>
      <c r="N51" s="6"/>
      <c r="O51" s="6"/>
      <c r="P51" s="6"/>
      <c r="Q51" s="6"/>
      <c r="R51" s="6"/>
      <c r="S51" s="3"/>
      <c r="T51" s="3"/>
      <c r="U51" s="6"/>
      <c r="V51" s="6"/>
      <c r="W51" s="27"/>
      <c r="X51" s="524"/>
      <c r="Y51" s="524"/>
      <c r="Z51" s="524"/>
      <c r="AA51" s="524"/>
      <c r="AB51" s="524"/>
      <c r="AC51" s="524"/>
      <c r="AD51" s="524"/>
      <c r="AE51" s="524"/>
      <c r="AF51" s="524"/>
      <c r="AG51" s="524"/>
      <c r="AH51" s="524"/>
      <c r="AI51" s="524"/>
      <c r="AJ51" s="524"/>
      <c r="AK51" s="39"/>
      <c r="AL51" s="32"/>
      <c r="AM51" s="32"/>
      <c r="AN51" s="31"/>
      <c r="AO51" s="18"/>
      <c r="AP51" s="105"/>
      <c r="AQ51" s="265"/>
      <c r="AR51" s="519"/>
      <c r="AS51" s="541"/>
      <c r="AT51" s="541"/>
      <c r="AU51" s="537"/>
      <c r="AV51" s="537"/>
      <c r="AW51" s="118"/>
      <c r="AX51" s="534"/>
      <c r="AY51" s="542"/>
      <c r="AZ51" s="534"/>
      <c r="BA51" s="542"/>
      <c r="BB51" s="546"/>
      <c r="BC51" s="545"/>
      <c r="BD51" s="400" t="str">
        <f t="shared" si="43"/>
        <v xml:space="preserve"> </v>
      </c>
      <c r="BE51" s="152"/>
      <c r="BF51" s="415"/>
      <c r="BG51" s="152"/>
      <c r="BH51" s="415"/>
      <c r="BI51" s="415"/>
      <c r="BJ51" s="415"/>
      <c r="BK51" s="415"/>
      <c r="BL51" s="415"/>
      <c r="BM51" s="415"/>
      <c r="BN51" s="415"/>
      <c r="BO51" s="152"/>
      <c r="BP51" s="420"/>
      <c r="BQ51" s="420"/>
      <c r="BR51" s="419">
        <f t="shared" si="44"/>
        <v>0</v>
      </c>
      <c r="BS51" s="156"/>
      <c r="BT51" s="156"/>
      <c r="BU51" s="148"/>
      <c r="BV51" s="160"/>
      <c r="BW51" s="160"/>
      <c r="BX51" s="160"/>
      <c r="BY51" s="12"/>
      <c r="BZ51" s="12"/>
      <c r="CA51" s="160"/>
      <c r="CB51" s="12"/>
      <c r="CC51" s="12"/>
      <c r="CD51" s="107"/>
      <c r="CE51" s="107"/>
      <c r="CF51" s="397">
        <f t="shared" si="45"/>
        <v>0</v>
      </c>
      <c r="CG51" s="240"/>
      <c r="CH51" s="400" t="str">
        <f t="shared" si="3"/>
        <v xml:space="preserve"> </v>
      </c>
      <c r="CI51" s="152"/>
      <c r="CJ51" s="152"/>
      <c r="CK51" s="152"/>
      <c r="CL51" s="152"/>
      <c r="CM51" s="152"/>
      <c r="CN51" s="415"/>
      <c r="CO51" s="415"/>
      <c r="CP51" s="415"/>
      <c r="CQ51" s="415"/>
      <c r="CR51" s="415"/>
      <c r="CS51" s="152"/>
      <c r="CT51" s="420"/>
      <c r="CU51" s="420"/>
      <c r="CV51" s="425">
        <f t="shared" si="46"/>
        <v>0</v>
      </c>
      <c r="CW51" s="151"/>
      <c r="CX51" s="156"/>
      <c r="CY51" s="156"/>
      <c r="CZ51" s="156"/>
      <c r="DA51" s="156"/>
      <c r="DB51" s="156"/>
      <c r="DC51" s="178"/>
      <c r="DD51" s="184"/>
      <c r="DE51" s="185"/>
      <c r="DF51" s="185"/>
      <c r="DG51" s="185"/>
      <c r="DH51" s="186"/>
      <c r="DI51" s="479">
        <f t="shared" si="47"/>
        <v>0</v>
      </c>
    </row>
    <row r="52" spans="1:113" s="10" customFormat="1" ht="26.4" customHeight="1" outlineLevel="2" x14ac:dyDescent="0.3">
      <c r="A52" s="256">
        <v>0</v>
      </c>
      <c r="B52" s="438" t="s">
        <v>338</v>
      </c>
      <c r="C52" s="428" t="s">
        <v>27</v>
      </c>
      <c r="D52" s="444"/>
      <c r="E52" s="5"/>
      <c r="F52" s="528"/>
      <c r="G52" s="6"/>
      <c r="H52" s="7"/>
      <c r="I52" s="74"/>
      <c r="J52" s="6"/>
      <c r="K52" s="6"/>
      <c r="L52" s="257"/>
      <c r="M52" s="15"/>
      <c r="N52" s="6"/>
      <c r="O52" s="6"/>
      <c r="P52" s="6"/>
      <c r="Q52" s="6"/>
      <c r="R52" s="6"/>
      <c r="S52" s="3"/>
      <c r="T52" s="3"/>
      <c r="U52" s="6"/>
      <c r="V52" s="6"/>
      <c r="W52" s="27"/>
      <c r="X52" s="525"/>
      <c r="Y52" s="525"/>
      <c r="Z52" s="525"/>
      <c r="AA52" s="525"/>
      <c r="AB52" s="525"/>
      <c r="AC52" s="525"/>
      <c r="AD52" s="525"/>
      <c r="AE52" s="525"/>
      <c r="AF52" s="525"/>
      <c r="AG52" s="525"/>
      <c r="AH52" s="525"/>
      <c r="AI52" s="525"/>
      <c r="AJ52" s="525"/>
      <c r="AK52" s="39"/>
      <c r="AL52" s="32"/>
      <c r="AM52" s="32"/>
      <c r="AN52" s="31"/>
      <c r="AO52" s="18"/>
      <c r="AP52" s="105"/>
      <c r="AQ52" s="265"/>
      <c r="AR52" s="520"/>
      <c r="AS52" s="522"/>
      <c r="AT52" s="522"/>
      <c r="AU52" s="538"/>
      <c r="AV52" s="538"/>
      <c r="AW52" s="118"/>
      <c r="AX52" s="535"/>
      <c r="AY52" s="540"/>
      <c r="AZ52" s="535"/>
      <c r="BA52" s="540"/>
      <c r="BB52" s="544"/>
      <c r="BC52" s="545"/>
      <c r="BD52" s="400" t="str">
        <f t="shared" si="43"/>
        <v xml:space="preserve"> </v>
      </c>
      <c r="BE52" s="152"/>
      <c r="BF52" s="415"/>
      <c r="BG52" s="152"/>
      <c r="BH52" s="415"/>
      <c r="BI52" s="415"/>
      <c r="BJ52" s="415"/>
      <c r="BK52" s="415"/>
      <c r="BL52" s="415"/>
      <c r="BM52" s="415"/>
      <c r="BN52" s="415"/>
      <c r="BO52" s="152"/>
      <c r="BP52" s="420"/>
      <c r="BQ52" s="420"/>
      <c r="BR52" s="419">
        <f t="shared" si="44"/>
        <v>0</v>
      </c>
      <c r="BS52" s="156"/>
      <c r="BT52" s="156"/>
      <c r="BU52" s="148"/>
      <c r="BV52" s="160"/>
      <c r="BW52" s="160"/>
      <c r="BX52" s="160"/>
      <c r="BY52" s="12"/>
      <c r="BZ52" s="12"/>
      <c r="CA52" s="160"/>
      <c r="CB52" s="12"/>
      <c r="CC52" s="12"/>
      <c r="CD52" s="107"/>
      <c r="CE52" s="107"/>
      <c r="CF52" s="397">
        <f t="shared" si="45"/>
        <v>0</v>
      </c>
      <c r="CG52" s="240"/>
      <c r="CH52" s="400" t="str">
        <f t="shared" si="3"/>
        <v xml:space="preserve"> </v>
      </c>
      <c r="CI52" s="152"/>
      <c r="CJ52" s="152"/>
      <c r="CK52" s="152"/>
      <c r="CL52" s="152"/>
      <c r="CM52" s="152"/>
      <c r="CN52" s="415"/>
      <c r="CO52" s="415"/>
      <c r="CP52" s="415"/>
      <c r="CQ52" s="415"/>
      <c r="CR52" s="415"/>
      <c r="CS52" s="152"/>
      <c r="CT52" s="420"/>
      <c r="CU52" s="420"/>
      <c r="CV52" s="425">
        <f t="shared" si="46"/>
        <v>0</v>
      </c>
      <c r="CW52" s="151"/>
      <c r="CX52" s="156"/>
      <c r="CY52" s="156"/>
      <c r="CZ52" s="156"/>
      <c r="DA52" s="156"/>
      <c r="DB52" s="156"/>
      <c r="DC52" s="178"/>
      <c r="DD52" s="184"/>
      <c r="DE52" s="185"/>
      <c r="DF52" s="185"/>
      <c r="DG52" s="185"/>
      <c r="DH52" s="186"/>
      <c r="DI52" s="479">
        <f t="shared" si="47"/>
        <v>0</v>
      </c>
    </row>
    <row r="53" spans="1:113" s="10" customFormat="1" ht="26.4" customHeight="1" outlineLevel="2" x14ac:dyDescent="0.3">
      <c r="A53" s="256">
        <v>1</v>
      </c>
      <c r="B53" s="438" t="s">
        <v>338</v>
      </c>
      <c r="C53" s="428" t="s">
        <v>27</v>
      </c>
      <c r="D53" s="444"/>
      <c r="E53" s="5"/>
      <c r="F53" s="23"/>
      <c r="G53" s="6"/>
      <c r="H53" s="14"/>
      <c r="I53" s="74"/>
      <c r="J53" s="35"/>
      <c r="K53" s="6"/>
      <c r="L53" s="257"/>
      <c r="M53" s="15"/>
      <c r="N53" s="6"/>
      <c r="O53" s="6"/>
      <c r="P53" s="6"/>
      <c r="Q53" s="6"/>
      <c r="R53" s="6"/>
      <c r="S53" s="3"/>
      <c r="T53" s="3"/>
      <c r="U53" s="6"/>
      <c r="V53" s="6"/>
      <c r="W53" s="27"/>
      <c r="X53" s="61"/>
      <c r="Y53" s="57"/>
      <c r="Z53" s="66"/>
      <c r="AA53" s="66"/>
      <c r="AB53" s="44"/>
      <c r="AC53" s="12"/>
      <c r="AD53" s="12"/>
      <c r="AE53" s="12"/>
      <c r="AF53" s="46"/>
      <c r="AG53" s="46"/>
      <c r="AH53" s="46"/>
      <c r="AI53" s="46"/>
      <c r="AJ53" s="49"/>
      <c r="AK53" s="39"/>
      <c r="AL53" s="32"/>
      <c r="AM53" s="32"/>
      <c r="AN53" s="31"/>
      <c r="AO53" s="18"/>
      <c r="AP53" s="105"/>
      <c r="AQ53" s="265"/>
      <c r="AR53" s="262">
        <f>305807+54246</f>
        <v>360053</v>
      </c>
      <c r="AS53" s="117">
        <f>1512+0</f>
        <v>1512</v>
      </c>
      <c r="AT53" s="117">
        <f>199+0</f>
        <v>199</v>
      </c>
      <c r="AU53" s="75">
        <f>AR53+AS53+AT53</f>
        <v>361764</v>
      </c>
      <c r="AV53" s="75">
        <f>AR53+AS53+AT53</f>
        <v>361764</v>
      </c>
      <c r="AW53" s="118"/>
      <c r="AX53" s="119">
        <f>173100+857</f>
        <v>173957</v>
      </c>
      <c r="AY53" s="142">
        <f>AX53/AR53</f>
        <v>0.48314275953817909</v>
      </c>
      <c r="AZ53" s="119">
        <f>98792+0</f>
        <v>98792</v>
      </c>
      <c r="BA53" s="142">
        <f>AZ53/AR53</f>
        <v>0.27438182711989623</v>
      </c>
      <c r="BB53" s="144">
        <f>0+0</f>
        <v>0</v>
      </c>
      <c r="BC53" s="150">
        <f>BB53/AS53</f>
        <v>0</v>
      </c>
      <c r="BD53" s="400">
        <v>1</v>
      </c>
      <c r="BE53" s="152">
        <v>1</v>
      </c>
      <c r="BF53" s="415"/>
      <c r="BG53" s="176"/>
      <c r="BH53" s="416"/>
      <c r="BI53" s="416">
        <v>1</v>
      </c>
      <c r="BJ53" s="416"/>
      <c r="BK53" s="416"/>
      <c r="BL53" s="416"/>
      <c r="BM53" s="416"/>
      <c r="BN53" s="416"/>
      <c r="BO53" s="176"/>
      <c r="BP53" s="421"/>
      <c r="BQ53" s="421"/>
      <c r="BR53" s="419">
        <f t="shared" si="44"/>
        <v>1</v>
      </c>
      <c r="BS53" s="169">
        <v>1</v>
      </c>
      <c r="BT53" s="169">
        <v>1</v>
      </c>
      <c r="BU53" s="169">
        <v>1</v>
      </c>
      <c r="BV53" s="170"/>
      <c r="BW53" s="170"/>
      <c r="BX53" s="170"/>
      <c r="BY53" s="171">
        <v>1</v>
      </c>
      <c r="BZ53" s="171">
        <v>1</v>
      </c>
      <c r="CA53" s="170"/>
      <c r="CB53" s="171">
        <v>1</v>
      </c>
      <c r="CC53" s="171">
        <v>1</v>
      </c>
      <c r="CD53" s="172">
        <v>1</v>
      </c>
      <c r="CE53" s="172">
        <v>1</v>
      </c>
      <c r="CF53" s="398">
        <f t="shared" si="45"/>
        <v>9</v>
      </c>
      <c r="CG53" s="241"/>
      <c r="CH53" s="400" t="str">
        <f t="shared" si="3"/>
        <v xml:space="preserve"> </v>
      </c>
      <c r="CI53" s="152"/>
      <c r="CJ53" s="152"/>
      <c r="CK53" s="176"/>
      <c r="CL53" s="176"/>
      <c r="CM53" s="176"/>
      <c r="CN53" s="416"/>
      <c r="CO53" s="416"/>
      <c r="CP53" s="416"/>
      <c r="CQ53" s="416"/>
      <c r="CR53" s="416"/>
      <c r="CS53" s="176"/>
      <c r="CT53" s="421"/>
      <c r="CU53" s="421"/>
      <c r="CV53" s="425">
        <f t="shared" si="46"/>
        <v>0</v>
      </c>
      <c r="CW53" s="168"/>
      <c r="CX53" s="169"/>
      <c r="CY53" s="169"/>
      <c r="CZ53" s="169"/>
      <c r="DA53" s="169"/>
      <c r="DB53" s="169"/>
      <c r="DC53" s="179"/>
      <c r="DD53" s="187"/>
      <c r="DE53" s="188"/>
      <c r="DF53" s="188"/>
      <c r="DG53" s="188"/>
      <c r="DH53" s="189"/>
      <c r="DI53" s="480">
        <f t="shared" si="47"/>
        <v>0</v>
      </c>
    </row>
    <row r="54" spans="1:113" s="10" customFormat="1" ht="26.4" customHeight="1" outlineLevel="2" x14ac:dyDescent="0.25">
      <c r="A54" s="256">
        <v>1</v>
      </c>
      <c r="B54" s="438" t="s">
        <v>338</v>
      </c>
      <c r="C54" s="429" t="s">
        <v>17</v>
      </c>
      <c r="D54" s="444"/>
      <c r="E54" s="5"/>
      <c r="F54" s="20"/>
      <c r="G54" s="15"/>
      <c r="H54" s="14"/>
      <c r="I54" s="8"/>
      <c r="J54" s="6"/>
      <c r="K54" s="11"/>
      <c r="L54" s="257"/>
      <c r="M54" s="15"/>
      <c r="N54" s="6"/>
      <c r="O54" s="6"/>
      <c r="P54" s="6"/>
      <c r="Q54" s="6"/>
      <c r="R54" s="6"/>
      <c r="S54" s="3"/>
      <c r="T54" s="3"/>
      <c r="U54" s="6"/>
      <c r="V54" s="6"/>
      <c r="W54" s="27"/>
      <c r="X54" s="61"/>
      <c r="Y54" s="57"/>
      <c r="Z54" s="66"/>
      <c r="AA54" s="66"/>
      <c r="AB54" s="44"/>
      <c r="AC54" s="12"/>
      <c r="AD54" s="12"/>
      <c r="AE54" s="12"/>
      <c r="AF54" s="71"/>
      <c r="AG54" s="71"/>
      <c r="AH54" s="71"/>
      <c r="AI54" s="71"/>
      <c r="AJ54" s="72"/>
      <c r="AK54" s="13"/>
      <c r="AL54" s="32"/>
      <c r="AM54" s="32"/>
      <c r="AN54" s="31"/>
      <c r="AO54" s="18"/>
      <c r="AP54" s="104"/>
      <c r="AQ54" s="265"/>
      <c r="AR54" s="262" t="e">
        <f>VLOOKUP(F54,'CA TV AV'!C:J,4,0)</f>
        <v>#N/A</v>
      </c>
      <c r="AS54" s="117" t="e">
        <f>VLOOKUP(F54,'CA TV AV'!C:E,3,0)</f>
        <v>#N/A</v>
      </c>
      <c r="AT54" s="117" t="e">
        <f>VLOOKUP(F54,'CA TV AV'!C:G,5,0)</f>
        <v>#N/A</v>
      </c>
      <c r="AU54" s="75" t="e">
        <f>AR54+AS54+AT54</f>
        <v>#N/A</v>
      </c>
      <c r="AV54" s="75" t="e">
        <f>VLOOKUP(F54,'CA TV AV'!C:H,6,0)</f>
        <v>#N/A</v>
      </c>
      <c r="AW54" s="118"/>
      <c r="AX54" s="119" t="e">
        <f>VLOOKUP(F54,'CA TV UHD'!C:E,3,0)</f>
        <v>#N/A</v>
      </c>
      <c r="AY54" s="142" t="e">
        <f>AX54/AR54</f>
        <v>#N/A</v>
      </c>
      <c r="AZ54" s="119" t="e">
        <f>VLOOKUP(F54,'CA CURVE'!C:F,4,0)</f>
        <v>#N/A</v>
      </c>
      <c r="BA54" s="142" t="e">
        <f>AZ54/AR54</f>
        <v>#N/A</v>
      </c>
      <c r="BB54" s="144" t="e">
        <f>VLOOKUP(F54,'CA CURVE'!C:E,3,0)</f>
        <v>#N/A</v>
      </c>
      <c r="BC54" s="150" t="e">
        <f>BB54/AS54</f>
        <v>#N/A</v>
      </c>
      <c r="BD54" s="400">
        <v>1</v>
      </c>
      <c r="BE54" s="152">
        <v>1</v>
      </c>
      <c r="BF54" s="415"/>
      <c r="BG54" s="152"/>
      <c r="BH54" s="415"/>
      <c r="BI54" s="415">
        <v>1</v>
      </c>
      <c r="BJ54" s="415"/>
      <c r="BK54" s="415"/>
      <c r="BL54" s="415"/>
      <c r="BM54" s="415"/>
      <c r="BN54" s="415"/>
      <c r="BO54" s="152"/>
      <c r="BP54" s="420"/>
      <c r="BQ54" s="420"/>
      <c r="BR54" s="419">
        <f t="shared" si="44"/>
        <v>1</v>
      </c>
      <c r="BS54" s="156">
        <v>1</v>
      </c>
      <c r="BT54" s="164"/>
      <c r="BU54" s="12">
        <v>1</v>
      </c>
      <c r="BV54" s="12">
        <v>1</v>
      </c>
      <c r="BW54" s="12">
        <v>1</v>
      </c>
      <c r="BX54" s="12">
        <v>1</v>
      </c>
      <c r="BY54" s="12">
        <v>1</v>
      </c>
      <c r="BZ54" s="12">
        <v>1</v>
      </c>
      <c r="CA54" s="12">
        <v>1</v>
      </c>
      <c r="CB54" s="12">
        <v>1</v>
      </c>
      <c r="CC54" s="12">
        <v>1</v>
      </c>
      <c r="CD54" s="164"/>
      <c r="CE54" s="107">
        <v>1</v>
      </c>
      <c r="CF54" s="397">
        <f t="shared" si="45"/>
        <v>11</v>
      </c>
      <c r="CG54" s="240"/>
      <c r="CH54" s="400"/>
      <c r="CI54" s="152"/>
      <c r="CJ54" s="152"/>
      <c r="CK54" s="152"/>
      <c r="CL54" s="152"/>
      <c r="CM54" s="152"/>
      <c r="CN54" s="415"/>
      <c r="CO54" s="415"/>
      <c r="CP54" s="415"/>
      <c r="CQ54" s="415"/>
      <c r="CR54" s="415"/>
      <c r="CS54" s="152"/>
      <c r="CT54" s="420"/>
      <c r="CU54" s="420"/>
      <c r="CV54" s="425">
        <f t="shared" si="46"/>
        <v>0</v>
      </c>
      <c r="CW54" s="151"/>
      <c r="CX54" s="156"/>
      <c r="CY54" s="156"/>
      <c r="CZ54" s="156"/>
      <c r="DA54" s="156"/>
      <c r="DB54" s="156"/>
      <c r="DC54" s="178"/>
      <c r="DD54" s="184"/>
      <c r="DE54" s="185"/>
      <c r="DF54" s="185"/>
      <c r="DG54" s="185"/>
      <c r="DH54" s="186"/>
      <c r="DI54" s="479">
        <f t="shared" si="47"/>
        <v>0</v>
      </c>
    </row>
    <row r="55" spans="1:113" s="10" customFormat="1" ht="26.4" customHeight="1" outlineLevel="2" x14ac:dyDescent="0.25">
      <c r="A55" s="256">
        <v>1</v>
      </c>
      <c r="B55" s="438" t="s">
        <v>338</v>
      </c>
      <c r="C55" s="429" t="s">
        <v>17</v>
      </c>
      <c r="D55" s="446"/>
      <c r="E55" s="5"/>
      <c r="F55" s="516"/>
      <c r="G55" s="15"/>
      <c r="H55" s="14"/>
      <c r="I55" s="8"/>
      <c r="J55" s="6"/>
      <c r="K55" s="6"/>
      <c r="L55" s="257"/>
      <c r="M55" s="15"/>
      <c r="N55" s="6"/>
      <c r="O55" s="6"/>
      <c r="P55" s="6"/>
      <c r="Q55" s="6"/>
      <c r="R55" s="6"/>
      <c r="S55" s="3"/>
      <c r="T55" s="3"/>
      <c r="U55" s="6"/>
      <c r="V55" s="6"/>
      <c r="W55" s="27"/>
      <c r="X55" s="61"/>
      <c r="Y55" s="57"/>
      <c r="Z55" s="66"/>
      <c r="AA55" s="66"/>
      <c r="AB55" s="58"/>
      <c r="AC55" s="12"/>
      <c r="AD55" s="12"/>
      <c r="AE55" s="12"/>
      <c r="AF55" s="46"/>
      <c r="AG55" s="46"/>
      <c r="AH55" s="46"/>
      <c r="AI55" s="46"/>
      <c r="AJ55" s="49"/>
      <c r="AK55" s="16"/>
      <c r="AL55" s="32"/>
      <c r="AM55" s="32"/>
      <c r="AN55" s="31"/>
      <c r="AO55" s="18"/>
      <c r="AP55" s="104"/>
      <c r="AQ55" s="265"/>
      <c r="AR55" s="518" t="e">
        <f>VLOOKUP(F55,'CA TV AV'!C:J,4,0)</f>
        <v>#N/A</v>
      </c>
      <c r="AS55" s="521" t="e">
        <f>VLOOKUP(F55,'CA TV AV'!C:E,3,0)</f>
        <v>#N/A</v>
      </c>
      <c r="AT55" s="521" t="e">
        <f>VLOOKUP(F55,'CA TV AV'!C:G,5,0)</f>
        <v>#N/A</v>
      </c>
      <c r="AU55" s="75" t="e">
        <f>AR55+AS55+AT55</f>
        <v>#N/A</v>
      </c>
      <c r="AV55" s="536" t="e">
        <f>VLOOKUP(F55,'CA TV AV'!C:H,6,0)</f>
        <v>#N/A</v>
      </c>
      <c r="AW55" s="118"/>
      <c r="AX55" s="533" t="e">
        <f>VLOOKUP(F55,'CA TV UHD'!C:E,3,0)</f>
        <v>#N/A</v>
      </c>
      <c r="AY55" s="539" t="e">
        <f>AX55/AR55</f>
        <v>#N/A</v>
      </c>
      <c r="AZ55" s="533" t="e">
        <f>VLOOKUP(F55,'CA CURVE'!C:F,4,0)</f>
        <v>#N/A</v>
      </c>
      <c r="BA55" s="539" t="e">
        <f>AZ55/AR55</f>
        <v>#N/A</v>
      </c>
      <c r="BB55" s="543" t="e">
        <f>VLOOKUP(F55,'CA CURVE'!C:E,3,0)</f>
        <v>#N/A</v>
      </c>
      <c r="BC55" s="545" t="e">
        <f>BB55/AS55</f>
        <v>#N/A</v>
      </c>
      <c r="BD55" s="400">
        <v>1</v>
      </c>
      <c r="BE55" s="152">
        <v>1</v>
      </c>
      <c r="BF55" s="415"/>
      <c r="BG55" s="152"/>
      <c r="BH55" s="415">
        <v>1</v>
      </c>
      <c r="BI55" s="415">
        <v>1</v>
      </c>
      <c r="BJ55" s="415"/>
      <c r="BK55" s="415"/>
      <c r="BL55" s="415"/>
      <c r="BM55" s="415"/>
      <c r="BN55" s="415"/>
      <c r="BO55" s="152"/>
      <c r="BP55" s="420"/>
      <c r="BQ55" s="420"/>
      <c r="BR55" s="419">
        <f t="shared" si="44"/>
        <v>2</v>
      </c>
      <c r="BS55" s="156">
        <v>1</v>
      </c>
      <c r="BT55" s="164"/>
      <c r="BU55" s="12">
        <v>1</v>
      </c>
      <c r="BV55" s="12">
        <v>1</v>
      </c>
      <c r="BW55" s="12">
        <v>1</v>
      </c>
      <c r="BX55" s="12">
        <v>1</v>
      </c>
      <c r="BY55" s="12">
        <v>1</v>
      </c>
      <c r="BZ55" s="12">
        <v>1</v>
      </c>
      <c r="CA55" s="12">
        <v>1</v>
      </c>
      <c r="CB55" s="12">
        <v>1</v>
      </c>
      <c r="CC55" s="12">
        <v>1</v>
      </c>
      <c r="CD55" s="164"/>
      <c r="CE55" s="107">
        <v>1</v>
      </c>
      <c r="CF55" s="397">
        <f t="shared" si="45"/>
        <v>11</v>
      </c>
      <c r="CG55" s="240"/>
      <c r="CH55" s="400" t="str">
        <f t="shared" si="3"/>
        <v xml:space="preserve"> </v>
      </c>
      <c r="CI55" s="152"/>
      <c r="CJ55" s="152"/>
      <c r="CK55" s="152"/>
      <c r="CL55" s="152"/>
      <c r="CM55" s="152"/>
      <c r="CN55" s="415"/>
      <c r="CO55" s="415"/>
      <c r="CP55" s="415"/>
      <c r="CQ55" s="415"/>
      <c r="CR55" s="415"/>
      <c r="CS55" s="152"/>
      <c r="CT55" s="420"/>
      <c r="CU55" s="420"/>
      <c r="CV55" s="425">
        <f t="shared" si="46"/>
        <v>0</v>
      </c>
      <c r="CW55" s="151"/>
      <c r="CX55" s="156"/>
      <c r="CY55" s="156"/>
      <c r="CZ55" s="156"/>
      <c r="DA55" s="156"/>
      <c r="DB55" s="156"/>
      <c r="DC55" s="178"/>
      <c r="DD55" s="184"/>
      <c r="DE55" s="185"/>
      <c r="DF55" s="185"/>
      <c r="DG55" s="185"/>
      <c r="DH55" s="186"/>
      <c r="DI55" s="479">
        <f t="shared" si="47"/>
        <v>0</v>
      </c>
    </row>
    <row r="56" spans="1:113" s="10" customFormat="1" ht="26.4" customHeight="1" outlineLevel="2" thickBot="1" x14ac:dyDescent="0.3">
      <c r="A56" s="256">
        <v>1</v>
      </c>
      <c r="B56" s="438" t="s">
        <v>338</v>
      </c>
      <c r="C56" s="429" t="s">
        <v>17</v>
      </c>
      <c r="D56" s="446"/>
      <c r="E56" s="5"/>
      <c r="F56" s="517"/>
      <c r="G56" s="15"/>
      <c r="H56" s="14"/>
      <c r="I56" s="8"/>
      <c r="J56" s="6"/>
      <c r="K56" s="6"/>
      <c r="L56" s="257"/>
      <c r="M56" s="15"/>
      <c r="N56" s="6"/>
      <c r="O56" s="6"/>
      <c r="P56" s="6"/>
      <c r="Q56" s="6"/>
      <c r="R56" s="6"/>
      <c r="S56" s="3"/>
      <c r="T56" s="3"/>
      <c r="U56" s="6"/>
      <c r="V56" s="6"/>
      <c r="W56" s="27"/>
      <c r="X56" s="61"/>
      <c r="Y56" s="57"/>
      <c r="Z56" s="66"/>
      <c r="AA56" s="66"/>
      <c r="AB56" s="58"/>
      <c r="AC56" s="12"/>
      <c r="AD56" s="12"/>
      <c r="AE56" s="12"/>
      <c r="AF56" s="46"/>
      <c r="AG56" s="46"/>
      <c r="AH56" s="46"/>
      <c r="AI56" s="46"/>
      <c r="AJ56" s="49"/>
      <c r="AK56" s="16"/>
      <c r="AL56" s="32"/>
      <c r="AM56" s="32"/>
      <c r="AN56" s="31"/>
      <c r="AO56" s="18"/>
      <c r="AP56" s="104"/>
      <c r="AQ56" s="265"/>
      <c r="AR56" s="520"/>
      <c r="AS56" s="522"/>
      <c r="AT56" s="522"/>
      <c r="AU56" s="75">
        <f>AR56+AS56+AT56</f>
        <v>0</v>
      </c>
      <c r="AV56" s="538"/>
      <c r="AW56" s="118"/>
      <c r="AX56" s="535"/>
      <c r="AY56" s="540"/>
      <c r="AZ56" s="535"/>
      <c r="BA56" s="540"/>
      <c r="BB56" s="544"/>
      <c r="BC56" s="545"/>
      <c r="BD56" s="400">
        <f t="shared" si="43"/>
        <v>1</v>
      </c>
      <c r="BE56" s="176">
        <v>1</v>
      </c>
      <c r="BF56" s="416"/>
      <c r="BG56" s="176"/>
      <c r="BH56" s="416">
        <v>1</v>
      </c>
      <c r="BI56" s="416">
        <v>1</v>
      </c>
      <c r="BJ56" s="416"/>
      <c r="BK56" s="416"/>
      <c r="BL56" s="416"/>
      <c r="BM56" s="416"/>
      <c r="BN56" s="416"/>
      <c r="BO56" s="176"/>
      <c r="BP56" s="421"/>
      <c r="BQ56" s="421"/>
      <c r="BR56" s="419">
        <f t="shared" si="44"/>
        <v>2</v>
      </c>
      <c r="BS56" s="169">
        <v>1</v>
      </c>
      <c r="BT56" s="175"/>
      <c r="BU56" s="171">
        <v>1</v>
      </c>
      <c r="BV56" s="171">
        <v>1</v>
      </c>
      <c r="BW56" s="171">
        <v>1</v>
      </c>
      <c r="BX56" s="171">
        <v>1</v>
      </c>
      <c r="BY56" s="171">
        <v>1</v>
      </c>
      <c r="BZ56" s="171">
        <v>1</v>
      </c>
      <c r="CA56" s="171">
        <v>1</v>
      </c>
      <c r="CB56" s="171">
        <v>1</v>
      </c>
      <c r="CC56" s="171">
        <v>1</v>
      </c>
      <c r="CD56" s="175"/>
      <c r="CE56" s="172">
        <v>1</v>
      </c>
      <c r="CF56" s="398">
        <f t="shared" si="45"/>
        <v>11</v>
      </c>
      <c r="CG56" s="241"/>
      <c r="CH56" s="400" t="str">
        <f t="shared" si="3"/>
        <v xml:space="preserve"> </v>
      </c>
      <c r="CI56" s="176"/>
      <c r="CJ56" s="176"/>
      <c r="CK56" s="176"/>
      <c r="CL56" s="176"/>
      <c r="CM56" s="176"/>
      <c r="CN56" s="416"/>
      <c r="CO56" s="416"/>
      <c r="CP56" s="416"/>
      <c r="CQ56" s="416"/>
      <c r="CR56" s="416"/>
      <c r="CS56" s="176"/>
      <c r="CT56" s="421"/>
      <c r="CU56" s="421"/>
      <c r="CV56" s="425">
        <f t="shared" si="46"/>
        <v>0</v>
      </c>
      <c r="CW56" s="153"/>
      <c r="CX56" s="158"/>
      <c r="CY56" s="158"/>
      <c r="CZ56" s="158"/>
      <c r="DA56" s="158"/>
      <c r="DB56" s="158"/>
      <c r="DC56" s="180"/>
      <c r="DD56" s="190"/>
      <c r="DE56" s="191"/>
      <c r="DF56" s="191"/>
      <c r="DG56" s="191"/>
      <c r="DH56" s="192"/>
      <c r="DI56" s="482">
        <f t="shared" si="47"/>
        <v>0</v>
      </c>
    </row>
    <row r="57" spans="1:113" s="311" customFormat="1" ht="26.4" customHeight="1" thickBot="1" x14ac:dyDescent="0.3">
      <c r="A57" s="290">
        <f>SUBTOTAL(9,A50:A56)</f>
        <v>4</v>
      </c>
      <c r="B57" s="439" t="s">
        <v>343</v>
      </c>
      <c r="C57" s="430" t="s">
        <v>318</v>
      </c>
      <c r="D57" s="439"/>
      <c r="E57" s="292"/>
      <c r="F57" s="291"/>
      <c r="G57" s="291"/>
      <c r="H57" s="293"/>
      <c r="I57" s="294"/>
      <c r="J57" s="291"/>
      <c r="K57" s="291"/>
      <c r="L57" s="295"/>
      <c r="M57" s="296"/>
      <c r="N57" s="291"/>
      <c r="O57" s="291"/>
      <c r="P57" s="291"/>
      <c r="Q57" s="291"/>
      <c r="R57" s="291"/>
      <c r="S57" s="297"/>
      <c r="T57" s="297"/>
      <c r="U57" s="291"/>
      <c r="V57" s="291"/>
      <c r="W57" s="291"/>
      <c r="X57" s="298"/>
      <c r="Y57" s="298"/>
      <c r="Z57" s="299"/>
      <c r="AA57" s="300"/>
      <c r="AB57" s="298"/>
      <c r="AC57" s="301"/>
      <c r="AD57" s="301"/>
      <c r="AE57" s="301"/>
      <c r="AF57" s="298"/>
      <c r="AG57" s="298"/>
      <c r="AH57" s="298"/>
      <c r="AI57" s="298"/>
      <c r="AJ57" s="298"/>
      <c r="AK57" s="302"/>
      <c r="AL57" s="303"/>
      <c r="AM57" s="303"/>
      <c r="AN57" s="301"/>
      <c r="AO57" s="301"/>
      <c r="AP57" s="304"/>
      <c r="AQ57" s="305"/>
      <c r="AR57" s="306"/>
      <c r="AS57" s="298"/>
      <c r="AT57" s="298"/>
      <c r="AU57" s="298"/>
      <c r="AV57" s="298"/>
      <c r="AW57" s="307"/>
      <c r="AX57" s="298"/>
      <c r="AY57" s="308"/>
      <c r="AZ57" s="298"/>
      <c r="BA57" s="308"/>
      <c r="BB57" s="309"/>
      <c r="BC57" s="310"/>
      <c r="BD57" s="466">
        <f t="shared" ref="BD57:DI57" si="48">SUBTOTAL(9,BD50:BD56)</f>
        <v>4</v>
      </c>
      <c r="BE57" s="458">
        <f t="shared" si="48"/>
        <v>4</v>
      </c>
      <c r="BF57" s="458">
        <f t="shared" si="48"/>
        <v>0</v>
      </c>
      <c r="BG57" s="458">
        <f t="shared" si="48"/>
        <v>0</v>
      </c>
      <c r="BH57" s="458">
        <f t="shared" si="48"/>
        <v>2</v>
      </c>
      <c r="BI57" s="458">
        <f t="shared" si="48"/>
        <v>4</v>
      </c>
      <c r="BJ57" s="458">
        <f t="shared" si="48"/>
        <v>0</v>
      </c>
      <c r="BK57" s="458">
        <f t="shared" si="48"/>
        <v>0</v>
      </c>
      <c r="BL57" s="458">
        <f t="shared" si="48"/>
        <v>0</v>
      </c>
      <c r="BM57" s="458">
        <f t="shared" si="48"/>
        <v>0</v>
      </c>
      <c r="BN57" s="458">
        <f t="shared" si="48"/>
        <v>0</v>
      </c>
      <c r="BO57" s="458">
        <f t="shared" si="48"/>
        <v>0</v>
      </c>
      <c r="BP57" s="458">
        <f t="shared" si="48"/>
        <v>0</v>
      </c>
      <c r="BQ57" s="458">
        <f>SUBTOTAL(9,BQ50:BQ56)</f>
        <v>0</v>
      </c>
      <c r="BR57" s="467">
        <f>SUBTOTAL(9,BR50:BR56)</f>
        <v>6</v>
      </c>
      <c r="BS57" s="466">
        <f t="shared" si="48"/>
        <v>4</v>
      </c>
      <c r="BT57" s="458">
        <f t="shared" si="48"/>
        <v>1</v>
      </c>
      <c r="BU57" s="458">
        <f t="shared" si="48"/>
        <v>4</v>
      </c>
      <c r="BV57" s="458">
        <f t="shared" si="48"/>
        <v>3</v>
      </c>
      <c r="BW57" s="458">
        <f t="shared" si="48"/>
        <v>3</v>
      </c>
      <c r="BX57" s="458">
        <f t="shared" si="48"/>
        <v>3</v>
      </c>
      <c r="BY57" s="458">
        <f t="shared" si="48"/>
        <v>4</v>
      </c>
      <c r="BZ57" s="458">
        <f t="shared" si="48"/>
        <v>4</v>
      </c>
      <c r="CA57" s="458">
        <f t="shared" si="48"/>
        <v>3</v>
      </c>
      <c r="CB57" s="458">
        <f t="shared" si="48"/>
        <v>4</v>
      </c>
      <c r="CC57" s="458">
        <f t="shared" si="48"/>
        <v>4</v>
      </c>
      <c r="CD57" s="458">
        <f t="shared" si="48"/>
        <v>1</v>
      </c>
      <c r="CE57" s="458">
        <f t="shared" si="48"/>
        <v>4</v>
      </c>
      <c r="CF57" s="458">
        <f t="shared" si="48"/>
        <v>42</v>
      </c>
      <c r="CG57" s="290">
        <f t="shared" si="48"/>
        <v>0</v>
      </c>
      <c r="CH57" s="466">
        <f t="shared" si="48"/>
        <v>0</v>
      </c>
      <c r="CI57" s="458">
        <f t="shared" si="48"/>
        <v>0</v>
      </c>
      <c r="CJ57" s="458">
        <f t="shared" si="48"/>
        <v>0</v>
      </c>
      <c r="CK57" s="458">
        <f t="shared" si="48"/>
        <v>0</v>
      </c>
      <c r="CL57" s="458">
        <f t="shared" si="48"/>
        <v>0</v>
      </c>
      <c r="CM57" s="458"/>
      <c r="CN57" s="458">
        <f t="shared" ref="CN57:CT57" si="49">SUBTOTAL(9,CN50:CN56)</f>
        <v>0</v>
      </c>
      <c r="CO57" s="458">
        <f t="shared" si="49"/>
        <v>0</v>
      </c>
      <c r="CP57" s="458">
        <f t="shared" si="49"/>
        <v>0</v>
      </c>
      <c r="CQ57" s="458">
        <f t="shared" si="49"/>
        <v>0</v>
      </c>
      <c r="CR57" s="458">
        <f t="shared" si="49"/>
        <v>0</v>
      </c>
      <c r="CS57" s="458">
        <f t="shared" si="49"/>
        <v>0</v>
      </c>
      <c r="CT57" s="458">
        <f t="shared" si="49"/>
        <v>0</v>
      </c>
      <c r="CU57" s="458">
        <f>SUBTOTAL(9,CU50:CU56)</f>
        <v>0</v>
      </c>
      <c r="CV57" s="458">
        <f>SUBTOTAL(9,CV50:CV56)</f>
        <v>0</v>
      </c>
      <c r="CW57" s="458">
        <f t="shared" si="48"/>
        <v>0</v>
      </c>
      <c r="CX57" s="458">
        <f t="shared" si="48"/>
        <v>0</v>
      </c>
      <c r="CY57" s="458">
        <f t="shared" si="48"/>
        <v>0</v>
      </c>
      <c r="CZ57" s="458">
        <f t="shared" si="48"/>
        <v>0</v>
      </c>
      <c r="DA57" s="458">
        <f t="shared" si="48"/>
        <v>0</v>
      </c>
      <c r="DB57" s="458">
        <f t="shared" si="48"/>
        <v>0</v>
      </c>
      <c r="DC57" s="458">
        <f t="shared" si="48"/>
        <v>0</v>
      </c>
      <c r="DD57" s="458">
        <f t="shared" si="48"/>
        <v>0</v>
      </c>
      <c r="DE57" s="458">
        <f t="shared" si="48"/>
        <v>0</v>
      </c>
      <c r="DF57" s="458">
        <f t="shared" si="48"/>
        <v>0</v>
      </c>
      <c r="DG57" s="458">
        <f t="shared" si="48"/>
        <v>0</v>
      </c>
      <c r="DH57" s="458">
        <f t="shared" si="48"/>
        <v>0</v>
      </c>
      <c r="DI57" s="458">
        <f t="shared" si="48"/>
        <v>0</v>
      </c>
    </row>
    <row r="58" spans="1:113" x14ac:dyDescent="0.25">
      <c r="CH58" s="166"/>
      <c r="CI58" s="166"/>
      <c r="CJ58" s="166"/>
      <c r="CK58" s="166"/>
      <c r="CL58" s="166"/>
      <c r="CM58" s="166"/>
      <c r="DD58" s="1"/>
      <c r="DI58" s="243"/>
    </row>
    <row r="59" spans="1:113" x14ac:dyDescent="0.25">
      <c r="CH59" s="166"/>
      <c r="CI59" s="166"/>
      <c r="CJ59" s="166"/>
      <c r="CK59" s="166"/>
      <c r="CL59" s="166"/>
      <c r="CM59" s="166"/>
      <c r="DD59" s="1"/>
      <c r="DI59" s="243"/>
    </row>
    <row r="60" spans="1:113" ht="15" thickBot="1" x14ac:dyDescent="0.3">
      <c r="CH60" s="166"/>
      <c r="CI60" s="166"/>
      <c r="CJ60" s="166"/>
      <c r="CK60" s="166"/>
      <c r="CL60" s="166"/>
      <c r="CM60" s="166"/>
      <c r="DD60" s="1"/>
      <c r="DI60" s="243"/>
    </row>
    <row r="61" spans="1:113" s="330" customFormat="1" ht="33.75" customHeight="1" thickBot="1" x14ac:dyDescent="0.3">
      <c r="A61" s="312">
        <f>SUM(A57,A49,A42,A36,A26,A13)</f>
        <v>44</v>
      </c>
      <c r="B61" s="443" t="s">
        <v>323</v>
      </c>
      <c r="C61" s="435"/>
      <c r="D61" s="447"/>
      <c r="E61" s="313">
        <f>BD61/A61</f>
        <v>0.52272727272727271</v>
      </c>
      <c r="F61" s="314"/>
      <c r="G61" s="314"/>
      <c r="H61" s="314"/>
      <c r="I61" s="314"/>
      <c r="J61" s="314"/>
      <c r="K61" s="314"/>
      <c r="L61" s="315"/>
      <c r="M61" s="316"/>
      <c r="N61" s="316"/>
      <c r="O61" s="316"/>
      <c r="P61" s="316"/>
      <c r="Q61" s="316"/>
      <c r="R61" s="316"/>
      <c r="S61" s="317"/>
      <c r="T61" s="317"/>
      <c r="U61" s="316"/>
      <c r="V61" s="316"/>
      <c r="W61" s="316"/>
      <c r="X61" s="318"/>
      <c r="Y61" s="318"/>
      <c r="Z61" s="319"/>
      <c r="AA61" s="320"/>
      <c r="AB61" s="318"/>
      <c r="AC61" s="321"/>
      <c r="AD61" s="321"/>
      <c r="AE61" s="321"/>
      <c r="AF61" s="318"/>
      <c r="AG61" s="318"/>
      <c r="AH61" s="318"/>
      <c r="AI61" s="318"/>
      <c r="AJ61" s="318"/>
      <c r="AK61" s="322"/>
      <c r="AL61" s="323"/>
      <c r="AM61" s="323"/>
      <c r="AN61" s="321"/>
      <c r="AO61" s="321"/>
      <c r="AP61" s="324"/>
      <c r="AQ61" s="325"/>
      <c r="AR61" s="318"/>
      <c r="AS61" s="318"/>
      <c r="AT61" s="318"/>
      <c r="AU61" s="318"/>
      <c r="AV61" s="318"/>
      <c r="AW61" s="326"/>
      <c r="AX61" s="318"/>
      <c r="AY61" s="327"/>
      <c r="AZ61" s="318"/>
      <c r="BA61" s="327"/>
      <c r="BB61" s="328"/>
      <c r="BC61" s="329"/>
      <c r="BD61" s="312">
        <f>BD13+BD26+BD36+BD42+BD49+BD57</f>
        <v>23</v>
      </c>
      <c r="BE61" s="312">
        <f>SUM(BE57,BE49,BE42,BE36,BE26,BE13)</f>
        <v>15</v>
      </c>
      <c r="BF61" s="312">
        <f>SUM(BF57,BF49,BF42,BF36,BF26,BF13)</f>
        <v>5</v>
      </c>
      <c r="BG61" s="312">
        <f t="shared" ref="BG61:DI61" si="50">SUM(BG57,BG49,BG42,BG36,BG26,BG13)</f>
        <v>0</v>
      </c>
      <c r="BH61" s="312">
        <f t="shared" si="50"/>
        <v>4</v>
      </c>
      <c r="BI61" s="312">
        <f t="shared" si="50"/>
        <v>9</v>
      </c>
      <c r="BJ61" s="312">
        <f t="shared" si="50"/>
        <v>0</v>
      </c>
      <c r="BK61" s="312">
        <f t="shared" si="50"/>
        <v>1</v>
      </c>
      <c r="BL61" s="312">
        <f t="shared" si="50"/>
        <v>1</v>
      </c>
      <c r="BM61" s="312">
        <f t="shared" si="50"/>
        <v>0</v>
      </c>
      <c r="BN61" s="312">
        <f t="shared" si="50"/>
        <v>0</v>
      </c>
      <c r="BO61" s="312">
        <f t="shared" si="50"/>
        <v>10</v>
      </c>
      <c r="BP61" s="312">
        <f t="shared" si="50"/>
        <v>0</v>
      </c>
      <c r="BQ61" s="312"/>
      <c r="BR61" s="312">
        <f t="shared" si="50"/>
        <v>25</v>
      </c>
      <c r="BS61" s="312">
        <f t="shared" si="50"/>
        <v>23</v>
      </c>
      <c r="BT61" s="312">
        <f t="shared" si="50"/>
        <v>15</v>
      </c>
      <c r="BU61" s="312">
        <f t="shared" si="50"/>
        <v>23</v>
      </c>
      <c r="BV61" s="312">
        <f t="shared" si="50"/>
        <v>8</v>
      </c>
      <c r="BW61" s="312">
        <f t="shared" si="50"/>
        <v>8</v>
      </c>
      <c r="BX61" s="312">
        <f t="shared" si="50"/>
        <v>8</v>
      </c>
      <c r="BY61" s="312">
        <f t="shared" si="50"/>
        <v>23</v>
      </c>
      <c r="BZ61" s="312">
        <f t="shared" si="50"/>
        <v>23</v>
      </c>
      <c r="CA61" s="312">
        <f t="shared" si="50"/>
        <v>8</v>
      </c>
      <c r="CB61" s="312">
        <f t="shared" si="50"/>
        <v>23</v>
      </c>
      <c r="CC61" s="312">
        <f t="shared" si="50"/>
        <v>23</v>
      </c>
      <c r="CD61" s="312">
        <f t="shared" si="50"/>
        <v>15</v>
      </c>
      <c r="CE61" s="312">
        <f t="shared" si="50"/>
        <v>23</v>
      </c>
      <c r="CF61" s="312">
        <f t="shared" si="50"/>
        <v>223</v>
      </c>
      <c r="CG61" s="312">
        <f t="shared" si="50"/>
        <v>0</v>
      </c>
      <c r="CH61" s="312">
        <f t="shared" si="50"/>
        <v>7</v>
      </c>
      <c r="CI61" s="312">
        <f t="shared" si="50"/>
        <v>3</v>
      </c>
      <c r="CJ61" s="312">
        <f t="shared" si="50"/>
        <v>1</v>
      </c>
      <c r="CK61" s="312">
        <f t="shared" si="50"/>
        <v>0</v>
      </c>
      <c r="CL61" s="312">
        <f t="shared" si="50"/>
        <v>2</v>
      </c>
      <c r="CM61" s="312"/>
      <c r="CN61" s="312">
        <f t="shared" ref="CN61:CT61" si="51">SUM(CN57,CN49,CN42,CN36,CN26,CN13)</f>
        <v>0</v>
      </c>
      <c r="CO61" s="312">
        <f t="shared" si="51"/>
        <v>0</v>
      </c>
      <c r="CP61" s="312">
        <f t="shared" si="51"/>
        <v>0</v>
      </c>
      <c r="CQ61" s="312">
        <f t="shared" si="51"/>
        <v>0</v>
      </c>
      <c r="CR61" s="312">
        <f t="shared" si="51"/>
        <v>0</v>
      </c>
      <c r="CS61" s="312">
        <f t="shared" si="51"/>
        <v>3</v>
      </c>
      <c r="CT61" s="312">
        <f t="shared" si="51"/>
        <v>1</v>
      </c>
      <c r="CU61" s="312"/>
      <c r="CV61" s="312">
        <f>SUM(CV57,CV49,CV42,CV36,CV26,CV13)</f>
        <v>7</v>
      </c>
      <c r="CW61" s="312">
        <f t="shared" si="50"/>
        <v>6</v>
      </c>
      <c r="CX61" s="312">
        <f t="shared" si="50"/>
        <v>6</v>
      </c>
      <c r="CY61" s="312">
        <f t="shared" si="50"/>
        <v>1</v>
      </c>
      <c r="CZ61" s="312">
        <f t="shared" si="50"/>
        <v>6</v>
      </c>
      <c r="DA61" s="312">
        <f t="shared" si="50"/>
        <v>6</v>
      </c>
      <c r="DB61" s="312">
        <f t="shared" si="50"/>
        <v>1</v>
      </c>
      <c r="DC61" s="312">
        <f t="shared" si="50"/>
        <v>1</v>
      </c>
      <c r="DD61" s="312">
        <f t="shared" si="50"/>
        <v>1</v>
      </c>
      <c r="DE61" s="312">
        <f t="shared" si="50"/>
        <v>0</v>
      </c>
      <c r="DF61" s="312">
        <f t="shared" si="50"/>
        <v>0</v>
      </c>
      <c r="DG61" s="312">
        <f t="shared" si="50"/>
        <v>0</v>
      </c>
      <c r="DH61" s="312">
        <f t="shared" si="50"/>
        <v>7</v>
      </c>
      <c r="DI61" s="312">
        <f t="shared" si="50"/>
        <v>35</v>
      </c>
    </row>
    <row r="62" spans="1:113" x14ac:dyDescent="0.25">
      <c r="AX62" s="121"/>
      <c r="AY62" s="121"/>
      <c r="AZ62" s="121"/>
      <c r="BA62" s="121"/>
    </row>
    <row r="63" spans="1:113" x14ac:dyDescent="0.25">
      <c r="AX63" s="121"/>
      <c r="AY63" s="121"/>
      <c r="AZ63" s="121"/>
      <c r="BA63" s="121"/>
    </row>
  </sheetData>
  <autoFilter ref="B1:B63"/>
  <mergeCells count="49">
    <mergeCell ref="AV55:AV56"/>
    <mergeCell ref="AU50:AU52"/>
    <mergeCell ref="AS50:AS52"/>
    <mergeCell ref="X50:X52"/>
    <mergeCell ref="Y50:Y52"/>
    <mergeCell ref="Z50:Z52"/>
    <mergeCell ref="AC50:AC52"/>
    <mergeCell ref="AD50:AD52"/>
    <mergeCell ref="AE50:AE52"/>
    <mergeCell ref="AB50:AB52"/>
    <mergeCell ref="AR55:AR56"/>
    <mergeCell ref="AH50:AH52"/>
    <mergeCell ref="BB55:BB56"/>
    <mergeCell ref="BC55:BC56"/>
    <mergeCell ref="BB50:BB52"/>
    <mergeCell ref="BC50:BC52"/>
    <mergeCell ref="BB20:BB22"/>
    <mergeCell ref="BC20:BC22"/>
    <mergeCell ref="AZ55:AZ56"/>
    <mergeCell ref="BA55:BA56"/>
    <mergeCell ref="AZ50:AZ52"/>
    <mergeCell ref="AS20:AS22"/>
    <mergeCell ref="AT20:AT22"/>
    <mergeCell ref="AT50:AT52"/>
    <mergeCell ref="AT55:AT56"/>
    <mergeCell ref="BA50:BA52"/>
    <mergeCell ref="AZ20:AZ22"/>
    <mergeCell ref="BA20:BA22"/>
    <mergeCell ref="AX55:AX56"/>
    <mergeCell ref="AU20:AU22"/>
    <mergeCell ref="AV20:AV22"/>
    <mergeCell ref="AY55:AY56"/>
    <mergeCell ref="AY50:AY52"/>
    <mergeCell ref="AY20:AY22"/>
    <mergeCell ref="DD1:DH1"/>
    <mergeCell ref="AI50:AI52"/>
    <mergeCell ref="AJ50:AJ52"/>
    <mergeCell ref="AX50:AX52"/>
    <mergeCell ref="AX20:AX22"/>
    <mergeCell ref="AV50:AV52"/>
    <mergeCell ref="F55:F56"/>
    <mergeCell ref="AR20:AR22"/>
    <mergeCell ref="AS55:AS56"/>
    <mergeCell ref="AA50:AA52"/>
    <mergeCell ref="F20:F22"/>
    <mergeCell ref="F50:F52"/>
    <mergeCell ref="AF50:AF52"/>
    <mergeCell ref="AR50:AR52"/>
    <mergeCell ref="AG50:AG52"/>
  </mergeCells>
  <pageMargins left="0.35433070866141736" right="0.31496062992125984" top="0.11811023622047245" bottom="0.74803149606299213" header="0.11811023622047245" footer="0.35433070866141736"/>
  <pageSetup paperSize="9" scale="77" fitToHeight="2" orientation="portrait" horizontalDpi="1200" r:id="rId1"/>
  <headerFooter alignWithMargins="0">
    <oddHeader xml:space="preserve">&amp;C&amp;"Calibri,Normal"
</oddHeader>
    <oddFooter>&amp;CDATE MAJ &amp;D</oddFooter>
  </headerFooter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workbookViewId="0">
      <selection activeCell="B19" sqref="B19"/>
    </sheetView>
  </sheetViews>
  <sheetFormatPr baseColWidth="10" defaultColWidth="11" defaultRowHeight="15.6" x14ac:dyDescent="0.3"/>
  <cols>
    <col min="1" max="1" width="31.19921875" style="82" customWidth="1"/>
    <col min="2" max="2" width="11.8984375" style="82" bestFit="1" customWidth="1"/>
    <col min="3" max="3" width="11" style="82"/>
    <col min="4" max="4" width="13.59765625" style="94" bestFit="1" customWidth="1"/>
    <col min="5" max="5" width="2.5" style="82" customWidth="1"/>
    <col min="6" max="6" width="18.5" style="82" bestFit="1" customWidth="1"/>
    <col min="7" max="7" width="53.3984375" style="82" bestFit="1" customWidth="1"/>
    <col min="8" max="16384" width="11" style="82"/>
  </cols>
  <sheetData>
    <row r="1" spans="1:7" ht="16.2" thickBot="1" x14ac:dyDescent="0.35"/>
    <row r="2" spans="1:7" ht="16.2" thickBot="1" x14ac:dyDescent="0.35">
      <c r="A2" s="83" t="s">
        <v>28</v>
      </c>
      <c r="B2" s="84" t="s">
        <v>29</v>
      </c>
      <c r="C2" s="84" t="s">
        <v>30</v>
      </c>
      <c r="D2" s="95" t="s">
        <v>31</v>
      </c>
      <c r="E2" s="90"/>
      <c r="F2" s="84" t="s">
        <v>41</v>
      </c>
      <c r="G2" s="82" t="s">
        <v>42</v>
      </c>
    </row>
    <row r="3" spans="1:7" ht="16.2" thickBot="1" x14ac:dyDescent="0.35">
      <c r="A3" s="85" t="s">
        <v>35</v>
      </c>
      <c r="B3" s="86">
        <f t="shared" ref="B3:B10" si="0">C3+D3</f>
        <v>11</v>
      </c>
      <c r="C3" s="86">
        <v>10</v>
      </c>
      <c r="D3" s="96">
        <v>1</v>
      </c>
      <c r="E3" s="91"/>
      <c r="F3" s="86">
        <v>1</v>
      </c>
      <c r="G3" s="82" t="s">
        <v>46</v>
      </c>
    </row>
    <row r="4" spans="1:7" ht="16.2" thickBot="1" x14ac:dyDescent="0.35">
      <c r="A4" s="98" t="s">
        <v>33</v>
      </c>
      <c r="B4" s="100">
        <f t="shared" si="0"/>
        <v>4</v>
      </c>
      <c r="C4" s="100">
        <v>4</v>
      </c>
      <c r="D4" s="99">
        <v>0</v>
      </c>
      <c r="E4" s="91"/>
      <c r="F4" s="86">
        <v>0</v>
      </c>
    </row>
    <row r="5" spans="1:7" ht="16.2" thickBot="1" x14ac:dyDescent="0.35">
      <c r="A5" s="98" t="s">
        <v>32</v>
      </c>
      <c r="B5" s="100">
        <f t="shared" si="0"/>
        <v>8</v>
      </c>
      <c r="C5" s="100">
        <v>8</v>
      </c>
      <c r="D5" s="99">
        <v>0</v>
      </c>
      <c r="E5" s="91"/>
      <c r="F5" s="86">
        <v>0</v>
      </c>
    </row>
    <row r="6" spans="1:7" ht="16.2" thickBot="1" x14ac:dyDescent="0.35">
      <c r="A6" s="98" t="s">
        <v>36</v>
      </c>
      <c r="B6" s="100">
        <f t="shared" si="0"/>
        <v>3</v>
      </c>
      <c r="C6" s="100">
        <v>3</v>
      </c>
      <c r="D6" s="99">
        <v>0</v>
      </c>
      <c r="E6" s="91"/>
      <c r="F6" s="86">
        <v>2</v>
      </c>
    </row>
    <row r="7" spans="1:7" ht="16.2" thickBot="1" x14ac:dyDescent="0.35">
      <c r="A7" s="98" t="s">
        <v>40</v>
      </c>
      <c r="B7" s="100">
        <v>7</v>
      </c>
      <c r="C7" s="100">
        <v>7</v>
      </c>
      <c r="D7" s="99">
        <v>0</v>
      </c>
      <c r="E7" s="91"/>
      <c r="F7" s="86">
        <v>1</v>
      </c>
    </row>
    <row r="8" spans="1:7" ht="16.2" thickBot="1" x14ac:dyDescent="0.35">
      <c r="A8" s="98" t="s">
        <v>39</v>
      </c>
      <c r="B8" s="100">
        <f t="shared" si="0"/>
        <v>8</v>
      </c>
      <c r="C8" s="100">
        <v>8</v>
      </c>
      <c r="D8" s="99">
        <v>0</v>
      </c>
      <c r="E8" s="91"/>
      <c r="F8" s="86">
        <v>0</v>
      </c>
    </row>
    <row r="9" spans="1:7" ht="16.2" thickBot="1" x14ac:dyDescent="0.35">
      <c r="A9" s="98" t="s">
        <v>37</v>
      </c>
      <c r="B9" s="100">
        <f t="shared" si="0"/>
        <v>3</v>
      </c>
      <c r="C9" s="100">
        <v>3</v>
      </c>
      <c r="D9" s="99">
        <v>0</v>
      </c>
      <c r="E9" s="91"/>
      <c r="F9" s="86">
        <v>0</v>
      </c>
    </row>
    <row r="10" spans="1:7" ht="16.2" thickBot="1" x14ac:dyDescent="0.35">
      <c r="A10" s="123" t="s">
        <v>34</v>
      </c>
      <c r="B10" s="100">
        <f t="shared" si="0"/>
        <v>6</v>
      </c>
      <c r="C10" s="124">
        <v>6</v>
      </c>
      <c r="D10" s="99">
        <v>0</v>
      </c>
      <c r="E10" s="92"/>
      <c r="F10" s="87">
        <v>0</v>
      </c>
    </row>
    <row r="11" spans="1:7" ht="16.2" thickBot="1" x14ac:dyDescent="0.35">
      <c r="A11" s="88" t="s">
        <v>38</v>
      </c>
      <c r="B11" s="89">
        <f>SUM(B3:B10)</f>
        <v>50</v>
      </c>
      <c r="C11" s="89">
        <f>SUM(C3:C10)</f>
        <v>49</v>
      </c>
      <c r="D11" s="97">
        <f>SUM(D3:D10)</f>
        <v>1</v>
      </c>
      <c r="E11" s="93"/>
      <c r="F11" s="89">
        <f>SUM(F3:F10)</f>
        <v>4</v>
      </c>
    </row>
    <row r="12" spans="1:7" x14ac:dyDescent="0.3">
      <c r="C12" s="101">
        <f>C11/B11</f>
        <v>0.98</v>
      </c>
      <c r="D12" s="102">
        <f>D11/B11</f>
        <v>0.02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L283"/>
  <sheetViews>
    <sheetView topLeftCell="A294" workbookViewId="0">
      <selection activeCell="D306" sqref="D306"/>
    </sheetView>
  </sheetViews>
  <sheetFormatPr baseColWidth="10" defaultRowHeight="13.8" x14ac:dyDescent="0.25"/>
  <cols>
    <col min="2" max="2" width="27.09765625" bestFit="1" customWidth="1"/>
    <col min="3" max="3" width="9.59765625" bestFit="1" customWidth="1"/>
    <col min="4" max="4" width="39.8984375" bestFit="1" customWidth="1"/>
  </cols>
  <sheetData>
    <row r="1" spans="1:12" x14ac:dyDescent="0.25">
      <c r="A1" s="125"/>
      <c r="B1" s="126"/>
      <c r="C1" s="126"/>
      <c r="D1" s="126"/>
      <c r="E1" s="126"/>
      <c r="F1" s="126"/>
      <c r="G1" s="126"/>
      <c r="H1" s="126"/>
      <c r="I1" s="125" t="s">
        <v>43</v>
      </c>
      <c r="J1" s="126" t="s">
        <v>47</v>
      </c>
      <c r="K1" s="126" t="s">
        <v>48</v>
      </c>
      <c r="L1" s="126"/>
    </row>
    <row r="2" spans="1:12" x14ac:dyDescent="0.25">
      <c r="A2" s="127"/>
      <c r="B2" s="128"/>
      <c r="C2" s="128"/>
      <c r="D2" s="128"/>
      <c r="E2" s="125" t="s">
        <v>50</v>
      </c>
      <c r="F2" s="126"/>
      <c r="G2" s="126"/>
      <c r="H2" s="126"/>
      <c r="I2" s="125" t="s">
        <v>49</v>
      </c>
      <c r="J2" s="126"/>
      <c r="K2" s="126"/>
      <c r="L2" s="126"/>
    </row>
    <row r="3" spans="1:12" x14ac:dyDescent="0.25">
      <c r="A3" s="127"/>
      <c r="B3" s="128"/>
      <c r="C3" s="128"/>
      <c r="D3" s="128"/>
      <c r="E3" s="125">
        <v>2014</v>
      </c>
      <c r="F3" s="126"/>
      <c r="G3" s="126"/>
      <c r="H3" s="125" t="s">
        <v>51</v>
      </c>
      <c r="I3" s="125">
        <v>2014</v>
      </c>
      <c r="J3" s="126"/>
      <c r="K3" s="126"/>
      <c r="L3" s="125" t="s">
        <v>51</v>
      </c>
    </row>
    <row r="4" spans="1:12" x14ac:dyDescent="0.25">
      <c r="A4" s="125" t="s">
        <v>52</v>
      </c>
      <c r="B4" s="125" t="s">
        <v>53</v>
      </c>
      <c r="C4" s="125" t="s">
        <v>54</v>
      </c>
      <c r="D4" s="125" t="s">
        <v>55</v>
      </c>
      <c r="E4" s="125" t="s">
        <v>56</v>
      </c>
      <c r="F4" s="129" t="s">
        <v>44</v>
      </c>
      <c r="G4" s="129" t="s">
        <v>57</v>
      </c>
      <c r="H4" s="127"/>
      <c r="I4" s="125" t="s">
        <v>56</v>
      </c>
      <c r="J4" s="129" t="s">
        <v>44</v>
      </c>
      <c r="K4" s="129" t="s">
        <v>57</v>
      </c>
      <c r="L4" s="127"/>
    </row>
    <row r="5" spans="1:12" hidden="1" x14ac:dyDescent="0.25">
      <c r="A5" s="125" t="s">
        <v>17</v>
      </c>
      <c r="B5" s="125" t="s">
        <v>58</v>
      </c>
      <c r="C5" s="140">
        <v>2013635</v>
      </c>
      <c r="D5" s="125" t="s">
        <v>236</v>
      </c>
      <c r="E5" s="130">
        <v>6343.47</v>
      </c>
      <c r="F5" s="131">
        <v>536203.0299999998</v>
      </c>
      <c r="G5" s="131">
        <v>3866.1599999999994</v>
      </c>
      <c r="H5" s="130">
        <v>546412.6599999998</v>
      </c>
      <c r="I5" s="130">
        <v>25</v>
      </c>
      <c r="J5" s="131">
        <v>1269</v>
      </c>
      <c r="K5" s="131">
        <v>51</v>
      </c>
      <c r="L5" s="130">
        <v>1345</v>
      </c>
    </row>
    <row r="6" spans="1:12" hidden="1" x14ac:dyDescent="0.25">
      <c r="A6" s="127"/>
      <c r="B6" s="127"/>
      <c r="C6" s="140">
        <v>2013636</v>
      </c>
      <c r="D6" s="125" t="s">
        <v>182</v>
      </c>
      <c r="E6" s="130"/>
      <c r="F6" s="131">
        <v>-174.93</v>
      </c>
      <c r="G6" s="131"/>
      <c r="H6" s="130">
        <v>-174.93</v>
      </c>
      <c r="I6" s="130"/>
      <c r="J6" s="131">
        <v>-1</v>
      </c>
      <c r="K6" s="131"/>
      <c r="L6" s="130">
        <v>-1</v>
      </c>
    </row>
    <row r="7" spans="1:12" hidden="1" x14ac:dyDescent="0.25">
      <c r="A7" s="127"/>
      <c r="B7" s="127"/>
      <c r="C7" s="140">
        <v>2023100</v>
      </c>
      <c r="D7" s="125" t="s">
        <v>270</v>
      </c>
      <c r="E7" s="130">
        <v>33894.159999999996</v>
      </c>
      <c r="F7" s="131">
        <v>567314.62999999989</v>
      </c>
      <c r="G7" s="131">
        <v>3371.8199999999997</v>
      </c>
      <c r="H7" s="130">
        <v>604580.60999999987</v>
      </c>
      <c r="I7" s="130">
        <v>437</v>
      </c>
      <c r="J7" s="131">
        <v>947</v>
      </c>
      <c r="K7" s="131">
        <v>51</v>
      </c>
      <c r="L7" s="130">
        <v>1435</v>
      </c>
    </row>
    <row r="8" spans="1:12" hidden="1" x14ac:dyDescent="0.25">
      <c r="A8" s="127"/>
      <c r="B8" s="127"/>
      <c r="C8" s="140">
        <v>2060341</v>
      </c>
      <c r="D8" s="125" t="s">
        <v>295</v>
      </c>
      <c r="E8" s="130"/>
      <c r="F8" s="131">
        <v>0</v>
      </c>
      <c r="G8" s="131"/>
      <c r="H8" s="130">
        <v>0</v>
      </c>
      <c r="I8" s="130"/>
      <c r="J8" s="131">
        <v>0</v>
      </c>
      <c r="K8" s="131"/>
      <c r="L8" s="130">
        <v>0</v>
      </c>
    </row>
    <row r="9" spans="1:12" hidden="1" x14ac:dyDescent="0.25">
      <c r="A9" s="127"/>
      <c r="B9" s="127"/>
      <c r="C9" s="140">
        <v>2079945</v>
      </c>
      <c r="D9" s="125" t="s">
        <v>59</v>
      </c>
      <c r="E9" s="130">
        <v>0</v>
      </c>
      <c r="F9" s="131">
        <v>0</v>
      </c>
      <c r="G9" s="131"/>
      <c r="H9" s="130">
        <v>0</v>
      </c>
      <c r="I9" s="130">
        <v>0</v>
      </c>
      <c r="J9" s="131">
        <v>0</v>
      </c>
      <c r="K9" s="131"/>
      <c r="L9" s="130">
        <v>0</v>
      </c>
    </row>
    <row r="10" spans="1:12" hidden="1" x14ac:dyDescent="0.25">
      <c r="A10" s="127"/>
      <c r="B10" s="125" t="s">
        <v>60</v>
      </c>
      <c r="C10" s="126"/>
      <c r="D10" s="126"/>
      <c r="E10" s="130">
        <v>40237.629999999997</v>
      </c>
      <c r="F10" s="131">
        <v>1103342.7299999995</v>
      </c>
      <c r="G10" s="131">
        <v>7237.98</v>
      </c>
      <c r="H10" s="130">
        <v>1150818.3399999996</v>
      </c>
      <c r="I10" s="130">
        <v>462</v>
      </c>
      <c r="J10" s="131">
        <v>2215</v>
      </c>
      <c r="K10" s="131">
        <v>102</v>
      </c>
      <c r="L10" s="130">
        <v>2779</v>
      </c>
    </row>
    <row r="11" spans="1:12" hidden="1" x14ac:dyDescent="0.25">
      <c r="A11" s="127"/>
      <c r="B11" s="125" t="s">
        <v>61</v>
      </c>
      <c r="C11" s="140">
        <v>2024669</v>
      </c>
      <c r="D11" s="125" t="s">
        <v>183</v>
      </c>
      <c r="E11" s="130">
        <v>6982.09</v>
      </c>
      <c r="F11" s="131">
        <v>183069.88</v>
      </c>
      <c r="G11" s="131">
        <v>2200.5</v>
      </c>
      <c r="H11" s="130">
        <v>192252.47</v>
      </c>
      <c r="I11" s="130">
        <v>35</v>
      </c>
      <c r="J11" s="131">
        <v>338</v>
      </c>
      <c r="K11" s="131">
        <v>24</v>
      </c>
      <c r="L11" s="130">
        <v>397</v>
      </c>
    </row>
    <row r="12" spans="1:12" hidden="1" x14ac:dyDescent="0.25">
      <c r="A12" s="127"/>
      <c r="B12" s="127"/>
      <c r="C12" s="140">
        <v>3274113</v>
      </c>
      <c r="D12" s="125" t="s">
        <v>62</v>
      </c>
      <c r="E12" s="130">
        <v>647.05999999999995</v>
      </c>
      <c r="F12" s="131">
        <v>56811.76999999999</v>
      </c>
      <c r="G12" s="131">
        <v>0</v>
      </c>
      <c r="H12" s="130">
        <v>57458.829999999987</v>
      </c>
      <c r="I12" s="130">
        <v>2</v>
      </c>
      <c r="J12" s="131">
        <v>45</v>
      </c>
      <c r="K12" s="131">
        <v>0</v>
      </c>
      <c r="L12" s="130">
        <v>47</v>
      </c>
    </row>
    <row r="13" spans="1:12" hidden="1" x14ac:dyDescent="0.25">
      <c r="A13" s="127"/>
      <c r="B13" s="127"/>
      <c r="C13" s="140">
        <v>3358355</v>
      </c>
      <c r="D13" s="125" t="s">
        <v>63</v>
      </c>
      <c r="E13" s="130">
        <v>0</v>
      </c>
      <c r="F13" s="131">
        <v>37758.79</v>
      </c>
      <c r="G13" s="131"/>
      <c r="H13" s="130">
        <v>37758.79</v>
      </c>
      <c r="I13" s="130">
        <v>0</v>
      </c>
      <c r="J13" s="131">
        <v>50</v>
      </c>
      <c r="K13" s="131"/>
      <c r="L13" s="130">
        <v>50</v>
      </c>
    </row>
    <row r="14" spans="1:12" hidden="1" x14ac:dyDescent="0.25">
      <c r="A14" s="127"/>
      <c r="B14" s="127"/>
      <c r="C14" s="140">
        <v>6022562</v>
      </c>
      <c r="D14" s="125" t="s">
        <v>64</v>
      </c>
      <c r="E14" s="130">
        <v>67471.430000000022</v>
      </c>
      <c r="F14" s="131">
        <v>1212240.0999999999</v>
      </c>
      <c r="G14" s="131">
        <v>14841.899999999998</v>
      </c>
      <c r="H14" s="130">
        <v>1294553.4299999997</v>
      </c>
      <c r="I14" s="130">
        <v>200</v>
      </c>
      <c r="J14" s="131">
        <v>2215</v>
      </c>
      <c r="K14" s="131">
        <v>169</v>
      </c>
      <c r="L14" s="130">
        <v>2584</v>
      </c>
    </row>
    <row r="15" spans="1:12" hidden="1" x14ac:dyDescent="0.25">
      <c r="A15" s="127"/>
      <c r="B15" s="127"/>
      <c r="C15" s="140">
        <v>6022595</v>
      </c>
      <c r="D15" s="125" t="s">
        <v>65</v>
      </c>
      <c r="E15" s="130">
        <v>0</v>
      </c>
      <c r="F15" s="131">
        <v>0</v>
      </c>
      <c r="G15" s="131">
        <v>0</v>
      </c>
      <c r="H15" s="130">
        <v>0</v>
      </c>
      <c r="I15" s="130">
        <v>0</v>
      </c>
      <c r="J15" s="131">
        <v>0</v>
      </c>
      <c r="K15" s="131">
        <v>0</v>
      </c>
      <c r="L15" s="130">
        <v>0</v>
      </c>
    </row>
    <row r="16" spans="1:12" hidden="1" x14ac:dyDescent="0.25">
      <c r="A16" s="127"/>
      <c r="B16" s="127"/>
      <c r="C16" s="140">
        <v>6024870</v>
      </c>
      <c r="D16" s="125" t="s">
        <v>66</v>
      </c>
      <c r="E16" s="130">
        <v>0</v>
      </c>
      <c r="F16" s="131">
        <v>32798.720000000001</v>
      </c>
      <c r="G16" s="131"/>
      <c r="H16" s="130">
        <v>32798.720000000001</v>
      </c>
      <c r="I16" s="130">
        <v>0</v>
      </c>
      <c r="J16" s="131">
        <v>24</v>
      </c>
      <c r="K16" s="131"/>
      <c r="L16" s="130">
        <v>24</v>
      </c>
    </row>
    <row r="17" spans="1:12" hidden="1" x14ac:dyDescent="0.25">
      <c r="A17" s="127"/>
      <c r="B17" s="127"/>
      <c r="C17" s="140">
        <v>6076061</v>
      </c>
      <c r="D17" s="125" t="s">
        <v>67</v>
      </c>
      <c r="E17" s="130">
        <v>684.16</v>
      </c>
      <c r="F17" s="131">
        <v>7403.16</v>
      </c>
      <c r="G17" s="131"/>
      <c r="H17" s="130">
        <v>8087.32</v>
      </c>
      <c r="I17" s="130">
        <v>8</v>
      </c>
      <c r="J17" s="131">
        <v>9</v>
      </c>
      <c r="K17" s="131"/>
      <c r="L17" s="130">
        <v>17</v>
      </c>
    </row>
    <row r="18" spans="1:12" hidden="1" x14ac:dyDescent="0.25">
      <c r="A18" s="127"/>
      <c r="B18" s="127"/>
      <c r="C18" s="140">
        <v>6092508</v>
      </c>
      <c r="D18" s="125" t="s">
        <v>184</v>
      </c>
      <c r="E18" s="130">
        <v>10054.35</v>
      </c>
      <c r="F18" s="131">
        <v>629729.70999999985</v>
      </c>
      <c r="G18" s="131">
        <v>0</v>
      </c>
      <c r="H18" s="130">
        <v>639784.05999999982</v>
      </c>
      <c r="I18" s="130">
        <v>51</v>
      </c>
      <c r="J18" s="131">
        <v>1310</v>
      </c>
      <c r="K18" s="131">
        <v>0</v>
      </c>
      <c r="L18" s="130">
        <v>1361</v>
      </c>
    </row>
    <row r="19" spans="1:12" hidden="1" x14ac:dyDescent="0.25">
      <c r="A19" s="127"/>
      <c r="B19" s="127"/>
      <c r="C19" s="140">
        <v>6170573</v>
      </c>
      <c r="D19" s="125" t="s">
        <v>68</v>
      </c>
      <c r="E19" s="130"/>
      <c r="F19" s="131">
        <v>0</v>
      </c>
      <c r="G19" s="131"/>
      <c r="H19" s="130">
        <v>0</v>
      </c>
      <c r="I19" s="130"/>
      <c r="J19" s="131">
        <v>0</v>
      </c>
      <c r="K19" s="131"/>
      <c r="L19" s="130">
        <v>0</v>
      </c>
    </row>
    <row r="20" spans="1:12" hidden="1" x14ac:dyDescent="0.25">
      <c r="A20" s="127"/>
      <c r="B20" s="127"/>
      <c r="C20" s="140">
        <v>6242046</v>
      </c>
      <c r="D20" s="125" t="s">
        <v>69</v>
      </c>
      <c r="E20" s="130"/>
      <c r="F20" s="131">
        <v>-442.8</v>
      </c>
      <c r="G20" s="131"/>
      <c r="H20" s="130">
        <v>-442.8</v>
      </c>
      <c r="I20" s="130"/>
      <c r="J20" s="131">
        <v>-1</v>
      </c>
      <c r="K20" s="131"/>
      <c r="L20" s="130">
        <v>-1</v>
      </c>
    </row>
    <row r="21" spans="1:12" hidden="1" x14ac:dyDescent="0.25">
      <c r="A21" s="127"/>
      <c r="B21" s="127"/>
      <c r="C21" s="140">
        <v>4311507</v>
      </c>
      <c r="D21" s="125" t="s">
        <v>70</v>
      </c>
      <c r="E21" s="130">
        <v>4439.4400000000005</v>
      </c>
      <c r="F21" s="131">
        <v>29187.069999999996</v>
      </c>
      <c r="G21" s="131">
        <v>315.20999999999998</v>
      </c>
      <c r="H21" s="130">
        <v>33941.719999999994</v>
      </c>
      <c r="I21" s="130">
        <v>12</v>
      </c>
      <c r="J21" s="131">
        <v>51</v>
      </c>
      <c r="K21" s="131">
        <v>3</v>
      </c>
      <c r="L21" s="130">
        <v>66</v>
      </c>
    </row>
    <row r="22" spans="1:12" hidden="1" x14ac:dyDescent="0.25">
      <c r="A22" s="127"/>
      <c r="B22" s="127"/>
      <c r="C22" s="140">
        <v>4413623</v>
      </c>
      <c r="D22" s="125" t="s">
        <v>71</v>
      </c>
      <c r="E22" s="130"/>
      <c r="F22" s="131">
        <v>7323.24</v>
      </c>
      <c r="G22" s="131"/>
      <c r="H22" s="130">
        <v>7323.24</v>
      </c>
      <c r="I22" s="130"/>
      <c r="J22" s="131">
        <v>40</v>
      </c>
      <c r="K22" s="131"/>
      <c r="L22" s="130">
        <v>40</v>
      </c>
    </row>
    <row r="23" spans="1:12" hidden="1" x14ac:dyDescent="0.25">
      <c r="A23" s="127"/>
      <c r="B23" s="125" t="s">
        <v>72</v>
      </c>
      <c r="C23" s="126"/>
      <c r="D23" s="126"/>
      <c r="E23" s="130">
        <v>90278.530000000028</v>
      </c>
      <c r="F23" s="131">
        <v>2195879.6399999997</v>
      </c>
      <c r="G23" s="131">
        <v>17357.609999999997</v>
      </c>
      <c r="H23" s="130">
        <v>2303515.7799999998</v>
      </c>
      <c r="I23" s="130">
        <v>308</v>
      </c>
      <c r="J23" s="131">
        <v>4081</v>
      </c>
      <c r="K23" s="131">
        <v>196</v>
      </c>
      <c r="L23" s="130">
        <v>4585</v>
      </c>
    </row>
    <row r="24" spans="1:12" hidden="1" x14ac:dyDescent="0.25">
      <c r="A24" s="127"/>
      <c r="B24" s="125" t="s">
        <v>73</v>
      </c>
      <c r="C24" s="140">
        <v>2011498</v>
      </c>
      <c r="D24" s="125" t="s">
        <v>110</v>
      </c>
      <c r="E24" s="130">
        <v>1251.2</v>
      </c>
      <c r="F24" s="131">
        <v>18995.91</v>
      </c>
      <c r="G24" s="131">
        <v>600.6</v>
      </c>
      <c r="H24" s="130">
        <v>20847.71</v>
      </c>
      <c r="I24" s="130">
        <v>7</v>
      </c>
      <c r="J24" s="131">
        <v>44</v>
      </c>
      <c r="K24" s="131">
        <v>11</v>
      </c>
      <c r="L24" s="130">
        <v>62</v>
      </c>
    </row>
    <row r="25" spans="1:12" hidden="1" x14ac:dyDescent="0.25">
      <c r="A25" s="127"/>
      <c r="B25" s="127"/>
      <c r="C25" s="140">
        <v>2011610</v>
      </c>
      <c r="D25" s="125" t="s">
        <v>111</v>
      </c>
      <c r="E25" s="130">
        <v>0</v>
      </c>
      <c r="F25" s="131">
        <v>6417.1500000000005</v>
      </c>
      <c r="G25" s="131"/>
      <c r="H25" s="130">
        <v>6417.1500000000005</v>
      </c>
      <c r="I25" s="130">
        <v>0</v>
      </c>
      <c r="J25" s="131">
        <v>6</v>
      </c>
      <c r="K25" s="131"/>
      <c r="L25" s="130">
        <v>6</v>
      </c>
    </row>
    <row r="26" spans="1:12" hidden="1" x14ac:dyDescent="0.25">
      <c r="A26" s="127"/>
      <c r="B26" s="127"/>
      <c r="C26" s="140">
        <v>2012006</v>
      </c>
      <c r="D26" s="125" t="s">
        <v>112</v>
      </c>
      <c r="E26" s="130">
        <v>0</v>
      </c>
      <c r="F26" s="131">
        <v>0</v>
      </c>
      <c r="G26" s="131">
        <v>0</v>
      </c>
      <c r="H26" s="130">
        <v>0</v>
      </c>
      <c r="I26" s="130">
        <v>0</v>
      </c>
      <c r="J26" s="131">
        <v>0</v>
      </c>
      <c r="K26" s="131">
        <v>0</v>
      </c>
      <c r="L26" s="130">
        <v>0</v>
      </c>
    </row>
    <row r="27" spans="1:12" hidden="1" x14ac:dyDescent="0.25">
      <c r="A27" s="127"/>
      <c r="B27" s="127"/>
      <c r="C27" s="140">
        <v>2012093</v>
      </c>
      <c r="D27" s="125" t="s">
        <v>185</v>
      </c>
      <c r="E27" s="130"/>
      <c r="F27" s="131">
        <v>-1123.92</v>
      </c>
      <c r="G27" s="131">
        <v>0</v>
      </c>
      <c r="H27" s="130">
        <v>-1123.92</v>
      </c>
      <c r="I27" s="130"/>
      <c r="J27" s="131">
        <v>-2</v>
      </c>
      <c r="K27" s="131">
        <v>0</v>
      </c>
      <c r="L27" s="130">
        <v>-2</v>
      </c>
    </row>
    <row r="28" spans="1:12" hidden="1" x14ac:dyDescent="0.25">
      <c r="A28" s="127"/>
      <c r="B28" s="127"/>
      <c r="C28" s="140">
        <v>2012114</v>
      </c>
      <c r="D28" s="125" t="s">
        <v>12</v>
      </c>
      <c r="E28" s="130">
        <v>6797.6600000000008</v>
      </c>
      <c r="F28" s="131">
        <v>151689.07999999999</v>
      </c>
      <c r="G28" s="131">
        <v>1481.8900000000003</v>
      </c>
      <c r="H28" s="130">
        <v>159968.63</v>
      </c>
      <c r="I28" s="130">
        <v>33</v>
      </c>
      <c r="J28" s="131">
        <v>251</v>
      </c>
      <c r="K28" s="131">
        <v>17</v>
      </c>
      <c r="L28" s="130">
        <v>301</v>
      </c>
    </row>
    <row r="29" spans="1:12" hidden="1" x14ac:dyDescent="0.25">
      <c r="A29" s="127"/>
      <c r="B29" s="127"/>
      <c r="C29" s="140">
        <v>2012146</v>
      </c>
      <c r="D29" s="125" t="s">
        <v>296</v>
      </c>
      <c r="E29" s="130">
        <v>771.68000000000006</v>
      </c>
      <c r="F29" s="131">
        <v>48419.060000000005</v>
      </c>
      <c r="G29" s="131">
        <v>201.64</v>
      </c>
      <c r="H29" s="130">
        <v>49392.380000000005</v>
      </c>
      <c r="I29" s="130">
        <v>6</v>
      </c>
      <c r="J29" s="131">
        <v>70</v>
      </c>
      <c r="K29" s="131">
        <v>2</v>
      </c>
      <c r="L29" s="130">
        <v>78</v>
      </c>
    </row>
    <row r="30" spans="1:12" hidden="1" x14ac:dyDescent="0.25">
      <c r="A30" s="127"/>
      <c r="B30" s="127"/>
      <c r="C30" s="140">
        <v>2012164</v>
      </c>
      <c r="D30" s="125" t="s">
        <v>160</v>
      </c>
      <c r="E30" s="130">
        <v>28.76</v>
      </c>
      <c r="F30" s="131">
        <v>23355.800000000003</v>
      </c>
      <c r="G30" s="131">
        <v>-206.12</v>
      </c>
      <c r="H30" s="130">
        <v>23178.440000000002</v>
      </c>
      <c r="I30" s="130">
        <v>1</v>
      </c>
      <c r="J30" s="131">
        <v>29</v>
      </c>
      <c r="K30" s="131">
        <v>-1</v>
      </c>
      <c r="L30" s="130">
        <v>29</v>
      </c>
    </row>
    <row r="31" spans="1:12" hidden="1" x14ac:dyDescent="0.25">
      <c r="A31" s="127"/>
      <c r="B31" s="127"/>
      <c r="C31" s="140">
        <v>2012234</v>
      </c>
      <c r="D31" s="125" t="s">
        <v>74</v>
      </c>
      <c r="E31" s="130"/>
      <c r="F31" s="131">
        <v>0</v>
      </c>
      <c r="G31" s="131"/>
      <c r="H31" s="130">
        <v>0</v>
      </c>
      <c r="I31" s="130"/>
      <c r="J31" s="131">
        <v>0</v>
      </c>
      <c r="K31" s="131"/>
      <c r="L31" s="130">
        <v>0</v>
      </c>
    </row>
    <row r="32" spans="1:12" hidden="1" x14ac:dyDescent="0.25">
      <c r="A32" s="127"/>
      <c r="B32" s="127"/>
      <c r="C32" s="140">
        <v>2012305</v>
      </c>
      <c r="D32" s="125" t="s">
        <v>297</v>
      </c>
      <c r="E32" s="130">
        <v>6169.8300000000008</v>
      </c>
      <c r="F32" s="131">
        <v>381105.3600000001</v>
      </c>
      <c r="G32" s="131">
        <v>2906.62</v>
      </c>
      <c r="H32" s="130">
        <v>390181.81000000011</v>
      </c>
      <c r="I32" s="130">
        <v>33</v>
      </c>
      <c r="J32" s="131">
        <v>634</v>
      </c>
      <c r="K32" s="131">
        <v>29</v>
      </c>
      <c r="L32" s="130">
        <v>696</v>
      </c>
    </row>
    <row r="33" spans="1:12" hidden="1" x14ac:dyDescent="0.25">
      <c r="A33" s="127"/>
      <c r="B33" s="127"/>
      <c r="C33" s="140">
        <v>2012307</v>
      </c>
      <c r="D33" s="125" t="s">
        <v>271</v>
      </c>
      <c r="E33" s="130">
        <v>3371.9799999999996</v>
      </c>
      <c r="F33" s="131">
        <v>71760.360000000015</v>
      </c>
      <c r="G33" s="131">
        <v>887.74</v>
      </c>
      <c r="H33" s="130">
        <v>76020.080000000016</v>
      </c>
      <c r="I33" s="130">
        <v>11</v>
      </c>
      <c r="J33" s="131">
        <v>154</v>
      </c>
      <c r="K33" s="131">
        <v>6</v>
      </c>
      <c r="L33" s="130">
        <v>171</v>
      </c>
    </row>
    <row r="34" spans="1:12" hidden="1" x14ac:dyDescent="0.25">
      <c r="A34" s="127"/>
      <c r="B34" s="127"/>
      <c r="C34" s="140">
        <v>2012416</v>
      </c>
      <c r="D34" s="125" t="s">
        <v>237</v>
      </c>
      <c r="E34" s="130">
        <v>2232.66</v>
      </c>
      <c r="F34" s="131">
        <v>88054.380000000019</v>
      </c>
      <c r="G34" s="131">
        <v>664.14</v>
      </c>
      <c r="H34" s="130">
        <v>90951.180000000022</v>
      </c>
      <c r="I34" s="130">
        <v>11</v>
      </c>
      <c r="J34" s="131">
        <v>168</v>
      </c>
      <c r="K34" s="131">
        <v>7</v>
      </c>
      <c r="L34" s="130">
        <v>186</v>
      </c>
    </row>
    <row r="35" spans="1:12" hidden="1" x14ac:dyDescent="0.25">
      <c r="A35" s="127"/>
      <c r="B35" s="127"/>
      <c r="C35" s="140">
        <v>2012462</v>
      </c>
      <c r="D35" s="125" t="s">
        <v>186</v>
      </c>
      <c r="E35" s="130">
        <v>1978.14</v>
      </c>
      <c r="F35" s="131">
        <v>41997.51</v>
      </c>
      <c r="G35" s="131">
        <v>575.3599999999999</v>
      </c>
      <c r="H35" s="130">
        <v>44551.01</v>
      </c>
      <c r="I35" s="130">
        <v>12</v>
      </c>
      <c r="J35" s="131">
        <v>71</v>
      </c>
      <c r="K35" s="131">
        <v>6</v>
      </c>
      <c r="L35" s="130">
        <v>89</v>
      </c>
    </row>
    <row r="36" spans="1:12" hidden="1" x14ac:dyDescent="0.25">
      <c r="A36" s="127"/>
      <c r="B36" s="127"/>
      <c r="C36" s="140">
        <v>2012465</v>
      </c>
      <c r="D36" s="125" t="s">
        <v>113</v>
      </c>
      <c r="E36" s="130"/>
      <c r="F36" s="131">
        <v>0</v>
      </c>
      <c r="G36" s="131">
        <v>0</v>
      </c>
      <c r="H36" s="130">
        <v>0</v>
      </c>
      <c r="I36" s="130"/>
      <c r="J36" s="131">
        <v>0</v>
      </c>
      <c r="K36" s="131">
        <v>0</v>
      </c>
      <c r="L36" s="130">
        <v>0</v>
      </c>
    </row>
    <row r="37" spans="1:12" hidden="1" x14ac:dyDescent="0.25">
      <c r="A37" s="127"/>
      <c r="B37" s="127"/>
      <c r="C37" s="140">
        <v>2012713</v>
      </c>
      <c r="D37" s="125" t="s">
        <v>187</v>
      </c>
      <c r="E37" s="130"/>
      <c r="F37" s="131">
        <v>-2689.8</v>
      </c>
      <c r="G37" s="131">
        <v>0</v>
      </c>
      <c r="H37" s="130">
        <v>-2689.8</v>
      </c>
      <c r="I37" s="130"/>
      <c r="J37" s="131">
        <v>-2</v>
      </c>
      <c r="K37" s="131">
        <v>0</v>
      </c>
      <c r="L37" s="130">
        <v>-2</v>
      </c>
    </row>
    <row r="38" spans="1:12" hidden="1" x14ac:dyDescent="0.25">
      <c r="A38" s="127"/>
      <c r="B38" s="127"/>
      <c r="C38" s="140">
        <v>2012788</v>
      </c>
      <c r="D38" s="125" t="s">
        <v>272</v>
      </c>
      <c r="E38" s="130">
        <v>615.05999999999995</v>
      </c>
      <c r="F38" s="131">
        <v>20203.3</v>
      </c>
      <c r="G38" s="131">
        <v>58.78</v>
      </c>
      <c r="H38" s="130">
        <v>20877.14</v>
      </c>
      <c r="I38" s="130">
        <v>5</v>
      </c>
      <c r="J38" s="131">
        <v>58</v>
      </c>
      <c r="K38" s="131">
        <v>4</v>
      </c>
      <c r="L38" s="130">
        <v>67</v>
      </c>
    </row>
    <row r="39" spans="1:12" hidden="1" x14ac:dyDescent="0.25">
      <c r="A39" s="127"/>
      <c r="B39" s="127"/>
      <c r="C39" s="140">
        <v>2012869</v>
      </c>
      <c r="D39" s="125" t="s">
        <v>273</v>
      </c>
      <c r="E39" s="130">
        <v>681.12</v>
      </c>
      <c r="F39" s="131">
        <v>97302.599999999991</v>
      </c>
      <c r="G39" s="131">
        <v>388.15999999999997</v>
      </c>
      <c r="H39" s="130">
        <v>98371.87999999999</v>
      </c>
      <c r="I39" s="130">
        <v>2</v>
      </c>
      <c r="J39" s="131">
        <v>156</v>
      </c>
      <c r="K39" s="131">
        <v>5</v>
      </c>
      <c r="L39" s="130">
        <v>163</v>
      </c>
    </row>
    <row r="40" spans="1:12" hidden="1" x14ac:dyDescent="0.25">
      <c r="A40" s="127"/>
      <c r="B40" s="127"/>
      <c r="C40" s="140">
        <v>2012924</v>
      </c>
      <c r="D40" s="125" t="s">
        <v>161</v>
      </c>
      <c r="E40" s="130">
        <v>7717.5999999999995</v>
      </c>
      <c r="F40" s="131">
        <v>169291.71999999997</v>
      </c>
      <c r="G40" s="131">
        <v>1120.96</v>
      </c>
      <c r="H40" s="130">
        <v>178130.27999999997</v>
      </c>
      <c r="I40" s="130">
        <v>27</v>
      </c>
      <c r="J40" s="131">
        <v>236</v>
      </c>
      <c r="K40" s="131">
        <v>12</v>
      </c>
      <c r="L40" s="130">
        <v>275</v>
      </c>
    </row>
    <row r="41" spans="1:12" hidden="1" x14ac:dyDescent="0.25">
      <c r="A41" s="127"/>
      <c r="B41" s="127"/>
      <c r="C41" s="140">
        <v>2012926</v>
      </c>
      <c r="D41" s="125" t="s">
        <v>162</v>
      </c>
      <c r="E41" s="130">
        <v>156.80000000000001</v>
      </c>
      <c r="F41" s="131">
        <v>84413.210000000021</v>
      </c>
      <c r="G41" s="131">
        <v>187.2</v>
      </c>
      <c r="H41" s="130">
        <v>84757.210000000021</v>
      </c>
      <c r="I41" s="130">
        <v>1</v>
      </c>
      <c r="J41" s="131">
        <v>134</v>
      </c>
      <c r="K41" s="131">
        <v>1</v>
      </c>
      <c r="L41" s="130">
        <v>136</v>
      </c>
    </row>
    <row r="42" spans="1:12" hidden="1" x14ac:dyDescent="0.25">
      <c r="A42" s="127"/>
      <c r="B42" s="127"/>
      <c r="C42" s="140">
        <v>2013121</v>
      </c>
      <c r="D42" s="125" t="s">
        <v>238</v>
      </c>
      <c r="E42" s="130">
        <v>1648.27</v>
      </c>
      <c r="F42" s="131">
        <v>54003.6</v>
      </c>
      <c r="G42" s="131">
        <v>936.80000000000007</v>
      </c>
      <c r="H42" s="130">
        <v>56588.67</v>
      </c>
      <c r="I42" s="130">
        <v>12</v>
      </c>
      <c r="J42" s="131">
        <v>189</v>
      </c>
      <c r="K42" s="131">
        <v>9</v>
      </c>
      <c r="L42" s="130">
        <v>210</v>
      </c>
    </row>
    <row r="43" spans="1:12" hidden="1" x14ac:dyDescent="0.25">
      <c r="A43" s="127"/>
      <c r="B43" s="127"/>
      <c r="C43" s="140">
        <v>2013128</v>
      </c>
      <c r="D43" s="125" t="s">
        <v>239</v>
      </c>
      <c r="E43" s="130">
        <v>0</v>
      </c>
      <c r="F43" s="131">
        <v>0</v>
      </c>
      <c r="G43" s="131">
        <v>0</v>
      </c>
      <c r="H43" s="130">
        <v>0</v>
      </c>
      <c r="I43" s="130">
        <v>-1</v>
      </c>
      <c r="J43" s="131">
        <v>-1</v>
      </c>
      <c r="K43" s="131">
        <v>0</v>
      </c>
      <c r="L43" s="130">
        <v>-2</v>
      </c>
    </row>
    <row r="44" spans="1:12" hidden="1" x14ac:dyDescent="0.25">
      <c r="A44" s="127"/>
      <c r="B44" s="127"/>
      <c r="C44" s="140">
        <v>2013162</v>
      </c>
      <c r="D44" s="125" t="s">
        <v>163</v>
      </c>
      <c r="E44" s="130"/>
      <c r="F44" s="131">
        <v>0</v>
      </c>
      <c r="G44" s="131"/>
      <c r="H44" s="130">
        <v>0</v>
      </c>
      <c r="I44" s="130"/>
      <c r="J44" s="131">
        <v>0</v>
      </c>
      <c r="K44" s="131"/>
      <c r="L44" s="130">
        <v>0</v>
      </c>
    </row>
    <row r="45" spans="1:12" hidden="1" x14ac:dyDescent="0.25">
      <c r="A45" s="127"/>
      <c r="B45" s="127"/>
      <c r="C45" s="140">
        <v>2013268</v>
      </c>
      <c r="D45" s="125" t="s">
        <v>188</v>
      </c>
      <c r="E45" s="130">
        <v>-390</v>
      </c>
      <c r="F45" s="131">
        <v>-741.96</v>
      </c>
      <c r="G45" s="131"/>
      <c r="H45" s="130">
        <v>-1131.96</v>
      </c>
      <c r="I45" s="130">
        <v>0</v>
      </c>
      <c r="J45" s="131">
        <v>-1</v>
      </c>
      <c r="K45" s="131"/>
      <c r="L45" s="130">
        <v>-1</v>
      </c>
    </row>
    <row r="46" spans="1:12" hidden="1" x14ac:dyDescent="0.25">
      <c r="A46" s="127"/>
      <c r="B46" s="127"/>
      <c r="C46" s="140">
        <v>2013405</v>
      </c>
      <c r="D46" s="125" t="s">
        <v>274</v>
      </c>
      <c r="E46" s="130">
        <v>18613.46</v>
      </c>
      <c r="F46" s="131">
        <v>3195770.6800000006</v>
      </c>
      <c r="G46" s="131">
        <v>5441.17</v>
      </c>
      <c r="H46" s="130">
        <v>3219825.3100000005</v>
      </c>
      <c r="I46" s="130">
        <v>108</v>
      </c>
      <c r="J46" s="131">
        <v>4603</v>
      </c>
      <c r="K46" s="131">
        <v>60</v>
      </c>
      <c r="L46" s="130">
        <v>4771</v>
      </c>
    </row>
    <row r="47" spans="1:12" hidden="1" x14ac:dyDescent="0.25">
      <c r="A47" s="127"/>
      <c r="B47" s="127"/>
      <c r="C47" s="140">
        <v>2013506</v>
      </c>
      <c r="D47" s="125" t="s">
        <v>114</v>
      </c>
      <c r="E47" s="130">
        <v>830.48</v>
      </c>
      <c r="F47" s="131">
        <v>39049.450000000004</v>
      </c>
      <c r="G47" s="131">
        <v>711.3599999999999</v>
      </c>
      <c r="H47" s="130">
        <v>40591.290000000008</v>
      </c>
      <c r="I47" s="130">
        <v>4</v>
      </c>
      <c r="J47" s="131">
        <v>105</v>
      </c>
      <c r="K47" s="131">
        <v>4</v>
      </c>
      <c r="L47" s="130">
        <v>113</v>
      </c>
    </row>
    <row r="48" spans="1:12" hidden="1" x14ac:dyDescent="0.25">
      <c r="A48" s="127"/>
      <c r="B48" s="127"/>
      <c r="C48" s="140">
        <v>2013540</v>
      </c>
      <c r="D48" s="125" t="s">
        <v>115</v>
      </c>
      <c r="E48" s="130">
        <v>1739.22</v>
      </c>
      <c r="F48" s="131">
        <v>117263.07000000002</v>
      </c>
      <c r="G48" s="131">
        <v>498.76</v>
      </c>
      <c r="H48" s="130">
        <v>119501.05000000002</v>
      </c>
      <c r="I48" s="130">
        <v>4</v>
      </c>
      <c r="J48" s="131">
        <v>118</v>
      </c>
      <c r="K48" s="131">
        <v>6</v>
      </c>
      <c r="L48" s="130">
        <v>128</v>
      </c>
    </row>
    <row r="49" spans="1:12" hidden="1" x14ac:dyDescent="0.25">
      <c r="A49" s="127"/>
      <c r="B49" s="127"/>
      <c r="C49" s="140">
        <v>2013623</v>
      </c>
      <c r="D49" s="125" t="s">
        <v>275</v>
      </c>
      <c r="E49" s="130">
        <v>12046.58</v>
      </c>
      <c r="F49" s="131">
        <v>132455.02999999997</v>
      </c>
      <c r="G49" s="131">
        <v>0</v>
      </c>
      <c r="H49" s="130">
        <v>144501.60999999996</v>
      </c>
      <c r="I49" s="130">
        <v>36</v>
      </c>
      <c r="J49" s="131">
        <v>205</v>
      </c>
      <c r="K49" s="131">
        <v>0</v>
      </c>
      <c r="L49" s="130">
        <v>241</v>
      </c>
    </row>
    <row r="50" spans="1:12" hidden="1" x14ac:dyDescent="0.25">
      <c r="A50" s="127"/>
      <c r="B50" s="127"/>
      <c r="C50" s="140">
        <v>2013707</v>
      </c>
      <c r="D50" s="125" t="s">
        <v>240</v>
      </c>
      <c r="E50" s="130"/>
      <c r="F50" s="131">
        <v>0</v>
      </c>
      <c r="G50" s="131"/>
      <c r="H50" s="130">
        <v>0</v>
      </c>
      <c r="I50" s="130"/>
      <c r="J50" s="131">
        <v>0</v>
      </c>
      <c r="K50" s="131"/>
      <c r="L50" s="130">
        <v>0</v>
      </c>
    </row>
    <row r="51" spans="1:12" hidden="1" x14ac:dyDescent="0.25">
      <c r="A51" s="127"/>
      <c r="B51" s="127"/>
      <c r="C51" s="140">
        <v>2014138</v>
      </c>
      <c r="D51" s="125" t="s">
        <v>75</v>
      </c>
      <c r="E51" s="130">
        <v>19281.049999999996</v>
      </c>
      <c r="F51" s="131">
        <v>358461.3</v>
      </c>
      <c r="G51" s="131">
        <v>5754.2400000000007</v>
      </c>
      <c r="H51" s="130">
        <v>383496.58999999997</v>
      </c>
      <c r="I51" s="130">
        <v>93</v>
      </c>
      <c r="J51" s="131">
        <v>494</v>
      </c>
      <c r="K51" s="131">
        <v>57</v>
      </c>
      <c r="L51" s="130">
        <v>644</v>
      </c>
    </row>
    <row r="52" spans="1:12" hidden="1" x14ac:dyDescent="0.25">
      <c r="A52" s="127"/>
      <c r="B52" s="127"/>
      <c r="C52" s="140">
        <v>2023431</v>
      </c>
      <c r="D52" s="125" t="s">
        <v>16</v>
      </c>
      <c r="E52" s="130">
        <v>2106.84</v>
      </c>
      <c r="F52" s="131">
        <v>83141.450000000012</v>
      </c>
      <c r="G52" s="131">
        <v>619.36</v>
      </c>
      <c r="H52" s="130">
        <v>85867.650000000009</v>
      </c>
      <c r="I52" s="130">
        <v>12</v>
      </c>
      <c r="J52" s="131">
        <v>139</v>
      </c>
      <c r="K52" s="131">
        <v>6</v>
      </c>
      <c r="L52" s="130">
        <v>157</v>
      </c>
    </row>
    <row r="53" spans="1:12" hidden="1" x14ac:dyDescent="0.25">
      <c r="A53" s="127"/>
      <c r="B53" s="127"/>
      <c r="C53" s="140">
        <v>2024955</v>
      </c>
      <c r="D53" s="125" t="s">
        <v>241</v>
      </c>
      <c r="E53" s="130">
        <v>1438.4</v>
      </c>
      <c r="F53" s="131">
        <v>39725.620000000003</v>
      </c>
      <c r="G53" s="131">
        <v>178.02</v>
      </c>
      <c r="H53" s="130">
        <v>41342.04</v>
      </c>
      <c r="I53" s="130">
        <v>10</v>
      </c>
      <c r="J53" s="131">
        <v>138</v>
      </c>
      <c r="K53" s="131">
        <v>3</v>
      </c>
      <c r="L53" s="130">
        <v>151</v>
      </c>
    </row>
    <row r="54" spans="1:12" hidden="1" x14ac:dyDescent="0.25">
      <c r="A54" s="127"/>
      <c r="B54" s="127"/>
      <c r="C54" s="140">
        <v>2025358</v>
      </c>
      <c r="D54" s="125" t="s">
        <v>116</v>
      </c>
      <c r="E54" s="130">
        <v>1104.6400000000001</v>
      </c>
      <c r="F54" s="131">
        <v>91683.550000000017</v>
      </c>
      <c r="G54" s="131">
        <v>2520.2399999999998</v>
      </c>
      <c r="H54" s="130">
        <v>95308.430000000022</v>
      </c>
      <c r="I54" s="130">
        <v>3</v>
      </c>
      <c r="J54" s="131">
        <v>122</v>
      </c>
      <c r="K54" s="131">
        <v>21</v>
      </c>
      <c r="L54" s="130">
        <v>146</v>
      </c>
    </row>
    <row r="55" spans="1:12" hidden="1" x14ac:dyDescent="0.25">
      <c r="A55" s="127"/>
      <c r="B55" s="127"/>
      <c r="C55" s="140">
        <v>2053555</v>
      </c>
      <c r="D55" s="125" t="s">
        <v>164</v>
      </c>
      <c r="E55" s="130">
        <v>1552.3899999999999</v>
      </c>
      <c r="F55" s="131">
        <v>67396.56</v>
      </c>
      <c r="G55" s="131">
        <v>2629.98</v>
      </c>
      <c r="H55" s="130">
        <v>71578.929999999993</v>
      </c>
      <c r="I55" s="130">
        <v>7</v>
      </c>
      <c r="J55" s="131">
        <v>101</v>
      </c>
      <c r="K55" s="131">
        <v>25</v>
      </c>
      <c r="L55" s="130">
        <v>133</v>
      </c>
    </row>
    <row r="56" spans="1:12" hidden="1" x14ac:dyDescent="0.25">
      <c r="A56" s="127"/>
      <c r="B56" s="127"/>
      <c r="C56" s="140">
        <v>2058298</v>
      </c>
      <c r="D56" s="125" t="s">
        <v>117</v>
      </c>
      <c r="E56" s="130">
        <v>106462.93999999992</v>
      </c>
      <c r="F56" s="131">
        <v>3145272.3900000025</v>
      </c>
      <c r="G56" s="131">
        <v>36578.369999999981</v>
      </c>
      <c r="H56" s="130">
        <v>3288313.7000000025</v>
      </c>
      <c r="I56" s="130">
        <v>459</v>
      </c>
      <c r="J56" s="131">
        <v>5251</v>
      </c>
      <c r="K56" s="131">
        <v>329</v>
      </c>
      <c r="L56" s="130">
        <v>6039</v>
      </c>
    </row>
    <row r="57" spans="1:12" hidden="1" x14ac:dyDescent="0.25">
      <c r="A57" s="127"/>
      <c r="B57" s="127"/>
      <c r="C57" s="140">
        <v>2059618</v>
      </c>
      <c r="D57" s="125" t="s">
        <v>165</v>
      </c>
      <c r="E57" s="130">
        <v>7004.65</v>
      </c>
      <c r="F57" s="131">
        <v>165929.38999999996</v>
      </c>
      <c r="G57" s="131">
        <v>2090.4199999999996</v>
      </c>
      <c r="H57" s="130">
        <v>175024.45999999996</v>
      </c>
      <c r="I57" s="130">
        <v>39</v>
      </c>
      <c r="J57" s="131">
        <v>196</v>
      </c>
      <c r="K57" s="131">
        <v>30</v>
      </c>
      <c r="L57" s="130">
        <v>265</v>
      </c>
    </row>
    <row r="58" spans="1:12" hidden="1" x14ac:dyDescent="0.25">
      <c r="A58" s="127"/>
      <c r="B58" s="127"/>
      <c r="C58" s="140">
        <v>2069824</v>
      </c>
      <c r="D58" s="125" t="s">
        <v>276</v>
      </c>
      <c r="E58" s="130">
        <v>0</v>
      </c>
      <c r="F58" s="131">
        <v>-1386.29</v>
      </c>
      <c r="G58" s="131">
        <v>0</v>
      </c>
      <c r="H58" s="130">
        <v>-1386.29</v>
      </c>
      <c r="I58" s="130">
        <v>0</v>
      </c>
      <c r="J58" s="131">
        <v>-2</v>
      </c>
      <c r="K58" s="131">
        <v>0</v>
      </c>
      <c r="L58" s="130">
        <v>-2</v>
      </c>
    </row>
    <row r="59" spans="1:12" hidden="1" x14ac:dyDescent="0.25">
      <c r="A59" s="127"/>
      <c r="B59" s="127"/>
      <c r="C59" s="140">
        <v>2074553</v>
      </c>
      <c r="D59" s="125" t="s">
        <v>118</v>
      </c>
      <c r="E59" s="130">
        <v>48483.789999999994</v>
      </c>
      <c r="F59" s="131">
        <v>1468081.8499999994</v>
      </c>
      <c r="G59" s="131">
        <v>4904.1400000000003</v>
      </c>
      <c r="H59" s="130">
        <v>1521469.7799999993</v>
      </c>
      <c r="I59" s="130">
        <v>216</v>
      </c>
      <c r="J59" s="131">
        <v>1328</v>
      </c>
      <c r="K59" s="131">
        <v>43</v>
      </c>
      <c r="L59" s="130">
        <v>1587</v>
      </c>
    </row>
    <row r="60" spans="1:12" hidden="1" x14ac:dyDescent="0.25">
      <c r="A60" s="127"/>
      <c r="B60" s="127"/>
      <c r="C60" s="140">
        <v>2074765</v>
      </c>
      <c r="D60" s="125" t="s">
        <v>119</v>
      </c>
      <c r="E60" s="130">
        <v>1314.98</v>
      </c>
      <c r="F60" s="131">
        <v>56067.93</v>
      </c>
      <c r="G60" s="131">
        <v>810.44</v>
      </c>
      <c r="H60" s="130">
        <v>58193.350000000006</v>
      </c>
      <c r="I60" s="130">
        <v>9</v>
      </c>
      <c r="J60" s="131">
        <v>67</v>
      </c>
      <c r="K60" s="131">
        <v>10</v>
      </c>
      <c r="L60" s="130">
        <v>86</v>
      </c>
    </row>
    <row r="61" spans="1:12" hidden="1" x14ac:dyDescent="0.25">
      <c r="A61" s="127"/>
      <c r="B61" s="127"/>
      <c r="C61" s="140">
        <v>2075007</v>
      </c>
      <c r="D61" s="125" t="s">
        <v>298</v>
      </c>
      <c r="E61" s="130">
        <v>1108.98</v>
      </c>
      <c r="F61" s="131">
        <v>35252.44</v>
      </c>
      <c r="G61" s="131">
        <v>0</v>
      </c>
      <c r="H61" s="130">
        <v>36361.420000000006</v>
      </c>
      <c r="I61" s="130">
        <v>4</v>
      </c>
      <c r="J61" s="131">
        <v>65</v>
      </c>
      <c r="K61" s="131">
        <v>0</v>
      </c>
      <c r="L61" s="130">
        <v>69</v>
      </c>
    </row>
    <row r="62" spans="1:12" hidden="1" x14ac:dyDescent="0.25">
      <c r="A62" s="127"/>
      <c r="B62" s="127"/>
      <c r="C62" s="140">
        <v>2076355</v>
      </c>
      <c r="D62" s="125" t="s">
        <v>277</v>
      </c>
      <c r="E62" s="130">
        <v>0</v>
      </c>
      <c r="F62" s="131">
        <v>2292.38</v>
      </c>
      <c r="G62" s="131">
        <v>278.24</v>
      </c>
      <c r="H62" s="130">
        <v>2570.62</v>
      </c>
      <c r="I62" s="130">
        <v>0</v>
      </c>
      <c r="J62" s="131">
        <v>2</v>
      </c>
      <c r="K62" s="131">
        <v>2</v>
      </c>
      <c r="L62" s="130">
        <v>4</v>
      </c>
    </row>
    <row r="63" spans="1:12" hidden="1" x14ac:dyDescent="0.25">
      <c r="A63" s="127"/>
      <c r="B63" s="127"/>
      <c r="C63" s="140">
        <v>2083577</v>
      </c>
      <c r="D63" s="125" t="s">
        <v>120</v>
      </c>
      <c r="E63" s="130">
        <v>313.60000000000002</v>
      </c>
      <c r="F63" s="131">
        <v>22974.25</v>
      </c>
      <c r="G63" s="131">
        <v>403.28</v>
      </c>
      <c r="H63" s="130">
        <v>23691.129999999997</v>
      </c>
      <c r="I63" s="130">
        <v>2</v>
      </c>
      <c r="J63" s="131">
        <v>83</v>
      </c>
      <c r="K63" s="131">
        <v>4</v>
      </c>
      <c r="L63" s="130">
        <v>89</v>
      </c>
    </row>
    <row r="64" spans="1:12" hidden="1" x14ac:dyDescent="0.25">
      <c r="A64" s="127"/>
      <c r="B64" s="127"/>
      <c r="C64" s="140">
        <v>2085909</v>
      </c>
      <c r="D64" s="125" t="s">
        <v>299</v>
      </c>
      <c r="E64" s="130">
        <v>0</v>
      </c>
      <c r="F64" s="131">
        <v>14851.93</v>
      </c>
      <c r="G64" s="131">
        <v>0</v>
      </c>
      <c r="H64" s="130">
        <v>14851.93</v>
      </c>
      <c r="I64" s="130">
        <v>0</v>
      </c>
      <c r="J64" s="131">
        <v>31</v>
      </c>
      <c r="K64" s="131">
        <v>0</v>
      </c>
      <c r="L64" s="130">
        <v>31</v>
      </c>
    </row>
    <row r="65" spans="1:12" hidden="1" x14ac:dyDescent="0.25">
      <c r="A65" s="127"/>
      <c r="B65" s="127"/>
      <c r="C65" s="140">
        <v>2087690</v>
      </c>
      <c r="D65" s="125" t="s">
        <v>121</v>
      </c>
      <c r="E65" s="130">
        <v>0</v>
      </c>
      <c r="F65" s="131">
        <v>6945.27</v>
      </c>
      <c r="G65" s="131">
        <v>345.75</v>
      </c>
      <c r="H65" s="130">
        <v>7291.02</v>
      </c>
      <c r="I65" s="130">
        <v>0</v>
      </c>
      <c r="J65" s="131">
        <v>7</v>
      </c>
      <c r="K65" s="131">
        <v>1</v>
      </c>
      <c r="L65" s="130">
        <v>8</v>
      </c>
    </row>
    <row r="66" spans="1:12" hidden="1" x14ac:dyDescent="0.25">
      <c r="A66" s="127"/>
      <c r="B66" s="127"/>
      <c r="C66" s="140">
        <v>2088173</v>
      </c>
      <c r="D66" s="125" t="s">
        <v>166</v>
      </c>
      <c r="E66" s="130">
        <v>1237.92</v>
      </c>
      <c r="F66" s="131">
        <v>91363.24</v>
      </c>
      <c r="G66" s="131">
        <v>0</v>
      </c>
      <c r="H66" s="130">
        <v>92601.16</v>
      </c>
      <c r="I66" s="130">
        <v>4</v>
      </c>
      <c r="J66" s="131">
        <v>94</v>
      </c>
      <c r="K66" s="131">
        <v>0</v>
      </c>
      <c r="L66" s="130">
        <v>98</v>
      </c>
    </row>
    <row r="67" spans="1:12" hidden="1" x14ac:dyDescent="0.25">
      <c r="A67" s="127"/>
      <c r="B67" s="127"/>
      <c r="C67" s="140">
        <v>2089735</v>
      </c>
      <c r="D67" s="125" t="s">
        <v>167</v>
      </c>
      <c r="E67" s="130">
        <v>2885.6000000000004</v>
      </c>
      <c r="F67" s="131">
        <v>49773.80999999999</v>
      </c>
      <c r="G67" s="131">
        <v>1221.02</v>
      </c>
      <c r="H67" s="130">
        <v>53880.429999999986</v>
      </c>
      <c r="I67" s="130">
        <v>16</v>
      </c>
      <c r="J67" s="131">
        <v>78</v>
      </c>
      <c r="K67" s="131">
        <v>8</v>
      </c>
      <c r="L67" s="130">
        <v>102</v>
      </c>
    </row>
    <row r="68" spans="1:12" hidden="1" x14ac:dyDescent="0.25">
      <c r="A68" s="127"/>
      <c r="B68" s="127"/>
      <c r="C68" s="140">
        <v>2091141</v>
      </c>
      <c r="D68" s="125" t="s">
        <v>242</v>
      </c>
      <c r="E68" s="130">
        <v>2433.7000000000003</v>
      </c>
      <c r="F68" s="131">
        <v>179532.11000000002</v>
      </c>
      <c r="G68" s="131">
        <v>1663.4199999999996</v>
      </c>
      <c r="H68" s="130">
        <v>183629.23000000004</v>
      </c>
      <c r="I68" s="130">
        <v>9</v>
      </c>
      <c r="J68" s="131">
        <v>360</v>
      </c>
      <c r="K68" s="131">
        <v>17</v>
      </c>
      <c r="L68" s="130">
        <v>386</v>
      </c>
    </row>
    <row r="69" spans="1:12" hidden="1" x14ac:dyDescent="0.25">
      <c r="A69" s="127"/>
      <c r="B69" s="127"/>
      <c r="C69" s="140">
        <v>2091143</v>
      </c>
      <c r="D69" s="125" t="s">
        <v>122</v>
      </c>
      <c r="E69" s="130">
        <v>7841.96</v>
      </c>
      <c r="F69" s="131">
        <v>29478.89</v>
      </c>
      <c r="G69" s="131">
        <v>4338.88</v>
      </c>
      <c r="H69" s="130">
        <v>41659.729999999996</v>
      </c>
      <c r="I69" s="130">
        <v>45</v>
      </c>
      <c r="J69" s="131">
        <v>52</v>
      </c>
      <c r="K69" s="131">
        <v>50</v>
      </c>
      <c r="L69" s="130">
        <v>147</v>
      </c>
    </row>
    <row r="70" spans="1:12" hidden="1" x14ac:dyDescent="0.25">
      <c r="A70" s="127"/>
      <c r="B70" s="127"/>
      <c r="C70" s="140">
        <v>2091747</v>
      </c>
      <c r="D70" s="125" t="s">
        <v>14</v>
      </c>
      <c r="E70" s="130">
        <v>1110.6399999999999</v>
      </c>
      <c r="F70" s="131">
        <v>27249.349999999995</v>
      </c>
      <c r="G70" s="131">
        <v>0</v>
      </c>
      <c r="H70" s="130">
        <v>28359.989999999994</v>
      </c>
      <c r="I70" s="130">
        <v>5</v>
      </c>
      <c r="J70" s="131">
        <v>32</v>
      </c>
      <c r="K70" s="131">
        <v>0</v>
      </c>
      <c r="L70" s="130">
        <v>37</v>
      </c>
    </row>
    <row r="71" spans="1:12" hidden="1" x14ac:dyDescent="0.25">
      <c r="A71" s="127"/>
      <c r="B71" s="127"/>
      <c r="C71" s="140">
        <v>3259603</v>
      </c>
      <c r="D71" s="125" t="s">
        <v>168</v>
      </c>
      <c r="E71" s="130">
        <v>1354.02</v>
      </c>
      <c r="F71" s="131">
        <v>65490.569999999985</v>
      </c>
      <c r="G71" s="131">
        <v>1483.6399999999999</v>
      </c>
      <c r="H71" s="130">
        <v>68328.229999999981</v>
      </c>
      <c r="I71" s="130">
        <v>7</v>
      </c>
      <c r="J71" s="131">
        <v>78</v>
      </c>
      <c r="K71" s="131">
        <v>19</v>
      </c>
      <c r="L71" s="130">
        <v>104</v>
      </c>
    </row>
    <row r="72" spans="1:12" hidden="1" x14ac:dyDescent="0.25">
      <c r="A72" s="127"/>
      <c r="B72" s="127"/>
      <c r="C72" s="140">
        <v>3270944</v>
      </c>
      <c r="D72" s="125" t="s">
        <v>169</v>
      </c>
      <c r="E72" s="130">
        <v>9507.880000000001</v>
      </c>
      <c r="F72" s="131">
        <v>432865.0199999999</v>
      </c>
      <c r="G72" s="131">
        <v>1940.8999999999999</v>
      </c>
      <c r="H72" s="130">
        <v>444313.79999999993</v>
      </c>
      <c r="I72" s="130">
        <v>55</v>
      </c>
      <c r="J72" s="131">
        <v>844</v>
      </c>
      <c r="K72" s="131">
        <v>32</v>
      </c>
      <c r="L72" s="130">
        <v>931</v>
      </c>
    </row>
    <row r="73" spans="1:12" hidden="1" x14ac:dyDescent="0.25">
      <c r="A73" s="127"/>
      <c r="B73" s="127"/>
      <c r="C73" s="140">
        <v>3273895</v>
      </c>
      <c r="D73" s="125" t="s">
        <v>189</v>
      </c>
      <c r="E73" s="130"/>
      <c r="F73" s="131">
        <v>0</v>
      </c>
      <c r="G73" s="131"/>
      <c r="H73" s="130">
        <v>0</v>
      </c>
      <c r="I73" s="130"/>
      <c r="J73" s="131">
        <v>0</v>
      </c>
      <c r="K73" s="131"/>
      <c r="L73" s="130">
        <v>0</v>
      </c>
    </row>
    <row r="74" spans="1:12" hidden="1" x14ac:dyDescent="0.25">
      <c r="A74" s="127"/>
      <c r="B74" s="127"/>
      <c r="C74" s="140">
        <v>3288643</v>
      </c>
      <c r="D74" s="125" t="s">
        <v>243</v>
      </c>
      <c r="E74" s="130"/>
      <c r="F74" s="131">
        <v>306932.47999999998</v>
      </c>
      <c r="G74" s="131"/>
      <c r="H74" s="130">
        <v>306932.47999999998</v>
      </c>
      <c r="I74" s="130"/>
      <c r="J74" s="131">
        <v>608</v>
      </c>
      <c r="K74" s="131"/>
      <c r="L74" s="130">
        <v>608</v>
      </c>
    </row>
    <row r="75" spans="1:12" hidden="1" x14ac:dyDescent="0.25">
      <c r="A75" s="127"/>
      <c r="B75" s="127"/>
      <c r="C75" s="140">
        <v>3288726</v>
      </c>
      <c r="D75" s="125" t="s">
        <v>123</v>
      </c>
      <c r="E75" s="130">
        <v>9016.32</v>
      </c>
      <c r="F75" s="131">
        <v>28273.62</v>
      </c>
      <c r="G75" s="131">
        <v>3821.71</v>
      </c>
      <c r="H75" s="130">
        <v>41111.65</v>
      </c>
      <c r="I75" s="130">
        <v>54</v>
      </c>
      <c r="J75" s="131">
        <v>74</v>
      </c>
      <c r="K75" s="131">
        <v>38</v>
      </c>
      <c r="L75" s="130">
        <v>166</v>
      </c>
    </row>
    <row r="76" spans="1:12" hidden="1" x14ac:dyDescent="0.25">
      <c r="A76" s="127"/>
      <c r="B76" s="127"/>
      <c r="C76" s="140">
        <v>3289139</v>
      </c>
      <c r="D76" s="125" t="s">
        <v>278</v>
      </c>
      <c r="E76" s="130">
        <v>1068.3899999999999</v>
      </c>
      <c r="F76" s="131">
        <v>21731.060000000005</v>
      </c>
      <c r="G76" s="131"/>
      <c r="H76" s="130">
        <v>22799.450000000004</v>
      </c>
      <c r="I76" s="130">
        <v>8</v>
      </c>
      <c r="J76" s="131">
        <v>65</v>
      </c>
      <c r="K76" s="131"/>
      <c r="L76" s="130">
        <v>73</v>
      </c>
    </row>
    <row r="77" spans="1:12" hidden="1" x14ac:dyDescent="0.25">
      <c r="A77" s="127"/>
      <c r="B77" s="127"/>
      <c r="C77" s="140">
        <v>3289192</v>
      </c>
      <c r="D77" s="125" t="s">
        <v>76</v>
      </c>
      <c r="E77" s="130">
        <v>4591.8</v>
      </c>
      <c r="F77" s="131">
        <v>55058.80999999999</v>
      </c>
      <c r="G77" s="131">
        <v>147.01999999999998</v>
      </c>
      <c r="H77" s="130">
        <v>59797.62999999999</v>
      </c>
      <c r="I77" s="130">
        <v>21</v>
      </c>
      <c r="J77" s="131">
        <v>90</v>
      </c>
      <c r="K77" s="131">
        <v>2</v>
      </c>
      <c r="L77" s="130">
        <v>113</v>
      </c>
    </row>
    <row r="78" spans="1:12" hidden="1" x14ac:dyDescent="0.25">
      <c r="A78" s="127"/>
      <c r="B78" s="127"/>
      <c r="C78" s="140">
        <v>3289198</v>
      </c>
      <c r="D78" s="125" t="s">
        <v>190</v>
      </c>
      <c r="E78" s="130"/>
      <c r="F78" s="131">
        <v>0</v>
      </c>
      <c r="G78" s="131"/>
      <c r="H78" s="130">
        <v>0</v>
      </c>
      <c r="I78" s="130"/>
      <c r="J78" s="131">
        <v>0</v>
      </c>
      <c r="K78" s="131"/>
      <c r="L78" s="130">
        <v>0</v>
      </c>
    </row>
    <row r="79" spans="1:12" hidden="1" x14ac:dyDescent="0.25">
      <c r="A79" s="127"/>
      <c r="B79" s="127"/>
      <c r="C79" s="140">
        <v>3289199</v>
      </c>
      <c r="D79" s="125" t="s">
        <v>191</v>
      </c>
      <c r="E79" s="130">
        <v>614.46</v>
      </c>
      <c r="F79" s="131">
        <v>32714.039999999994</v>
      </c>
      <c r="G79" s="131">
        <v>606.29999999999995</v>
      </c>
      <c r="H79" s="130">
        <v>33934.799999999996</v>
      </c>
      <c r="I79" s="130">
        <v>3</v>
      </c>
      <c r="J79" s="131">
        <v>79</v>
      </c>
      <c r="K79" s="131">
        <v>10</v>
      </c>
      <c r="L79" s="130">
        <v>92</v>
      </c>
    </row>
    <row r="80" spans="1:12" hidden="1" x14ac:dyDescent="0.25">
      <c r="A80" s="127"/>
      <c r="B80" s="127"/>
      <c r="C80" s="140">
        <v>3289813</v>
      </c>
      <c r="D80" s="125" t="s">
        <v>279</v>
      </c>
      <c r="E80" s="130">
        <v>54310.369999999995</v>
      </c>
      <c r="F80" s="131">
        <v>1412750.8499999999</v>
      </c>
      <c r="G80" s="131">
        <v>3868.71</v>
      </c>
      <c r="H80" s="130">
        <v>1470929.9299999997</v>
      </c>
      <c r="I80" s="130">
        <v>172</v>
      </c>
      <c r="J80" s="131">
        <v>2265</v>
      </c>
      <c r="K80" s="131">
        <v>39</v>
      </c>
      <c r="L80" s="130">
        <v>2476</v>
      </c>
    </row>
    <row r="81" spans="1:12" hidden="1" x14ac:dyDescent="0.25">
      <c r="A81" s="127"/>
      <c r="B81" s="127"/>
      <c r="C81" s="140">
        <v>3292496</v>
      </c>
      <c r="D81" s="125" t="s">
        <v>280</v>
      </c>
      <c r="E81" s="130">
        <v>5950.09</v>
      </c>
      <c r="F81" s="131">
        <v>140242.91999999998</v>
      </c>
      <c r="G81" s="131">
        <v>1059.3800000000001</v>
      </c>
      <c r="H81" s="130">
        <v>147252.38999999998</v>
      </c>
      <c r="I81" s="130">
        <v>29</v>
      </c>
      <c r="J81" s="131">
        <v>161</v>
      </c>
      <c r="K81" s="131">
        <v>12</v>
      </c>
      <c r="L81" s="130">
        <v>202</v>
      </c>
    </row>
    <row r="82" spans="1:12" hidden="1" x14ac:dyDescent="0.25">
      <c r="A82" s="127"/>
      <c r="B82" s="127"/>
      <c r="C82" s="140">
        <v>3297824</v>
      </c>
      <c r="D82" s="125" t="s">
        <v>300</v>
      </c>
      <c r="E82" s="130">
        <v>340.56</v>
      </c>
      <c r="F82" s="131">
        <v>26936.819999999996</v>
      </c>
      <c r="G82" s="131">
        <v>0</v>
      </c>
      <c r="H82" s="130">
        <v>27277.379999999997</v>
      </c>
      <c r="I82" s="130">
        <v>1</v>
      </c>
      <c r="J82" s="131">
        <v>53</v>
      </c>
      <c r="K82" s="131">
        <v>0</v>
      </c>
      <c r="L82" s="130">
        <v>54</v>
      </c>
    </row>
    <row r="83" spans="1:12" hidden="1" x14ac:dyDescent="0.25">
      <c r="A83" s="127"/>
      <c r="B83" s="127"/>
      <c r="C83" s="140">
        <v>3311576</v>
      </c>
      <c r="D83" s="125" t="s">
        <v>124</v>
      </c>
      <c r="E83" s="130">
        <v>3464.96</v>
      </c>
      <c r="F83" s="131">
        <v>66633.510000000009</v>
      </c>
      <c r="G83" s="131">
        <v>817.46</v>
      </c>
      <c r="H83" s="130">
        <v>70915.930000000022</v>
      </c>
      <c r="I83" s="130">
        <v>21</v>
      </c>
      <c r="J83" s="131">
        <v>79</v>
      </c>
      <c r="K83" s="131">
        <v>11</v>
      </c>
      <c r="L83" s="130">
        <v>111</v>
      </c>
    </row>
    <row r="84" spans="1:12" hidden="1" x14ac:dyDescent="0.25">
      <c r="A84" s="127"/>
      <c r="B84" s="127"/>
      <c r="C84" s="140">
        <v>3347891</v>
      </c>
      <c r="D84" s="125" t="s">
        <v>244</v>
      </c>
      <c r="E84" s="130">
        <v>0</v>
      </c>
      <c r="F84" s="131">
        <v>55645.37999999999</v>
      </c>
      <c r="G84" s="131">
        <v>652.74</v>
      </c>
      <c r="H84" s="130">
        <v>56298.119999999988</v>
      </c>
      <c r="I84" s="130">
        <v>0</v>
      </c>
      <c r="J84" s="131">
        <v>157</v>
      </c>
      <c r="K84" s="131">
        <v>11</v>
      </c>
      <c r="L84" s="130">
        <v>168</v>
      </c>
    </row>
    <row r="85" spans="1:12" hidden="1" x14ac:dyDescent="0.25">
      <c r="A85" s="127"/>
      <c r="B85" s="127"/>
      <c r="C85" s="140">
        <v>3352211</v>
      </c>
      <c r="D85" s="125" t="s">
        <v>281</v>
      </c>
      <c r="E85" s="130">
        <v>5291.3200000000006</v>
      </c>
      <c r="F85" s="131">
        <v>112772.85999999999</v>
      </c>
      <c r="G85" s="131">
        <v>543.88</v>
      </c>
      <c r="H85" s="130">
        <v>118608.06</v>
      </c>
      <c r="I85" s="130">
        <v>23</v>
      </c>
      <c r="J85" s="131">
        <v>124</v>
      </c>
      <c r="K85" s="131">
        <v>3</v>
      </c>
      <c r="L85" s="130">
        <v>150</v>
      </c>
    </row>
    <row r="86" spans="1:12" hidden="1" x14ac:dyDescent="0.25">
      <c r="A86" s="127"/>
      <c r="B86" s="127"/>
      <c r="C86" s="140">
        <v>3373716</v>
      </c>
      <c r="D86" s="125" t="s">
        <v>245</v>
      </c>
      <c r="E86" s="130">
        <v>1065.06</v>
      </c>
      <c r="F86" s="131">
        <v>188742.87</v>
      </c>
      <c r="G86" s="131">
        <v>814.38</v>
      </c>
      <c r="H86" s="130">
        <v>190622.31</v>
      </c>
      <c r="I86" s="130">
        <v>3</v>
      </c>
      <c r="J86" s="131">
        <v>399</v>
      </c>
      <c r="K86" s="131">
        <v>6</v>
      </c>
      <c r="L86" s="130">
        <v>408</v>
      </c>
    </row>
    <row r="87" spans="1:12" hidden="1" x14ac:dyDescent="0.25">
      <c r="A87" s="127"/>
      <c r="B87" s="127"/>
      <c r="C87" s="140">
        <v>3403030</v>
      </c>
      <c r="D87" s="125" t="s">
        <v>301</v>
      </c>
      <c r="E87" s="130">
        <v>0</v>
      </c>
      <c r="F87" s="131">
        <v>0</v>
      </c>
      <c r="G87" s="131">
        <v>0</v>
      </c>
      <c r="H87" s="130">
        <v>0</v>
      </c>
      <c r="I87" s="130">
        <v>0</v>
      </c>
      <c r="J87" s="131">
        <v>-1</v>
      </c>
      <c r="K87" s="131">
        <v>0</v>
      </c>
      <c r="L87" s="130">
        <v>-1</v>
      </c>
    </row>
    <row r="88" spans="1:12" hidden="1" x14ac:dyDescent="0.25">
      <c r="A88" s="127"/>
      <c r="B88" s="127"/>
      <c r="C88" s="140">
        <v>3432212</v>
      </c>
      <c r="D88" s="125" t="s">
        <v>192</v>
      </c>
      <c r="E88" s="130">
        <v>3342.57</v>
      </c>
      <c r="F88" s="131">
        <v>73805.67</v>
      </c>
      <c r="G88" s="131">
        <v>1669.3899999999999</v>
      </c>
      <c r="H88" s="130">
        <v>78817.63</v>
      </c>
      <c r="I88" s="130">
        <v>24</v>
      </c>
      <c r="J88" s="131">
        <v>186</v>
      </c>
      <c r="K88" s="131">
        <v>16</v>
      </c>
      <c r="L88" s="130">
        <v>226</v>
      </c>
    </row>
    <row r="89" spans="1:12" hidden="1" x14ac:dyDescent="0.25">
      <c r="A89" s="127"/>
      <c r="B89" s="127"/>
      <c r="C89" s="140">
        <v>6015526</v>
      </c>
      <c r="D89" s="125" t="s">
        <v>282</v>
      </c>
      <c r="E89" s="130">
        <v>13078.6</v>
      </c>
      <c r="F89" s="131">
        <v>452115.89000000019</v>
      </c>
      <c r="G89" s="131">
        <v>1675.16</v>
      </c>
      <c r="H89" s="130">
        <v>466869.65000000014</v>
      </c>
      <c r="I89" s="130">
        <v>39</v>
      </c>
      <c r="J89" s="131">
        <v>387</v>
      </c>
      <c r="K89" s="131">
        <v>17</v>
      </c>
      <c r="L89" s="130">
        <v>443</v>
      </c>
    </row>
    <row r="90" spans="1:12" hidden="1" x14ac:dyDescent="0.25">
      <c r="A90" s="127"/>
      <c r="B90" s="127"/>
      <c r="C90" s="140">
        <v>6027299</v>
      </c>
      <c r="D90" s="125" t="s">
        <v>193</v>
      </c>
      <c r="E90" s="130"/>
      <c r="F90" s="131">
        <v>-958.28</v>
      </c>
      <c r="G90" s="131">
        <v>0</v>
      </c>
      <c r="H90" s="130">
        <v>-958.28</v>
      </c>
      <c r="I90" s="130"/>
      <c r="J90" s="131">
        <v>-1</v>
      </c>
      <c r="K90" s="131">
        <v>0</v>
      </c>
      <c r="L90" s="130">
        <v>-1</v>
      </c>
    </row>
    <row r="91" spans="1:12" hidden="1" x14ac:dyDescent="0.25">
      <c r="A91" s="127"/>
      <c r="B91" s="127"/>
      <c r="C91" s="140">
        <v>6032397</v>
      </c>
      <c r="D91" s="125" t="s">
        <v>125</v>
      </c>
      <c r="E91" s="130">
        <v>7372.7600000000011</v>
      </c>
      <c r="F91" s="131">
        <v>1478452.5699999996</v>
      </c>
      <c r="G91" s="131">
        <v>3458.7999999999997</v>
      </c>
      <c r="H91" s="130">
        <v>1489284.1299999997</v>
      </c>
      <c r="I91" s="130">
        <v>35</v>
      </c>
      <c r="J91" s="131">
        <v>2657</v>
      </c>
      <c r="K91" s="131">
        <v>35</v>
      </c>
      <c r="L91" s="130">
        <v>2727</v>
      </c>
    </row>
    <row r="92" spans="1:12" hidden="1" x14ac:dyDescent="0.25">
      <c r="A92" s="127"/>
      <c r="B92" s="127"/>
      <c r="C92" s="140">
        <v>6041835</v>
      </c>
      <c r="D92" s="125" t="s">
        <v>302</v>
      </c>
      <c r="E92" s="130">
        <v>0</v>
      </c>
      <c r="F92" s="131">
        <v>0</v>
      </c>
      <c r="G92" s="131">
        <v>0</v>
      </c>
      <c r="H92" s="130">
        <v>0</v>
      </c>
      <c r="I92" s="130">
        <v>0</v>
      </c>
      <c r="J92" s="131">
        <v>0</v>
      </c>
      <c r="K92" s="131">
        <v>0</v>
      </c>
      <c r="L92" s="130">
        <v>0</v>
      </c>
    </row>
    <row r="93" spans="1:12" hidden="1" x14ac:dyDescent="0.25">
      <c r="A93" s="127"/>
      <c r="B93" s="127"/>
      <c r="C93" s="140">
        <v>6044693</v>
      </c>
      <c r="D93" s="125" t="s">
        <v>126</v>
      </c>
      <c r="E93" s="130">
        <v>3541.58</v>
      </c>
      <c r="F93" s="131">
        <v>288732.10000000009</v>
      </c>
      <c r="G93" s="131">
        <v>367</v>
      </c>
      <c r="H93" s="130">
        <v>292640.68000000011</v>
      </c>
      <c r="I93" s="130">
        <v>10</v>
      </c>
      <c r="J93" s="131">
        <v>319</v>
      </c>
      <c r="K93" s="131">
        <v>5</v>
      </c>
      <c r="L93" s="130">
        <v>334</v>
      </c>
    </row>
    <row r="94" spans="1:12" hidden="1" x14ac:dyDescent="0.25">
      <c r="A94" s="127"/>
      <c r="B94" s="127"/>
      <c r="C94" s="140">
        <v>6044808</v>
      </c>
      <c r="D94" s="125" t="s">
        <v>170</v>
      </c>
      <c r="E94" s="130">
        <v>3133.56</v>
      </c>
      <c r="F94" s="131">
        <v>41409.980000000003</v>
      </c>
      <c r="G94" s="131">
        <v>636.55999999999995</v>
      </c>
      <c r="H94" s="130">
        <v>45180.1</v>
      </c>
      <c r="I94" s="130">
        <v>17</v>
      </c>
      <c r="J94" s="131">
        <v>73</v>
      </c>
      <c r="K94" s="131">
        <v>4</v>
      </c>
      <c r="L94" s="130">
        <v>94</v>
      </c>
    </row>
    <row r="95" spans="1:12" hidden="1" x14ac:dyDescent="0.25">
      <c r="A95" s="127"/>
      <c r="B95" s="127"/>
      <c r="C95" s="140">
        <v>6070380</v>
      </c>
      <c r="D95" s="125" t="s">
        <v>194</v>
      </c>
      <c r="E95" s="130">
        <v>3552.3199999999997</v>
      </c>
      <c r="F95" s="131">
        <v>135885.13999999998</v>
      </c>
      <c r="G95" s="131">
        <v>1990.08</v>
      </c>
      <c r="H95" s="130">
        <v>141427.53999999998</v>
      </c>
      <c r="I95" s="130">
        <v>18</v>
      </c>
      <c r="J95" s="131">
        <v>177</v>
      </c>
      <c r="K95" s="131">
        <v>23</v>
      </c>
      <c r="L95" s="130">
        <v>218</v>
      </c>
    </row>
    <row r="96" spans="1:12" hidden="1" x14ac:dyDescent="0.25">
      <c r="A96" s="127"/>
      <c r="B96" s="127"/>
      <c r="C96" s="140">
        <v>6075013</v>
      </c>
      <c r="D96" s="125" t="s">
        <v>303</v>
      </c>
      <c r="E96" s="130">
        <v>464.03999999999996</v>
      </c>
      <c r="F96" s="131">
        <v>25795.749999999996</v>
      </c>
      <c r="G96" s="131">
        <v>210.14</v>
      </c>
      <c r="H96" s="130">
        <v>26469.929999999997</v>
      </c>
      <c r="I96" s="130">
        <v>3</v>
      </c>
      <c r="J96" s="131">
        <v>52</v>
      </c>
      <c r="K96" s="131">
        <v>2</v>
      </c>
      <c r="L96" s="130">
        <v>57</v>
      </c>
    </row>
    <row r="97" spans="1:12" hidden="1" x14ac:dyDescent="0.25">
      <c r="A97" s="127"/>
      <c r="B97" s="127"/>
      <c r="C97" s="140">
        <v>6084376</v>
      </c>
      <c r="D97" s="125" t="s">
        <v>127</v>
      </c>
      <c r="E97" s="130">
        <v>28044.839999999997</v>
      </c>
      <c r="F97" s="131">
        <v>1140505.1799999992</v>
      </c>
      <c r="G97" s="131">
        <v>15570.899999999996</v>
      </c>
      <c r="H97" s="130">
        <v>1184120.9199999992</v>
      </c>
      <c r="I97" s="130">
        <v>80</v>
      </c>
      <c r="J97" s="131">
        <v>947</v>
      </c>
      <c r="K97" s="131">
        <v>132</v>
      </c>
      <c r="L97" s="130">
        <v>1159</v>
      </c>
    </row>
    <row r="98" spans="1:12" hidden="1" x14ac:dyDescent="0.25">
      <c r="A98" s="127"/>
      <c r="B98" s="127"/>
      <c r="C98" s="140">
        <v>6134836</v>
      </c>
      <c r="D98" s="125" t="s">
        <v>15</v>
      </c>
      <c r="E98" s="130">
        <v>8397.68</v>
      </c>
      <c r="F98" s="131">
        <v>114623.46000000004</v>
      </c>
      <c r="G98" s="131">
        <v>702.66</v>
      </c>
      <c r="H98" s="130">
        <v>123723.80000000005</v>
      </c>
      <c r="I98" s="130">
        <v>40</v>
      </c>
      <c r="J98" s="131">
        <v>188</v>
      </c>
      <c r="K98" s="131">
        <v>6</v>
      </c>
      <c r="L98" s="130">
        <v>234</v>
      </c>
    </row>
    <row r="99" spans="1:12" hidden="1" x14ac:dyDescent="0.25">
      <c r="A99" s="127"/>
      <c r="B99" s="127"/>
      <c r="C99" s="140">
        <v>6176617</v>
      </c>
      <c r="D99" s="125" t="s">
        <v>77</v>
      </c>
      <c r="E99" s="130">
        <v>0</v>
      </c>
      <c r="F99" s="131">
        <v>4665.63</v>
      </c>
      <c r="G99" s="131">
        <v>0</v>
      </c>
      <c r="H99" s="130">
        <v>4665.63</v>
      </c>
      <c r="I99" s="130">
        <v>0</v>
      </c>
      <c r="J99" s="131">
        <v>7</v>
      </c>
      <c r="K99" s="131">
        <v>0</v>
      </c>
      <c r="L99" s="130">
        <v>7</v>
      </c>
    </row>
    <row r="100" spans="1:12" hidden="1" x14ac:dyDescent="0.25">
      <c r="A100" s="127"/>
      <c r="B100" s="127"/>
      <c r="C100" s="140">
        <v>6177682</v>
      </c>
      <c r="D100" s="125" t="s">
        <v>128</v>
      </c>
      <c r="E100" s="130">
        <v>156.80000000000001</v>
      </c>
      <c r="F100" s="131">
        <v>9632.2099999999991</v>
      </c>
      <c r="G100" s="131">
        <v>-226.72</v>
      </c>
      <c r="H100" s="130">
        <v>9562.2899999999991</v>
      </c>
      <c r="I100" s="130">
        <v>1</v>
      </c>
      <c r="J100" s="131">
        <v>34</v>
      </c>
      <c r="K100" s="131">
        <v>-1</v>
      </c>
      <c r="L100" s="130">
        <v>34</v>
      </c>
    </row>
    <row r="101" spans="1:12" hidden="1" x14ac:dyDescent="0.25">
      <c r="A101" s="127"/>
      <c r="B101" s="127"/>
      <c r="C101" s="140">
        <v>6229682</v>
      </c>
      <c r="D101" s="125" t="s">
        <v>129</v>
      </c>
      <c r="E101" s="130">
        <v>567.26</v>
      </c>
      <c r="F101" s="131">
        <v>37453.24</v>
      </c>
      <c r="G101" s="131">
        <v>0</v>
      </c>
      <c r="H101" s="130">
        <v>38020.5</v>
      </c>
      <c r="I101" s="130">
        <v>3</v>
      </c>
      <c r="J101" s="131">
        <v>44</v>
      </c>
      <c r="K101" s="131">
        <v>0</v>
      </c>
      <c r="L101" s="130">
        <v>47</v>
      </c>
    </row>
    <row r="102" spans="1:12" hidden="1" x14ac:dyDescent="0.25">
      <c r="A102" s="127"/>
      <c r="B102" s="127"/>
      <c r="C102" s="140">
        <v>6231993</v>
      </c>
      <c r="D102" s="125" t="s">
        <v>304</v>
      </c>
      <c r="E102" s="130">
        <v>4094.7200000000003</v>
      </c>
      <c r="F102" s="131">
        <v>82349.59000000004</v>
      </c>
      <c r="G102" s="131">
        <v>805.72</v>
      </c>
      <c r="H102" s="130">
        <v>87250.030000000042</v>
      </c>
      <c r="I102" s="130">
        <v>32</v>
      </c>
      <c r="J102" s="131">
        <v>219</v>
      </c>
      <c r="K102" s="131">
        <v>14</v>
      </c>
      <c r="L102" s="130">
        <v>265</v>
      </c>
    </row>
    <row r="103" spans="1:12" hidden="1" x14ac:dyDescent="0.25">
      <c r="A103" s="127"/>
      <c r="B103" s="127"/>
      <c r="C103" s="140">
        <v>6246090</v>
      </c>
      <c r="D103" s="125" t="s">
        <v>78</v>
      </c>
      <c r="E103" s="130">
        <v>1252.1400000000001</v>
      </c>
      <c r="F103" s="131">
        <v>210975.85999999996</v>
      </c>
      <c r="G103" s="131">
        <v>2078.88</v>
      </c>
      <c r="H103" s="130">
        <v>214306.87999999998</v>
      </c>
      <c r="I103" s="130">
        <v>8</v>
      </c>
      <c r="J103" s="131">
        <v>209</v>
      </c>
      <c r="K103" s="131">
        <v>20</v>
      </c>
      <c r="L103" s="130">
        <v>237</v>
      </c>
    </row>
    <row r="104" spans="1:12" hidden="1" x14ac:dyDescent="0.25">
      <c r="A104" s="127"/>
      <c r="B104" s="127"/>
      <c r="C104" s="140">
        <v>6251717</v>
      </c>
      <c r="D104" s="125" t="s">
        <v>130</v>
      </c>
      <c r="E104" s="130">
        <v>0</v>
      </c>
      <c r="F104" s="131">
        <v>0</v>
      </c>
      <c r="G104" s="131">
        <v>0</v>
      </c>
      <c r="H104" s="130">
        <v>0</v>
      </c>
      <c r="I104" s="130">
        <v>0</v>
      </c>
      <c r="J104" s="131">
        <v>0</v>
      </c>
      <c r="K104" s="131">
        <v>0</v>
      </c>
      <c r="L104" s="130">
        <v>0</v>
      </c>
    </row>
    <row r="105" spans="1:12" hidden="1" x14ac:dyDescent="0.25">
      <c r="A105" s="127"/>
      <c r="B105" s="127"/>
      <c r="C105" s="140">
        <v>6264986</v>
      </c>
      <c r="D105" s="125" t="s">
        <v>305</v>
      </c>
      <c r="E105" s="130">
        <v>1240.26</v>
      </c>
      <c r="F105" s="131">
        <v>8812.99</v>
      </c>
      <c r="G105" s="131">
        <v>643.5</v>
      </c>
      <c r="H105" s="130">
        <v>10696.75</v>
      </c>
      <c r="I105" s="130">
        <v>8</v>
      </c>
      <c r="J105" s="131">
        <v>39</v>
      </c>
      <c r="K105" s="131">
        <v>11</v>
      </c>
      <c r="L105" s="130">
        <v>58</v>
      </c>
    </row>
    <row r="106" spans="1:12" hidden="1" x14ac:dyDescent="0.25">
      <c r="A106" s="127"/>
      <c r="B106" s="127"/>
      <c r="C106" s="140">
        <v>6288972</v>
      </c>
      <c r="D106" s="125" t="s">
        <v>283</v>
      </c>
      <c r="E106" s="130">
        <v>23672.21</v>
      </c>
      <c r="F106" s="131">
        <v>968040.8399999995</v>
      </c>
      <c r="G106" s="131">
        <v>1149.93</v>
      </c>
      <c r="H106" s="130">
        <v>992862.97999999952</v>
      </c>
      <c r="I106" s="130">
        <v>85</v>
      </c>
      <c r="J106" s="131">
        <v>707</v>
      </c>
      <c r="K106" s="131">
        <v>9</v>
      </c>
      <c r="L106" s="130">
        <v>801</v>
      </c>
    </row>
    <row r="107" spans="1:12" hidden="1" x14ac:dyDescent="0.25">
      <c r="A107" s="127"/>
      <c r="B107" s="127"/>
      <c r="C107" s="140">
        <v>6298342</v>
      </c>
      <c r="D107" s="125" t="s">
        <v>284</v>
      </c>
      <c r="E107" s="130">
        <v>0</v>
      </c>
      <c r="F107" s="131">
        <v>14636.9</v>
      </c>
      <c r="G107" s="131">
        <v>284.86</v>
      </c>
      <c r="H107" s="130">
        <v>14921.76</v>
      </c>
      <c r="I107" s="130">
        <v>0</v>
      </c>
      <c r="J107" s="131">
        <v>14</v>
      </c>
      <c r="K107" s="131">
        <v>3</v>
      </c>
      <c r="L107" s="130">
        <v>17</v>
      </c>
    </row>
    <row r="108" spans="1:12" hidden="1" x14ac:dyDescent="0.25">
      <c r="A108" s="127"/>
      <c r="B108" s="127"/>
      <c r="C108" s="140">
        <v>3439965</v>
      </c>
      <c r="D108" s="125" t="s">
        <v>285</v>
      </c>
      <c r="E108" s="130">
        <v>1576.32</v>
      </c>
      <c r="F108" s="131">
        <v>30118.639999999999</v>
      </c>
      <c r="G108" s="131">
        <v>1004.3000000000001</v>
      </c>
      <c r="H108" s="130">
        <v>32699.26</v>
      </c>
      <c r="I108" s="130">
        <v>4</v>
      </c>
      <c r="J108" s="131">
        <v>31</v>
      </c>
      <c r="K108" s="131">
        <v>10</v>
      </c>
      <c r="L108" s="130">
        <v>45</v>
      </c>
    </row>
    <row r="109" spans="1:12" hidden="1" x14ac:dyDescent="0.25">
      <c r="A109" s="127"/>
      <c r="B109" s="127"/>
      <c r="C109" s="140">
        <v>3473693</v>
      </c>
      <c r="D109" s="125" t="s">
        <v>131</v>
      </c>
      <c r="E109" s="130"/>
      <c r="F109" s="131">
        <v>0</v>
      </c>
      <c r="G109" s="131"/>
      <c r="H109" s="130">
        <v>0</v>
      </c>
      <c r="I109" s="130"/>
      <c r="J109" s="131">
        <v>0</v>
      </c>
      <c r="K109" s="131"/>
      <c r="L109" s="130">
        <v>0</v>
      </c>
    </row>
    <row r="110" spans="1:12" hidden="1" x14ac:dyDescent="0.25">
      <c r="A110" s="127"/>
      <c r="B110" s="127"/>
      <c r="C110" s="140">
        <v>3496965</v>
      </c>
      <c r="D110" s="125" t="s">
        <v>132</v>
      </c>
      <c r="E110" s="130"/>
      <c r="F110" s="131">
        <v>40665.489999999991</v>
      </c>
      <c r="G110" s="131">
        <v>498.34000000000003</v>
      </c>
      <c r="H110" s="130">
        <v>41163.829999999987</v>
      </c>
      <c r="I110" s="130"/>
      <c r="J110" s="131">
        <v>53</v>
      </c>
      <c r="K110" s="131">
        <v>5</v>
      </c>
      <c r="L110" s="130">
        <v>58</v>
      </c>
    </row>
    <row r="111" spans="1:12" hidden="1" x14ac:dyDescent="0.25">
      <c r="A111" s="127"/>
      <c r="B111" s="127"/>
      <c r="C111" s="140">
        <v>4204330</v>
      </c>
      <c r="D111" s="125" t="s">
        <v>133</v>
      </c>
      <c r="E111" s="130">
        <v>1541.5900000000001</v>
      </c>
      <c r="F111" s="131">
        <v>19807.63</v>
      </c>
      <c r="G111" s="131">
        <v>351</v>
      </c>
      <c r="H111" s="130">
        <v>21700.22</v>
      </c>
      <c r="I111" s="130">
        <v>5</v>
      </c>
      <c r="J111" s="131">
        <v>34</v>
      </c>
      <c r="K111" s="131">
        <v>6</v>
      </c>
      <c r="L111" s="130">
        <v>45</v>
      </c>
    </row>
    <row r="112" spans="1:12" hidden="1" x14ac:dyDescent="0.25">
      <c r="A112" s="127"/>
      <c r="B112" s="127"/>
      <c r="C112" s="140">
        <v>4285483</v>
      </c>
      <c r="D112" s="125" t="s">
        <v>195</v>
      </c>
      <c r="E112" s="130">
        <v>1886.3799999999999</v>
      </c>
      <c r="F112" s="131">
        <v>35040.74</v>
      </c>
      <c r="G112" s="131">
        <v>0</v>
      </c>
      <c r="H112" s="130">
        <v>36927.119999999995</v>
      </c>
      <c r="I112" s="130">
        <v>13</v>
      </c>
      <c r="J112" s="131">
        <v>96</v>
      </c>
      <c r="K112" s="131">
        <v>0</v>
      </c>
      <c r="L112" s="130">
        <v>109</v>
      </c>
    </row>
    <row r="113" spans="1:12" hidden="1" x14ac:dyDescent="0.25">
      <c r="A113" s="127"/>
      <c r="B113" s="127"/>
      <c r="C113" s="140">
        <v>4291011</v>
      </c>
      <c r="D113" s="125" t="s">
        <v>196</v>
      </c>
      <c r="E113" s="130">
        <v>4499.4600000000009</v>
      </c>
      <c r="F113" s="131">
        <v>48909.370000000017</v>
      </c>
      <c r="G113" s="131">
        <v>1239.81</v>
      </c>
      <c r="H113" s="130">
        <v>54648.640000000014</v>
      </c>
      <c r="I113" s="130">
        <v>23</v>
      </c>
      <c r="J113" s="131">
        <v>104</v>
      </c>
      <c r="K113" s="131">
        <v>17</v>
      </c>
      <c r="L113" s="130">
        <v>144</v>
      </c>
    </row>
    <row r="114" spans="1:12" hidden="1" x14ac:dyDescent="0.25">
      <c r="A114" s="127"/>
      <c r="B114" s="127"/>
      <c r="C114" s="140">
        <v>4300809</v>
      </c>
      <c r="D114" s="125" t="s">
        <v>246</v>
      </c>
      <c r="E114" s="130">
        <v>0</v>
      </c>
      <c r="F114" s="131">
        <v>5446.49</v>
      </c>
      <c r="G114" s="131">
        <v>0</v>
      </c>
      <c r="H114" s="130">
        <v>5446.49</v>
      </c>
      <c r="I114" s="130">
        <v>0</v>
      </c>
      <c r="J114" s="131">
        <v>10</v>
      </c>
      <c r="K114" s="131">
        <v>0</v>
      </c>
      <c r="L114" s="130">
        <v>10</v>
      </c>
    </row>
    <row r="115" spans="1:12" hidden="1" x14ac:dyDescent="0.25">
      <c r="A115" s="127"/>
      <c r="B115" s="127"/>
      <c r="C115" s="140">
        <v>4306560</v>
      </c>
      <c r="D115" s="125" t="s">
        <v>79</v>
      </c>
      <c r="E115" s="130">
        <v>1411.53</v>
      </c>
      <c r="F115" s="131">
        <v>33612.01</v>
      </c>
      <c r="G115" s="131">
        <v>657.64</v>
      </c>
      <c r="H115" s="130">
        <v>35681.18</v>
      </c>
      <c r="I115" s="130">
        <v>5</v>
      </c>
      <c r="J115" s="131">
        <v>47</v>
      </c>
      <c r="K115" s="131">
        <v>8</v>
      </c>
      <c r="L115" s="130">
        <v>60</v>
      </c>
    </row>
    <row r="116" spans="1:12" hidden="1" x14ac:dyDescent="0.25">
      <c r="A116" s="127"/>
      <c r="B116" s="127"/>
      <c r="C116" s="140">
        <v>4318598</v>
      </c>
      <c r="D116" s="125" t="s">
        <v>13</v>
      </c>
      <c r="E116" s="130">
        <v>0</v>
      </c>
      <c r="F116" s="131">
        <v>8971.4699999999993</v>
      </c>
      <c r="G116" s="131">
        <v>118.68</v>
      </c>
      <c r="H116" s="130">
        <v>9090.15</v>
      </c>
      <c r="I116" s="130">
        <v>0</v>
      </c>
      <c r="J116" s="131">
        <v>13</v>
      </c>
      <c r="K116" s="131">
        <v>2</v>
      </c>
      <c r="L116" s="130">
        <v>15</v>
      </c>
    </row>
    <row r="117" spans="1:12" hidden="1" x14ac:dyDescent="0.25">
      <c r="A117" s="127"/>
      <c r="B117" s="127"/>
      <c r="C117" s="140">
        <v>4356812</v>
      </c>
      <c r="D117" s="125" t="s">
        <v>134</v>
      </c>
      <c r="E117" s="130">
        <v>0</v>
      </c>
      <c r="F117" s="131">
        <v>23880.199999999997</v>
      </c>
      <c r="G117" s="131"/>
      <c r="H117" s="130">
        <v>23880.199999999997</v>
      </c>
      <c r="I117" s="130">
        <v>0</v>
      </c>
      <c r="J117" s="131">
        <v>33</v>
      </c>
      <c r="K117" s="131"/>
      <c r="L117" s="130">
        <v>33</v>
      </c>
    </row>
    <row r="118" spans="1:12" hidden="1" x14ac:dyDescent="0.25">
      <c r="A118" s="127"/>
      <c r="B118" s="127"/>
      <c r="C118" s="140">
        <v>4365198</v>
      </c>
      <c r="D118" s="125" t="s">
        <v>135</v>
      </c>
      <c r="E118" s="130">
        <v>15015.160000000003</v>
      </c>
      <c r="F118" s="131">
        <v>155935.38000000003</v>
      </c>
      <c r="G118" s="131">
        <v>4495.2</v>
      </c>
      <c r="H118" s="130">
        <v>175445.74000000005</v>
      </c>
      <c r="I118" s="130">
        <v>91</v>
      </c>
      <c r="J118" s="131">
        <v>441</v>
      </c>
      <c r="K118" s="131">
        <v>78</v>
      </c>
      <c r="L118" s="130">
        <v>610</v>
      </c>
    </row>
    <row r="119" spans="1:12" hidden="1" x14ac:dyDescent="0.25">
      <c r="A119" s="127"/>
      <c r="B119" s="127"/>
      <c r="C119" s="140">
        <v>4383574</v>
      </c>
      <c r="D119" s="125" t="s">
        <v>301</v>
      </c>
      <c r="E119" s="130"/>
      <c r="F119" s="131">
        <v>2262.6099999999997</v>
      </c>
      <c r="G119" s="131">
        <v>0</v>
      </c>
      <c r="H119" s="130">
        <v>2262.6099999999997</v>
      </c>
      <c r="I119" s="130"/>
      <c r="J119" s="131">
        <v>9</v>
      </c>
      <c r="K119" s="131">
        <v>0</v>
      </c>
      <c r="L119" s="130">
        <v>9</v>
      </c>
    </row>
    <row r="120" spans="1:12" hidden="1" x14ac:dyDescent="0.25">
      <c r="A120" s="127"/>
      <c r="B120" s="127"/>
      <c r="C120" s="140">
        <v>5277632</v>
      </c>
      <c r="D120" s="125" t="s">
        <v>247</v>
      </c>
      <c r="E120" s="130">
        <v>1017.4799999999999</v>
      </c>
      <c r="F120" s="131">
        <v>54164.89</v>
      </c>
      <c r="G120" s="131">
        <v>187.20000000000002</v>
      </c>
      <c r="H120" s="130">
        <v>55369.57</v>
      </c>
      <c r="I120" s="130">
        <v>3</v>
      </c>
      <c r="J120" s="131">
        <v>157</v>
      </c>
      <c r="K120" s="131">
        <v>1</v>
      </c>
      <c r="L120" s="130">
        <v>161</v>
      </c>
    </row>
    <row r="121" spans="1:12" hidden="1" x14ac:dyDescent="0.25">
      <c r="A121" s="127"/>
      <c r="B121" s="127"/>
      <c r="C121" s="140">
        <v>7287687</v>
      </c>
      <c r="D121" s="125" t="s">
        <v>306</v>
      </c>
      <c r="E121" s="130">
        <v>1996.96</v>
      </c>
      <c r="F121" s="131">
        <v>34059.49</v>
      </c>
      <c r="G121" s="131">
        <v>356.04</v>
      </c>
      <c r="H121" s="130">
        <v>36412.49</v>
      </c>
      <c r="I121" s="130">
        <v>12</v>
      </c>
      <c r="J121" s="131">
        <v>64</v>
      </c>
      <c r="K121" s="131">
        <v>6</v>
      </c>
      <c r="L121" s="130">
        <v>82</v>
      </c>
    </row>
    <row r="122" spans="1:12" hidden="1" x14ac:dyDescent="0.25">
      <c r="A122" s="127"/>
      <c r="B122" s="127"/>
      <c r="C122" s="140">
        <v>5392368</v>
      </c>
      <c r="D122" s="125" t="s">
        <v>268</v>
      </c>
      <c r="E122" s="130">
        <v>4059.16</v>
      </c>
      <c r="F122" s="131">
        <v>30474.370000000006</v>
      </c>
      <c r="G122" s="131">
        <v>617.14</v>
      </c>
      <c r="H122" s="130">
        <v>35150.670000000006</v>
      </c>
      <c r="I122" s="130">
        <v>27</v>
      </c>
      <c r="J122" s="131">
        <v>31</v>
      </c>
      <c r="K122" s="131">
        <v>6</v>
      </c>
      <c r="L122" s="130">
        <v>64</v>
      </c>
    </row>
    <row r="123" spans="1:12" hidden="1" x14ac:dyDescent="0.25">
      <c r="A123" s="127"/>
      <c r="B123" s="127"/>
      <c r="C123" s="140">
        <v>7353373</v>
      </c>
      <c r="D123" s="125" t="s">
        <v>160</v>
      </c>
      <c r="E123" s="130">
        <v>2081.21</v>
      </c>
      <c r="F123" s="131">
        <v>29056.730000000003</v>
      </c>
      <c r="G123" s="131">
        <v>1557.88</v>
      </c>
      <c r="H123" s="130">
        <v>32695.820000000003</v>
      </c>
      <c r="I123" s="130">
        <v>8</v>
      </c>
      <c r="J123" s="131">
        <v>34</v>
      </c>
      <c r="K123" s="131">
        <v>19</v>
      </c>
      <c r="L123" s="130">
        <v>61</v>
      </c>
    </row>
    <row r="124" spans="1:12" hidden="1" x14ac:dyDescent="0.25">
      <c r="A124" s="127"/>
      <c r="B124" s="127"/>
      <c r="C124" s="140">
        <v>7395460</v>
      </c>
      <c r="D124" s="125" t="s">
        <v>197</v>
      </c>
      <c r="E124" s="130">
        <v>5784.0399999999991</v>
      </c>
      <c r="F124" s="131">
        <v>63090.65</v>
      </c>
      <c r="G124" s="131">
        <v>1754.52</v>
      </c>
      <c r="H124" s="130">
        <v>70629.210000000006</v>
      </c>
      <c r="I124" s="130">
        <v>29</v>
      </c>
      <c r="J124" s="131">
        <v>106</v>
      </c>
      <c r="K124" s="131">
        <v>19</v>
      </c>
      <c r="L124" s="130">
        <v>154</v>
      </c>
    </row>
    <row r="125" spans="1:12" hidden="1" x14ac:dyDescent="0.25">
      <c r="A125" s="127"/>
      <c r="B125" s="127"/>
      <c r="C125" s="140">
        <v>6179355</v>
      </c>
      <c r="D125" s="125" t="s">
        <v>171</v>
      </c>
      <c r="E125" s="130">
        <v>450</v>
      </c>
      <c r="F125" s="131">
        <v>13100.64</v>
      </c>
      <c r="G125" s="131"/>
      <c r="H125" s="130">
        <v>13550.64</v>
      </c>
      <c r="I125" s="130">
        <v>1</v>
      </c>
      <c r="J125" s="131">
        <v>17</v>
      </c>
      <c r="K125" s="131"/>
      <c r="L125" s="130">
        <v>18</v>
      </c>
    </row>
    <row r="126" spans="1:12" hidden="1" x14ac:dyDescent="0.25">
      <c r="A126" s="127"/>
      <c r="B126" s="125" t="s">
        <v>80</v>
      </c>
      <c r="C126" s="126"/>
      <c r="D126" s="126"/>
      <c r="E126" s="130">
        <v>511748.44000000018</v>
      </c>
      <c r="F126" s="131">
        <v>19333401.339999992</v>
      </c>
      <c r="G126" s="131">
        <v>140401.59000000008</v>
      </c>
      <c r="H126" s="130">
        <v>19985551.370000001</v>
      </c>
      <c r="I126" s="130">
        <v>2266</v>
      </c>
      <c r="J126" s="131">
        <v>28476</v>
      </c>
      <c r="K126" s="131">
        <v>1440</v>
      </c>
      <c r="L126" s="130">
        <v>32182</v>
      </c>
    </row>
    <row r="127" spans="1:12" hidden="1" x14ac:dyDescent="0.25">
      <c r="A127" s="127"/>
      <c r="B127" s="125" t="s">
        <v>198</v>
      </c>
      <c r="C127" s="140">
        <v>3327618</v>
      </c>
      <c r="D127" s="125" t="s">
        <v>199</v>
      </c>
      <c r="E127" s="130">
        <v>68339.850000000006</v>
      </c>
      <c r="F127" s="131">
        <v>545605.71</v>
      </c>
      <c r="G127" s="131">
        <v>5694.15</v>
      </c>
      <c r="H127" s="130">
        <v>619639.71</v>
      </c>
      <c r="I127" s="130">
        <v>321</v>
      </c>
      <c r="J127" s="131">
        <v>1050</v>
      </c>
      <c r="K127" s="131">
        <v>85</v>
      </c>
      <c r="L127" s="130">
        <v>1456</v>
      </c>
    </row>
    <row r="128" spans="1:12" hidden="1" x14ac:dyDescent="0.25">
      <c r="A128" s="127"/>
      <c r="B128" s="127"/>
      <c r="C128" s="140">
        <v>6072539</v>
      </c>
      <c r="D128" s="125" t="s">
        <v>248</v>
      </c>
      <c r="E128" s="130">
        <v>0</v>
      </c>
      <c r="F128" s="131">
        <v>100398.11000000002</v>
      </c>
      <c r="G128" s="131">
        <v>0</v>
      </c>
      <c r="H128" s="130">
        <v>100398.11000000002</v>
      </c>
      <c r="I128" s="130">
        <v>0</v>
      </c>
      <c r="J128" s="131">
        <v>206</v>
      </c>
      <c r="K128" s="131">
        <v>0</v>
      </c>
      <c r="L128" s="130">
        <v>206</v>
      </c>
    </row>
    <row r="129" spans="1:12" hidden="1" x14ac:dyDescent="0.25">
      <c r="A129" s="127"/>
      <c r="B129" s="125" t="s">
        <v>200</v>
      </c>
      <c r="C129" s="126"/>
      <c r="D129" s="126"/>
      <c r="E129" s="130">
        <v>68339.850000000006</v>
      </c>
      <c r="F129" s="131">
        <v>646003.81999999995</v>
      </c>
      <c r="G129" s="131">
        <v>5694.15</v>
      </c>
      <c r="H129" s="130">
        <v>720037.82</v>
      </c>
      <c r="I129" s="130">
        <v>321</v>
      </c>
      <c r="J129" s="131">
        <v>1256</v>
      </c>
      <c r="K129" s="131">
        <v>85</v>
      </c>
      <c r="L129" s="130">
        <v>1662</v>
      </c>
    </row>
    <row r="130" spans="1:12" hidden="1" x14ac:dyDescent="0.25">
      <c r="A130" s="132" t="s">
        <v>81</v>
      </c>
      <c r="B130" s="133"/>
      <c r="C130" s="133"/>
      <c r="D130" s="133"/>
      <c r="E130" s="134">
        <v>710604.45</v>
      </c>
      <c r="F130" s="135">
        <v>23278627.529999997</v>
      </c>
      <c r="G130" s="135">
        <v>170691.33000000005</v>
      </c>
      <c r="H130" s="134">
        <v>24159923.309999991</v>
      </c>
      <c r="I130" s="134">
        <v>3357</v>
      </c>
      <c r="J130" s="135">
        <v>36028</v>
      </c>
      <c r="K130" s="135">
        <v>1823</v>
      </c>
      <c r="L130" s="134">
        <v>41208</v>
      </c>
    </row>
    <row r="131" spans="1:12" hidden="1" x14ac:dyDescent="0.25">
      <c r="A131" s="125" t="s">
        <v>82</v>
      </c>
      <c r="B131" s="125" t="s">
        <v>136</v>
      </c>
      <c r="C131" s="140">
        <v>3288883</v>
      </c>
      <c r="D131" s="125" t="s">
        <v>137</v>
      </c>
      <c r="E131" s="130">
        <v>14679.970000000001</v>
      </c>
      <c r="F131" s="131">
        <v>1642831.1400000001</v>
      </c>
      <c r="G131" s="131">
        <v>19806.830000000002</v>
      </c>
      <c r="H131" s="130">
        <v>1677317.9400000002</v>
      </c>
      <c r="I131" s="130">
        <v>72</v>
      </c>
      <c r="J131" s="131">
        <v>2273</v>
      </c>
      <c r="K131" s="131">
        <v>232</v>
      </c>
      <c r="L131" s="130">
        <v>2577</v>
      </c>
    </row>
    <row r="132" spans="1:12" hidden="1" x14ac:dyDescent="0.25">
      <c r="A132" s="127"/>
      <c r="B132" s="127"/>
      <c r="C132" s="140">
        <v>4292074</v>
      </c>
      <c r="D132" s="125" t="s">
        <v>201</v>
      </c>
      <c r="E132" s="130">
        <v>714.24</v>
      </c>
      <c r="F132" s="131">
        <v>133918.65999999997</v>
      </c>
      <c r="G132" s="131">
        <v>566.28</v>
      </c>
      <c r="H132" s="130">
        <v>135199.17999999996</v>
      </c>
      <c r="I132" s="130">
        <v>4</v>
      </c>
      <c r="J132" s="131">
        <v>364</v>
      </c>
      <c r="K132" s="131">
        <v>11</v>
      </c>
      <c r="L132" s="130">
        <v>379</v>
      </c>
    </row>
    <row r="133" spans="1:12" hidden="1" x14ac:dyDescent="0.25">
      <c r="A133" s="127"/>
      <c r="B133" s="125" t="s">
        <v>138</v>
      </c>
      <c r="C133" s="126"/>
      <c r="D133" s="126"/>
      <c r="E133" s="130">
        <v>15394.210000000001</v>
      </c>
      <c r="F133" s="131">
        <v>1776749.8</v>
      </c>
      <c r="G133" s="131">
        <v>20373.11</v>
      </c>
      <c r="H133" s="130">
        <v>1812517.12</v>
      </c>
      <c r="I133" s="130">
        <v>76</v>
      </c>
      <c r="J133" s="131">
        <v>2637</v>
      </c>
      <c r="K133" s="131">
        <v>243</v>
      </c>
      <c r="L133" s="130">
        <v>2956</v>
      </c>
    </row>
    <row r="134" spans="1:12" hidden="1" x14ac:dyDescent="0.25">
      <c r="A134" s="127"/>
      <c r="B134" s="125" t="s">
        <v>83</v>
      </c>
      <c r="C134" s="140">
        <v>2013485</v>
      </c>
      <c r="D134" s="125" t="s">
        <v>202</v>
      </c>
      <c r="E134" s="130">
        <v>0</v>
      </c>
      <c r="F134" s="131">
        <v>142290.6100000001</v>
      </c>
      <c r="G134" s="131">
        <v>0</v>
      </c>
      <c r="H134" s="130">
        <v>142290.6100000001</v>
      </c>
      <c r="I134" s="130">
        <v>0</v>
      </c>
      <c r="J134" s="131">
        <v>173</v>
      </c>
      <c r="K134" s="131">
        <v>0</v>
      </c>
      <c r="L134" s="130">
        <v>173</v>
      </c>
    </row>
    <row r="135" spans="1:12" hidden="1" x14ac:dyDescent="0.25">
      <c r="A135" s="127"/>
      <c r="B135" s="127"/>
      <c r="C135" s="140">
        <v>2021817</v>
      </c>
      <c r="D135" s="125" t="s">
        <v>203</v>
      </c>
      <c r="E135" s="130">
        <v>25928.079999999994</v>
      </c>
      <c r="F135" s="131">
        <v>340054.89</v>
      </c>
      <c r="G135" s="131">
        <v>2956.7400000000002</v>
      </c>
      <c r="H135" s="130">
        <v>368939.71</v>
      </c>
      <c r="I135" s="130">
        <v>143</v>
      </c>
      <c r="J135" s="131">
        <v>592</v>
      </c>
      <c r="K135" s="131">
        <v>44</v>
      </c>
      <c r="L135" s="130">
        <v>779</v>
      </c>
    </row>
    <row r="136" spans="1:12" hidden="1" x14ac:dyDescent="0.25">
      <c r="A136" s="127"/>
      <c r="B136" s="127"/>
      <c r="C136" s="140">
        <v>2021829</v>
      </c>
      <c r="D136" s="125" t="s">
        <v>204</v>
      </c>
      <c r="E136" s="130"/>
      <c r="F136" s="131">
        <v>21787.31</v>
      </c>
      <c r="G136" s="131"/>
      <c r="H136" s="130">
        <v>21787.31</v>
      </c>
      <c r="I136" s="130"/>
      <c r="J136" s="131">
        <v>28</v>
      </c>
      <c r="K136" s="131"/>
      <c r="L136" s="130">
        <v>28</v>
      </c>
    </row>
    <row r="137" spans="1:12" hidden="1" x14ac:dyDescent="0.25">
      <c r="A137" s="127"/>
      <c r="B137" s="127"/>
      <c r="C137" s="140">
        <v>3464505</v>
      </c>
      <c r="D137" s="125" t="s">
        <v>84</v>
      </c>
      <c r="E137" s="130"/>
      <c r="F137" s="131">
        <v>0</v>
      </c>
      <c r="G137" s="131"/>
      <c r="H137" s="130">
        <v>0</v>
      </c>
      <c r="I137" s="130"/>
      <c r="J137" s="131">
        <v>0</v>
      </c>
      <c r="K137" s="131"/>
      <c r="L137" s="130">
        <v>0</v>
      </c>
    </row>
    <row r="138" spans="1:12" hidden="1" x14ac:dyDescent="0.25">
      <c r="A138" s="127"/>
      <c r="B138" s="125" t="s">
        <v>85</v>
      </c>
      <c r="C138" s="126"/>
      <c r="D138" s="126"/>
      <c r="E138" s="130">
        <v>25928.079999999994</v>
      </c>
      <c r="F138" s="131">
        <v>504132.81000000011</v>
      </c>
      <c r="G138" s="131">
        <v>2956.7400000000002</v>
      </c>
      <c r="H138" s="130">
        <v>533017.63000000012</v>
      </c>
      <c r="I138" s="130">
        <v>143</v>
      </c>
      <c r="J138" s="131">
        <v>793</v>
      </c>
      <c r="K138" s="131">
        <v>44</v>
      </c>
      <c r="L138" s="130">
        <v>980</v>
      </c>
    </row>
    <row r="139" spans="1:12" hidden="1" x14ac:dyDescent="0.25">
      <c r="A139" s="127"/>
      <c r="B139" s="125" t="s">
        <v>86</v>
      </c>
      <c r="C139" s="140">
        <v>2011237</v>
      </c>
      <c r="D139" s="125" t="s">
        <v>87</v>
      </c>
      <c r="E139" s="130"/>
      <c r="F139" s="131">
        <v>0</v>
      </c>
      <c r="G139" s="131"/>
      <c r="H139" s="130">
        <v>0</v>
      </c>
      <c r="I139" s="130"/>
      <c r="J139" s="131">
        <v>0</v>
      </c>
      <c r="K139" s="131"/>
      <c r="L139" s="130">
        <v>0</v>
      </c>
    </row>
    <row r="140" spans="1:12" hidden="1" x14ac:dyDescent="0.25">
      <c r="A140" s="127"/>
      <c r="B140" s="127"/>
      <c r="C140" s="140">
        <v>2011471</v>
      </c>
      <c r="D140" s="125" t="s">
        <v>139</v>
      </c>
      <c r="E140" s="130">
        <v>0</v>
      </c>
      <c r="F140" s="131">
        <v>0</v>
      </c>
      <c r="G140" s="131"/>
      <c r="H140" s="130">
        <v>0</v>
      </c>
      <c r="I140" s="130">
        <v>0</v>
      </c>
      <c r="J140" s="131">
        <v>0</v>
      </c>
      <c r="K140" s="131"/>
      <c r="L140" s="130">
        <v>0</v>
      </c>
    </row>
    <row r="141" spans="1:12" hidden="1" x14ac:dyDescent="0.25">
      <c r="A141" s="127"/>
      <c r="B141" s="127"/>
      <c r="C141" s="140">
        <v>2012049</v>
      </c>
      <c r="D141" s="125" t="s">
        <v>249</v>
      </c>
      <c r="E141" s="130"/>
      <c r="F141" s="131">
        <v>0</v>
      </c>
      <c r="G141" s="131"/>
      <c r="H141" s="130">
        <v>0</v>
      </c>
      <c r="I141" s="130"/>
      <c r="J141" s="131">
        <v>0</v>
      </c>
      <c r="K141" s="131"/>
      <c r="L141" s="130">
        <v>0</v>
      </c>
    </row>
    <row r="142" spans="1:12" hidden="1" x14ac:dyDescent="0.25">
      <c r="A142" s="127"/>
      <c r="B142" s="127"/>
      <c r="C142" s="140">
        <v>2012052</v>
      </c>
      <c r="D142" s="125" t="s">
        <v>250</v>
      </c>
      <c r="E142" s="130">
        <v>0</v>
      </c>
      <c r="F142" s="131">
        <v>0</v>
      </c>
      <c r="G142" s="131"/>
      <c r="H142" s="130">
        <v>0</v>
      </c>
      <c r="I142" s="130">
        <v>0</v>
      </c>
      <c r="J142" s="131">
        <v>0</v>
      </c>
      <c r="K142" s="131"/>
      <c r="L142" s="130">
        <v>0</v>
      </c>
    </row>
    <row r="143" spans="1:12" hidden="1" x14ac:dyDescent="0.25">
      <c r="A143" s="127"/>
      <c r="B143" s="127"/>
      <c r="C143" s="140">
        <v>2012055</v>
      </c>
      <c r="D143" s="125" t="s">
        <v>307</v>
      </c>
      <c r="E143" s="130">
        <v>0</v>
      </c>
      <c r="F143" s="131">
        <v>-48.18</v>
      </c>
      <c r="G143" s="131">
        <v>0</v>
      </c>
      <c r="H143" s="130">
        <v>-48.18</v>
      </c>
      <c r="I143" s="130">
        <v>0</v>
      </c>
      <c r="J143" s="131">
        <v>0</v>
      </c>
      <c r="K143" s="131">
        <v>0</v>
      </c>
      <c r="L143" s="130">
        <v>0</v>
      </c>
    </row>
    <row r="144" spans="1:12" hidden="1" x14ac:dyDescent="0.25">
      <c r="A144" s="127"/>
      <c r="B144" s="127"/>
      <c r="C144" s="140">
        <v>2012105</v>
      </c>
      <c r="D144" s="125" t="s">
        <v>205</v>
      </c>
      <c r="E144" s="130">
        <v>177.75</v>
      </c>
      <c r="F144" s="131">
        <v>2436.35</v>
      </c>
      <c r="G144" s="131">
        <v>187.83</v>
      </c>
      <c r="H144" s="130">
        <v>2801.93</v>
      </c>
      <c r="I144" s="130">
        <v>3</v>
      </c>
      <c r="J144" s="131">
        <v>6</v>
      </c>
      <c r="K144" s="131">
        <v>3</v>
      </c>
      <c r="L144" s="130">
        <v>12</v>
      </c>
    </row>
    <row r="145" spans="1:12" hidden="1" x14ac:dyDescent="0.25">
      <c r="A145" s="127"/>
      <c r="B145" s="127"/>
      <c r="C145" s="140">
        <v>2012122</v>
      </c>
      <c r="D145" s="125" t="s">
        <v>19</v>
      </c>
      <c r="E145" s="130">
        <v>0</v>
      </c>
      <c r="F145" s="131">
        <v>1711.33</v>
      </c>
      <c r="G145" s="131">
        <v>0</v>
      </c>
      <c r="H145" s="130">
        <v>1711.33</v>
      </c>
      <c r="I145" s="130">
        <v>0</v>
      </c>
      <c r="J145" s="131">
        <v>2</v>
      </c>
      <c r="K145" s="131">
        <v>0</v>
      </c>
      <c r="L145" s="130">
        <v>2</v>
      </c>
    </row>
    <row r="146" spans="1:12" hidden="1" x14ac:dyDescent="0.25">
      <c r="A146" s="127"/>
      <c r="B146" s="127"/>
      <c r="C146" s="140">
        <v>2012129</v>
      </c>
      <c r="D146" s="125" t="s">
        <v>140</v>
      </c>
      <c r="E146" s="130">
        <v>289.73</v>
      </c>
      <c r="F146" s="131">
        <v>12475.649999999998</v>
      </c>
      <c r="G146" s="131"/>
      <c r="H146" s="130">
        <v>12765.379999999997</v>
      </c>
      <c r="I146" s="130">
        <v>2</v>
      </c>
      <c r="J146" s="131">
        <v>39</v>
      </c>
      <c r="K146" s="131"/>
      <c r="L146" s="130">
        <v>41</v>
      </c>
    </row>
    <row r="147" spans="1:12" hidden="1" x14ac:dyDescent="0.25">
      <c r="A147" s="127"/>
      <c r="B147" s="127"/>
      <c r="C147" s="140">
        <v>2012233</v>
      </c>
      <c r="D147" s="125" t="s">
        <v>206</v>
      </c>
      <c r="E147" s="130"/>
      <c r="F147" s="131">
        <v>0</v>
      </c>
      <c r="G147" s="131">
        <v>0</v>
      </c>
      <c r="H147" s="130">
        <v>0</v>
      </c>
      <c r="I147" s="130"/>
      <c r="J147" s="131">
        <v>0</v>
      </c>
      <c r="K147" s="131">
        <v>0</v>
      </c>
      <c r="L147" s="130">
        <v>0</v>
      </c>
    </row>
    <row r="148" spans="1:12" hidden="1" x14ac:dyDescent="0.25">
      <c r="A148" s="127"/>
      <c r="B148" s="127"/>
      <c r="C148" s="140">
        <v>2012243</v>
      </c>
      <c r="D148" s="125" t="s">
        <v>251</v>
      </c>
      <c r="E148" s="130">
        <v>0</v>
      </c>
      <c r="F148" s="131">
        <v>0</v>
      </c>
      <c r="G148" s="131">
        <v>0</v>
      </c>
      <c r="H148" s="130">
        <v>0</v>
      </c>
      <c r="I148" s="130">
        <v>0</v>
      </c>
      <c r="J148" s="131">
        <v>0</v>
      </c>
      <c r="K148" s="131">
        <v>0</v>
      </c>
      <c r="L148" s="130">
        <v>0</v>
      </c>
    </row>
    <row r="149" spans="1:12" hidden="1" x14ac:dyDescent="0.25">
      <c r="A149" s="127"/>
      <c r="B149" s="127"/>
      <c r="C149" s="140">
        <v>2012292</v>
      </c>
      <c r="D149" s="125" t="s">
        <v>286</v>
      </c>
      <c r="E149" s="130">
        <v>5407.21</v>
      </c>
      <c r="F149" s="131">
        <v>135068.54000000004</v>
      </c>
      <c r="G149" s="131">
        <v>1924.75</v>
      </c>
      <c r="H149" s="130">
        <v>142400.50000000003</v>
      </c>
      <c r="I149" s="130">
        <v>29</v>
      </c>
      <c r="J149" s="131">
        <v>227</v>
      </c>
      <c r="K149" s="131">
        <v>23</v>
      </c>
      <c r="L149" s="130">
        <v>279</v>
      </c>
    </row>
    <row r="150" spans="1:12" hidden="1" x14ac:dyDescent="0.25">
      <c r="A150" s="127"/>
      <c r="B150" s="127"/>
      <c r="C150" s="140">
        <v>2012299</v>
      </c>
      <c r="D150" s="125" t="s">
        <v>207</v>
      </c>
      <c r="E150" s="130">
        <v>175.24999999999997</v>
      </c>
      <c r="F150" s="131">
        <v>104075.81999999998</v>
      </c>
      <c r="G150" s="131">
        <v>2564.1000000000004</v>
      </c>
      <c r="H150" s="130">
        <v>106815.16999999998</v>
      </c>
      <c r="I150" s="130">
        <v>0</v>
      </c>
      <c r="J150" s="131">
        <v>230</v>
      </c>
      <c r="K150" s="131">
        <v>30</v>
      </c>
      <c r="L150" s="130">
        <v>260</v>
      </c>
    </row>
    <row r="151" spans="1:12" hidden="1" x14ac:dyDescent="0.25">
      <c r="A151" s="127"/>
      <c r="B151" s="127"/>
      <c r="C151" s="140">
        <v>2012309</v>
      </c>
      <c r="D151" s="125" t="s">
        <v>0</v>
      </c>
      <c r="E151" s="130">
        <v>113.56</v>
      </c>
      <c r="F151" s="131">
        <v>174464.46000000002</v>
      </c>
      <c r="G151" s="131">
        <v>1321.1000000000001</v>
      </c>
      <c r="H151" s="130">
        <v>175899.12000000002</v>
      </c>
      <c r="I151" s="130">
        <v>1</v>
      </c>
      <c r="J151" s="131">
        <v>344</v>
      </c>
      <c r="K151" s="131">
        <v>21</v>
      </c>
      <c r="L151" s="130">
        <v>366</v>
      </c>
    </row>
    <row r="152" spans="1:12" hidden="1" x14ac:dyDescent="0.25">
      <c r="A152" s="127"/>
      <c r="B152" s="127"/>
      <c r="C152" s="140">
        <v>2012312</v>
      </c>
      <c r="D152" s="125" t="s">
        <v>208</v>
      </c>
      <c r="E152" s="130">
        <v>700.04</v>
      </c>
      <c r="F152" s="131">
        <v>34266.83</v>
      </c>
      <c r="G152" s="131">
        <v>0</v>
      </c>
      <c r="H152" s="130">
        <v>34966.870000000003</v>
      </c>
      <c r="I152" s="130">
        <v>2</v>
      </c>
      <c r="J152" s="131">
        <v>81</v>
      </c>
      <c r="K152" s="131">
        <v>0</v>
      </c>
      <c r="L152" s="130">
        <v>83</v>
      </c>
    </row>
    <row r="153" spans="1:12" hidden="1" x14ac:dyDescent="0.25">
      <c r="A153" s="127"/>
      <c r="B153" s="127"/>
      <c r="C153" s="140">
        <v>2012343</v>
      </c>
      <c r="D153" s="125" t="s">
        <v>209</v>
      </c>
      <c r="E153" s="130">
        <v>462.21</v>
      </c>
      <c r="F153" s="131">
        <v>6681.9800000000005</v>
      </c>
      <c r="G153" s="131">
        <v>0</v>
      </c>
      <c r="H153" s="130">
        <v>7144.1900000000005</v>
      </c>
      <c r="I153" s="130">
        <v>3</v>
      </c>
      <c r="J153" s="131">
        <v>19</v>
      </c>
      <c r="K153" s="131">
        <v>0</v>
      </c>
      <c r="L153" s="130">
        <v>22</v>
      </c>
    </row>
    <row r="154" spans="1:12" hidden="1" x14ac:dyDescent="0.25">
      <c r="A154" s="127"/>
      <c r="B154" s="127"/>
      <c r="C154" s="140">
        <v>2012345</v>
      </c>
      <c r="D154" s="125" t="s">
        <v>172</v>
      </c>
      <c r="E154" s="130">
        <v>719.06999999999994</v>
      </c>
      <c r="F154" s="131">
        <v>27926.9</v>
      </c>
      <c r="G154" s="131">
        <v>672.76</v>
      </c>
      <c r="H154" s="130">
        <v>29318.73</v>
      </c>
      <c r="I154" s="130">
        <v>7</v>
      </c>
      <c r="J154" s="131">
        <v>50</v>
      </c>
      <c r="K154" s="131">
        <v>5</v>
      </c>
      <c r="L154" s="130">
        <v>62</v>
      </c>
    </row>
    <row r="155" spans="1:12" hidden="1" x14ac:dyDescent="0.25">
      <c r="A155" s="127"/>
      <c r="B155" s="127"/>
      <c r="C155" s="140">
        <v>2012409</v>
      </c>
      <c r="D155" s="125" t="s">
        <v>210</v>
      </c>
      <c r="E155" s="130">
        <v>0</v>
      </c>
      <c r="F155" s="131">
        <v>-622.25</v>
      </c>
      <c r="G155" s="131">
        <v>0</v>
      </c>
      <c r="H155" s="130">
        <v>-622.25</v>
      </c>
      <c r="I155" s="130">
        <v>0</v>
      </c>
      <c r="J155" s="131">
        <v>-1</v>
      </c>
      <c r="K155" s="131">
        <v>0</v>
      </c>
      <c r="L155" s="130">
        <v>-1</v>
      </c>
    </row>
    <row r="156" spans="1:12" hidden="1" x14ac:dyDescent="0.25">
      <c r="A156" s="127"/>
      <c r="B156" s="127"/>
      <c r="C156" s="140">
        <v>2012518</v>
      </c>
      <c r="D156" s="125" t="s">
        <v>88</v>
      </c>
      <c r="E156" s="130"/>
      <c r="F156" s="131">
        <v>0</v>
      </c>
      <c r="G156" s="131"/>
      <c r="H156" s="130">
        <v>0</v>
      </c>
      <c r="I156" s="130"/>
      <c r="J156" s="131">
        <v>0</v>
      </c>
      <c r="K156" s="131"/>
      <c r="L156" s="130">
        <v>0</v>
      </c>
    </row>
    <row r="157" spans="1:12" hidden="1" x14ac:dyDescent="0.25">
      <c r="A157" s="127"/>
      <c r="B157" s="127"/>
      <c r="C157" s="140">
        <v>2012589</v>
      </c>
      <c r="D157" s="125" t="s">
        <v>89</v>
      </c>
      <c r="E157" s="130">
        <v>2316.56</v>
      </c>
      <c r="F157" s="131">
        <v>45673.9</v>
      </c>
      <c r="G157" s="131">
        <v>0</v>
      </c>
      <c r="H157" s="130">
        <v>47990.46</v>
      </c>
      <c r="I157" s="130">
        <v>22</v>
      </c>
      <c r="J157" s="131">
        <v>158</v>
      </c>
      <c r="K157" s="131">
        <v>0</v>
      </c>
      <c r="L157" s="130">
        <v>180</v>
      </c>
    </row>
    <row r="158" spans="1:12" hidden="1" x14ac:dyDescent="0.25">
      <c r="A158" s="127"/>
      <c r="B158" s="127"/>
      <c r="C158" s="140">
        <v>2012595</v>
      </c>
      <c r="D158" s="125" t="s">
        <v>141</v>
      </c>
      <c r="E158" s="130">
        <v>313.60000000000002</v>
      </c>
      <c r="F158" s="131">
        <v>38071.310000000005</v>
      </c>
      <c r="G158" s="131">
        <v>1902.0399999999997</v>
      </c>
      <c r="H158" s="130">
        <v>40286.950000000004</v>
      </c>
      <c r="I158" s="130">
        <v>2</v>
      </c>
      <c r="J158" s="131">
        <v>110</v>
      </c>
      <c r="K158" s="131">
        <v>21</v>
      </c>
      <c r="L158" s="130">
        <v>133</v>
      </c>
    </row>
    <row r="159" spans="1:12" hidden="1" x14ac:dyDescent="0.25">
      <c r="A159" s="127"/>
      <c r="B159" s="127"/>
      <c r="C159" s="140">
        <v>2012596</v>
      </c>
      <c r="D159" s="125" t="s">
        <v>287</v>
      </c>
      <c r="E159" s="130">
        <v>0</v>
      </c>
      <c r="F159" s="131">
        <v>53949.96</v>
      </c>
      <c r="G159" s="131">
        <v>697.22</v>
      </c>
      <c r="H159" s="130">
        <v>54647.18</v>
      </c>
      <c r="I159" s="130">
        <v>0</v>
      </c>
      <c r="J159" s="131">
        <v>99</v>
      </c>
      <c r="K159" s="131">
        <v>11</v>
      </c>
      <c r="L159" s="130">
        <v>110</v>
      </c>
    </row>
    <row r="160" spans="1:12" hidden="1" x14ac:dyDescent="0.25">
      <c r="A160" s="127"/>
      <c r="B160" s="127"/>
      <c r="C160" s="140">
        <v>2012764</v>
      </c>
      <c r="D160" s="125" t="s">
        <v>308</v>
      </c>
      <c r="E160" s="130">
        <v>331.5</v>
      </c>
      <c r="F160" s="131">
        <v>9940.0499999999993</v>
      </c>
      <c r="G160" s="131">
        <v>546.63</v>
      </c>
      <c r="H160" s="130">
        <v>10818.179999999998</v>
      </c>
      <c r="I160" s="130">
        <v>6</v>
      </c>
      <c r="J160" s="131">
        <v>38</v>
      </c>
      <c r="K160" s="131">
        <v>5</v>
      </c>
      <c r="L160" s="130">
        <v>49</v>
      </c>
    </row>
    <row r="161" spans="1:12" hidden="1" x14ac:dyDescent="0.25">
      <c r="A161" s="127"/>
      <c r="B161" s="127"/>
      <c r="C161" s="140">
        <v>2012769</v>
      </c>
      <c r="D161" s="125" t="s">
        <v>252</v>
      </c>
      <c r="E161" s="130"/>
      <c r="F161" s="131">
        <v>0</v>
      </c>
      <c r="G161" s="131"/>
      <c r="H161" s="130">
        <v>0</v>
      </c>
      <c r="I161" s="130"/>
      <c r="J161" s="131">
        <v>0</v>
      </c>
      <c r="K161" s="131"/>
      <c r="L161" s="130">
        <v>0</v>
      </c>
    </row>
    <row r="162" spans="1:12" hidden="1" x14ac:dyDescent="0.25">
      <c r="A162" s="127"/>
      <c r="B162" s="127"/>
      <c r="C162" s="140">
        <v>2012817</v>
      </c>
      <c r="D162" s="125" t="s">
        <v>173</v>
      </c>
      <c r="E162" s="130">
        <v>0</v>
      </c>
      <c r="F162" s="131">
        <v>2460.1799999999998</v>
      </c>
      <c r="G162" s="131">
        <v>0</v>
      </c>
      <c r="H162" s="130">
        <v>2460.1799999999998</v>
      </c>
      <c r="I162" s="130">
        <v>0</v>
      </c>
      <c r="J162" s="131">
        <v>2</v>
      </c>
      <c r="K162" s="131">
        <v>0</v>
      </c>
      <c r="L162" s="130">
        <v>2</v>
      </c>
    </row>
    <row r="163" spans="1:12" hidden="1" x14ac:dyDescent="0.25">
      <c r="A163" s="127"/>
      <c r="B163" s="127"/>
      <c r="C163" s="140">
        <v>2012828</v>
      </c>
      <c r="D163" s="125" t="s">
        <v>211</v>
      </c>
      <c r="E163" s="130">
        <v>1632.6599999999999</v>
      </c>
      <c r="F163" s="131">
        <v>120736.76000000001</v>
      </c>
      <c r="G163" s="131">
        <v>210.14</v>
      </c>
      <c r="H163" s="130">
        <v>122579.56000000001</v>
      </c>
      <c r="I163" s="130">
        <v>6</v>
      </c>
      <c r="J163" s="131">
        <v>152</v>
      </c>
      <c r="K163" s="131">
        <v>2</v>
      </c>
      <c r="L163" s="130">
        <v>160</v>
      </c>
    </row>
    <row r="164" spans="1:12" hidden="1" x14ac:dyDescent="0.25">
      <c r="A164" s="127"/>
      <c r="B164" s="127"/>
      <c r="C164" s="140">
        <v>2012848</v>
      </c>
      <c r="D164" s="125" t="s">
        <v>174</v>
      </c>
      <c r="E164" s="130">
        <v>1475.6</v>
      </c>
      <c r="F164" s="131">
        <v>31327.120000000003</v>
      </c>
      <c r="G164" s="131">
        <v>1030.8899999999999</v>
      </c>
      <c r="H164" s="130">
        <v>33833.61</v>
      </c>
      <c r="I164" s="130">
        <v>8</v>
      </c>
      <c r="J164" s="131">
        <v>58</v>
      </c>
      <c r="K164" s="131">
        <v>12</v>
      </c>
      <c r="L164" s="130">
        <v>78</v>
      </c>
    </row>
    <row r="165" spans="1:12" hidden="1" x14ac:dyDescent="0.25">
      <c r="A165" s="127"/>
      <c r="B165" s="127"/>
      <c r="C165" s="140">
        <v>2012852</v>
      </c>
      <c r="D165" s="125" t="s">
        <v>212</v>
      </c>
      <c r="E165" s="130">
        <v>132.93</v>
      </c>
      <c r="F165" s="131">
        <v>20259.559999999998</v>
      </c>
      <c r="G165" s="131">
        <v>0</v>
      </c>
      <c r="H165" s="130">
        <v>20392.489999999998</v>
      </c>
      <c r="I165" s="130">
        <v>1</v>
      </c>
      <c r="J165" s="131">
        <v>40</v>
      </c>
      <c r="K165" s="131">
        <v>0</v>
      </c>
      <c r="L165" s="130">
        <v>41</v>
      </c>
    </row>
    <row r="166" spans="1:12" hidden="1" x14ac:dyDescent="0.25">
      <c r="A166" s="127"/>
      <c r="B166" s="127"/>
      <c r="C166" s="140">
        <v>2012965</v>
      </c>
      <c r="D166" s="125" t="s">
        <v>90</v>
      </c>
      <c r="E166" s="130">
        <v>350.02</v>
      </c>
      <c r="F166" s="131">
        <v>15623.75</v>
      </c>
      <c r="G166" s="131">
        <v>257.39999999999998</v>
      </c>
      <c r="H166" s="130">
        <v>16231.17</v>
      </c>
      <c r="I166" s="130">
        <v>1</v>
      </c>
      <c r="J166" s="131">
        <v>25</v>
      </c>
      <c r="K166" s="131">
        <v>5</v>
      </c>
      <c r="L166" s="130">
        <v>31</v>
      </c>
    </row>
    <row r="167" spans="1:12" hidden="1" x14ac:dyDescent="0.25">
      <c r="A167" s="127"/>
      <c r="B167" s="127"/>
      <c r="C167" s="140">
        <v>2012974</v>
      </c>
      <c r="D167" s="125" t="s">
        <v>309</v>
      </c>
      <c r="E167" s="130">
        <v>824.4</v>
      </c>
      <c r="F167" s="131">
        <v>44953.850000000006</v>
      </c>
      <c r="G167" s="131">
        <v>702.63</v>
      </c>
      <c r="H167" s="130">
        <v>46480.880000000005</v>
      </c>
      <c r="I167" s="130">
        <v>6</v>
      </c>
      <c r="J167" s="131">
        <v>113</v>
      </c>
      <c r="K167" s="131">
        <v>13</v>
      </c>
      <c r="L167" s="130">
        <v>132</v>
      </c>
    </row>
    <row r="168" spans="1:12" hidden="1" x14ac:dyDescent="0.25">
      <c r="A168" s="127"/>
      <c r="B168" s="127"/>
      <c r="C168" s="140">
        <v>2013044</v>
      </c>
      <c r="D168" s="125" t="s">
        <v>91</v>
      </c>
      <c r="E168" s="130">
        <v>0</v>
      </c>
      <c r="F168" s="131">
        <v>0</v>
      </c>
      <c r="G168" s="131">
        <v>0</v>
      </c>
      <c r="H168" s="130">
        <v>0</v>
      </c>
      <c r="I168" s="130">
        <v>0</v>
      </c>
      <c r="J168" s="131">
        <v>0</v>
      </c>
      <c r="K168" s="131">
        <v>0</v>
      </c>
      <c r="L168" s="130">
        <v>0</v>
      </c>
    </row>
    <row r="169" spans="1:12" hidden="1" x14ac:dyDescent="0.25">
      <c r="A169" s="127"/>
      <c r="B169" s="127"/>
      <c r="C169" s="140">
        <v>2013132</v>
      </c>
      <c r="D169" s="125" t="s">
        <v>92</v>
      </c>
      <c r="E169" s="130">
        <v>0</v>
      </c>
      <c r="F169" s="131">
        <v>0</v>
      </c>
      <c r="G169" s="131"/>
      <c r="H169" s="130">
        <v>0</v>
      </c>
      <c r="I169" s="130">
        <v>0</v>
      </c>
      <c r="J169" s="131">
        <v>0</v>
      </c>
      <c r="K169" s="131"/>
      <c r="L169" s="130">
        <v>0</v>
      </c>
    </row>
    <row r="170" spans="1:12" hidden="1" x14ac:dyDescent="0.25">
      <c r="A170" s="127"/>
      <c r="B170" s="127"/>
      <c r="C170" s="140">
        <v>2013166</v>
      </c>
      <c r="D170" s="125" t="s">
        <v>93</v>
      </c>
      <c r="E170" s="130">
        <v>0</v>
      </c>
      <c r="F170" s="131">
        <v>0</v>
      </c>
      <c r="G170" s="131"/>
      <c r="H170" s="130">
        <v>0</v>
      </c>
      <c r="I170" s="130">
        <v>0</v>
      </c>
      <c r="J170" s="131">
        <v>0</v>
      </c>
      <c r="K170" s="131"/>
      <c r="L170" s="130">
        <v>0</v>
      </c>
    </row>
    <row r="171" spans="1:12" hidden="1" x14ac:dyDescent="0.25">
      <c r="A171" s="127"/>
      <c r="B171" s="127"/>
      <c r="C171" s="140">
        <v>2013186</v>
      </c>
      <c r="D171" s="125" t="s">
        <v>94</v>
      </c>
      <c r="E171" s="130">
        <v>670.28</v>
      </c>
      <c r="F171" s="131">
        <v>50484.19000000001</v>
      </c>
      <c r="G171" s="131">
        <v>1582.5199999999998</v>
      </c>
      <c r="H171" s="130">
        <v>52736.990000000005</v>
      </c>
      <c r="I171" s="130">
        <v>6</v>
      </c>
      <c r="J171" s="131">
        <v>160</v>
      </c>
      <c r="K171" s="131">
        <v>23</v>
      </c>
      <c r="L171" s="130">
        <v>189</v>
      </c>
    </row>
    <row r="172" spans="1:12" hidden="1" x14ac:dyDescent="0.25">
      <c r="A172" s="127"/>
      <c r="B172" s="127"/>
      <c r="C172" s="140">
        <v>2013193</v>
      </c>
      <c r="D172" s="125" t="s">
        <v>175</v>
      </c>
      <c r="E172" s="130"/>
      <c r="F172" s="131">
        <v>-1625.3500000000001</v>
      </c>
      <c r="G172" s="131"/>
      <c r="H172" s="130">
        <v>-1625.3500000000001</v>
      </c>
      <c r="I172" s="130"/>
      <c r="J172" s="131">
        <v>-1</v>
      </c>
      <c r="K172" s="131"/>
      <c r="L172" s="130">
        <v>-1</v>
      </c>
    </row>
    <row r="173" spans="1:12" hidden="1" x14ac:dyDescent="0.25">
      <c r="A173" s="127"/>
      <c r="B173" s="127"/>
      <c r="C173" s="140">
        <v>2013290</v>
      </c>
      <c r="D173" s="125" t="s">
        <v>213</v>
      </c>
      <c r="E173" s="130">
        <v>3328.7599999999998</v>
      </c>
      <c r="F173" s="131">
        <v>88186.47</v>
      </c>
      <c r="G173" s="131">
        <v>515.72</v>
      </c>
      <c r="H173" s="130">
        <v>92030.95</v>
      </c>
      <c r="I173" s="130">
        <v>14</v>
      </c>
      <c r="J173" s="131">
        <v>153</v>
      </c>
      <c r="K173" s="131">
        <v>7</v>
      </c>
      <c r="L173" s="130">
        <v>174</v>
      </c>
    </row>
    <row r="174" spans="1:12" hidden="1" x14ac:dyDescent="0.25">
      <c r="A174" s="127"/>
      <c r="B174" s="127"/>
      <c r="C174" s="140">
        <v>2013398</v>
      </c>
      <c r="D174" s="125" t="s">
        <v>253</v>
      </c>
      <c r="E174" s="130">
        <v>327.36</v>
      </c>
      <c r="F174" s="131">
        <v>43066.79</v>
      </c>
      <c r="G174" s="131">
        <v>257.39999999999998</v>
      </c>
      <c r="H174" s="130">
        <v>43651.55</v>
      </c>
      <c r="I174" s="130">
        <v>2</v>
      </c>
      <c r="J174" s="131">
        <v>53</v>
      </c>
      <c r="K174" s="131">
        <v>5</v>
      </c>
      <c r="L174" s="130">
        <v>60</v>
      </c>
    </row>
    <row r="175" spans="1:12" hidden="1" x14ac:dyDescent="0.25">
      <c r="A175" s="127"/>
      <c r="B175" s="127"/>
      <c r="C175" s="140">
        <v>2013419</v>
      </c>
      <c r="D175" s="125" t="s">
        <v>142</v>
      </c>
      <c r="E175" s="130">
        <v>1849.0100000000002</v>
      </c>
      <c r="F175" s="131">
        <v>37795.889999999992</v>
      </c>
      <c r="G175" s="131">
        <v>1255.8000000000002</v>
      </c>
      <c r="H175" s="130">
        <v>40900.699999999997</v>
      </c>
      <c r="I175" s="130">
        <v>11</v>
      </c>
      <c r="J175" s="131">
        <v>119</v>
      </c>
      <c r="K175" s="131">
        <v>7</v>
      </c>
      <c r="L175" s="130">
        <v>137</v>
      </c>
    </row>
    <row r="176" spans="1:12" hidden="1" x14ac:dyDescent="0.25">
      <c r="A176" s="127"/>
      <c r="B176" s="127"/>
      <c r="C176" s="140">
        <v>2013498</v>
      </c>
      <c r="D176" s="125" t="s">
        <v>214</v>
      </c>
      <c r="E176" s="130"/>
      <c r="F176" s="131">
        <v>0</v>
      </c>
      <c r="G176" s="131"/>
      <c r="H176" s="130">
        <v>0</v>
      </c>
      <c r="I176" s="130"/>
      <c r="J176" s="131">
        <v>0</v>
      </c>
      <c r="K176" s="131"/>
      <c r="L176" s="130">
        <v>0</v>
      </c>
    </row>
    <row r="177" spans="1:12" hidden="1" x14ac:dyDescent="0.25">
      <c r="A177" s="127"/>
      <c r="B177" s="127"/>
      <c r="C177" s="140">
        <v>2013501</v>
      </c>
      <c r="D177" s="125" t="s">
        <v>143</v>
      </c>
      <c r="E177" s="130">
        <v>1955.94</v>
      </c>
      <c r="F177" s="131">
        <v>25321.5</v>
      </c>
      <c r="G177" s="131">
        <v>965.88</v>
      </c>
      <c r="H177" s="130">
        <v>28243.32</v>
      </c>
      <c r="I177" s="130">
        <v>10</v>
      </c>
      <c r="J177" s="131">
        <v>54</v>
      </c>
      <c r="K177" s="131">
        <v>11</v>
      </c>
      <c r="L177" s="130">
        <v>75</v>
      </c>
    </row>
    <row r="178" spans="1:12" hidden="1" x14ac:dyDescent="0.25">
      <c r="A178" s="127"/>
      <c r="B178" s="127"/>
      <c r="C178" s="140">
        <v>2013587</v>
      </c>
      <c r="D178" s="125" t="s">
        <v>215</v>
      </c>
      <c r="E178" s="130"/>
      <c r="F178" s="131">
        <v>0</v>
      </c>
      <c r="G178" s="131">
        <v>0</v>
      </c>
      <c r="H178" s="130">
        <v>0</v>
      </c>
      <c r="I178" s="130"/>
      <c r="J178" s="131">
        <v>0</v>
      </c>
      <c r="K178" s="131">
        <v>0</v>
      </c>
      <c r="L178" s="130">
        <v>0</v>
      </c>
    </row>
    <row r="179" spans="1:12" hidden="1" x14ac:dyDescent="0.25">
      <c r="A179" s="127"/>
      <c r="B179" s="127"/>
      <c r="C179" s="140">
        <v>2013592</v>
      </c>
      <c r="D179" s="125" t="s">
        <v>216</v>
      </c>
      <c r="E179" s="130">
        <v>-115.5</v>
      </c>
      <c r="F179" s="131">
        <v>24252.120000000006</v>
      </c>
      <c r="G179" s="131">
        <v>0</v>
      </c>
      <c r="H179" s="130">
        <v>24136.620000000006</v>
      </c>
      <c r="I179" s="130">
        <v>-1</v>
      </c>
      <c r="J179" s="131">
        <v>52</v>
      </c>
      <c r="K179" s="131">
        <v>0</v>
      </c>
      <c r="L179" s="130">
        <v>51</v>
      </c>
    </row>
    <row r="180" spans="1:12" hidden="1" x14ac:dyDescent="0.25">
      <c r="A180" s="127"/>
      <c r="B180" s="127"/>
      <c r="C180" s="140">
        <v>2013605</v>
      </c>
      <c r="D180" s="125" t="s">
        <v>95</v>
      </c>
      <c r="E180" s="130">
        <v>5158.6399999999994</v>
      </c>
      <c r="F180" s="131">
        <v>76181.63</v>
      </c>
      <c r="G180" s="131">
        <v>1231.8699999999999</v>
      </c>
      <c r="H180" s="130">
        <v>82572.14</v>
      </c>
      <c r="I180" s="130">
        <v>21</v>
      </c>
      <c r="J180" s="131">
        <v>121</v>
      </c>
      <c r="K180" s="131">
        <v>15</v>
      </c>
      <c r="L180" s="130">
        <v>157</v>
      </c>
    </row>
    <row r="181" spans="1:12" hidden="1" x14ac:dyDescent="0.25">
      <c r="A181" s="127"/>
      <c r="B181" s="127"/>
      <c r="C181" s="140">
        <v>2013667</v>
      </c>
      <c r="D181" s="125" t="s">
        <v>144</v>
      </c>
      <c r="E181" s="130">
        <v>373.03</v>
      </c>
      <c r="F181" s="131">
        <v>33664.54</v>
      </c>
      <c r="G181" s="131">
        <v>154.78</v>
      </c>
      <c r="H181" s="130">
        <v>34192.35</v>
      </c>
      <c r="I181" s="130">
        <v>1</v>
      </c>
      <c r="J181" s="131">
        <v>58</v>
      </c>
      <c r="K181" s="131">
        <v>1</v>
      </c>
      <c r="L181" s="130">
        <v>60</v>
      </c>
    </row>
    <row r="182" spans="1:12" hidden="1" x14ac:dyDescent="0.25">
      <c r="A182" s="127"/>
      <c r="B182" s="127"/>
      <c r="C182" s="140">
        <v>2013782</v>
      </c>
      <c r="D182" s="125" t="s">
        <v>145</v>
      </c>
      <c r="E182" s="130"/>
      <c r="F182" s="131">
        <v>0</v>
      </c>
      <c r="G182" s="131"/>
      <c r="H182" s="130">
        <v>0</v>
      </c>
      <c r="I182" s="130"/>
      <c r="J182" s="131">
        <v>0</v>
      </c>
      <c r="K182" s="131"/>
      <c r="L182" s="130">
        <v>0</v>
      </c>
    </row>
    <row r="183" spans="1:12" hidden="1" x14ac:dyDescent="0.25">
      <c r="A183" s="127"/>
      <c r="B183" s="127"/>
      <c r="C183" s="140">
        <v>2013786</v>
      </c>
      <c r="D183" s="125" t="s">
        <v>288</v>
      </c>
      <c r="E183" s="130"/>
      <c r="F183" s="131">
        <v>0</v>
      </c>
      <c r="G183" s="131"/>
      <c r="H183" s="130">
        <v>0</v>
      </c>
      <c r="I183" s="130"/>
      <c r="J183" s="131">
        <v>0</v>
      </c>
      <c r="K183" s="131"/>
      <c r="L183" s="130">
        <v>0</v>
      </c>
    </row>
    <row r="184" spans="1:12" hidden="1" x14ac:dyDescent="0.25">
      <c r="A184" s="127"/>
      <c r="B184" s="127"/>
      <c r="C184" s="140">
        <v>2014124</v>
      </c>
      <c r="D184" s="125" t="s">
        <v>217</v>
      </c>
      <c r="E184" s="130">
        <v>0</v>
      </c>
      <c r="F184" s="131">
        <v>2004.21</v>
      </c>
      <c r="G184" s="131">
        <v>0</v>
      </c>
      <c r="H184" s="130">
        <v>2004.21</v>
      </c>
      <c r="I184" s="130">
        <v>0</v>
      </c>
      <c r="J184" s="131">
        <v>2</v>
      </c>
      <c r="K184" s="131">
        <v>0</v>
      </c>
      <c r="L184" s="130">
        <v>2</v>
      </c>
    </row>
    <row r="185" spans="1:12" hidden="1" x14ac:dyDescent="0.25">
      <c r="A185" s="127"/>
      <c r="B185" s="127"/>
      <c r="C185" s="140">
        <v>2014125</v>
      </c>
      <c r="D185" s="125" t="s">
        <v>1</v>
      </c>
      <c r="E185" s="130">
        <v>0</v>
      </c>
      <c r="F185" s="131">
        <v>0</v>
      </c>
      <c r="G185" s="131">
        <v>0</v>
      </c>
      <c r="H185" s="130">
        <v>0</v>
      </c>
      <c r="I185" s="130">
        <v>0</v>
      </c>
      <c r="J185" s="131">
        <v>0</v>
      </c>
      <c r="K185" s="131">
        <v>0</v>
      </c>
      <c r="L185" s="130">
        <v>0</v>
      </c>
    </row>
    <row r="186" spans="1:12" hidden="1" x14ac:dyDescent="0.25">
      <c r="A186" s="127"/>
      <c r="B186" s="127"/>
      <c r="C186" s="140">
        <v>2014126</v>
      </c>
      <c r="D186" s="125" t="s">
        <v>218</v>
      </c>
      <c r="E186" s="130">
        <v>678.26</v>
      </c>
      <c r="F186" s="131">
        <v>17383.32</v>
      </c>
      <c r="G186" s="131">
        <v>125.22</v>
      </c>
      <c r="H186" s="130">
        <v>18186.8</v>
      </c>
      <c r="I186" s="130">
        <v>5</v>
      </c>
      <c r="J186" s="131">
        <v>22</v>
      </c>
      <c r="K186" s="131">
        <v>2</v>
      </c>
      <c r="L186" s="130">
        <v>29</v>
      </c>
    </row>
    <row r="187" spans="1:12" hidden="1" x14ac:dyDescent="0.25">
      <c r="A187" s="127"/>
      <c r="B187" s="127"/>
      <c r="C187" s="140">
        <v>2014128</v>
      </c>
      <c r="D187" s="125" t="s">
        <v>18</v>
      </c>
      <c r="E187" s="130">
        <v>196</v>
      </c>
      <c r="F187" s="131">
        <v>34498.829999999994</v>
      </c>
      <c r="G187" s="131">
        <v>1570.22</v>
      </c>
      <c r="H187" s="130">
        <v>36265.049999999996</v>
      </c>
      <c r="I187" s="130">
        <v>3</v>
      </c>
      <c r="J187" s="131">
        <v>57</v>
      </c>
      <c r="K187" s="131">
        <v>11</v>
      </c>
      <c r="L187" s="130">
        <v>71</v>
      </c>
    </row>
    <row r="188" spans="1:12" hidden="1" x14ac:dyDescent="0.25">
      <c r="A188" s="127"/>
      <c r="B188" s="127"/>
      <c r="C188" s="140">
        <v>2014129</v>
      </c>
      <c r="D188" s="125" t="s">
        <v>5</v>
      </c>
      <c r="E188" s="130">
        <v>6616.4800000000005</v>
      </c>
      <c r="F188" s="131">
        <v>108430.58</v>
      </c>
      <c r="G188" s="131">
        <v>1750.7799999999997</v>
      </c>
      <c r="H188" s="130">
        <v>116797.84</v>
      </c>
      <c r="I188" s="130">
        <v>28</v>
      </c>
      <c r="J188" s="131">
        <v>189</v>
      </c>
      <c r="K188" s="131">
        <v>25</v>
      </c>
      <c r="L188" s="130">
        <v>242</v>
      </c>
    </row>
    <row r="189" spans="1:12" hidden="1" x14ac:dyDescent="0.25">
      <c r="A189" s="127"/>
      <c r="B189" s="127"/>
      <c r="C189" s="140">
        <v>2014142</v>
      </c>
      <c r="D189" s="125" t="s">
        <v>96</v>
      </c>
      <c r="E189" s="130">
        <v>0</v>
      </c>
      <c r="F189" s="131">
        <v>-2111.02</v>
      </c>
      <c r="G189" s="131">
        <v>0</v>
      </c>
      <c r="H189" s="130">
        <v>-2111.02</v>
      </c>
      <c r="I189" s="130">
        <v>0</v>
      </c>
      <c r="J189" s="131">
        <v>-2</v>
      </c>
      <c r="K189" s="131">
        <v>0</v>
      </c>
      <c r="L189" s="130">
        <v>-2</v>
      </c>
    </row>
    <row r="190" spans="1:12" hidden="1" x14ac:dyDescent="0.25">
      <c r="A190" s="127"/>
      <c r="B190" s="127"/>
      <c r="C190" s="140">
        <v>2014148</v>
      </c>
      <c r="D190" s="125" t="s">
        <v>3</v>
      </c>
      <c r="E190" s="130">
        <v>792.16000000000008</v>
      </c>
      <c r="F190" s="131">
        <v>46235.42</v>
      </c>
      <c r="G190" s="131">
        <v>1353.3799999999999</v>
      </c>
      <c r="H190" s="130">
        <v>48380.959999999999</v>
      </c>
      <c r="I190" s="130">
        <v>4</v>
      </c>
      <c r="J190" s="131">
        <v>68</v>
      </c>
      <c r="K190" s="131">
        <v>12</v>
      </c>
      <c r="L190" s="130">
        <v>84</v>
      </c>
    </row>
    <row r="191" spans="1:12" hidden="1" x14ac:dyDescent="0.25">
      <c r="A191" s="127"/>
      <c r="B191" s="127"/>
      <c r="C191" s="140">
        <v>2014151</v>
      </c>
      <c r="D191" s="125" t="s">
        <v>97</v>
      </c>
      <c r="E191" s="130">
        <v>0</v>
      </c>
      <c r="F191" s="131">
        <v>8297.1800000000021</v>
      </c>
      <c r="G191" s="131">
        <v>0</v>
      </c>
      <c r="H191" s="130">
        <v>8297.1800000000021</v>
      </c>
      <c r="I191" s="130">
        <v>0</v>
      </c>
      <c r="J191" s="131">
        <v>7</v>
      </c>
      <c r="K191" s="131">
        <v>0</v>
      </c>
      <c r="L191" s="130">
        <v>7</v>
      </c>
    </row>
    <row r="192" spans="1:12" hidden="1" x14ac:dyDescent="0.25">
      <c r="A192" s="127"/>
      <c r="B192" s="127"/>
      <c r="C192" s="140">
        <v>2014157</v>
      </c>
      <c r="D192" s="125" t="s">
        <v>254</v>
      </c>
      <c r="E192" s="130">
        <v>4056.2799999999997</v>
      </c>
      <c r="F192" s="131">
        <v>130542.65000000001</v>
      </c>
      <c r="G192" s="131">
        <v>2744.9799999999996</v>
      </c>
      <c r="H192" s="130">
        <v>137343.91000000003</v>
      </c>
      <c r="I192" s="130">
        <v>17</v>
      </c>
      <c r="J192" s="131">
        <v>279</v>
      </c>
      <c r="K192" s="131">
        <v>31</v>
      </c>
      <c r="L192" s="130">
        <v>327</v>
      </c>
    </row>
    <row r="193" spans="1:12" hidden="1" x14ac:dyDescent="0.25">
      <c r="A193" s="127"/>
      <c r="B193" s="127"/>
      <c r="C193" s="140">
        <v>2014160</v>
      </c>
      <c r="D193" s="125" t="s">
        <v>20</v>
      </c>
      <c r="E193" s="130">
        <v>8988.1999999999989</v>
      </c>
      <c r="F193" s="131">
        <v>109236.40999999997</v>
      </c>
      <c r="G193" s="131">
        <v>7221.7800000000007</v>
      </c>
      <c r="H193" s="130">
        <v>125446.38999999997</v>
      </c>
      <c r="I193" s="130">
        <v>35</v>
      </c>
      <c r="J193" s="131">
        <v>172</v>
      </c>
      <c r="K193" s="131">
        <v>72</v>
      </c>
      <c r="L193" s="130">
        <v>279</v>
      </c>
    </row>
    <row r="194" spans="1:12" hidden="1" x14ac:dyDescent="0.25">
      <c r="A194" s="127"/>
      <c r="B194" s="127"/>
      <c r="C194" s="140">
        <v>2014168</v>
      </c>
      <c r="D194" s="125" t="s">
        <v>310</v>
      </c>
      <c r="E194" s="130">
        <v>1021.44</v>
      </c>
      <c r="F194" s="131">
        <v>47258.05000000001</v>
      </c>
      <c r="G194" s="131">
        <v>892.6099999999999</v>
      </c>
      <c r="H194" s="130">
        <v>49172.100000000013</v>
      </c>
      <c r="I194" s="130">
        <v>8</v>
      </c>
      <c r="J194" s="131">
        <v>115</v>
      </c>
      <c r="K194" s="131">
        <v>10</v>
      </c>
      <c r="L194" s="130">
        <v>133</v>
      </c>
    </row>
    <row r="195" spans="1:12" hidden="1" x14ac:dyDescent="0.25">
      <c r="A195" s="127"/>
      <c r="B195" s="127"/>
      <c r="C195" s="140">
        <v>2014173</v>
      </c>
      <c r="D195" s="125" t="s">
        <v>98</v>
      </c>
      <c r="E195" s="130"/>
      <c r="F195" s="131">
        <v>0</v>
      </c>
      <c r="G195" s="131"/>
      <c r="H195" s="130">
        <v>0</v>
      </c>
      <c r="I195" s="130"/>
      <c r="J195" s="131">
        <v>0</v>
      </c>
      <c r="K195" s="131"/>
      <c r="L195" s="130">
        <v>0</v>
      </c>
    </row>
    <row r="196" spans="1:12" hidden="1" x14ac:dyDescent="0.25">
      <c r="A196" s="127"/>
      <c r="B196" s="127"/>
      <c r="C196" s="140">
        <v>2014175</v>
      </c>
      <c r="D196" s="125" t="s">
        <v>219</v>
      </c>
      <c r="E196" s="130">
        <v>2804.73</v>
      </c>
      <c r="F196" s="131">
        <v>63575.98000000001</v>
      </c>
      <c r="G196" s="131">
        <v>942.96</v>
      </c>
      <c r="H196" s="130">
        <v>67323.670000000013</v>
      </c>
      <c r="I196" s="130">
        <v>26</v>
      </c>
      <c r="J196" s="131">
        <v>164</v>
      </c>
      <c r="K196" s="131">
        <v>15</v>
      </c>
      <c r="L196" s="130">
        <v>205</v>
      </c>
    </row>
    <row r="197" spans="1:12" hidden="1" x14ac:dyDescent="0.25">
      <c r="A197" s="127"/>
      <c r="B197" s="127"/>
      <c r="C197" s="140">
        <v>2014176</v>
      </c>
      <c r="D197" s="125" t="s">
        <v>146</v>
      </c>
      <c r="E197" s="130">
        <v>-172.41</v>
      </c>
      <c r="F197" s="131">
        <v>7386.16</v>
      </c>
      <c r="G197" s="131">
        <v>0</v>
      </c>
      <c r="H197" s="130">
        <v>7213.75</v>
      </c>
      <c r="I197" s="130">
        <v>-1</v>
      </c>
      <c r="J197" s="131">
        <v>25</v>
      </c>
      <c r="K197" s="131">
        <v>0</v>
      </c>
      <c r="L197" s="130">
        <v>24</v>
      </c>
    </row>
    <row r="198" spans="1:12" hidden="1" x14ac:dyDescent="0.25">
      <c r="A198" s="127"/>
      <c r="B198" s="127"/>
      <c r="C198" s="140">
        <v>2014187</v>
      </c>
      <c r="D198" s="125" t="s">
        <v>220</v>
      </c>
      <c r="E198" s="130">
        <v>0</v>
      </c>
      <c r="F198" s="131"/>
      <c r="G198" s="131"/>
      <c r="H198" s="130">
        <v>0</v>
      </c>
      <c r="I198" s="130">
        <v>-1</v>
      </c>
      <c r="J198" s="131"/>
      <c r="K198" s="131"/>
      <c r="L198" s="130">
        <v>-1</v>
      </c>
    </row>
    <row r="199" spans="1:12" hidden="1" x14ac:dyDescent="0.25">
      <c r="A199" s="127"/>
      <c r="B199" s="127"/>
      <c r="C199" s="140">
        <v>2014196</v>
      </c>
      <c r="D199" s="125" t="s">
        <v>21</v>
      </c>
      <c r="E199" s="130">
        <v>2685.38</v>
      </c>
      <c r="F199" s="131">
        <v>76621.64</v>
      </c>
      <c r="G199" s="131">
        <v>1554.4699999999998</v>
      </c>
      <c r="H199" s="130">
        <v>80861.490000000005</v>
      </c>
      <c r="I199" s="130">
        <v>11</v>
      </c>
      <c r="J199" s="131">
        <v>95</v>
      </c>
      <c r="K199" s="131">
        <v>22</v>
      </c>
      <c r="L199" s="130">
        <v>128</v>
      </c>
    </row>
    <row r="200" spans="1:12" hidden="1" x14ac:dyDescent="0.25">
      <c r="A200" s="127"/>
      <c r="B200" s="127"/>
      <c r="C200" s="140">
        <v>2014205</v>
      </c>
      <c r="D200" s="125" t="s">
        <v>147</v>
      </c>
      <c r="E200" s="130"/>
      <c r="F200" s="131">
        <v>-793.65</v>
      </c>
      <c r="G200" s="131"/>
      <c r="H200" s="130">
        <v>-793.65</v>
      </c>
      <c r="I200" s="130"/>
      <c r="J200" s="131">
        <v>-3</v>
      </c>
      <c r="K200" s="131"/>
      <c r="L200" s="130">
        <v>-3</v>
      </c>
    </row>
    <row r="201" spans="1:12" hidden="1" x14ac:dyDescent="0.25">
      <c r="A201" s="127"/>
      <c r="B201" s="127"/>
      <c r="C201" s="140">
        <v>2014630</v>
      </c>
      <c r="D201" s="125" t="s">
        <v>8</v>
      </c>
      <c r="E201" s="130">
        <v>1330.6799999999996</v>
      </c>
      <c r="F201" s="131">
        <v>44963.69</v>
      </c>
      <c r="G201" s="131">
        <v>312.96000000000004</v>
      </c>
      <c r="H201" s="130">
        <v>46607.33</v>
      </c>
      <c r="I201" s="130">
        <v>7</v>
      </c>
      <c r="J201" s="131">
        <v>103</v>
      </c>
      <c r="K201" s="131">
        <v>4</v>
      </c>
      <c r="L201" s="130">
        <v>114</v>
      </c>
    </row>
    <row r="202" spans="1:12" hidden="1" x14ac:dyDescent="0.25">
      <c r="A202" s="127"/>
      <c r="B202" s="127"/>
      <c r="C202" s="140">
        <v>2014632</v>
      </c>
      <c r="D202" s="125" t="s">
        <v>255</v>
      </c>
      <c r="E202" s="130">
        <v>0</v>
      </c>
      <c r="F202" s="131">
        <v>153939.22999999992</v>
      </c>
      <c r="G202" s="131">
        <v>2623.12</v>
      </c>
      <c r="H202" s="130">
        <v>156562.34999999992</v>
      </c>
      <c r="I202" s="130">
        <v>0</v>
      </c>
      <c r="J202" s="131">
        <v>200</v>
      </c>
      <c r="K202" s="131">
        <v>29</v>
      </c>
      <c r="L202" s="130">
        <v>229</v>
      </c>
    </row>
    <row r="203" spans="1:12" hidden="1" x14ac:dyDescent="0.25">
      <c r="A203" s="127"/>
      <c r="B203" s="127"/>
      <c r="C203" s="140">
        <v>2017123</v>
      </c>
      <c r="D203" s="125" t="s">
        <v>11</v>
      </c>
      <c r="E203" s="130">
        <v>3534.7799999999997</v>
      </c>
      <c r="F203" s="131">
        <v>345856.86999999988</v>
      </c>
      <c r="G203" s="131">
        <v>4356.58</v>
      </c>
      <c r="H203" s="130">
        <v>353748.22999999992</v>
      </c>
      <c r="I203" s="130">
        <v>19</v>
      </c>
      <c r="J203" s="131">
        <v>575</v>
      </c>
      <c r="K203" s="131">
        <v>39</v>
      </c>
      <c r="L203" s="130">
        <v>633</v>
      </c>
    </row>
    <row r="204" spans="1:12" hidden="1" x14ac:dyDescent="0.25">
      <c r="A204" s="127"/>
      <c r="B204" s="127"/>
      <c r="C204" s="140">
        <v>2018087</v>
      </c>
      <c r="D204" s="125" t="s">
        <v>256</v>
      </c>
      <c r="E204" s="130">
        <v>0</v>
      </c>
      <c r="F204" s="131">
        <v>877.96</v>
      </c>
      <c r="G204" s="131">
        <v>0</v>
      </c>
      <c r="H204" s="130">
        <v>877.96</v>
      </c>
      <c r="I204" s="130">
        <v>0</v>
      </c>
      <c r="J204" s="131">
        <v>2</v>
      </c>
      <c r="K204" s="131">
        <v>0</v>
      </c>
      <c r="L204" s="130">
        <v>2</v>
      </c>
    </row>
    <row r="205" spans="1:12" hidden="1" x14ac:dyDescent="0.25">
      <c r="A205" s="127"/>
      <c r="B205" s="127"/>
      <c r="C205" s="140">
        <v>2018671</v>
      </c>
      <c r="D205" s="125" t="s">
        <v>289</v>
      </c>
      <c r="E205" s="130">
        <v>542.70000000000005</v>
      </c>
      <c r="F205" s="131">
        <v>150651.93999999994</v>
      </c>
      <c r="G205" s="131">
        <v>3511.8799999999997</v>
      </c>
      <c r="H205" s="130">
        <v>154706.51999999996</v>
      </c>
      <c r="I205" s="130">
        <v>5</v>
      </c>
      <c r="J205" s="131">
        <v>158</v>
      </c>
      <c r="K205" s="131">
        <v>35</v>
      </c>
      <c r="L205" s="130">
        <v>198</v>
      </c>
    </row>
    <row r="206" spans="1:12" hidden="1" x14ac:dyDescent="0.25">
      <c r="A206" s="127"/>
      <c r="B206" s="127"/>
      <c r="C206" s="140">
        <v>2023126</v>
      </c>
      <c r="D206" s="125" t="s">
        <v>148</v>
      </c>
      <c r="E206" s="130">
        <v>0</v>
      </c>
      <c r="F206" s="131">
        <v>23325.820000000007</v>
      </c>
      <c r="G206" s="131"/>
      <c r="H206" s="130">
        <v>23325.820000000007</v>
      </c>
      <c r="I206" s="130">
        <v>0</v>
      </c>
      <c r="J206" s="131">
        <v>61</v>
      </c>
      <c r="K206" s="131"/>
      <c r="L206" s="130">
        <v>61</v>
      </c>
    </row>
    <row r="207" spans="1:12" hidden="1" x14ac:dyDescent="0.25">
      <c r="A207" s="127"/>
      <c r="B207" s="127"/>
      <c r="C207" s="140">
        <v>2024402</v>
      </c>
      <c r="D207" s="125" t="s">
        <v>4</v>
      </c>
      <c r="E207" s="130">
        <v>227.12</v>
      </c>
      <c r="F207" s="131">
        <v>8246.66</v>
      </c>
      <c r="G207" s="131">
        <v>309.22000000000003</v>
      </c>
      <c r="H207" s="130">
        <v>8783</v>
      </c>
      <c r="I207" s="130">
        <v>2</v>
      </c>
      <c r="J207" s="131">
        <v>12</v>
      </c>
      <c r="K207" s="131">
        <v>4</v>
      </c>
      <c r="L207" s="130">
        <v>18</v>
      </c>
    </row>
    <row r="208" spans="1:12" hidden="1" x14ac:dyDescent="0.25">
      <c r="A208" s="127"/>
      <c r="B208" s="127"/>
      <c r="C208" s="140">
        <v>2024766</v>
      </c>
      <c r="D208" s="125" t="s">
        <v>221</v>
      </c>
      <c r="E208" s="130">
        <v>0</v>
      </c>
      <c r="F208" s="131">
        <v>3674.28</v>
      </c>
      <c r="G208" s="131">
        <v>0</v>
      </c>
      <c r="H208" s="130">
        <v>3674.28</v>
      </c>
      <c r="I208" s="130">
        <v>0</v>
      </c>
      <c r="J208" s="131">
        <v>2</v>
      </c>
      <c r="K208" s="131">
        <v>0</v>
      </c>
      <c r="L208" s="130">
        <v>2</v>
      </c>
    </row>
    <row r="209" spans="1:12" hidden="1" x14ac:dyDescent="0.25">
      <c r="A209" s="127"/>
      <c r="B209" s="127"/>
      <c r="C209" s="140">
        <v>2024767</v>
      </c>
      <c r="D209" s="125" t="s">
        <v>99</v>
      </c>
      <c r="E209" s="130"/>
      <c r="F209" s="131">
        <v>0</v>
      </c>
      <c r="G209" s="131"/>
      <c r="H209" s="130">
        <v>0</v>
      </c>
      <c r="I209" s="130"/>
      <c r="J209" s="131">
        <v>0</v>
      </c>
      <c r="K209" s="131"/>
      <c r="L209" s="130">
        <v>0</v>
      </c>
    </row>
    <row r="210" spans="1:12" x14ac:dyDescent="0.25">
      <c r="A210" s="127"/>
      <c r="B210" s="127"/>
      <c r="C210" s="140">
        <v>2025426</v>
      </c>
      <c r="D210" s="125" t="s">
        <v>149</v>
      </c>
      <c r="E210" s="130">
        <v>1512</v>
      </c>
      <c r="F210" s="131">
        <v>305806.70999999996</v>
      </c>
      <c r="G210" s="131">
        <v>198.8</v>
      </c>
      <c r="H210" s="130">
        <v>307517.50999999995</v>
      </c>
      <c r="I210" s="130">
        <v>8</v>
      </c>
      <c r="J210" s="131">
        <v>426</v>
      </c>
      <c r="K210" s="131">
        <v>2</v>
      </c>
      <c r="L210" s="130">
        <v>436</v>
      </c>
    </row>
    <row r="211" spans="1:12" hidden="1" x14ac:dyDescent="0.25">
      <c r="A211" s="127"/>
      <c r="B211" s="127"/>
      <c r="C211" s="140">
        <v>2025432</v>
      </c>
      <c r="D211" s="125" t="s">
        <v>257</v>
      </c>
      <c r="E211" s="130">
        <v>0</v>
      </c>
      <c r="F211" s="131">
        <v>6678.78</v>
      </c>
      <c r="G211" s="131"/>
      <c r="H211" s="130">
        <v>6678.78</v>
      </c>
      <c r="I211" s="130">
        <v>0</v>
      </c>
      <c r="J211" s="131">
        <v>9</v>
      </c>
      <c r="K211" s="131"/>
      <c r="L211" s="130">
        <v>9</v>
      </c>
    </row>
    <row r="212" spans="1:12" hidden="1" x14ac:dyDescent="0.25">
      <c r="A212" s="127"/>
      <c r="B212" s="127"/>
      <c r="C212" s="140">
        <v>2026766</v>
      </c>
      <c r="D212" s="125" t="s">
        <v>258</v>
      </c>
      <c r="E212" s="130">
        <v>143.75</v>
      </c>
      <c r="F212" s="131">
        <v>23332.86</v>
      </c>
      <c r="G212" s="131">
        <v>456.2</v>
      </c>
      <c r="H212" s="130">
        <v>23932.81</v>
      </c>
      <c r="I212" s="130">
        <v>2</v>
      </c>
      <c r="J212" s="131">
        <v>48</v>
      </c>
      <c r="K212" s="131">
        <v>7</v>
      </c>
      <c r="L212" s="130">
        <v>57</v>
      </c>
    </row>
    <row r="213" spans="1:12" hidden="1" x14ac:dyDescent="0.25">
      <c r="A213" s="127"/>
      <c r="B213" s="127"/>
      <c r="C213" s="140">
        <v>2054536</v>
      </c>
      <c r="D213" s="125" t="s">
        <v>259</v>
      </c>
      <c r="E213" s="130">
        <v>2955.48</v>
      </c>
      <c r="F213" s="131">
        <v>146066</v>
      </c>
      <c r="G213" s="131">
        <v>2024.83</v>
      </c>
      <c r="H213" s="130">
        <v>151046.31</v>
      </c>
      <c r="I213" s="130">
        <v>11</v>
      </c>
      <c r="J213" s="131">
        <v>238</v>
      </c>
      <c r="K213" s="131">
        <v>27</v>
      </c>
      <c r="L213" s="130">
        <v>276</v>
      </c>
    </row>
    <row r="214" spans="1:12" hidden="1" x14ac:dyDescent="0.25">
      <c r="A214" s="127"/>
      <c r="B214" s="127"/>
      <c r="C214" s="140">
        <v>2054674</v>
      </c>
      <c r="D214" s="125" t="s">
        <v>260</v>
      </c>
      <c r="E214" s="130"/>
      <c r="F214" s="131">
        <v>0</v>
      </c>
      <c r="G214" s="131"/>
      <c r="H214" s="130">
        <v>0</v>
      </c>
      <c r="I214" s="130"/>
      <c r="J214" s="131">
        <v>0</v>
      </c>
      <c r="K214" s="131"/>
      <c r="L214" s="130">
        <v>0</v>
      </c>
    </row>
    <row r="215" spans="1:12" hidden="1" x14ac:dyDescent="0.25">
      <c r="A215" s="127"/>
      <c r="B215" s="127"/>
      <c r="C215" s="140">
        <v>2059406</v>
      </c>
      <c r="D215" s="125" t="s">
        <v>176</v>
      </c>
      <c r="E215" s="130">
        <v>1378.92</v>
      </c>
      <c r="F215" s="131">
        <v>55223.03</v>
      </c>
      <c r="G215" s="131">
        <v>941.94</v>
      </c>
      <c r="H215" s="130">
        <v>57543.89</v>
      </c>
      <c r="I215" s="130">
        <v>9</v>
      </c>
      <c r="J215" s="131">
        <v>73</v>
      </c>
      <c r="K215" s="131">
        <v>17</v>
      </c>
      <c r="L215" s="130">
        <v>99</v>
      </c>
    </row>
    <row r="216" spans="1:12" hidden="1" x14ac:dyDescent="0.25">
      <c r="A216" s="127"/>
      <c r="B216" s="127"/>
      <c r="C216" s="140">
        <v>2063330</v>
      </c>
      <c r="D216" s="125" t="s">
        <v>222</v>
      </c>
      <c r="E216" s="130">
        <v>3705.64</v>
      </c>
      <c r="F216" s="131">
        <v>55492.950000000012</v>
      </c>
      <c r="G216" s="131">
        <v>1943.36</v>
      </c>
      <c r="H216" s="130">
        <v>61141.950000000012</v>
      </c>
      <c r="I216" s="130">
        <v>22</v>
      </c>
      <c r="J216" s="131">
        <v>133</v>
      </c>
      <c r="K216" s="131">
        <v>17</v>
      </c>
      <c r="L216" s="130">
        <v>172</v>
      </c>
    </row>
    <row r="217" spans="1:12" hidden="1" x14ac:dyDescent="0.25">
      <c r="A217" s="127"/>
      <c r="B217" s="127"/>
      <c r="C217" s="140">
        <v>2071084</v>
      </c>
      <c r="D217" s="125" t="s">
        <v>150</v>
      </c>
      <c r="E217" s="130">
        <v>12001.77</v>
      </c>
      <c r="F217" s="131">
        <v>435952.3299999999</v>
      </c>
      <c r="G217" s="131">
        <v>3737.2000000000003</v>
      </c>
      <c r="H217" s="130">
        <v>451691.29999999993</v>
      </c>
      <c r="I217" s="130">
        <v>50</v>
      </c>
      <c r="J217" s="131">
        <v>469</v>
      </c>
      <c r="K217" s="131">
        <v>40</v>
      </c>
      <c r="L217" s="130">
        <v>559</v>
      </c>
    </row>
    <row r="218" spans="1:12" hidden="1" x14ac:dyDescent="0.25">
      <c r="A218" s="127"/>
      <c r="B218" s="127"/>
      <c r="C218" s="140">
        <v>2071935</v>
      </c>
      <c r="D218" s="125" t="s">
        <v>100</v>
      </c>
      <c r="E218" s="130">
        <v>879.2</v>
      </c>
      <c r="F218" s="131">
        <v>76118.150000000009</v>
      </c>
      <c r="G218" s="131">
        <v>1171.49</v>
      </c>
      <c r="H218" s="130">
        <v>78168.840000000011</v>
      </c>
      <c r="I218" s="130">
        <v>4</v>
      </c>
      <c r="J218" s="131">
        <v>157</v>
      </c>
      <c r="K218" s="131">
        <v>11</v>
      </c>
      <c r="L218" s="130">
        <v>172</v>
      </c>
    </row>
    <row r="219" spans="1:12" hidden="1" x14ac:dyDescent="0.25">
      <c r="A219" s="127"/>
      <c r="B219" s="127"/>
      <c r="C219" s="140">
        <v>2074509</v>
      </c>
      <c r="D219" s="125" t="s">
        <v>151</v>
      </c>
      <c r="E219" s="130">
        <v>1229.52</v>
      </c>
      <c r="F219" s="131">
        <v>59385.150000000016</v>
      </c>
      <c r="G219" s="131">
        <v>250.44</v>
      </c>
      <c r="H219" s="130">
        <v>60865.110000000015</v>
      </c>
      <c r="I219" s="130">
        <v>5</v>
      </c>
      <c r="J219" s="131">
        <v>108</v>
      </c>
      <c r="K219" s="131">
        <v>4</v>
      </c>
      <c r="L219" s="130">
        <v>117</v>
      </c>
    </row>
    <row r="220" spans="1:12" hidden="1" x14ac:dyDescent="0.25">
      <c r="A220" s="127"/>
      <c r="B220" s="127"/>
      <c r="C220" s="140">
        <v>2075322</v>
      </c>
      <c r="D220" s="125" t="s">
        <v>223</v>
      </c>
      <c r="E220" s="130">
        <v>488.82000000000005</v>
      </c>
      <c r="F220" s="131">
        <v>30691.920000000002</v>
      </c>
      <c r="G220" s="131">
        <v>359.94</v>
      </c>
      <c r="H220" s="130">
        <v>31540.68</v>
      </c>
      <c r="I220" s="130">
        <v>3</v>
      </c>
      <c r="J220" s="131">
        <v>72</v>
      </c>
      <c r="K220" s="131">
        <v>4</v>
      </c>
      <c r="L220" s="130">
        <v>79</v>
      </c>
    </row>
    <row r="221" spans="1:12" hidden="1" x14ac:dyDescent="0.25">
      <c r="A221" s="127"/>
      <c r="B221" s="127"/>
      <c r="C221" s="140">
        <v>2075760</v>
      </c>
      <c r="D221" s="125" t="s">
        <v>152</v>
      </c>
      <c r="E221" s="130"/>
      <c r="F221" s="131">
        <v>0</v>
      </c>
      <c r="G221" s="131">
        <v>0</v>
      </c>
      <c r="H221" s="130">
        <v>0</v>
      </c>
      <c r="I221" s="130"/>
      <c r="J221" s="131">
        <v>0</v>
      </c>
      <c r="K221" s="131">
        <v>0</v>
      </c>
      <c r="L221" s="130">
        <v>0</v>
      </c>
    </row>
    <row r="222" spans="1:12" hidden="1" x14ac:dyDescent="0.25">
      <c r="A222" s="127"/>
      <c r="B222" s="127"/>
      <c r="C222" s="140">
        <v>2075888</v>
      </c>
      <c r="D222" s="125" t="s">
        <v>7</v>
      </c>
      <c r="E222" s="130">
        <v>-654.07999999999993</v>
      </c>
      <c r="F222" s="131">
        <v>38657.700000000004</v>
      </c>
      <c r="G222" s="131">
        <v>-102</v>
      </c>
      <c r="H222" s="130">
        <v>37901.620000000003</v>
      </c>
      <c r="I222" s="130">
        <v>-2</v>
      </c>
      <c r="J222" s="131">
        <v>119</v>
      </c>
      <c r="K222" s="131">
        <v>-1</v>
      </c>
      <c r="L222" s="130">
        <v>116</v>
      </c>
    </row>
    <row r="223" spans="1:12" hidden="1" x14ac:dyDescent="0.25">
      <c r="A223" s="127"/>
      <c r="B223" s="127"/>
      <c r="C223" s="140">
        <v>2076652</v>
      </c>
      <c r="D223" s="125" t="s">
        <v>311</v>
      </c>
      <c r="E223" s="130">
        <v>0</v>
      </c>
      <c r="F223" s="131">
        <v>0</v>
      </c>
      <c r="G223" s="131"/>
      <c r="H223" s="130">
        <v>0</v>
      </c>
      <c r="I223" s="130">
        <v>0</v>
      </c>
      <c r="J223" s="131">
        <v>0</v>
      </c>
      <c r="K223" s="131"/>
      <c r="L223" s="130">
        <v>0</v>
      </c>
    </row>
    <row r="224" spans="1:12" hidden="1" x14ac:dyDescent="0.25">
      <c r="A224" s="127"/>
      <c r="B224" s="127"/>
      <c r="C224" s="140">
        <v>2077591</v>
      </c>
      <c r="D224" s="125" t="s">
        <v>153</v>
      </c>
      <c r="E224" s="130"/>
      <c r="F224" s="131">
        <v>0</v>
      </c>
      <c r="G224" s="131"/>
      <c r="H224" s="130">
        <v>0</v>
      </c>
      <c r="I224" s="130"/>
      <c r="J224" s="131">
        <v>0</v>
      </c>
      <c r="K224" s="131"/>
      <c r="L224" s="130">
        <v>0</v>
      </c>
    </row>
    <row r="225" spans="1:12" hidden="1" x14ac:dyDescent="0.25">
      <c r="A225" s="127"/>
      <c r="B225" s="127"/>
      <c r="C225" s="140">
        <v>2077594</v>
      </c>
      <c r="D225" s="125" t="s">
        <v>224</v>
      </c>
      <c r="E225" s="130">
        <v>0</v>
      </c>
      <c r="F225" s="131">
        <v>4666.63</v>
      </c>
      <c r="G225" s="131">
        <v>141</v>
      </c>
      <c r="H225" s="130">
        <v>4807.63</v>
      </c>
      <c r="I225" s="130">
        <v>0</v>
      </c>
      <c r="J225" s="131">
        <v>11</v>
      </c>
      <c r="K225" s="131">
        <v>1</v>
      </c>
      <c r="L225" s="130">
        <v>12</v>
      </c>
    </row>
    <row r="226" spans="1:12" hidden="1" x14ac:dyDescent="0.25">
      <c r="A226" s="127"/>
      <c r="B226" s="127"/>
      <c r="C226" s="140">
        <v>2083987</v>
      </c>
      <c r="D226" s="125" t="s">
        <v>312</v>
      </c>
      <c r="E226" s="130">
        <v>0</v>
      </c>
      <c r="F226" s="131">
        <v>0</v>
      </c>
      <c r="G226" s="131"/>
      <c r="H226" s="130">
        <v>0</v>
      </c>
      <c r="I226" s="130">
        <v>0</v>
      </c>
      <c r="J226" s="131">
        <v>0</v>
      </c>
      <c r="K226" s="131"/>
      <c r="L226" s="130">
        <v>0</v>
      </c>
    </row>
    <row r="227" spans="1:12" hidden="1" x14ac:dyDescent="0.25">
      <c r="A227" s="127"/>
      <c r="B227" s="127"/>
      <c r="C227" s="140">
        <v>2086141</v>
      </c>
      <c r="D227" s="125" t="s">
        <v>225</v>
      </c>
      <c r="E227" s="130">
        <v>4564.93</v>
      </c>
      <c r="F227" s="131">
        <v>97297.44</v>
      </c>
      <c r="G227" s="131">
        <v>519.70000000000005</v>
      </c>
      <c r="H227" s="130">
        <v>102382.06999999999</v>
      </c>
      <c r="I227" s="130">
        <v>24</v>
      </c>
      <c r="J227" s="131">
        <v>226</v>
      </c>
      <c r="K227" s="131">
        <v>4</v>
      </c>
      <c r="L227" s="130">
        <v>254</v>
      </c>
    </row>
    <row r="228" spans="1:12" hidden="1" x14ac:dyDescent="0.25">
      <c r="A228" s="127"/>
      <c r="B228" s="127"/>
      <c r="C228" s="140">
        <v>2088028</v>
      </c>
      <c r="D228" s="125" t="s">
        <v>290</v>
      </c>
      <c r="E228" s="130">
        <v>0</v>
      </c>
      <c r="F228" s="131">
        <v>-414.06</v>
      </c>
      <c r="G228" s="131"/>
      <c r="H228" s="130">
        <v>-414.06</v>
      </c>
      <c r="I228" s="130">
        <v>0</v>
      </c>
      <c r="J228" s="131">
        <v>-1</v>
      </c>
      <c r="K228" s="131"/>
      <c r="L228" s="130">
        <v>-1</v>
      </c>
    </row>
    <row r="229" spans="1:12" hidden="1" x14ac:dyDescent="0.25">
      <c r="A229" s="127"/>
      <c r="B229" s="127"/>
      <c r="C229" s="140">
        <v>2088407</v>
      </c>
      <c r="D229" s="125" t="s">
        <v>226</v>
      </c>
      <c r="E229" s="130"/>
      <c r="F229" s="131">
        <v>0</v>
      </c>
      <c r="G229" s="131"/>
      <c r="H229" s="130">
        <v>0</v>
      </c>
      <c r="I229" s="130"/>
      <c r="J229" s="131">
        <v>0</v>
      </c>
      <c r="K229" s="131"/>
      <c r="L229" s="130">
        <v>0</v>
      </c>
    </row>
    <row r="230" spans="1:12" hidden="1" x14ac:dyDescent="0.25">
      <c r="A230" s="127"/>
      <c r="B230" s="127"/>
      <c r="C230" s="140">
        <v>2090331</v>
      </c>
      <c r="D230" s="125" t="s">
        <v>177</v>
      </c>
      <c r="E230" s="130">
        <v>161.46</v>
      </c>
      <c r="F230" s="131">
        <v>20266.98</v>
      </c>
      <c r="G230" s="131">
        <v>783.24</v>
      </c>
      <c r="H230" s="130">
        <v>21211.68</v>
      </c>
      <c r="I230" s="130">
        <v>1</v>
      </c>
      <c r="J230" s="131">
        <v>26</v>
      </c>
      <c r="K230" s="131">
        <v>11</v>
      </c>
      <c r="L230" s="130">
        <v>38</v>
      </c>
    </row>
    <row r="231" spans="1:12" hidden="1" x14ac:dyDescent="0.25">
      <c r="A231" s="127"/>
      <c r="B231" s="127"/>
      <c r="C231" s="140">
        <v>2090421</v>
      </c>
      <c r="D231" s="125" t="s">
        <v>261</v>
      </c>
      <c r="E231" s="130">
        <v>0</v>
      </c>
      <c r="F231" s="131">
        <v>0</v>
      </c>
      <c r="G231" s="131">
        <v>0</v>
      </c>
      <c r="H231" s="130">
        <v>0</v>
      </c>
      <c r="I231" s="130">
        <v>0</v>
      </c>
      <c r="J231" s="131">
        <v>0</v>
      </c>
      <c r="K231" s="131">
        <v>0</v>
      </c>
      <c r="L231" s="130">
        <v>0</v>
      </c>
    </row>
    <row r="232" spans="1:12" hidden="1" x14ac:dyDescent="0.25">
      <c r="A232" s="127"/>
      <c r="B232" s="127"/>
      <c r="C232" s="140">
        <v>2091145</v>
      </c>
      <c r="D232" s="125" t="s">
        <v>10</v>
      </c>
      <c r="E232" s="130">
        <v>1021.44</v>
      </c>
      <c r="F232" s="131">
        <v>55978.21</v>
      </c>
      <c r="G232" s="131">
        <v>1508.9999999999998</v>
      </c>
      <c r="H232" s="130">
        <v>58508.65</v>
      </c>
      <c r="I232" s="130">
        <v>12</v>
      </c>
      <c r="J232" s="131">
        <v>79</v>
      </c>
      <c r="K232" s="131">
        <v>13</v>
      </c>
      <c r="L232" s="130">
        <v>104</v>
      </c>
    </row>
    <row r="233" spans="1:12" hidden="1" x14ac:dyDescent="0.25">
      <c r="A233" s="127"/>
      <c r="B233" s="127"/>
      <c r="C233" s="140">
        <v>3240845</v>
      </c>
      <c r="D233" s="125" t="s">
        <v>313</v>
      </c>
      <c r="E233" s="130"/>
      <c r="F233" s="131">
        <v>0</v>
      </c>
      <c r="G233" s="131">
        <v>0</v>
      </c>
      <c r="H233" s="130">
        <v>0</v>
      </c>
      <c r="I233" s="130"/>
      <c r="J233" s="131">
        <v>0</v>
      </c>
      <c r="K233" s="131">
        <v>0</v>
      </c>
      <c r="L233" s="130">
        <v>0</v>
      </c>
    </row>
    <row r="234" spans="1:12" hidden="1" x14ac:dyDescent="0.25">
      <c r="A234" s="127"/>
      <c r="B234" s="127"/>
      <c r="C234" s="140">
        <v>3244931</v>
      </c>
      <c r="D234" s="125" t="s">
        <v>101</v>
      </c>
      <c r="E234" s="130">
        <v>0</v>
      </c>
      <c r="F234" s="131">
        <v>0</v>
      </c>
      <c r="G234" s="131"/>
      <c r="H234" s="130">
        <v>0</v>
      </c>
      <c r="I234" s="130">
        <v>0</v>
      </c>
      <c r="J234" s="131">
        <v>0</v>
      </c>
      <c r="K234" s="131"/>
      <c r="L234" s="130">
        <v>0</v>
      </c>
    </row>
    <row r="235" spans="1:12" hidden="1" x14ac:dyDescent="0.25">
      <c r="A235" s="127"/>
      <c r="B235" s="127"/>
      <c r="C235" s="140">
        <v>3262669</v>
      </c>
      <c r="D235" s="125" t="s">
        <v>102</v>
      </c>
      <c r="E235" s="130">
        <v>2186.8000000000002</v>
      </c>
      <c r="F235" s="131">
        <v>127063.57999999997</v>
      </c>
      <c r="G235" s="131">
        <v>730.5</v>
      </c>
      <c r="H235" s="130">
        <v>129980.87999999998</v>
      </c>
      <c r="I235" s="130">
        <v>5</v>
      </c>
      <c r="J235" s="131">
        <v>203</v>
      </c>
      <c r="K235" s="131">
        <v>5</v>
      </c>
      <c r="L235" s="130">
        <v>213</v>
      </c>
    </row>
    <row r="236" spans="1:12" hidden="1" x14ac:dyDescent="0.25">
      <c r="A236" s="127"/>
      <c r="B236" s="127"/>
      <c r="C236" s="140">
        <v>3262905</v>
      </c>
      <c r="D236" s="125" t="s">
        <v>227</v>
      </c>
      <c r="E236" s="130"/>
      <c r="F236" s="131">
        <v>0</v>
      </c>
      <c r="G236" s="131"/>
      <c r="H236" s="130">
        <v>0</v>
      </c>
      <c r="I236" s="130"/>
      <c r="J236" s="131">
        <v>0</v>
      </c>
      <c r="K236" s="131"/>
      <c r="L236" s="130">
        <v>0</v>
      </c>
    </row>
    <row r="237" spans="1:12" hidden="1" x14ac:dyDescent="0.25">
      <c r="A237" s="127"/>
      <c r="B237" s="127"/>
      <c r="C237" s="140">
        <v>3273515</v>
      </c>
      <c r="D237" s="125" t="s">
        <v>291</v>
      </c>
      <c r="E237" s="130"/>
      <c r="F237" s="131">
        <v>2749.87</v>
      </c>
      <c r="G237" s="131">
        <v>313.05</v>
      </c>
      <c r="H237" s="130">
        <v>3062.92</v>
      </c>
      <c r="I237" s="130"/>
      <c r="J237" s="131">
        <v>3</v>
      </c>
      <c r="K237" s="131">
        <v>5</v>
      </c>
      <c r="L237" s="130">
        <v>8</v>
      </c>
    </row>
    <row r="238" spans="1:12" hidden="1" x14ac:dyDescent="0.25">
      <c r="A238" s="127"/>
      <c r="B238" s="127"/>
      <c r="C238" s="140">
        <v>3273527</v>
      </c>
      <c r="D238" s="125" t="s">
        <v>292</v>
      </c>
      <c r="E238" s="130"/>
      <c r="F238" s="131">
        <v>0</v>
      </c>
      <c r="G238" s="131">
        <v>0</v>
      </c>
      <c r="H238" s="130">
        <v>0</v>
      </c>
      <c r="I238" s="130"/>
      <c r="J238" s="131">
        <v>0</v>
      </c>
      <c r="K238" s="131">
        <v>0</v>
      </c>
      <c r="L238" s="130">
        <v>0</v>
      </c>
    </row>
    <row r="239" spans="1:12" hidden="1" x14ac:dyDescent="0.25">
      <c r="A239" s="127"/>
      <c r="B239" s="127"/>
      <c r="C239" s="140">
        <v>3273528</v>
      </c>
      <c r="D239" s="125" t="s">
        <v>293</v>
      </c>
      <c r="E239" s="130"/>
      <c r="F239" s="131">
        <v>0</v>
      </c>
      <c r="G239" s="131"/>
      <c r="H239" s="130">
        <v>0</v>
      </c>
      <c r="I239" s="130"/>
      <c r="J239" s="131">
        <v>0</v>
      </c>
      <c r="K239" s="131"/>
      <c r="L239" s="130">
        <v>0</v>
      </c>
    </row>
    <row r="240" spans="1:12" hidden="1" x14ac:dyDescent="0.25">
      <c r="A240" s="127"/>
      <c r="B240" s="127"/>
      <c r="C240" s="140">
        <v>3273529</v>
      </c>
      <c r="D240" s="125" t="s">
        <v>262</v>
      </c>
      <c r="E240" s="130"/>
      <c r="F240" s="131">
        <v>0</v>
      </c>
      <c r="G240" s="131">
        <v>0</v>
      </c>
      <c r="H240" s="130">
        <v>0</v>
      </c>
      <c r="I240" s="130"/>
      <c r="J240" s="131">
        <v>0</v>
      </c>
      <c r="K240" s="131">
        <v>0</v>
      </c>
      <c r="L240" s="130">
        <v>0</v>
      </c>
    </row>
    <row r="241" spans="1:12" hidden="1" x14ac:dyDescent="0.25">
      <c r="A241" s="127"/>
      <c r="B241" s="127"/>
      <c r="C241" s="140">
        <v>3284648</v>
      </c>
      <c r="D241" s="125" t="s">
        <v>154</v>
      </c>
      <c r="E241" s="130">
        <v>107101.39000000028</v>
      </c>
      <c r="F241" s="131">
        <v>6126615.149999992</v>
      </c>
      <c r="G241" s="131">
        <v>11162.820000000018</v>
      </c>
      <c r="H241" s="130">
        <v>6244879.3599999929</v>
      </c>
      <c r="I241" s="130">
        <v>334</v>
      </c>
      <c r="J241" s="131">
        <v>9284</v>
      </c>
      <c r="K241" s="131">
        <v>118</v>
      </c>
      <c r="L241" s="130">
        <v>9736</v>
      </c>
    </row>
    <row r="242" spans="1:12" hidden="1" x14ac:dyDescent="0.25">
      <c r="A242" s="127"/>
      <c r="B242" s="127"/>
      <c r="C242" s="140">
        <v>3289140</v>
      </c>
      <c r="D242" s="125" t="s">
        <v>314</v>
      </c>
      <c r="E242" s="130">
        <v>115.5</v>
      </c>
      <c r="F242" s="131">
        <v>19104.420000000002</v>
      </c>
      <c r="G242" s="131">
        <v>584.1</v>
      </c>
      <c r="H242" s="130">
        <v>19804.02</v>
      </c>
      <c r="I242" s="130">
        <v>1</v>
      </c>
      <c r="J242" s="131">
        <v>52</v>
      </c>
      <c r="K242" s="131">
        <v>10</v>
      </c>
      <c r="L242" s="130">
        <v>63</v>
      </c>
    </row>
    <row r="243" spans="1:12" hidden="1" x14ac:dyDescent="0.25">
      <c r="A243" s="127"/>
      <c r="B243" s="127"/>
      <c r="C243" s="140">
        <v>3289151</v>
      </c>
      <c r="D243" s="125" t="s">
        <v>315</v>
      </c>
      <c r="E243" s="130">
        <v>982.68000000000006</v>
      </c>
      <c r="F243" s="131">
        <v>12643.880000000001</v>
      </c>
      <c r="G243" s="131">
        <v>0</v>
      </c>
      <c r="H243" s="130">
        <v>13626.560000000001</v>
      </c>
      <c r="I243" s="130">
        <v>4</v>
      </c>
      <c r="J243" s="131">
        <v>33</v>
      </c>
      <c r="K243" s="131">
        <v>0</v>
      </c>
      <c r="L243" s="130">
        <v>37</v>
      </c>
    </row>
    <row r="244" spans="1:12" hidden="1" x14ac:dyDescent="0.25">
      <c r="A244" s="127"/>
      <c r="B244" s="127"/>
      <c r="C244" s="140">
        <v>3289158</v>
      </c>
      <c r="D244" s="125" t="s">
        <v>26</v>
      </c>
      <c r="E244" s="130"/>
      <c r="F244" s="131">
        <v>18716.870000000003</v>
      </c>
      <c r="G244" s="131">
        <v>631.62</v>
      </c>
      <c r="H244" s="130">
        <v>19348.490000000002</v>
      </c>
      <c r="I244" s="130"/>
      <c r="J244" s="131">
        <v>30</v>
      </c>
      <c r="K244" s="131">
        <v>11</v>
      </c>
      <c r="L244" s="130">
        <v>41</v>
      </c>
    </row>
    <row r="245" spans="1:12" hidden="1" x14ac:dyDescent="0.25">
      <c r="A245" s="127"/>
      <c r="B245" s="127"/>
      <c r="C245" s="140">
        <v>3289166</v>
      </c>
      <c r="D245" s="125" t="s">
        <v>103</v>
      </c>
      <c r="E245" s="130">
        <v>0</v>
      </c>
      <c r="F245" s="131">
        <v>25871.710000000006</v>
      </c>
      <c r="G245" s="131">
        <v>248.2</v>
      </c>
      <c r="H245" s="130">
        <v>26119.910000000007</v>
      </c>
      <c r="I245" s="130">
        <v>0</v>
      </c>
      <c r="J245" s="131">
        <v>41</v>
      </c>
      <c r="K245" s="131">
        <v>5</v>
      </c>
      <c r="L245" s="130">
        <v>46</v>
      </c>
    </row>
    <row r="246" spans="1:12" hidden="1" x14ac:dyDescent="0.25">
      <c r="A246" s="127"/>
      <c r="B246" s="127"/>
      <c r="C246" s="140">
        <v>3289208</v>
      </c>
      <c r="D246" s="125" t="s">
        <v>263</v>
      </c>
      <c r="E246" s="130">
        <v>350.02</v>
      </c>
      <c r="F246" s="131">
        <v>39709.31</v>
      </c>
      <c r="G246" s="131">
        <v>1152.3800000000001</v>
      </c>
      <c r="H246" s="130">
        <v>41211.709999999992</v>
      </c>
      <c r="I246" s="130">
        <v>1</v>
      </c>
      <c r="J246" s="131">
        <v>83</v>
      </c>
      <c r="K246" s="131">
        <v>16</v>
      </c>
      <c r="L246" s="130">
        <v>100</v>
      </c>
    </row>
    <row r="247" spans="1:12" hidden="1" x14ac:dyDescent="0.25">
      <c r="A247" s="127"/>
      <c r="B247" s="127"/>
      <c r="C247" s="140">
        <v>3292501</v>
      </c>
      <c r="D247" s="125" t="s">
        <v>155</v>
      </c>
      <c r="E247" s="130">
        <v>52399.80000000001</v>
      </c>
      <c r="F247" s="131">
        <v>1716970.49</v>
      </c>
      <c r="G247" s="131">
        <v>14619.98</v>
      </c>
      <c r="H247" s="130">
        <v>1783990.27</v>
      </c>
      <c r="I247" s="130">
        <v>213</v>
      </c>
      <c r="J247" s="131">
        <v>2035</v>
      </c>
      <c r="K247" s="131">
        <v>119</v>
      </c>
      <c r="L247" s="130">
        <v>2367</v>
      </c>
    </row>
    <row r="248" spans="1:12" hidden="1" x14ac:dyDescent="0.25">
      <c r="A248" s="127"/>
      <c r="B248" s="127"/>
      <c r="C248" s="140">
        <v>3350744</v>
      </c>
      <c r="D248" s="125" t="s">
        <v>104</v>
      </c>
      <c r="E248" s="130"/>
      <c r="F248" s="131">
        <v>6802.5700000000006</v>
      </c>
      <c r="G248" s="131"/>
      <c r="H248" s="130">
        <v>6802.5700000000006</v>
      </c>
      <c r="I248" s="130"/>
      <c r="J248" s="131">
        <v>23</v>
      </c>
      <c r="K248" s="131"/>
      <c r="L248" s="130">
        <v>23</v>
      </c>
    </row>
    <row r="249" spans="1:12" hidden="1" x14ac:dyDescent="0.25">
      <c r="A249" s="127"/>
      <c r="B249" s="127"/>
      <c r="C249" s="140">
        <v>3394757</v>
      </c>
      <c r="D249" s="125" t="s">
        <v>178</v>
      </c>
      <c r="E249" s="130">
        <v>0</v>
      </c>
      <c r="F249" s="131">
        <v>2101.7600000000002</v>
      </c>
      <c r="G249" s="131"/>
      <c r="H249" s="130">
        <v>2101.7600000000002</v>
      </c>
      <c r="I249" s="130">
        <v>0</v>
      </c>
      <c r="J249" s="131">
        <v>2</v>
      </c>
      <c r="K249" s="131"/>
      <c r="L249" s="130">
        <v>2</v>
      </c>
    </row>
    <row r="250" spans="1:12" hidden="1" x14ac:dyDescent="0.25">
      <c r="A250" s="127"/>
      <c r="B250" s="127"/>
      <c r="C250" s="140">
        <v>3403037</v>
      </c>
      <c r="D250" s="125" t="s">
        <v>22</v>
      </c>
      <c r="E250" s="130">
        <v>7326.1200000000008</v>
      </c>
      <c r="F250" s="131">
        <v>90246.50999999998</v>
      </c>
      <c r="G250" s="131">
        <v>2021.12</v>
      </c>
      <c r="H250" s="130">
        <v>99593.749999999971</v>
      </c>
      <c r="I250" s="130">
        <v>37</v>
      </c>
      <c r="J250" s="131">
        <v>202</v>
      </c>
      <c r="K250" s="131">
        <v>31</v>
      </c>
      <c r="L250" s="130">
        <v>270</v>
      </c>
    </row>
    <row r="251" spans="1:12" hidden="1" x14ac:dyDescent="0.25">
      <c r="A251" s="127"/>
      <c r="B251" s="127"/>
      <c r="C251" s="140">
        <v>3440008</v>
      </c>
      <c r="D251" s="125" t="s">
        <v>228</v>
      </c>
      <c r="E251" s="130">
        <v>5860.76</v>
      </c>
      <c r="F251" s="131">
        <v>56943.85</v>
      </c>
      <c r="G251" s="131">
        <v>1554.99</v>
      </c>
      <c r="H251" s="130">
        <v>64359.6</v>
      </c>
      <c r="I251" s="130">
        <v>30</v>
      </c>
      <c r="J251" s="131">
        <v>133</v>
      </c>
      <c r="K251" s="131">
        <v>19</v>
      </c>
      <c r="L251" s="130">
        <v>182</v>
      </c>
    </row>
    <row r="252" spans="1:12" hidden="1" x14ac:dyDescent="0.25">
      <c r="A252" s="127"/>
      <c r="B252" s="127"/>
      <c r="C252" s="140">
        <v>6012812</v>
      </c>
      <c r="D252" s="125" t="s">
        <v>229</v>
      </c>
      <c r="E252" s="130">
        <v>4195.0200000000004</v>
      </c>
      <c r="F252" s="131">
        <v>83135.179999999993</v>
      </c>
      <c r="G252" s="131">
        <v>1148.03</v>
      </c>
      <c r="H252" s="130">
        <v>88478.23</v>
      </c>
      <c r="I252" s="130">
        <v>30</v>
      </c>
      <c r="J252" s="131">
        <v>154</v>
      </c>
      <c r="K252" s="131">
        <v>11</v>
      </c>
      <c r="L252" s="130">
        <v>195</v>
      </c>
    </row>
    <row r="253" spans="1:12" hidden="1" x14ac:dyDescent="0.25">
      <c r="A253" s="127"/>
      <c r="B253" s="127"/>
      <c r="C253" s="140">
        <v>6016300</v>
      </c>
      <c r="D253" s="125" t="s">
        <v>156</v>
      </c>
      <c r="E253" s="130">
        <v>431.25</v>
      </c>
      <c r="F253" s="131">
        <v>75746.179999999993</v>
      </c>
      <c r="G253" s="131">
        <v>229.68</v>
      </c>
      <c r="H253" s="130">
        <v>76407.109999999986</v>
      </c>
      <c r="I253" s="130">
        <v>4</v>
      </c>
      <c r="J253" s="131">
        <v>219</v>
      </c>
      <c r="K253" s="131">
        <v>4</v>
      </c>
      <c r="L253" s="130">
        <v>227</v>
      </c>
    </row>
    <row r="254" spans="1:12" hidden="1" x14ac:dyDescent="0.25">
      <c r="A254" s="127"/>
      <c r="B254" s="127"/>
      <c r="C254" s="140">
        <v>6072784</v>
      </c>
      <c r="D254" s="125" t="s">
        <v>157</v>
      </c>
      <c r="E254" s="130">
        <v>735.1</v>
      </c>
      <c r="F254" s="131">
        <v>44434.92</v>
      </c>
      <c r="G254" s="131">
        <v>225.44</v>
      </c>
      <c r="H254" s="130">
        <v>45395.46</v>
      </c>
      <c r="I254" s="130">
        <v>2</v>
      </c>
      <c r="J254" s="131">
        <v>41</v>
      </c>
      <c r="K254" s="131">
        <v>3</v>
      </c>
      <c r="L254" s="130">
        <v>46</v>
      </c>
    </row>
    <row r="255" spans="1:12" hidden="1" x14ac:dyDescent="0.25">
      <c r="A255" s="127"/>
      <c r="B255" s="127"/>
      <c r="C255" s="140">
        <v>6081058</v>
      </c>
      <c r="D255" s="125" t="s">
        <v>264</v>
      </c>
      <c r="E255" s="130">
        <v>3427.49</v>
      </c>
      <c r="F255" s="131">
        <v>359867.77999999997</v>
      </c>
      <c r="G255" s="131">
        <v>3291.38</v>
      </c>
      <c r="H255" s="130">
        <v>366586.64999999997</v>
      </c>
      <c r="I255" s="130">
        <v>9</v>
      </c>
      <c r="J255" s="131">
        <v>398</v>
      </c>
      <c r="K255" s="131">
        <v>29</v>
      </c>
      <c r="L255" s="130">
        <v>436</v>
      </c>
    </row>
    <row r="256" spans="1:12" hidden="1" x14ac:dyDescent="0.25">
      <c r="A256" s="127"/>
      <c r="B256" s="127"/>
      <c r="C256" s="140">
        <v>6085119</v>
      </c>
      <c r="D256" s="125" t="s">
        <v>265</v>
      </c>
      <c r="E256" s="130">
        <v>1015.0799999999999</v>
      </c>
      <c r="F256" s="131">
        <v>29013.570000000003</v>
      </c>
      <c r="G256" s="131">
        <v>408.96000000000004</v>
      </c>
      <c r="H256" s="130">
        <v>30437.61</v>
      </c>
      <c r="I256" s="130">
        <v>5</v>
      </c>
      <c r="J256" s="131">
        <v>55</v>
      </c>
      <c r="K256" s="131">
        <v>3</v>
      </c>
      <c r="L256" s="130">
        <v>63</v>
      </c>
    </row>
    <row r="257" spans="1:12" hidden="1" x14ac:dyDescent="0.25">
      <c r="A257" s="127"/>
      <c r="B257" s="127"/>
      <c r="C257" s="140">
        <v>6085679</v>
      </c>
      <c r="D257" s="125" t="s">
        <v>179</v>
      </c>
      <c r="E257" s="130">
        <v>5357.56</v>
      </c>
      <c r="F257" s="131">
        <v>33722.089999999997</v>
      </c>
      <c r="G257" s="131">
        <v>1669.58</v>
      </c>
      <c r="H257" s="130">
        <v>40749.229999999996</v>
      </c>
      <c r="I257" s="130">
        <v>21</v>
      </c>
      <c r="J257" s="131">
        <v>67</v>
      </c>
      <c r="K257" s="131">
        <v>14</v>
      </c>
      <c r="L257" s="130">
        <v>102</v>
      </c>
    </row>
    <row r="258" spans="1:12" hidden="1" x14ac:dyDescent="0.25">
      <c r="A258" s="127"/>
      <c r="B258" s="127"/>
      <c r="C258" s="140">
        <v>6085795</v>
      </c>
      <c r="D258" s="125" t="s">
        <v>24</v>
      </c>
      <c r="E258" s="130">
        <v>2089.38</v>
      </c>
      <c r="F258" s="131">
        <v>63346.339999999989</v>
      </c>
      <c r="G258" s="131">
        <v>957.11999999999989</v>
      </c>
      <c r="H258" s="130">
        <v>66392.839999999982</v>
      </c>
      <c r="I258" s="130">
        <v>9</v>
      </c>
      <c r="J258" s="131">
        <v>99</v>
      </c>
      <c r="K258" s="131">
        <v>9</v>
      </c>
      <c r="L258" s="130">
        <v>117</v>
      </c>
    </row>
    <row r="259" spans="1:12" hidden="1" x14ac:dyDescent="0.25">
      <c r="A259" s="127"/>
      <c r="B259" s="127"/>
      <c r="C259" s="140">
        <v>6091529</v>
      </c>
      <c r="D259" s="125" t="s">
        <v>230</v>
      </c>
      <c r="E259" s="130"/>
      <c r="F259" s="131">
        <v>-1656</v>
      </c>
      <c r="G259" s="131">
        <v>0</v>
      </c>
      <c r="H259" s="130">
        <v>-1656</v>
      </c>
      <c r="I259" s="130"/>
      <c r="J259" s="131">
        <v>-1</v>
      </c>
      <c r="K259" s="131">
        <v>0</v>
      </c>
      <c r="L259" s="130">
        <v>-1</v>
      </c>
    </row>
    <row r="260" spans="1:12" hidden="1" x14ac:dyDescent="0.25">
      <c r="A260" s="127"/>
      <c r="B260" s="127"/>
      <c r="C260" s="140">
        <v>6130341</v>
      </c>
      <c r="D260" s="125" t="s">
        <v>294</v>
      </c>
      <c r="E260" s="130">
        <v>101.25</v>
      </c>
      <c r="F260" s="131">
        <v>16437.8</v>
      </c>
      <c r="G260" s="131">
        <v>0</v>
      </c>
      <c r="H260" s="130">
        <v>16539.05</v>
      </c>
      <c r="I260" s="130">
        <v>1</v>
      </c>
      <c r="J260" s="131">
        <v>44</v>
      </c>
      <c r="K260" s="131">
        <v>0</v>
      </c>
      <c r="L260" s="130">
        <v>45</v>
      </c>
    </row>
    <row r="261" spans="1:12" hidden="1" x14ac:dyDescent="0.25">
      <c r="A261" s="127"/>
      <c r="B261" s="127"/>
      <c r="C261" s="140">
        <v>6134838</v>
      </c>
      <c r="D261" s="125" t="s">
        <v>231</v>
      </c>
      <c r="E261" s="130"/>
      <c r="F261" s="131">
        <v>0</v>
      </c>
      <c r="G261" s="131"/>
      <c r="H261" s="130">
        <v>0</v>
      </c>
      <c r="I261" s="130"/>
      <c r="J261" s="131">
        <v>0</v>
      </c>
      <c r="K261" s="131"/>
      <c r="L261" s="130">
        <v>0</v>
      </c>
    </row>
    <row r="262" spans="1:12" hidden="1" x14ac:dyDescent="0.25">
      <c r="A262" s="127"/>
      <c r="B262" s="127"/>
      <c r="C262" s="140">
        <v>6135060</v>
      </c>
      <c r="D262" s="125" t="s">
        <v>232</v>
      </c>
      <c r="E262" s="130">
        <v>1716.99</v>
      </c>
      <c r="F262" s="131">
        <v>42701.1</v>
      </c>
      <c r="G262" s="131">
        <v>1228.19</v>
      </c>
      <c r="H262" s="130">
        <v>45646.28</v>
      </c>
      <c r="I262" s="130">
        <v>12</v>
      </c>
      <c r="J262" s="131">
        <v>105</v>
      </c>
      <c r="K262" s="131">
        <v>14</v>
      </c>
      <c r="L262" s="130">
        <v>131</v>
      </c>
    </row>
    <row r="263" spans="1:12" hidden="1" x14ac:dyDescent="0.25">
      <c r="A263" s="127"/>
      <c r="B263" s="127"/>
      <c r="C263" s="140">
        <v>6135518</v>
      </c>
      <c r="D263" s="125" t="s">
        <v>105</v>
      </c>
      <c r="E263" s="130">
        <v>2908.1499999999996</v>
      </c>
      <c r="F263" s="131">
        <v>59806.069999999992</v>
      </c>
      <c r="G263" s="131">
        <v>229.68</v>
      </c>
      <c r="H263" s="130">
        <v>62943.899999999994</v>
      </c>
      <c r="I263" s="130">
        <v>12</v>
      </c>
      <c r="J263" s="131">
        <v>124</v>
      </c>
      <c r="K263" s="131">
        <v>4</v>
      </c>
      <c r="L263" s="130">
        <v>140</v>
      </c>
    </row>
    <row r="264" spans="1:12" hidden="1" x14ac:dyDescent="0.25">
      <c r="A264" s="127"/>
      <c r="B264" s="127"/>
      <c r="C264" s="140">
        <v>6139175</v>
      </c>
      <c r="D264" s="125" t="s">
        <v>158</v>
      </c>
      <c r="E264" s="130"/>
      <c r="F264" s="131">
        <v>0</v>
      </c>
      <c r="G264" s="131"/>
      <c r="H264" s="130">
        <v>0</v>
      </c>
      <c r="I264" s="130"/>
      <c r="J264" s="131">
        <v>0</v>
      </c>
      <c r="K264" s="131"/>
      <c r="L264" s="130">
        <v>0</v>
      </c>
    </row>
    <row r="265" spans="1:12" hidden="1" x14ac:dyDescent="0.25">
      <c r="A265" s="127"/>
      <c r="B265" s="127"/>
      <c r="C265" s="140">
        <v>6141145</v>
      </c>
      <c r="D265" s="125" t="s">
        <v>266</v>
      </c>
      <c r="E265" s="130">
        <v>0</v>
      </c>
      <c r="F265" s="131">
        <v>0</v>
      </c>
      <c r="G265" s="131">
        <v>0</v>
      </c>
      <c r="H265" s="130">
        <v>0</v>
      </c>
      <c r="I265" s="130">
        <v>0</v>
      </c>
      <c r="J265" s="131">
        <v>0</v>
      </c>
      <c r="K265" s="131">
        <v>0</v>
      </c>
      <c r="L265" s="130">
        <v>0</v>
      </c>
    </row>
    <row r="266" spans="1:12" hidden="1" x14ac:dyDescent="0.25">
      <c r="A266" s="127"/>
      <c r="B266" s="127"/>
      <c r="C266" s="140">
        <v>6145336</v>
      </c>
      <c r="D266" s="125" t="s">
        <v>2</v>
      </c>
      <c r="E266" s="130">
        <v>4647.3</v>
      </c>
      <c r="F266" s="131">
        <v>119571.67000000001</v>
      </c>
      <c r="G266" s="131">
        <v>2251.0100000000002</v>
      </c>
      <c r="H266" s="130">
        <v>126469.98000000001</v>
      </c>
      <c r="I266" s="130">
        <v>27</v>
      </c>
      <c r="J266" s="131">
        <v>179</v>
      </c>
      <c r="K266" s="131">
        <v>30</v>
      </c>
      <c r="L266" s="130">
        <v>236</v>
      </c>
    </row>
    <row r="267" spans="1:12" hidden="1" x14ac:dyDescent="0.25">
      <c r="A267" s="127"/>
      <c r="B267" s="127"/>
      <c r="C267" s="140">
        <v>6152461</v>
      </c>
      <c r="D267" s="125" t="s">
        <v>233</v>
      </c>
      <c r="E267" s="130">
        <v>536.71</v>
      </c>
      <c r="F267" s="131">
        <v>20163.010000000006</v>
      </c>
      <c r="G267" s="131">
        <v>900.2399999999999</v>
      </c>
      <c r="H267" s="130">
        <v>21599.960000000006</v>
      </c>
      <c r="I267" s="130">
        <v>2</v>
      </c>
      <c r="J267" s="131">
        <v>44</v>
      </c>
      <c r="K267" s="131">
        <v>7</v>
      </c>
      <c r="L267" s="130">
        <v>53</v>
      </c>
    </row>
    <row r="268" spans="1:12" hidden="1" x14ac:dyDescent="0.25">
      <c r="A268" s="127"/>
      <c r="B268" s="127"/>
      <c r="C268" s="140">
        <v>6213674</v>
      </c>
      <c r="D268" s="125" t="s">
        <v>234</v>
      </c>
      <c r="E268" s="130"/>
      <c r="F268" s="131">
        <v>0</v>
      </c>
      <c r="G268" s="131"/>
      <c r="H268" s="130">
        <v>0</v>
      </c>
      <c r="I268" s="130"/>
      <c r="J268" s="131">
        <v>0</v>
      </c>
      <c r="K268" s="131"/>
      <c r="L268" s="130">
        <v>0</v>
      </c>
    </row>
    <row r="269" spans="1:12" hidden="1" x14ac:dyDescent="0.25">
      <c r="A269" s="127"/>
      <c r="B269" s="127"/>
      <c r="C269" s="140">
        <v>6214428</v>
      </c>
      <c r="D269" s="125" t="s">
        <v>9</v>
      </c>
      <c r="E269" s="130">
        <v>3121.7699999999995</v>
      </c>
      <c r="F269" s="131">
        <v>126281.88999999998</v>
      </c>
      <c r="G269" s="131">
        <v>1683.7199999999998</v>
      </c>
      <c r="H269" s="130">
        <v>131087.37999999998</v>
      </c>
      <c r="I269" s="130">
        <v>12</v>
      </c>
      <c r="J269" s="131">
        <v>112</v>
      </c>
      <c r="K269" s="131">
        <v>22</v>
      </c>
      <c r="L269" s="130">
        <v>146</v>
      </c>
    </row>
    <row r="270" spans="1:12" x14ac:dyDescent="0.25">
      <c r="A270" s="127"/>
      <c r="B270" s="127"/>
      <c r="C270" s="140">
        <v>6233229</v>
      </c>
      <c r="D270" s="125" t="s">
        <v>159</v>
      </c>
      <c r="E270" s="130"/>
      <c r="F270" s="131">
        <v>54246.080000000002</v>
      </c>
      <c r="G270" s="131"/>
      <c r="H270" s="130">
        <v>54246.080000000002</v>
      </c>
      <c r="I270" s="130"/>
      <c r="J270" s="131">
        <v>62</v>
      </c>
      <c r="K270" s="131"/>
      <c r="L270" s="130">
        <v>62</v>
      </c>
    </row>
    <row r="271" spans="1:12" hidden="1" x14ac:dyDescent="0.25">
      <c r="A271" s="127"/>
      <c r="B271" s="127"/>
      <c r="C271" s="140">
        <v>6264978</v>
      </c>
      <c r="D271" s="125" t="s">
        <v>6</v>
      </c>
      <c r="E271" s="130">
        <v>0</v>
      </c>
      <c r="F271" s="131">
        <v>64669.89</v>
      </c>
      <c r="G271" s="131">
        <v>609.24</v>
      </c>
      <c r="H271" s="130">
        <v>65279.13</v>
      </c>
      <c r="I271" s="130">
        <v>0</v>
      </c>
      <c r="J271" s="131">
        <v>106</v>
      </c>
      <c r="K271" s="131">
        <v>6</v>
      </c>
      <c r="L271" s="130">
        <v>112</v>
      </c>
    </row>
    <row r="272" spans="1:12" hidden="1" x14ac:dyDescent="0.25">
      <c r="A272" s="127"/>
      <c r="B272" s="127"/>
      <c r="C272" s="140">
        <v>3463831</v>
      </c>
      <c r="D272" s="125" t="s">
        <v>25</v>
      </c>
      <c r="E272" s="130">
        <v>1019.5500000000001</v>
      </c>
      <c r="F272" s="131">
        <v>22307.839999999997</v>
      </c>
      <c r="G272" s="131">
        <v>1443.1</v>
      </c>
      <c r="H272" s="130">
        <v>24770.489999999994</v>
      </c>
      <c r="I272" s="130">
        <v>6</v>
      </c>
      <c r="J272" s="131">
        <v>61</v>
      </c>
      <c r="K272" s="131">
        <v>15</v>
      </c>
      <c r="L272" s="130">
        <v>82</v>
      </c>
    </row>
    <row r="273" spans="1:12" hidden="1" x14ac:dyDescent="0.25">
      <c r="A273" s="127"/>
      <c r="B273" s="127"/>
      <c r="C273" s="140">
        <v>3467861</v>
      </c>
      <c r="D273" s="125" t="s">
        <v>23</v>
      </c>
      <c r="E273" s="130">
        <v>0</v>
      </c>
      <c r="F273" s="131">
        <v>0</v>
      </c>
      <c r="G273" s="131">
        <v>-177.45</v>
      </c>
      <c r="H273" s="130">
        <v>-177.45</v>
      </c>
      <c r="I273" s="130">
        <v>0</v>
      </c>
      <c r="J273" s="131">
        <v>0</v>
      </c>
      <c r="K273" s="131">
        <v>-1</v>
      </c>
      <c r="L273" s="130">
        <v>-1</v>
      </c>
    </row>
    <row r="274" spans="1:12" hidden="1" x14ac:dyDescent="0.25">
      <c r="A274" s="127"/>
      <c r="B274" s="127"/>
      <c r="C274" s="140">
        <v>4221051</v>
      </c>
      <c r="D274" s="125" t="s">
        <v>180</v>
      </c>
      <c r="E274" s="130">
        <v>895.86</v>
      </c>
      <c r="F274" s="131">
        <v>5720.44</v>
      </c>
      <c r="G274" s="131">
        <v>728.22</v>
      </c>
      <c r="H274" s="130">
        <v>7344.5199999999995</v>
      </c>
      <c r="I274" s="130">
        <v>8</v>
      </c>
      <c r="J274" s="131">
        <v>21</v>
      </c>
      <c r="K274" s="131">
        <v>7</v>
      </c>
      <c r="L274" s="130">
        <v>36</v>
      </c>
    </row>
    <row r="275" spans="1:12" hidden="1" x14ac:dyDescent="0.25">
      <c r="A275" s="127"/>
      <c r="B275" s="127"/>
      <c r="C275" s="140">
        <v>4352755</v>
      </c>
      <c r="D275" s="125" t="s">
        <v>235</v>
      </c>
      <c r="E275" s="130">
        <v>0</v>
      </c>
      <c r="F275" s="131">
        <v>6839.9599999999991</v>
      </c>
      <c r="G275" s="131">
        <v>125.22</v>
      </c>
      <c r="H275" s="130">
        <v>6965.1799999999994</v>
      </c>
      <c r="I275" s="130">
        <v>0</v>
      </c>
      <c r="J275" s="131">
        <v>12</v>
      </c>
      <c r="K275" s="131">
        <v>2</v>
      </c>
      <c r="L275" s="130">
        <v>14</v>
      </c>
    </row>
    <row r="276" spans="1:12" hidden="1" x14ac:dyDescent="0.25">
      <c r="A276" s="127"/>
      <c r="B276" s="127"/>
      <c r="C276" s="140">
        <v>4383139</v>
      </c>
      <c r="D276" s="125" t="s">
        <v>269</v>
      </c>
      <c r="E276" s="130"/>
      <c r="F276" s="131">
        <v>0</v>
      </c>
      <c r="G276" s="131"/>
      <c r="H276" s="130">
        <v>0</v>
      </c>
      <c r="I276" s="130"/>
      <c r="J276" s="131">
        <v>0</v>
      </c>
      <c r="K276" s="131"/>
      <c r="L276" s="130">
        <v>0</v>
      </c>
    </row>
    <row r="277" spans="1:12" hidden="1" x14ac:dyDescent="0.25">
      <c r="A277" s="127"/>
      <c r="B277" s="127"/>
      <c r="C277" s="140">
        <v>5284783</v>
      </c>
      <c r="D277" s="125" t="s">
        <v>106</v>
      </c>
      <c r="E277" s="130"/>
      <c r="F277" s="131">
        <v>29403.49</v>
      </c>
      <c r="G277" s="131">
        <v>287.10000000000002</v>
      </c>
      <c r="H277" s="130">
        <v>29690.59</v>
      </c>
      <c r="I277" s="130"/>
      <c r="J277" s="131">
        <v>68</v>
      </c>
      <c r="K277" s="131">
        <v>5</v>
      </c>
      <c r="L277" s="130">
        <v>73</v>
      </c>
    </row>
    <row r="278" spans="1:12" hidden="1" x14ac:dyDescent="0.25">
      <c r="A278" s="127"/>
      <c r="B278" s="127"/>
      <c r="C278" s="140">
        <v>5285482</v>
      </c>
      <c r="D278" s="125" t="s">
        <v>107</v>
      </c>
      <c r="E278" s="130"/>
      <c r="F278" s="131">
        <v>18258.650000000001</v>
      </c>
      <c r="G278" s="131"/>
      <c r="H278" s="130">
        <v>18258.650000000001</v>
      </c>
      <c r="I278" s="130"/>
      <c r="J278" s="131">
        <v>29</v>
      </c>
      <c r="K278" s="131"/>
      <c r="L278" s="130">
        <v>29</v>
      </c>
    </row>
    <row r="279" spans="1:12" hidden="1" x14ac:dyDescent="0.25">
      <c r="A279" s="127"/>
      <c r="B279" s="127"/>
      <c r="C279" s="140">
        <v>4356763</v>
      </c>
      <c r="D279" s="125" t="s">
        <v>181</v>
      </c>
      <c r="E279" s="130"/>
      <c r="F279" s="131">
        <v>11343.74</v>
      </c>
      <c r="G279" s="131"/>
      <c r="H279" s="130">
        <v>11343.74</v>
      </c>
      <c r="I279" s="130"/>
      <c r="J279" s="131">
        <v>5</v>
      </c>
      <c r="K279" s="131"/>
      <c r="L279" s="130">
        <v>5</v>
      </c>
    </row>
    <row r="280" spans="1:12" hidden="1" x14ac:dyDescent="0.25">
      <c r="A280" s="127"/>
      <c r="B280" s="127"/>
      <c r="C280" s="140">
        <v>2014657</v>
      </c>
      <c r="D280" s="125" t="s">
        <v>267</v>
      </c>
      <c r="E280" s="130">
        <v>350.02</v>
      </c>
      <c r="F280" s="131">
        <v>7473.2199999999993</v>
      </c>
      <c r="G280" s="131"/>
      <c r="H280" s="130">
        <v>7823.24</v>
      </c>
      <c r="I280" s="130">
        <v>1</v>
      </c>
      <c r="J280" s="131">
        <v>28</v>
      </c>
      <c r="K280" s="131"/>
      <c r="L280" s="130">
        <v>29</v>
      </c>
    </row>
    <row r="281" spans="1:12" hidden="1" x14ac:dyDescent="0.25">
      <c r="A281" s="127"/>
      <c r="B281" s="125" t="s">
        <v>108</v>
      </c>
      <c r="C281" s="126"/>
      <c r="D281" s="126"/>
      <c r="E281" s="130">
        <v>300531.81000000035</v>
      </c>
      <c r="F281" s="131">
        <v>13588439.519999994</v>
      </c>
      <c r="G281" s="131">
        <v>111443.98000000004</v>
      </c>
      <c r="H281" s="130">
        <v>14000415.309999999</v>
      </c>
      <c r="I281" s="130">
        <v>1266</v>
      </c>
      <c r="J281" s="131">
        <v>21213</v>
      </c>
      <c r="K281" s="131">
        <v>1211</v>
      </c>
      <c r="L281" s="130">
        <v>23690</v>
      </c>
    </row>
    <row r="282" spans="1:12" hidden="1" x14ac:dyDescent="0.25">
      <c r="A282" s="132" t="s">
        <v>109</v>
      </c>
      <c r="B282" s="133"/>
      <c r="C282" s="133"/>
      <c r="D282" s="133"/>
      <c r="E282" s="134">
        <v>341854.10000000027</v>
      </c>
      <c r="F282" s="135">
        <v>15869322.130000001</v>
      </c>
      <c r="G282" s="135">
        <v>134773.83000000002</v>
      </c>
      <c r="H282" s="134">
        <v>16345950.059999999</v>
      </c>
      <c r="I282" s="134">
        <v>1485</v>
      </c>
      <c r="J282" s="135">
        <v>24643</v>
      </c>
      <c r="K282" s="135">
        <v>1498</v>
      </c>
      <c r="L282" s="134">
        <v>27626</v>
      </c>
    </row>
    <row r="283" spans="1:12" hidden="1" x14ac:dyDescent="0.25">
      <c r="A283" s="136" t="s">
        <v>45</v>
      </c>
      <c r="B283" s="137"/>
      <c r="C283" s="137"/>
      <c r="D283" s="137"/>
      <c r="E283" s="138">
        <v>1052458.5500000005</v>
      </c>
      <c r="F283" s="139">
        <v>39147949.660000011</v>
      </c>
      <c r="G283" s="139">
        <v>305465.15999999986</v>
      </c>
      <c r="H283" s="138">
        <v>40505873.370000005</v>
      </c>
      <c r="I283" s="138">
        <v>4842</v>
      </c>
      <c r="J283" s="139">
        <v>60671</v>
      </c>
      <c r="K283" s="139">
        <v>3321</v>
      </c>
      <c r="L283" s="138">
        <v>68834</v>
      </c>
    </row>
  </sheetData>
  <autoFilter ref="A4:L283">
    <filterColumn colId="2">
      <filters>
        <filter val="2025426"/>
        <filter val="6233229"/>
      </filters>
    </filterColumn>
  </autoFilter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H199"/>
  <sheetViews>
    <sheetView workbookViewId="0">
      <selection activeCell="D215" sqref="D215"/>
    </sheetView>
  </sheetViews>
  <sheetFormatPr baseColWidth="10" defaultRowHeight="13.8" x14ac:dyDescent="0.25"/>
  <cols>
    <col min="4" max="4" width="39.8984375" bestFit="1" customWidth="1"/>
  </cols>
  <sheetData>
    <row r="1" spans="1:8" x14ac:dyDescent="0.25">
      <c r="A1" s="125"/>
      <c r="B1" s="126"/>
      <c r="C1" s="126"/>
      <c r="D1" s="126"/>
      <c r="E1" s="126"/>
      <c r="F1" s="126"/>
      <c r="G1" s="125" t="s">
        <v>43</v>
      </c>
      <c r="H1" s="126" t="s">
        <v>47</v>
      </c>
    </row>
    <row r="2" spans="1:8" x14ac:dyDescent="0.25">
      <c r="A2" s="127" t="s">
        <v>316</v>
      </c>
      <c r="B2" s="128"/>
      <c r="C2" s="128"/>
      <c r="D2" s="128"/>
      <c r="E2" s="125" t="s">
        <v>50</v>
      </c>
      <c r="F2" s="126"/>
      <c r="G2" s="125" t="s">
        <v>49</v>
      </c>
      <c r="H2" s="126"/>
    </row>
    <row r="3" spans="1:8" x14ac:dyDescent="0.25">
      <c r="A3" s="127"/>
      <c r="B3" s="128"/>
      <c r="C3" s="128"/>
      <c r="D3" s="128"/>
      <c r="E3" s="125">
        <v>2014</v>
      </c>
      <c r="F3" s="125" t="s">
        <v>51</v>
      </c>
      <c r="G3" s="125">
        <v>2014</v>
      </c>
      <c r="H3" s="125" t="s">
        <v>51</v>
      </c>
    </row>
    <row r="4" spans="1:8" x14ac:dyDescent="0.25">
      <c r="A4" s="125" t="s">
        <v>52</v>
      </c>
      <c r="B4" s="125" t="s">
        <v>53</v>
      </c>
      <c r="C4" s="125" t="s">
        <v>54</v>
      </c>
      <c r="D4" s="125" t="s">
        <v>55</v>
      </c>
      <c r="E4" s="125" t="s">
        <v>44</v>
      </c>
      <c r="F4" s="127"/>
      <c r="G4" s="125" t="s">
        <v>44</v>
      </c>
      <c r="H4" s="127"/>
    </row>
    <row r="5" spans="1:8" hidden="1" x14ac:dyDescent="0.25">
      <c r="A5" s="125"/>
      <c r="B5" s="125"/>
      <c r="C5" s="140">
        <v>2054536</v>
      </c>
      <c r="D5" s="125" t="s">
        <v>259</v>
      </c>
      <c r="E5" s="130">
        <v>55252.25</v>
      </c>
      <c r="F5" s="130">
        <v>55252.25</v>
      </c>
      <c r="G5" s="130">
        <v>40</v>
      </c>
      <c r="H5" s="130">
        <v>40</v>
      </c>
    </row>
    <row r="6" spans="1:8" hidden="1" x14ac:dyDescent="0.25">
      <c r="A6" s="127"/>
      <c r="B6" s="127"/>
      <c r="C6" s="140">
        <v>3352211</v>
      </c>
      <c r="D6" s="125" t="s">
        <v>281</v>
      </c>
      <c r="E6" s="130">
        <v>75044.649999999994</v>
      </c>
      <c r="F6" s="130">
        <v>75044.649999999994</v>
      </c>
      <c r="G6" s="130">
        <v>51</v>
      </c>
      <c r="H6" s="130">
        <v>51</v>
      </c>
    </row>
    <row r="7" spans="1:8" hidden="1" x14ac:dyDescent="0.25">
      <c r="A7" s="127"/>
      <c r="B7" s="125"/>
      <c r="C7" s="146">
        <v>2013605</v>
      </c>
      <c r="D7" s="126" t="s">
        <v>95</v>
      </c>
      <c r="E7" s="130">
        <v>42340.240000000005</v>
      </c>
      <c r="F7" s="130">
        <v>42340.240000000005</v>
      </c>
      <c r="G7" s="130">
        <v>39</v>
      </c>
      <c r="H7" s="130">
        <v>39</v>
      </c>
    </row>
    <row r="8" spans="1:8" hidden="1" x14ac:dyDescent="0.25">
      <c r="A8" s="127"/>
      <c r="B8" s="125"/>
      <c r="C8" s="140">
        <v>2053555</v>
      </c>
      <c r="D8" s="125" t="s">
        <v>164</v>
      </c>
      <c r="E8" s="130">
        <v>32720.02</v>
      </c>
      <c r="F8" s="130">
        <v>32720.02</v>
      </c>
      <c r="G8" s="130">
        <v>24</v>
      </c>
      <c r="H8" s="130">
        <v>24</v>
      </c>
    </row>
    <row r="9" spans="1:8" hidden="1" x14ac:dyDescent="0.25">
      <c r="A9" s="127"/>
      <c r="B9" s="127"/>
      <c r="C9" s="140">
        <v>2014138</v>
      </c>
      <c r="D9" s="125" t="s">
        <v>75</v>
      </c>
      <c r="E9" s="130">
        <v>192729.97</v>
      </c>
      <c r="F9" s="130">
        <v>192729.97</v>
      </c>
      <c r="G9" s="130">
        <v>146</v>
      </c>
      <c r="H9" s="130">
        <v>146</v>
      </c>
    </row>
    <row r="10" spans="1:8" hidden="1" x14ac:dyDescent="0.25">
      <c r="A10" s="127"/>
      <c r="B10" s="127"/>
      <c r="C10" s="140">
        <v>2023126</v>
      </c>
      <c r="D10" s="125" t="s">
        <v>148</v>
      </c>
      <c r="E10" s="130">
        <v>7829.02</v>
      </c>
      <c r="F10" s="130">
        <v>7829.02</v>
      </c>
      <c r="G10" s="130">
        <v>5</v>
      </c>
      <c r="H10" s="130">
        <v>5</v>
      </c>
    </row>
    <row r="11" spans="1:8" hidden="1" x14ac:dyDescent="0.25">
      <c r="A11" s="127"/>
      <c r="B11" s="127" t="s">
        <v>61</v>
      </c>
      <c r="C11" s="140">
        <v>2024669</v>
      </c>
      <c r="D11" s="125" t="s">
        <v>183</v>
      </c>
      <c r="E11" s="130">
        <v>95265.560000000012</v>
      </c>
      <c r="F11" s="130">
        <v>95265.560000000012</v>
      </c>
      <c r="G11" s="130">
        <v>67</v>
      </c>
      <c r="H11" s="130">
        <v>67</v>
      </c>
    </row>
    <row r="12" spans="1:8" hidden="1" x14ac:dyDescent="0.25">
      <c r="A12" s="127"/>
      <c r="B12" s="127"/>
      <c r="C12" s="140">
        <v>4383574</v>
      </c>
      <c r="D12" s="125" t="s">
        <v>301</v>
      </c>
      <c r="E12" s="130">
        <v>0</v>
      </c>
      <c r="F12" s="130">
        <v>0</v>
      </c>
      <c r="G12" s="130">
        <v>0</v>
      </c>
      <c r="H12" s="130">
        <v>0</v>
      </c>
    </row>
    <row r="13" spans="1:8" hidden="1" x14ac:dyDescent="0.25">
      <c r="A13" s="127"/>
      <c r="B13" s="127"/>
      <c r="C13" s="140">
        <v>5277632</v>
      </c>
      <c r="D13" s="125" t="s">
        <v>247</v>
      </c>
      <c r="E13" s="130">
        <v>16602.97</v>
      </c>
      <c r="F13" s="130">
        <v>16602.97</v>
      </c>
      <c r="G13" s="130">
        <v>9</v>
      </c>
      <c r="H13" s="130">
        <v>9</v>
      </c>
    </row>
    <row r="14" spans="1:8" hidden="1" x14ac:dyDescent="0.25">
      <c r="A14" s="127"/>
      <c r="B14" s="127"/>
      <c r="C14" s="140">
        <v>6022562</v>
      </c>
      <c r="D14" s="125" t="s">
        <v>64</v>
      </c>
      <c r="E14" s="130">
        <v>269842.12</v>
      </c>
      <c r="F14" s="130">
        <v>269842.12</v>
      </c>
      <c r="G14" s="130">
        <v>183</v>
      </c>
      <c r="H14" s="130">
        <v>183</v>
      </c>
    </row>
    <row r="15" spans="1:8" hidden="1" x14ac:dyDescent="0.25">
      <c r="A15" s="127"/>
      <c r="B15" s="127"/>
      <c r="C15" s="140">
        <v>2012146</v>
      </c>
      <c r="D15" s="125" t="s">
        <v>296</v>
      </c>
      <c r="E15" s="130">
        <v>19878.16</v>
      </c>
      <c r="F15" s="130">
        <v>19878.16</v>
      </c>
      <c r="G15" s="130">
        <v>8</v>
      </c>
      <c r="H15" s="130">
        <v>8</v>
      </c>
    </row>
    <row r="16" spans="1:8" hidden="1" x14ac:dyDescent="0.25">
      <c r="A16" s="127"/>
      <c r="B16" s="125"/>
      <c r="C16" s="146">
        <v>6044693</v>
      </c>
      <c r="D16" s="126" t="s">
        <v>126</v>
      </c>
      <c r="E16" s="130">
        <v>232771.59</v>
      </c>
      <c r="F16" s="130">
        <v>232771.59</v>
      </c>
      <c r="G16" s="130">
        <v>141</v>
      </c>
      <c r="H16" s="130">
        <v>141</v>
      </c>
    </row>
    <row r="17" spans="1:8" hidden="1" x14ac:dyDescent="0.25">
      <c r="A17" s="127"/>
      <c r="B17" s="125"/>
      <c r="C17" s="140">
        <v>2014151</v>
      </c>
      <c r="D17" s="125" t="s">
        <v>97</v>
      </c>
      <c r="E17" s="130">
        <v>0</v>
      </c>
      <c r="F17" s="130">
        <v>0</v>
      </c>
      <c r="G17" s="130">
        <v>0</v>
      </c>
      <c r="H17" s="130">
        <v>0</v>
      </c>
    </row>
    <row r="18" spans="1:8" hidden="1" x14ac:dyDescent="0.25">
      <c r="A18" s="127"/>
      <c r="B18" s="127"/>
      <c r="C18" s="140">
        <v>6085795</v>
      </c>
      <c r="D18" s="125" t="s">
        <v>24</v>
      </c>
      <c r="E18" s="130">
        <v>35998.28</v>
      </c>
      <c r="F18" s="130">
        <v>35998.28</v>
      </c>
      <c r="G18" s="130">
        <v>30</v>
      </c>
      <c r="H18" s="130">
        <v>30</v>
      </c>
    </row>
    <row r="19" spans="1:8" hidden="1" x14ac:dyDescent="0.25">
      <c r="A19" s="127"/>
      <c r="B19" s="127"/>
      <c r="C19" s="140">
        <v>6231993</v>
      </c>
      <c r="D19" s="125" t="s">
        <v>304</v>
      </c>
      <c r="E19" s="130">
        <v>18292.46</v>
      </c>
      <c r="F19" s="130">
        <v>18292.46</v>
      </c>
      <c r="G19" s="130">
        <v>14</v>
      </c>
      <c r="H19" s="130">
        <v>14</v>
      </c>
    </row>
    <row r="20" spans="1:8" hidden="1" x14ac:dyDescent="0.25">
      <c r="A20" s="127"/>
      <c r="B20" s="127"/>
      <c r="C20" s="140">
        <v>2025358</v>
      </c>
      <c r="D20" s="125" t="s">
        <v>116</v>
      </c>
      <c r="E20" s="130">
        <v>54344.38</v>
      </c>
      <c r="F20" s="130">
        <v>54344.38</v>
      </c>
      <c r="G20" s="130">
        <v>33</v>
      </c>
      <c r="H20" s="130">
        <v>33</v>
      </c>
    </row>
    <row r="21" spans="1:8" hidden="1" x14ac:dyDescent="0.25">
      <c r="A21" s="127"/>
      <c r="B21" s="127" t="s">
        <v>86</v>
      </c>
      <c r="C21" s="140">
        <v>2012129</v>
      </c>
      <c r="D21" s="125" t="s">
        <v>140</v>
      </c>
      <c r="E21" s="130">
        <v>1050.8799999999999</v>
      </c>
      <c r="F21" s="130">
        <v>1050.8799999999999</v>
      </c>
      <c r="G21" s="130">
        <v>1</v>
      </c>
      <c r="H21" s="130">
        <v>1</v>
      </c>
    </row>
    <row r="22" spans="1:8" hidden="1" x14ac:dyDescent="0.25">
      <c r="A22" s="127"/>
      <c r="B22" s="127"/>
      <c r="C22" s="140">
        <v>6246090</v>
      </c>
      <c r="D22" s="125" t="s">
        <v>78</v>
      </c>
      <c r="E22" s="130">
        <v>166838.75</v>
      </c>
      <c r="F22" s="130">
        <v>166838.75</v>
      </c>
      <c r="G22" s="130">
        <v>122</v>
      </c>
      <c r="H22" s="130">
        <v>122</v>
      </c>
    </row>
    <row r="23" spans="1:8" hidden="1" x14ac:dyDescent="0.25">
      <c r="A23" s="127"/>
      <c r="B23" s="127"/>
      <c r="C23" s="140">
        <v>2012114</v>
      </c>
      <c r="D23" s="125" t="s">
        <v>12</v>
      </c>
      <c r="E23" s="130">
        <v>69528.62999999999</v>
      </c>
      <c r="F23" s="130">
        <v>69528.62999999999</v>
      </c>
      <c r="G23" s="130">
        <v>47</v>
      </c>
      <c r="H23" s="130">
        <v>47</v>
      </c>
    </row>
    <row r="24" spans="1:8" hidden="1" x14ac:dyDescent="0.25">
      <c r="A24" s="127"/>
      <c r="B24" s="127"/>
      <c r="C24" s="140">
        <v>2025432</v>
      </c>
      <c r="D24" s="125" t="s">
        <v>257</v>
      </c>
      <c r="E24" s="130">
        <v>3996.8</v>
      </c>
      <c r="F24" s="130">
        <v>3996.8</v>
      </c>
      <c r="G24" s="130">
        <v>3</v>
      </c>
      <c r="H24" s="130">
        <v>3</v>
      </c>
    </row>
    <row r="25" spans="1:8" hidden="1" x14ac:dyDescent="0.25">
      <c r="A25" s="127"/>
      <c r="B25" s="127"/>
      <c r="C25" s="140">
        <v>4204330</v>
      </c>
      <c r="D25" s="125" t="s">
        <v>133</v>
      </c>
      <c r="E25" s="130">
        <v>13770.17</v>
      </c>
      <c r="F25" s="130">
        <v>13770.17</v>
      </c>
      <c r="G25" s="130">
        <v>8</v>
      </c>
      <c r="H25" s="130">
        <v>8</v>
      </c>
    </row>
    <row r="26" spans="1:8" hidden="1" x14ac:dyDescent="0.25">
      <c r="A26" s="127"/>
      <c r="B26" s="127"/>
      <c r="C26" s="140">
        <v>2091747</v>
      </c>
      <c r="D26" s="125" t="s">
        <v>14</v>
      </c>
      <c r="E26" s="130">
        <v>20715.37</v>
      </c>
      <c r="F26" s="130">
        <v>20715.37</v>
      </c>
      <c r="G26" s="130">
        <v>13</v>
      </c>
      <c r="H26" s="130">
        <v>13</v>
      </c>
    </row>
    <row r="27" spans="1:8" hidden="1" x14ac:dyDescent="0.25">
      <c r="A27" s="127"/>
      <c r="B27" s="127"/>
      <c r="C27" s="140">
        <v>2014148</v>
      </c>
      <c r="D27" s="125" t="s">
        <v>3</v>
      </c>
      <c r="E27" s="130">
        <v>29969.920000000002</v>
      </c>
      <c r="F27" s="130">
        <v>29969.920000000002</v>
      </c>
      <c r="G27" s="130">
        <v>22</v>
      </c>
      <c r="H27" s="130">
        <v>22</v>
      </c>
    </row>
    <row r="28" spans="1:8" hidden="1" x14ac:dyDescent="0.25">
      <c r="A28" s="127"/>
      <c r="B28" s="127"/>
      <c r="C28" s="140">
        <v>6015526</v>
      </c>
      <c r="D28" s="125" t="s">
        <v>282</v>
      </c>
      <c r="E28" s="130">
        <v>311899.24999999994</v>
      </c>
      <c r="F28" s="130">
        <v>311899.24999999994</v>
      </c>
      <c r="G28" s="130">
        <v>193</v>
      </c>
      <c r="H28" s="130">
        <v>193</v>
      </c>
    </row>
    <row r="29" spans="1:8" hidden="1" x14ac:dyDescent="0.25">
      <c r="A29" s="127"/>
      <c r="B29" s="127"/>
      <c r="C29" s="140">
        <v>6298342</v>
      </c>
      <c r="D29" s="125" t="s">
        <v>284</v>
      </c>
      <c r="E29" s="130">
        <v>9314.9</v>
      </c>
      <c r="F29" s="130">
        <v>9314.9</v>
      </c>
      <c r="G29" s="130">
        <v>5</v>
      </c>
      <c r="H29" s="130">
        <v>5</v>
      </c>
    </row>
    <row r="30" spans="1:8" hidden="1" x14ac:dyDescent="0.25">
      <c r="A30" s="127"/>
      <c r="B30" s="127"/>
      <c r="C30" s="140">
        <v>6075013</v>
      </c>
      <c r="D30" s="125" t="s">
        <v>303</v>
      </c>
      <c r="E30" s="130">
        <v>8638.880000000001</v>
      </c>
      <c r="F30" s="130">
        <v>8638.880000000001</v>
      </c>
      <c r="G30" s="130">
        <v>9</v>
      </c>
      <c r="H30" s="130">
        <v>9</v>
      </c>
    </row>
    <row r="31" spans="1:8" hidden="1" x14ac:dyDescent="0.25">
      <c r="A31" s="127"/>
      <c r="B31" s="127"/>
      <c r="C31" s="140">
        <v>6130341</v>
      </c>
      <c r="D31" s="125" t="s">
        <v>294</v>
      </c>
      <c r="E31" s="130">
        <v>953</v>
      </c>
      <c r="F31" s="130">
        <v>953</v>
      </c>
      <c r="G31" s="130">
        <v>2</v>
      </c>
      <c r="H31" s="130">
        <v>2</v>
      </c>
    </row>
    <row r="32" spans="1:8" hidden="1" x14ac:dyDescent="0.25">
      <c r="A32" s="127"/>
      <c r="B32" s="127"/>
      <c r="C32" s="140">
        <v>2026766</v>
      </c>
      <c r="D32" s="125" t="s">
        <v>258</v>
      </c>
      <c r="E32" s="130">
        <v>10171.66</v>
      </c>
      <c r="F32" s="130">
        <v>10171.66</v>
      </c>
      <c r="G32" s="130">
        <v>12</v>
      </c>
      <c r="H32" s="130">
        <v>12</v>
      </c>
    </row>
    <row r="33" spans="1:8" hidden="1" x14ac:dyDescent="0.25">
      <c r="A33" s="127"/>
      <c r="B33" s="127"/>
      <c r="C33" s="140">
        <v>4291011</v>
      </c>
      <c r="D33" s="125" t="s">
        <v>196</v>
      </c>
      <c r="E33" s="130">
        <v>13587.489999999998</v>
      </c>
      <c r="F33" s="130">
        <v>13587.489999999998</v>
      </c>
      <c r="G33" s="130">
        <v>9</v>
      </c>
      <c r="H33" s="130">
        <v>9</v>
      </c>
    </row>
    <row r="34" spans="1:8" hidden="1" x14ac:dyDescent="0.25">
      <c r="A34" s="127"/>
      <c r="B34" s="127"/>
      <c r="C34" s="140">
        <v>2012312</v>
      </c>
      <c r="D34" s="125" t="s">
        <v>208</v>
      </c>
      <c r="E34" s="130">
        <v>10052.209999999997</v>
      </c>
      <c r="F34" s="130">
        <v>10052.209999999997</v>
      </c>
      <c r="G34" s="130">
        <v>7</v>
      </c>
      <c r="H34" s="130">
        <v>7</v>
      </c>
    </row>
    <row r="35" spans="1:8" hidden="1" x14ac:dyDescent="0.25">
      <c r="A35" s="127"/>
      <c r="B35" s="127"/>
      <c r="C35" s="140">
        <v>2012924</v>
      </c>
      <c r="D35" s="125" t="s">
        <v>161</v>
      </c>
      <c r="E35" s="130">
        <v>101629.62000000001</v>
      </c>
      <c r="F35" s="130">
        <v>101629.62000000001</v>
      </c>
      <c r="G35" s="130">
        <v>64</v>
      </c>
      <c r="H35" s="130">
        <v>64</v>
      </c>
    </row>
    <row r="36" spans="1:8" hidden="1" x14ac:dyDescent="0.25">
      <c r="A36" s="127"/>
      <c r="B36" s="127"/>
      <c r="C36" s="140">
        <v>3463831</v>
      </c>
      <c r="D36" s="125" t="s">
        <v>25</v>
      </c>
      <c r="E36" s="130">
        <v>3011.1</v>
      </c>
      <c r="F36" s="130">
        <v>3011.1</v>
      </c>
      <c r="G36" s="130">
        <v>2</v>
      </c>
      <c r="H36" s="130">
        <v>2</v>
      </c>
    </row>
    <row r="37" spans="1:8" hidden="1" x14ac:dyDescent="0.25">
      <c r="A37" s="127"/>
      <c r="B37" s="127"/>
      <c r="C37" s="140">
        <v>2074553</v>
      </c>
      <c r="D37" s="125" t="s">
        <v>118</v>
      </c>
      <c r="E37" s="130">
        <v>1102582.8399999996</v>
      </c>
      <c r="F37" s="130">
        <v>1102582.8399999996</v>
      </c>
      <c r="G37" s="130">
        <v>647</v>
      </c>
      <c r="H37" s="130">
        <v>647</v>
      </c>
    </row>
    <row r="38" spans="1:8" hidden="1" x14ac:dyDescent="0.25">
      <c r="A38" s="127"/>
      <c r="B38" s="127"/>
      <c r="C38" s="140">
        <v>2088173</v>
      </c>
      <c r="D38" s="125" t="s">
        <v>166</v>
      </c>
      <c r="E38" s="130">
        <v>76787.58</v>
      </c>
      <c r="F38" s="130">
        <v>76787.58</v>
      </c>
      <c r="G38" s="130">
        <v>57</v>
      </c>
      <c r="H38" s="130">
        <v>57</v>
      </c>
    </row>
    <row r="39" spans="1:8" hidden="1" x14ac:dyDescent="0.25">
      <c r="A39" s="127"/>
      <c r="B39" s="127"/>
      <c r="C39" s="140">
        <v>2090331</v>
      </c>
      <c r="D39" s="125" t="s">
        <v>177</v>
      </c>
      <c r="E39" s="130">
        <v>15213.369999999999</v>
      </c>
      <c r="F39" s="130">
        <v>15213.369999999999</v>
      </c>
      <c r="G39" s="130">
        <v>10</v>
      </c>
      <c r="H39" s="130">
        <v>10</v>
      </c>
    </row>
    <row r="40" spans="1:8" hidden="1" x14ac:dyDescent="0.25">
      <c r="A40" s="127"/>
      <c r="B40" s="127"/>
      <c r="C40" s="140">
        <v>2014196</v>
      </c>
      <c r="D40" s="125" t="s">
        <v>21</v>
      </c>
      <c r="E40" s="130">
        <v>49268.010000000009</v>
      </c>
      <c r="F40" s="130">
        <v>49268.010000000009</v>
      </c>
      <c r="G40" s="130">
        <v>37</v>
      </c>
      <c r="H40" s="130">
        <v>37</v>
      </c>
    </row>
    <row r="41" spans="1:8" hidden="1" x14ac:dyDescent="0.25">
      <c r="A41" s="127"/>
      <c r="B41" s="127"/>
      <c r="C41" s="140">
        <v>2014128</v>
      </c>
      <c r="D41" s="125" t="s">
        <v>18</v>
      </c>
      <c r="E41" s="130">
        <v>7585.6399999999994</v>
      </c>
      <c r="F41" s="130">
        <v>7585.6399999999994</v>
      </c>
      <c r="G41" s="130">
        <v>6</v>
      </c>
      <c r="H41" s="130">
        <v>6</v>
      </c>
    </row>
    <row r="42" spans="1:8" hidden="1" x14ac:dyDescent="0.25">
      <c r="A42" s="127"/>
      <c r="B42" s="127"/>
      <c r="C42" s="140">
        <v>3262669</v>
      </c>
      <c r="D42" s="125" t="s">
        <v>102</v>
      </c>
      <c r="E42" s="130">
        <v>28541.710000000003</v>
      </c>
      <c r="F42" s="130">
        <v>28541.710000000003</v>
      </c>
      <c r="G42" s="130">
        <v>23</v>
      </c>
      <c r="H42" s="130">
        <v>23</v>
      </c>
    </row>
    <row r="43" spans="1:8" hidden="1" x14ac:dyDescent="0.25">
      <c r="A43" s="127"/>
      <c r="B43" s="127"/>
      <c r="C43" s="140">
        <v>3292496</v>
      </c>
      <c r="D43" s="125" t="s">
        <v>280</v>
      </c>
      <c r="E43" s="130">
        <v>77047.260000000009</v>
      </c>
      <c r="F43" s="130">
        <v>77047.260000000009</v>
      </c>
      <c r="G43" s="130">
        <v>55</v>
      </c>
      <c r="H43" s="130">
        <v>55</v>
      </c>
    </row>
    <row r="44" spans="1:8" hidden="1" x14ac:dyDescent="0.25">
      <c r="A44" s="127"/>
      <c r="B44" s="127"/>
      <c r="C44" s="140">
        <v>6214428</v>
      </c>
      <c r="D44" s="125" t="s">
        <v>9</v>
      </c>
      <c r="E44" s="130">
        <v>97343.389999999985</v>
      </c>
      <c r="F44" s="130">
        <v>97343.389999999985</v>
      </c>
      <c r="G44" s="130">
        <v>60</v>
      </c>
      <c r="H44" s="130">
        <v>60</v>
      </c>
    </row>
    <row r="45" spans="1:8" hidden="1" x14ac:dyDescent="0.25">
      <c r="A45" s="127"/>
      <c r="B45" s="127"/>
      <c r="C45" s="140">
        <v>6176617</v>
      </c>
      <c r="D45" s="125" t="s">
        <v>77</v>
      </c>
      <c r="E45" s="130">
        <v>3375.78</v>
      </c>
      <c r="F45" s="130">
        <v>3375.78</v>
      </c>
      <c r="G45" s="130">
        <v>2</v>
      </c>
      <c r="H45" s="130">
        <v>2</v>
      </c>
    </row>
    <row r="46" spans="1:8" hidden="1" x14ac:dyDescent="0.25">
      <c r="A46" s="127"/>
      <c r="B46" s="127"/>
      <c r="C46" s="140">
        <v>3432212</v>
      </c>
      <c r="D46" s="125" t="s">
        <v>192</v>
      </c>
      <c r="E46" s="130">
        <v>19532.13</v>
      </c>
      <c r="F46" s="130">
        <v>19532.13</v>
      </c>
      <c r="G46" s="130">
        <v>22</v>
      </c>
      <c r="H46" s="130">
        <v>22</v>
      </c>
    </row>
    <row r="47" spans="1:8" hidden="1" x14ac:dyDescent="0.25">
      <c r="A47" s="127"/>
      <c r="B47" s="127"/>
      <c r="C47" s="140">
        <v>3289158</v>
      </c>
      <c r="D47" s="125" t="s">
        <v>26</v>
      </c>
      <c r="E47" s="130">
        <v>12308.94</v>
      </c>
      <c r="F47" s="130">
        <v>12308.94</v>
      </c>
      <c r="G47" s="130">
        <v>15</v>
      </c>
      <c r="H47" s="130">
        <v>15</v>
      </c>
    </row>
    <row r="48" spans="1:8" hidden="1" x14ac:dyDescent="0.25">
      <c r="A48" s="127"/>
      <c r="B48" s="127"/>
      <c r="C48" s="140">
        <v>4356812</v>
      </c>
      <c r="D48" s="125" t="s">
        <v>134</v>
      </c>
      <c r="E48" s="130">
        <v>15233.32</v>
      </c>
      <c r="F48" s="130">
        <v>15233.32</v>
      </c>
      <c r="G48" s="130">
        <v>8</v>
      </c>
      <c r="H48" s="130">
        <v>8</v>
      </c>
    </row>
    <row r="49" spans="1:8" hidden="1" x14ac:dyDescent="0.25">
      <c r="A49" s="127"/>
      <c r="B49" s="127"/>
      <c r="C49" s="140">
        <v>6084376</v>
      </c>
      <c r="D49" s="125" t="s">
        <v>127</v>
      </c>
      <c r="E49" s="130">
        <v>820525.59999999951</v>
      </c>
      <c r="F49" s="130">
        <v>820525.59999999951</v>
      </c>
      <c r="G49" s="130">
        <v>575</v>
      </c>
      <c r="H49" s="130">
        <v>575</v>
      </c>
    </row>
    <row r="50" spans="1:8" hidden="1" x14ac:dyDescent="0.25">
      <c r="A50" s="127"/>
      <c r="B50" s="127"/>
      <c r="C50" s="140">
        <v>4285483</v>
      </c>
      <c r="D50" s="125" t="s">
        <v>195</v>
      </c>
      <c r="E50" s="130">
        <v>8373.52</v>
      </c>
      <c r="F50" s="130">
        <v>8373.52</v>
      </c>
      <c r="G50" s="130">
        <v>6</v>
      </c>
      <c r="H50" s="130">
        <v>6</v>
      </c>
    </row>
    <row r="51" spans="1:8" hidden="1" x14ac:dyDescent="0.25">
      <c r="A51" s="127"/>
      <c r="B51" s="127"/>
      <c r="C51" s="140">
        <v>2021817</v>
      </c>
      <c r="D51" s="125" t="s">
        <v>203</v>
      </c>
      <c r="E51" s="130">
        <v>138954.94000000006</v>
      </c>
      <c r="F51" s="130">
        <v>138954.94000000006</v>
      </c>
      <c r="G51" s="130">
        <v>87</v>
      </c>
      <c r="H51" s="130">
        <v>87</v>
      </c>
    </row>
    <row r="52" spans="1:8" hidden="1" x14ac:dyDescent="0.25">
      <c r="A52" s="127"/>
      <c r="B52" s="127"/>
      <c r="C52" s="140">
        <v>6177682</v>
      </c>
      <c r="D52" s="125" t="s">
        <v>128</v>
      </c>
      <c r="E52" s="130">
        <v>1614.8</v>
      </c>
      <c r="F52" s="130">
        <v>1614.8</v>
      </c>
      <c r="G52" s="130">
        <v>1</v>
      </c>
      <c r="H52" s="130">
        <v>1</v>
      </c>
    </row>
    <row r="53" spans="1:8" hidden="1" x14ac:dyDescent="0.25">
      <c r="A53" s="127"/>
      <c r="B53" s="127"/>
      <c r="C53" s="140">
        <v>2024766</v>
      </c>
      <c r="D53" s="125" t="s">
        <v>221</v>
      </c>
      <c r="E53" s="130">
        <v>3674.28</v>
      </c>
      <c r="F53" s="130">
        <v>3674.28</v>
      </c>
      <c r="G53" s="130">
        <v>2</v>
      </c>
      <c r="H53" s="130">
        <v>2</v>
      </c>
    </row>
    <row r="54" spans="1:8" hidden="1" x14ac:dyDescent="0.25">
      <c r="A54" s="127"/>
      <c r="B54" s="127"/>
      <c r="C54" s="140">
        <v>2013121</v>
      </c>
      <c r="D54" s="125" t="s">
        <v>238</v>
      </c>
      <c r="E54" s="130">
        <v>4569.16</v>
      </c>
      <c r="F54" s="130">
        <v>4569.16</v>
      </c>
      <c r="G54" s="130">
        <v>5</v>
      </c>
      <c r="H54" s="130">
        <v>5</v>
      </c>
    </row>
    <row r="55" spans="1:8" hidden="1" x14ac:dyDescent="0.25">
      <c r="A55" s="127"/>
      <c r="B55" s="127"/>
      <c r="C55" s="140">
        <v>2075007</v>
      </c>
      <c r="D55" s="125" t="s">
        <v>298</v>
      </c>
      <c r="E55" s="130">
        <v>12558.599999999999</v>
      </c>
      <c r="F55" s="130">
        <v>12558.599999999999</v>
      </c>
      <c r="G55" s="130">
        <v>10</v>
      </c>
      <c r="H55" s="130">
        <v>10</v>
      </c>
    </row>
    <row r="56" spans="1:8" hidden="1" x14ac:dyDescent="0.25">
      <c r="A56" s="127"/>
      <c r="B56" s="127"/>
      <c r="C56" s="140">
        <v>4365198</v>
      </c>
      <c r="D56" s="125" t="s">
        <v>135</v>
      </c>
      <c r="E56" s="130">
        <v>1625.4</v>
      </c>
      <c r="F56" s="130">
        <v>1625.4</v>
      </c>
      <c r="G56" s="130">
        <v>2</v>
      </c>
      <c r="H56" s="130">
        <v>2</v>
      </c>
    </row>
    <row r="57" spans="1:8" hidden="1" x14ac:dyDescent="0.25">
      <c r="A57" s="127"/>
      <c r="B57" s="127"/>
      <c r="C57" s="140">
        <v>3403037</v>
      </c>
      <c r="D57" s="125" t="s">
        <v>22</v>
      </c>
      <c r="E57" s="130">
        <v>34607.590000000004</v>
      </c>
      <c r="F57" s="130">
        <v>34607.590000000004</v>
      </c>
      <c r="G57" s="130">
        <v>29</v>
      </c>
      <c r="H57" s="130">
        <v>29</v>
      </c>
    </row>
    <row r="58" spans="1:8" hidden="1" x14ac:dyDescent="0.25">
      <c r="A58" s="127"/>
      <c r="B58" s="127"/>
      <c r="C58" s="140">
        <v>6085679</v>
      </c>
      <c r="D58" s="125" t="s">
        <v>179</v>
      </c>
      <c r="E58" s="130">
        <v>11727.61</v>
      </c>
      <c r="F58" s="130">
        <v>11727.61</v>
      </c>
      <c r="G58" s="130">
        <v>8</v>
      </c>
      <c r="H58" s="130">
        <v>8</v>
      </c>
    </row>
    <row r="59" spans="1:8" hidden="1" x14ac:dyDescent="0.25">
      <c r="A59" s="127"/>
      <c r="B59" s="127"/>
      <c r="C59" s="140">
        <v>3394757</v>
      </c>
      <c r="D59" s="125" t="s">
        <v>178</v>
      </c>
      <c r="E59" s="130">
        <v>2101.7600000000002</v>
      </c>
      <c r="F59" s="130">
        <v>2101.7600000000002</v>
      </c>
      <c r="G59" s="130">
        <v>2</v>
      </c>
      <c r="H59" s="130">
        <v>2</v>
      </c>
    </row>
    <row r="60" spans="1:8" hidden="1" x14ac:dyDescent="0.25">
      <c r="A60" s="127"/>
      <c r="B60" s="127"/>
      <c r="C60" s="140">
        <v>6145336</v>
      </c>
      <c r="D60" s="125" t="s">
        <v>2</v>
      </c>
      <c r="E60" s="130">
        <v>82908.580000000016</v>
      </c>
      <c r="F60" s="130">
        <v>82908.580000000016</v>
      </c>
      <c r="G60" s="130">
        <v>71</v>
      </c>
      <c r="H60" s="130">
        <v>71</v>
      </c>
    </row>
    <row r="61" spans="1:8" hidden="1" x14ac:dyDescent="0.25">
      <c r="A61" s="127"/>
      <c r="B61" s="127"/>
      <c r="C61" s="140">
        <v>3297824</v>
      </c>
      <c r="D61" s="125" t="s">
        <v>300</v>
      </c>
      <c r="E61" s="130">
        <v>14610.34</v>
      </c>
      <c r="F61" s="130">
        <v>14610.34</v>
      </c>
      <c r="G61" s="130">
        <v>11</v>
      </c>
      <c r="H61" s="130">
        <v>11</v>
      </c>
    </row>
    <row r="62" spans="1:8" hidden="1" x14ac:dyDescent="0.25">
      <c r="A62" s="127"/>
      <c r="B62" s="127"/>
      <c r="C62" s="140">
        <v>2012093</v>
      </c>
      <c r="D62" s="125" t="s">
        <v>185</v>
      </c>
      <c r="E62" s="130">
        <v>0</v>
      </c>
      <c r="F62" s="130">
        <v>0</v>
      </c>
      <c r="G62" s="130">
        <v>0</v>
      </c>
      <c r="H62" s="130">
        <v>0</v>
      </c>
    </row>
    <row r="63" spans="1:8" hidden="1" x14ac:dyDescent="0.25">
      <c r="A63" s="127"/>
      <c r="B63" s="127"/>
      <c r="C63" s="140">
        <v>2013419</v>
      </c>
      <c r="D63" s="125" t="s">
        <v>142</v>
      </c>
      <c r="E63" s="130">
        <v>4434.2</v>
      </c>
      <c r="F63" s="130">
        <v>4434.2</v>
      </c>
      <c r="G63" s="130">
        <v>5</v>
      </c>
      <c r="H63" s="130">
        <v>5</v>
      </c>
    </row>
    <row r="64" spans="1:8" hidden="1" x14ac:dyDescent="0.25">
      <c r="A64" s="127"/>
      <c r="B64" s="127"/>
      <c r="C64" s="140">
        <v>2012828</v>
      </c>
      <c r="D64" s="125" t="s">
        <v>211</v>
      </c>
      <c r="E64" s="130">
        <v>88415</v>
      </c>
      <c r="F64" s="130">
        <v>88415</v>
      </c>
      <c r="G64" s="130">
        <v>73</v>
      </c>
      <c r="H64" s="130">
        <v>73</v>
      </c>
    </row>
    <row r="65" spans="1:8" hidden="1" x14ac:dyDescent="0.25">
      <c r="A65" s="127"/>
      <c r="B65" s="127"/>
      <c r="C65" s="140">
        <v>6135060</v>
      </c>
      <c r="D65" s="125" t="s">
        <v>232</v>
      </c>
      <c r="E65" s="130">
        <v>10882.2</v>
      </c>
      <c r="F65" s="130">
        <v>10882.2</v>
      </c>
      <c r="G65" s="130">
        <v>8</v>
      </c>
      <c r="H65" s="130">
        <v>8</v>
      </c>
    </row>
    <row r="66" spans="1:8" hidden="1" x14ac:dyDescent="0.25">
      <c r="A66" s="127"/>
      <c r="B66" s="127"/>
      <c r="C66" s="140">
        <v>6085119</v>
      </c>
      <c r="D66" s="125" t="s">
        <v>265</v>
      </c>
      <c r="E66" s="130">
        <v>8714.5</v>
      </c>
      <c r="F66" s="130">
        <v>8714.5</v>
      </c>
      <c r="G66" s="130">
        <v>12</v>
      </c>
      <c r="H66" s="130">
        <v>12</v>
      </c>
    </row>
    <row r="67" spans="1:8" hidden="1" x14ac:dyDescent="0.25">
      <c r="A67" s="127"/>
      <c r="B67" s="127"/>
      <c r="C67" s="140">
        <v>3289199</v>
      </c>
      <c r="D67" s="125" t="s">
        <v>191</v>
      </c>
      <c r="E67" s="130">
        <v>6329.32</v>
      </c>
      <c r="F67" s="130">
        <v>6329.32</v>
      </c>
      <c r="G67" s="130">
        <v>6</v>
      </c>
      <c r="H67" s="130">
        <v>6</v>
      </c>
    </row>
    <row r="68" spans="1:8" hidden="1" x14ac:dyDescent="0.25">
      <c r="A68" s="127"/>
      <c r="B68" s="127"/>
      <c r="C68" s="140">
        <v>2014129</v>
      </c>
      <c r="D68" s="125" t="s">
        <v>5</v>
      </c>
      <c r="E68" s="130">
        <v>60820.14</v>
      </c>
      <c r="F68" s="130">
        <v>60820.14</v>
      </c>
      <c r="G68" s="130">
        <v>50</v>
      </c>
      <c r="H68" s="130">
        <v>50</v>
      </c>
    </row>
    <row r="69" spans="1:8" hidden="1" x14ac:dyDescent="0.25">
      <c r="A69" s="127"/>
      <c r="B69" s="127"/>
      <c r="C69" s="140">
        <v>2023431</v>
      </c>
      <c r="D69" s="125" t="s">
        <v>16</v>
      </c>
      <c r="E69" s="130">
        <v>41964.25</v>
      </c>
      <c r="F69" s="130">
        <v>41964.25</v>
      </c>
      <c r="G69" s="130">
        <v>24</v>
      </c>
      <c r="H69" s="130">
        <v>24</v>
      </c>
    </row>
    <row r="70" spans="1:8" hidden="1" x14ac:dyDescent="0.25">
      <c r="A70" s="127"/>
      <c r="B70" s="127"/>
      <c r="C70" s="140">
        <v>3289166</v>
      </c>
      <c r="D70" s="125" t="s">
        <v>103</v>
      </c>
      <c r="E70" s="130">
        <v>12886.17</v>
      </c>
      <c r="F70" s="130">
        <v>12886.17</v>
      </c>
      <c r="G70" s="130">
        <v>10</v>
      </c>
      <c r="H70" s="130">
        <v>10</v>
      </c>
    </row>
    <row r="71" spans="1:8" hidden="1" x14ac:dyDescent="0.25">
      <c r="A71" s="127"/>
      <c r="B71" s="127"/>
      <c r="C71" s="140">
        <v>2059618</v>
      </c>
      <c r="D71" s="125" t="s">
        <v>165</v>
      </c>
      <c r="E71" s="130">
        <v>89837.74</v>
      </c>
      <c r="F71" s="130">
        <v>89837.74</v>
      </c>
      <c r="G71" s="130">
        <v>71</v>
      </c>
      <c r="H71" s="130">
        <v>71</v>
      </c>
    </row>
    <row r="72" spans="1:8" hidden="1" x14ac:dyDescent="0.25">
      <c r="A72" s="127"/>
      <c r="B72" s="127"/>
      <c r="C72" s="140">
        <v>6179355</v>
      </c>
      <c r="D72" s="125" t="s">
        <v>171</v>
      </c>
      <c r="E72" s="130">
        <v>3108</v>
      </c>
      <c r="F72" s="130">
        <v>3108</v>
      </c>
      <c r="G72" s="130">
        <v>3</v>
      </c>
      <c r="H72" s="130">
        <v>3</v>
      </c>
    </row>
    <row r="73" spans="1:8" hidden="1" x14ac:dyDescent="0.25">
      <c r="A73" s="127"/>
      <c r="B73" s="127"/>
      <c r="C73" s="140">
        <v>2087690</v>
      </c>
      <c r="D73" s="125" t="s">
        <v>121</v>
      </c>
      <c r="E73" s="130">
        <v>0</v>
      </c>
      <c r="F73" s="130">
        <v>0</v>
      </c>
      <c r="G73" s="130">
        <v>0</v>
      </c>
      <c r="H73" s="130">
        <v>0</v>
      </c>
    </row>
    <row r="74" spans="1:8" hidden="1" x14ac:dyDescent="0.25">
      <c r="A74" s="127"/>
      <c r="B74" s="127"/>
      <c r="C74" s="140">
        <v>3284648</v>
      </c>
      <c r="D74" s="125" t="s">
        <v>154</v>
      </c>
      <c r="E74" s="130">
        <v>3578822.609999998</v>
      </c>
      <c r="F74" s="130">
        <v>3578822.609999998</v>
      </c>
      <c r="G74" s="130">
        <v>1921</v>
      </c>
      <c r="H74" s="130">
        <v>1921</v>
      </c>
    </row>
    <row r="75" spans="1:8" hidden="1" x14ac:dyDescent="0.25">
      <c r="A75" s="127"/>
      <c r="B75" s="127"/>
      <c r="C75" s="140">
        <v>2012852</v>
      </c>
      <c r="D75" s="125" t="s">
        <v>212</v>
      </c>
      <c r="E75" s="130">
        <v>10499.36</v>
      </c>
      <c r="F75" s="130">
        <v>10499.36</v>
      </c>
      <c r="G75" s="130">
        <v>8</v>
      </c>
      <c r="H75" s="130">
        <v>8</v>
      </c>
    </row>
    <row r="76" spans="1:8" hidden="1" x14ac:dyDescent="0.25">
      <c r="A76" s="127"/>
      <c r="B76" s="127"/>
      <c r="C76" s="140">
        <v>2018671</v>
      </c>
      <c r="D76" s="125" t="s">
        <v>289</v>
      </c>
      <c r="E76" s="130">
        <v>111878.87</v>
      </c>
      <c r="F76" s="130">
        <v>111878.87</v>
      </c>
      <c r="G76" s="130">
        <v>82</v>
      </c>
      <c r="H76" s="130">
        <v>82</v>
      </c>
    </row>
    <row r="77" spans="1:8" hidden="1" x14ac:dyDescent="0.25">
      <c r="A77" s="127"/>
      <c r="B77" s="127"/>
      <c r="C77" s="140">
        <v>2012292</v>
      </c>
      <c r="D77" s="125" t="s">
        <v>286</v>
      </c>
      <c r="E77" s="130">
        <v>59254.19</v>
      </c>
      <c r="F77" s="130">
        <v>59254.19</v>
      </c>
      <c r="G77" s="130">
        <v>39</v>
      </c>
      <c r="H77" s="130">
        <v>39</v>
      </c>
    </row>
    <row r="78" spans="1:8" hidden="1" x14ac:dyDescent="0.25">
      <c r="A78" s="127"/>
      <c r="B78" s="127"/>
      <c r="C78" s="140">
        <v>6070380</v>
      </c>
      <c r="D78" s="125" t="s">
        <v>194</v>
      </c>
      <c r="E78" s="130">
        <v>81158.340000000011</v>
      </c>
      <c r="F78" s="130">
        <v>81158.340000000011</v>
      </c>
      <c r="G78" s="130">
        <v>49</v>
      </c>
      <c r="H78" s="130">
        <v>49</v>
      </c>
    </row>
    <row r="79" spans="1:8" hidden="1" x14ac:dyDescent="0.25">
      <c r="A79" s="127"/>
      <c r="B79" s="127"/>
      <c r="C79" s="140">
        <v>2012596</v>
      </c>
      <c r="D79" s="125" t="s">
        <v>287</v>
      </c>
      <c r="E79" s="130">
        <v>19941.740000000002</v>
      </c>
      <c r="F79" s="130">
        <v>19941.740000000002</v>
      </c>
      <c r="G79" s="130">
        <v>13</v>
      </c>
      <c r="H79" s="130">
        <v>13</v>
      </c>
    </row>
    <row r="80" spans="1:8" hidden="1" x14ac:dyDescent="0.25">
      <c r="A80" s="127"/>
      <c r="B80" s="127"/>
      <c r="C80" s="140">
        <v>2013667</v>
      </c>
      <c r="D80" s="125" t="s">
        <v>144</v>
      </c>
      <c r="E80" s="130">
        <v>14074.929999999998</v>
      </c>
      <c r="F80" s="130">
        <v>14074.929999999998</v>
      </c>
      <c r="G80" s="130">
        <v>9</v>
      </c>
      <c r="H80" s="130">
        <v>9</v>
      </c>
    </row>
    <row r="81" spans="1:8" hidden="1" x14ac:dyDescent="0.25">
      <c r="A81" s="127"/>
      <c r="B81" s="127"/>
      <c r="C81" s="140">
        <v>2014630</v>
      </c>
      <c r="D81" s="125" t="s">
        <v>8</v>
      </c>
      <c r="E81" s="130">
        <v>11305.640000000001</v>
      </c>
      <c r="F81" s="130">
        <v>11305.640000000001</v>
      </c>
      <c r="G81" s="130">
        <v>10</v>
      </c>
      <c r="H81" s="130">
        <v>10</v>
      </c>
    </row>
    <row r="82" spans="1:8" hidden="1" x14ac:dyDescent="0.25">
      <c r="A82" s="127"/>
      <c r="B82" s="127"/>
      <c r="C82" s="140">
        <v>6081058</v>
      </c>
      <c r="D82" s="125" t="s">
        <v>264</v>
      </c>
      <c r="E82" s="130">
        <v>264057.60000000003</v>
      </c>
      <c r="F82" s="130">
        <v>264057.60000000003</v>
      </c>
      <c r="G82" s="130">
        <v>179</v>
      </c>
      <c r="H82" s="130">
        <v>179</v>
      </c>
    </row>
    <row r="83" spans="1:8" hidden="1" x14ac:dyDescent="0.25">
      <c r="A83" s="127" t="s">
        <v>82</v>
      </c>
      <c r="B83" s="127" t="s">
        <v>136</v>
      </c>
      <c r="C83" s="140">
        <v>3288883</v>
      </c>
      <c r="D83" s="125" t="s">
        <v>137</v>
      </c>
      <c r="E83" s="130">
        <v>804955.84</v>
      </c>
      <c r="F83" s="130">
        <v>804955.84</v>
      </c>
      <c r="G83" s="130">
        <v>494</v>
      </c>
      <c r="H83" s="130">
        <v>494</v>
      </c>
    </row>
    <row r="84" spans="1:8" hidden="1" x14ac:dyDescent="0.25">
      <c r="A84" s="127"/>
      <c r="B84" s="127"/>
      <c r="C84" s="140">
        <v>2013405</v>
      </c>
      <c r="D84" s="125" t="s">
        <v>274</v>
      </c>
      <c r="E84" s="130">
        <v>1334976.7699999998</v>
      </c>
      <c r="F84" s="130">
        <v>1334976.7699999998</v>
      </c>
      <c r="G84" s="130">
        <v>954</v>
      </c>
      <c r="H84" s="130">
        <v>954</v>
      </c>
    </row>
    <row r="85" spans="1:8" hidden="1" x14ac:dyDescent="0.25">
      <c r="A85" s="127"/>
      <c r="B85" s="127"/>
      <c r="C85" s="140">
        <v>3358355</v>
      </c>
      <c r="D85" s="125" t="s">
        <v>63</v>
      </c>
      <c r="E85" s="130">
        <v>20801.689999999999</v>
      </c>
      <c r="F85" s="130">
        <v>20801.689999999999</v>
      </c>
      <c r="G85" s="130">
        <v>13</v>
      </c>
      <c r="H85" s="130">
        <v>13</v>
      </c>
    </row>
    <row r="86" spans="1:8" hidden="1" x14ac:dyDescent="0.25">
      <c r="A86" s="127"/>
      <c r="B86" s="127"/>
      <c r="C86" s="140">
        <v>2013290</v>
      </c>
      <c r="D86" s="125" t="s">
        <v>213</v>
      </c>
      <c r="E86" s="130">
        <v>48332.439999999995</v>
      </c>
      <c r="F86" s="130">
        <v>48332.439999999995</v>
      </c>
      <c r="G86" s="130">
        <v>40</v>
      </c>
      <c r="H86" s="130">
        <v>40</v>
      </c>
    </row>
    <row r="87" spans="1:8" hidden="1" x14ac:dyDescent="0.25">
      <c r="A87" s="127"/>
      <c r="B87" s="127"/>
      <c r="C87" s="140">
        <v>5284783</v>
      </c>
      <c r="D87" s="125" t="s">
        <v>106</v>
      </c>
      <c r="E87" s="130">
        <v>7222.2599999999993</v>
      </c>
      <c r="F87" s="130">
        <v>7222.2599999999993</v>
      </c>
      <c r="G87" s="130">
        <v>5</v>
      </c>
      <c r="H87" s="130">
        <v>5</v>
      </c>
    </row>
    <row r="88" spans="1:8" hidden="1" x14ac:dyDescent="0.25">
      <c r="A88" s="127"/>
      <c r="B88" s="127"/>
      <c r="C88" s="140">
        <v>2012309</v>
      </c>
      <c r="D88" s="125" t="s">
        <v>0</v>
      </c>
      <c r="E88" s="130">
        <v>67209.709999999977</v>
      </c>
      <c r="F88" s="130">
        <v>67209.709999999977</v>
      </c>
      <c r="G88" s="130">
        <v>52</v>
      </c>
      <c r="H88" s="130">
        <v>52</v>
      </c>
    </row>
    <row r="89" spans="1:8" hidden="1" x14ac:dyDescent="0.25">
      <c r="A89" s="127"/>
      <c r="B89" s="127"/>
      <c r="C89" s="140">
        <v>2014168</v>
      </c>
      <c r="D89" s="125" t="s">
        <v>310</v>
      </c>
      <c r="E89" s="130">
        <v>16457.21</v>
      </c>
      <c r="F89" s="130">
        <v>16457.21</v>
      </c>
      <c r="G89" s="130">
        <v>13</v>
      </c>
      <c r="H89" s="130">
        <v>13</v>
      </c>
    </row>
    <row r="90" spans="1:8" hidden="1" x14ac:dyDescent="0.25">
      <c r="A90" s="127"/>
      <c r="B90" s="127"/>
      <c r="C90" s="140">
        <v>2058298</v>
      </c>
      <c r="D90" s="125" t="s">
        <v>117</v>
      </c>
      <c r="E90" s="130">
        <v>1205003.4700000037</v>
      </c>
      <c r="F90" s="130">
        <v>1205003.4700000037</v>
      </c>
      <c r="G90" s="130">
        <v>881</v>
      </c>
      <c r="H90" s="130">
        <v>881</v>
      </c>
    </row>
    <row r="91" spans="1:8" hidden="1" x14ac:dyDescent="0.25">
      <c r="A91" s="127"/>
      <c r="B91" s="127"/>
      <c r="C91" s="140">
        <v>2014160</v>
      </c>
      <c r="D91" s="125" t="s">
        <v>20</v>
      </c>
      <c r="E91" s="130">
        <v>73048.349999999991</v>
      </c>
      <c r="F91" s="130">
        <v>73048.349999999991</v>
      </c>
      <c r="G91" s="130">
        <v>56</v>
      </c>
      <c r="H91" s="130">
        <v>56</v>
      </c>
    </row>
    <row r="92" spans="1:8" hidden="1" x14ac:dyDescent="0.25">
      <c r="A92" s="127"/>
      <c r="B92" s="127"/>
      <c r="C92" s="140">
        <v>2077594</v>
      </c>
      <c r="D92" s="125" t="s">
        <v>224</v>
      </c>
      <c r="E92" s="130">
        <v>0</v>
      </c>
      <c r="F92" s="130">
        <v>0</v>
      </c>
      <c r="G92" s="130">
        <v>0</v>
      </c>
      <c r="H92" s="130">
        <v>0</v>
      </c>
    </row>
    <row r="93" spans="1:8" hidden="1" x14ac:dyDescent="0.25">
      <c r="A93" s="127"/>
      <c r="B93" s="127"/>
      <c r="C93" s="140">
        <v>3289813</v>
      </c>
      <c r="D93" s="125" t="s">
        <v>279</v>
      </c>
      <c r="E93" s="130">
        <v>396237.71000000008</v>
      </c>
      <c r="F93" s="130">
        <v>396237.71000000008</v>
      </c>
      <c r="G93" s="130">
        <v>256</v>
      </c>
      <c r="H93" s="130">
        <v>256</v>
      </c>
    </row>
    <row r="94" spans="1:8" hidden="1" x14ac:dyDescent="0.25">
      <c r="A94" s="127"/>
      <c r="B94" s="127"/>
      <c r="C94" s="140">
        <v>6264978</v>
      </c>
      <c r="D94" s="125" t="s">
        <v>6</v>
      </c>
      <c r="E94" s="130">
        <v>44356.42</v>
      </c>
      <c r="F94" s="130">
        <v>44356.42</v>
      </c>
      <c r="G94" s="130">
        <v>42</v>
      </c>
      <c r="H94" s="130">
        <v>42</v>
      </c>
    </row>
    <row r="95" spans="1:8" hidden="1" x14ac:dyDescent="0.25">
      <c r="A95" s="127"/>
      <c r="B95" s="127"/>
      <c r="C95" s="140">
        <v>2071084</v>
      </c>
      <c r="D95" s="125" t="s">
        <v>150</v>
      </c>
      <c r="E95" s="130">
        <v>308710.66999999993</v>
      </c>
      <c r="F95" s="130">
        <v>308710.66999999993</v>
      </c>
      <c r="G95" s="130">
        <v>220</v>
      </c>
      <c r="H95" s="130">
        <v>220</v>
      </c>
    </row>
    <row r="96" spans="1:8" hidden="1" x14ac:dyDescent="0.25">
      <c r="A96" s="127"/>
      <c r="B96" s="127"/>
      <c r="C96" s="140">
        <v>2091145</v>
      </c>
      <c r="D96" s="125" t="s">
        <v>10</v>
      </c>
      <c r="E96" s="130">
        <v>27457.170000000002</v>
      </c>
      <c r="F96" s="130">
        <v>27457.170000000002</v>
      </c>
      <c r="G96" s="130">
        <v>31</v>
      </c>
      <c r="H96" s="130">
        <v>31</v>
      </c>
    </row>
    <row r="97" spans="1:8" hidden="1" x14ac:dyDescent="0.25">
      <c r="A97" s="127"/>
      <c r="B97" s="127"/>
      <c r="C97" s="140">
        <v>6288972</v>
      </c>
      <c r="D97" s="125" t="s">
        <v>283</v>
      </c>
      <c r="E97" s="130">
        <v>793026.63</v>
      </c>
      <c r="F97" s="130">
        <v>793026.63</v>
      </c>
      <c r="G97" s="130">
        <v>498</v>
      </c>
      <c r="H97" s="130">
        <v>498</v>
      </c>
    </row>
    <row r="98" spans="1:8" hidden="1" x14ac:dyDescent="0.25">
      <c r="A98" s="127"/>
      <c r="B98" s="125"/>
      <c r="C98" s="146">
        <v>7395460</v>
      </c>
      <c r="D98" s="126" t="s">
        <v>197</v>
      </c>
      <c r="E98" s="130">
        <v>42145.2</v>
      </c>
      <c r="F98" s="130">
        <v>42145.2</v>
      </c>
      <c r="G98" s="130">
        <v>41</v>
      </c>
      <c r="H98" s="130">
        <v>41</v>
      </c>
    </row>
    <row r="99" spans="1:8" hidden="1" x14ac:dyDescent="0.25">
      <c r="A99" s="127"/>
      <c r="B99" s="125"/>
      <c r="C99" s="140">
        <v>2013540</v>
      </c>
      <c r="D99" s="125" t="s">
        <v>115</v>
      </c>
      <c r="E99" s="130">
        <v>78788.790000000008</v>
      </c>
      <c r="F99" s="130">
        <v>78788.790000000008</v>
      </c>
      <c r="G99" s="130">
        <v>45</v>
      </c>
      <c r="H99" s="130">
        <v>45</v>
      </c>
    </row>
    <row r="100" spans="1:8" hidden="1" x14ac:dyDescent="0.25">
      <c r="A100" s="127"/>
      <c r="B100" s="125"/>
      <c r="C100" s="146">
        <v>3311576</v>
      </c>
      <c r="D100" s="126" t="s">
        <v>124</v>
      </c>
      <c r="E100" s="130">
        <v>57491.490000000005</v>
      </c>
      <c r="F100" s="130">
        <v>57491.490000000005</v>
      </c>
      <c r="G100" s="130">
        <v>33</v>
      </c>
      <c r="H100" s="130">
        <v>33</v>
      </c>
    </row>
    <row r="101" spans="1:8" hidden="1" x14ac:dyDescent="0.25">
      <c r="A101" s="125"/>
      <c r="B101" s="126"/>
      <c r="C101" s="146">
        <v>3496965</v>
      </c>
      <c r="D101" s="126" t="s">
        <v>132</v>
      </c>
      <c r="E101" s="130">
        <v>16475.57</v>
      </c>
      <c r="F101" s="130">
        <v>16475.57</v>
      </c>
      <c r="G101" s="130">
        <v>8</v>
      </c>
      <c r="H101" s="130">
        <v>8</v>
      </c>
    </row>
    <row r="102" spans="1:8" hidden="1" x14ac:dyDescent="0.25">
      <c r="A102" s="125"/>
      <c r="B102" s="125"/>
      <c r="C102" s="140">
        <v>2012589</v>
      </c>
      <c r="D102" s="125" t="s">
        <v>89</v>
      </c>
      <c r="E102" s="130">
        <v>7977.8099999999995</v>
      </c>
      <c r="F102" s="130">
        <v>7977.8099999999995</v>
      </c>
      <c r="G102" s="130">
        <v>8</v>
      </c>
      <c r="H102" s="130">
        <v>8</v>
      </c>
    </row>
    <row r="103" spans="1:8" hidden="1" x14ac:dyDescent="0.25">
      <c r="A103" s="127"/>
      <c r="B103" s="127"/>
      <c r="C103" s="140">
        <v>6092508</v>
      </c>
      <c r="D103" s="125" t="s">
        <v>184</v>
      </c>
      <c r="E103" s="130">
        <v>162968.25</v>
      </c>
      <c r="F103" s="130">
        <v>162968.25</v>
      </c>
      <c r="G103" s="130">
        <v>96</v>
      </c>
      <c r="H103" s="130">
        <v>96</v>
      </c>
    </row>
    <row r="104" spans="1:8" hidden="1" x14ac:dyDescent="0.25">
      <c r="A104" s="127"/>
      <c r="B104" s="125"/>
      <c r="C104" s="146">
        <v>3373716</v>
      </c>
      <c r="D104" s="126" t="s">
        <v>245</v>
      </c>
      <c r="E104" s="130">
        <v>64455.58</v>
      </c>
      <c r="F104" s="130">
        <v>64455.58</v>
      </c>
      <c r="G104" s="130">
        <v>51</v>
      </c>
      <c r="H104" s="130">
        <v>51</v>
      </c>
    </row>
    <row r="105" spans="1:8" hidden="1" x14ac:dyDescent="0.25">
      <c r="A105" s="127"/>
      <c r="B105" s="125"/>
      <c r="C105" s="140">
        <v>2013501</v>
      </c>
      <c r="D105" s="125" t="s">
        <v>143</v>
      </c>
      <c r="E105" s="130">
        <v>11192.099999999999</v>
      </c>
      <c r="F105" s="130">
        <v>11192.099999999999</v>
      </c>
      <c r="G105" s="130">
        <v>11</v>
      </c>
      <c r="H105" s="130">
        <v>11</v>
      </c>
    </row>
    <row r="106" spans="1:8" hidden="1" x14ac:dyDescent="0.25">
      <c r="A106" s="127"/>
      <c r="B106" s="127"/>
      <c r="C106" s="140">
        <v>2014175</v>
      </c>
      <c r="D106" s="125" t="s">
        <v>219</v>
      </c>
      <c r="E106" s="130">
        <v>14882.85</v>
      </c>
      <c r="F106" s="130">
        <v>14882.85</v>
      </c>
      <c r="G106" s="130">
        <v>15</v>
      </c>
      <c r="H106" s="130">
        <v>15</v>
      </c>
    </row>
    <row r="107" spans="1:8" hidden="1" x14ac:dyDescent="0.25">
      <c r="A107" s="127"/>
      <c r="B107" s="125"/>
      <c r="C107" s="146">
        <v>2012343</v>
      </c>
      <c r="D107" s="126" t="s">
        <v>209</v>
      </c>
      <c r="E107" s="130">
        <v>1734.98</v>
      </c>
      <c r="F107" s="130">
        <v>1734.98</v>
      </c>
      <c r="G107" s="130">
        <v>2</v>
      </c>
      <c r="H107" s="130">
        <v>2</v>
      </c>
    </row>
    <row r="108" spans="1:8" hidden="1" x14ac:dyDescent="0.25">
      <c r="A108" s="127"/>
      <c r="B108" s="125"/>
      <c r="C108" s="140">
        <v>5285482</v>
      </c>
      <c r="D108" s="125" t="s">
        <v>107</v>
      </c>
      <c r="E108" s="130">
        <v>6641.7000000000007</v>
      </c>
      <c r="F108" s="130">
        <v>6641.7000000000007</v>
      </c>
      <c r="G108" s="130">
        <v>3</v>
      </c>
      <c r="H108" s="130">
        <v>3</v>
      </c>
    </row>
    <row r="109" spans="1:8" hidden="1" x14ac:dyDescent="0.25">
      <c r="A109" s="127"/>
      <c r="B109" s="127"/>
      <c r="C109" s="140">
        <v>2013506</v>
      </c>
      <c r="D109" s="125" t="s">
        <v>114</v>
      </c>
      <c r="E109" s="130">
        <v>15902.97</v>
      </c>
      <c r="F109" s="130">
        <v>15902.97</v>
      </c>
      <c r="G109" s="130">
        <v>12</v>
      </c>
      <c r="H109" s="130">
        <v>12</v>
      </c>
    </row>
    <row r="110" spans="1:8" hidden="1" x14ac:dyDescent="0.25">
      <c r="A110" s="127"/>
      <c r="B110" s="127"/>
      <c r="C110" s="140">
        <v>2012595</v>
      </c>
      <c r="D110" s="125" t="s">
        <v>141</v>
      </c>
      <c r="E110" s="130">
        <v>11628.03</v>
      </c>
      <c r="F110" s="130">
        <v>11628.03</v>
      </c>
      <c r="G110" s="130">
        <v>17</v>
      </c>
      <c r="H110" s="130">
        <v>17</v>
      </c>
    </row>
    <row r="111" spans="1:8" hidden="1" x14ac:dyDescent="0.25">
      <c r="A111" s="127"/>
      <c r="B111" s="127" t="s">
        <v>198</v>
      </c>
      <c r="C111" s="140">
        <v>6072539</v>
      </c>
      <c r="D111" s="125" t="s">
        <v>248</v>
      </c>
      <c r="E111" s="130">
        <v>9450</v>
      </c>
      <c r="F111" s="130">
        <v>9450</v>
      </c>
      <c r="G111" s="130">
        <v>20</v>
      </c>
      <c r="H111" s="130">
        <v>20</v>
      </c>
    </row>
    <row r="112" spans="1:8" hidden="1" x14ac:dyDescent="0.25">
      <c r="A112" s="127"/>
      <c r="B112" s="127"/>
      <c r="C112" s="140">
        <v>6152461</v>
      </c>
      <c r="D112" s="125" t="s">
        <v>233</v>
      </c>
      <c r="E112" s="130">
        <v>6807.01</v>
      </c>
      <c r="F112" s="130">
        <v>6807.01</v>
      </c>
      <c r="G112" s="130">
        <v>5</v>
      </c>
      <c r="H112" s="130">
        <v>5</v>
      </c>
    </row>
    <row r="113" spans="1:8" hidden="1" x14ac:dyDescent="0.25">
      <c r="A113" s="127"/>
      <c r="B113" s="127"/>
      <c r="C113" s="140">
        <v>2012307</v>
      </c>
      <c r="D113" s="125" t="s">
        <v>271</v>
      </c>
      <c r="E113" s="130">
        <v>21925.31</v>
      </c>
      <c r="F113" s="130">
        <v>21925.31</v>
      </c>
      <c r="G113" s="130">
        <v>16</v>
      </c>
      <c r="H113" s="130">
        <v>16</v>
      </c>
    </row>
    <row r="114" spans="1:8" hidden="1" x14ac:dyDescent="0.25">
      <c r="A114" s="127"/>
      <c r="B114" s="127"/>
      <c r="C114" s="140">
        <v>2012788</v>
      </c>
      <c r="D114" s="125" t="s">
        <v>272</v>
      </c>
      <c r="E114" s="130">
        <v>658.26</v>
      </c>
      <c r="F114" s="130">
        <v>658.26</v>
      </c>
      <c r="G114" s="130">
        <v>1</v>
      </c>
      <c r="H114" s="130">
        <v>1</v>
      </c>
    </row>
    <row r="115" spans="1:8" hidden="1" x14ac:dyDescent="0.25">
      <c r="A115" s="127"/>
      <c r="B115" s="127"/>
      <c r="C115" s="140">
        <v>3292501</v>
      </c>
      <c r="D115" s="125" t="s">
        <v>155</v>
      </c>
      <c r="E115" s="130">
        <v>843053.17000000016</v>
      </c>
      <c r="F115" s="130">
        <v>843053.17000000016</v>
      </c>
      <c r="G115" s="130">
        <v>575</v>
      </c>
      <c r="H115" s="130">
        <v>575</v>
      </c>
    </row>
    <row r="116" spans="1:8" hidden="1" x14ac:dyDescent="0.25">
      <c r="A116" s="127"/>
      <c r="B116" s="127"/>
      <c r="C116" s="140">
        <v>2075322</v>
      </c>
      <c r="D116" s="125" t="s">
        <v>223</v>
      </c>
      <c r="E116" s="130">
        <v>11747.33</v>
      </c>
      <c r="F116" s="130">
        <v>11747.33</v>
      </c>
      <c r="G116" s="130">
        <v>15</v>
      </c>
      <c r="H116" s="130">
        <v>15</v>
      </c>
    </row>
    <row r="117" spans="1:8" hidden="1" x14ac:dyDescent="0.25">
      <c r="A117" s="127"/>
      <c r="B117" s="127"/>
      <c r="C117" s="140">
        <v>6044808</v>
      </c>
      <c r="D117" s="125" t="s">
        <v>170</v>
      </c>
      <c r="E117" s="130">
        <v>20767.219999999998</v>
      </c>
      <c r="F117" s="130">
        <v>20767.219999999998</v>
      </c>
      <c r="G117" s="130">
        <v>16</v>
      </c>
      <c r="H117" s="130">
        <v>16</v>
      </c>
    </row>
    <row r="118" spans="1:8" hidden="1" x14ac:dyDescent="0.25">
      <c r="A118" s="127"/>
      <c r="B118" s="127"/>
      <c r="C118" s="140">
        <v>7287687</v>
      </c>
      <c r="D118" s="125" t="s">
        <v>306</v>
      </c>
      <c r="E118" s="130">
        <v>17446.099999999999</v>
      </c>
      <c r="F118" s="130">
        <v>17446.099999999999</v>
      </c>
      <c r="G118" s="130">
        <v>14</v>
      </c>
      <c r="H118" s="130">
        <v>14</v>
      </c>
    </row>
    <row r="119" spans="1:8" hidden="1" x14ac:dyDescent="0.25">
      <c r="A119" s="127"/>
      <c r="B119" s="127" t="s">
        <v>73</v>
      </c>
      <c r="C119" s="140">
        <v>2011498</v>
      </c>
      <c r="D119" s="125" t="s">
        <v>110</v>
      </c>
      <c r="E119" s="130">
        <v>3480.99</v>
      </c>
      <c r="F119" s="130">
        <v>3480.99</v>
      </c>
      <c r="G119" s="130">
        <v>3</v>
      </c>
      <c r="H119" s="130">
        <v>3</v>
      </c>
    </row>
    <row r="120" spans="1:8" hidden="1" x14ac:dyDescent="0.25">
      <c r="A120" s="127"/>
      <c r="B120" s="127"/>
      <c r="C120" s="140">
        <v>6016300</v>
      </c>
      <c r="D120" s="125" t="s">
        <v>156</v>
      </c>
      <c r="E120" s="130">
        <v>28852.29</v>
      </c>
      <c r="F120" s="130">
        <v>28852.29</v>
      </c>
      <c r="G120" s="130">
        <v>34</v>
      </c>
      <c r="H120" s="130">
        <v>34</v>
      </c>
    </row>
    <row r="121" spans="1:8" hidden="1" x14ac:dyDescent="0.25">
      <c r="A121" s="127"/>
      <c r="B121" s="127"/>
      <c r="C121" s="140">
        <v>2012926</v>
      </c>
      <c r="D121" s="125" t="s">
        <v>162</v>
      </c>
      <c r="E121" s="130">
        <v>22877.429999999997</v>
      </c>
      <c r="F121" s="130">
        <v>22877.429999999997</v>
      </c>
      <c r="G121" s="130">
        <v>9</v>
      </c>
      <c r="H121" s="130">
        <v>9</v>
      </c>
    </row>
    <row r="122" spans="1:8" hidden="1" x14ac:dyDescent="0.25">
      <c r="A122" s="127"/>
      <c r="B122" s="127"/>
      <c r="C122" s="140">
        <v>2012462</v>
      </c>
      <c r="D122" s="125" t="s">
        <v>186</v>
      </c>
      <c r="E122" s="130">
        <v>23195.899999999998</v>
      </c>
      <c r="F122" s="130">
        <v>23195.899999999998</v>
      </c>
      <c r="G122" s="130">
        <v>15</v>
      </c>
      <c r="H122" s="130">
        <v>15</v>
      </c>
    </row>
    <row r="123" spans="1:8" hidden="1" x14ac:dyDescent="0.25">
      <c r="A123" s="127"/>
      <c r="B123" s="127"/>
      <c r="C123" s="140">
        <v>2012345</v>
      </c>
      <c r="D123" s="125" t="s">
        <v>172</v>
      </c>
      <c r="E123" s="130">
        <v>12237.76</v>
      </c>
      <c r="F123" s="130">
        <v>12237.76</v>
      </c>
      <c r="G123" s="130">
        <v>14</v>
      </c>
      <c r="H123" s="130">
        <v>14</v>
      </c>
    </row>
    <row r="124" spans="1:8" hidden="1" x14ac:dyDescent="0.25">
      <c r="A124" s="127"/>
      <c r="B124" s="127"/>
      <c r="C124" s="140">
        <v>5392368</v>
      </c>
      <c r="D124" s="125" t="s">
        <v>268</v>
      </c>
      <c r="E124" s="130">
        <v>18866.140000000003</v>
      </c>
      <c r="F124" s="130">
        <v>18866.140000000003</v>
      </c>
      <c r="G124" s="130">
        <v>12</v>
      </c>
      <c r="H124" s="130">
        <v>12</v>
      </c>
    </row>
    <row r="125" spans="1:8" hidden="1" x14ac:dyDescent="0.25">
      <c r="A125" s="127"/>
      <c r="B125" s="127"/>
      <c r="C125" s="140">
        <v>3440008</v>
      </c>
      <c r="D125" s="125" t="s">
        <v>228</v>
      </c>
      <c r="E125" s="130">
        <v>13808.84</v>
      </c>
      <c r="F125" s="130">
        <v>13808.84</v>
      </c>
      <c r="G125" s="130">
        <v>12</v>
      </c>
      <c r="H125" s="130">
        <v>12</v>
      </c>
    </row>
    <row r="126" spans="1:8" hidden="1" x14ac:dyDescent="0.25">
      <c r="A126" s="127"/>
      <c r="B126" s="127"/>
      <c r="C126" s="140">
        <v>2012299</v>
      </c>
      <c r="D126" s="125" t="s">
        <v>207</v>
      </c>
      <c r="E126" s="130">
        <v>29027.569999999996</v>
      </c>
      <c r="F126" s="130">
        <v>29027.569999999996</v>
      </c>
      <c r="G126" s="130">
        <v>22</v>
      </c>
      <c r="H126" s="130">
        <v>22</v>
      </c>
    </row>
    <row r="127" spans="1:8" hidden="1" x14ac:dyDescent="0.25">
      <c r="A127" s="127"/>
      <c r="B127" s="127"/>
      <c r="C127" s="140">
        <v>3289192</v>
      </c>
      <c r="D127" s="125" t="s">
        <v>76</v>
      </c>
      <c r="E127" s="130">
        <v>29418.23</v>
      </c>
      <c r="F127" s="130">
        <v>29418.23</v>
      </c>
      <c r="G127" s="130">
        <v>19</v>
      </c>
      <c r="H127" s="130">
        <v>19</v>
      </c>
    </row>
    <row r="128" spans="1:8" hidden="1" x14ac:dyDescent="0.25">
      <c r="A128" s="127"/>
      <c r="B128" s="127"/>
      <c r="C128" s="140">
        <v>6012812</v>
      </c>
      <c r="D128" s="125" t="s">
        <v>229</v>
      </c>
      <c r="E128" s="130">
        <v>35804.21</v>
      </c>
      <c r="F128" s="130">
        <v>35804.21</v>
      </c>
      <c r="G128" s="130">
        <v>33</v>
      </c>
      <c r="H128" s="130">
        <v>33</v>
      </c>
    </row>
    <row r="129" spans="1:8" hidden="1" x14ac:dyDescent="0.25">
      <c r="A129" s="127"/>
      <c r="B129" s="127"/>
      <c r="C129" s="140">
        <v>2023100</v>
      </c>
      <c r="D129" s="125" t="s">
        <v>270</v>
      </c>
      <c r="E129" s="130">
        <v>221139.81999999995</v>
      </c>
      <c r="F129" s="130">
        <v>221139.81999999995</v>
      </c>
      <c r="G129" s="130">
        <v>140</v>
      </c>
      <c r="H129" s="130">
        <v>140</v>
      </c>
    </row>
    <row r="130" spans="1:8" hidden="1" x14ac:dyDescent="0.25">
      <c r="A130" s="127"/>
      <c r="B130" s="127"/>
      <c r="C130" s="140">
        <v>2013398</v>
      </c>
      <c r="D130" s="125" t="s">
        <v>253</v>
      </c>
      <c r="E130" s="130">
        <v>26600.170000000002</v>
      </c>
      <c r="F130" s="130">
        <v>26600.170000000002</v>
      </c>
      <c r="G130" s="130">
        <v>19</v>
      </c>
      <c r="H130" s="130">
        <v>19</v>
      </c>
    </row>
    <row r="131" spans="1:8" hidden="1" x14ac:dyDescent="0.25">
      <c r="A131" s="127"/>
      <c r="B131" s="127"/>
      <c r="C131" s="140">
        <v>2014124</v>
      </c>
      <c r="D131" s="125" t="s">
        <v>217</v>
      </c>
      <c r="E131" s="130">
        <v>1791.75</v>
      </c>
      <c r="F131" s="130">
        <v>1791.75</v>
      </c>
      <c r="G131" s="130">
        <v>1</v>
      </c>
      <c r="H131" s="130">
        <v>1</v>
      </c>
    </row>
    <row r="132" spans="1:8" hidden="1" x14ac:dyDescent="0.25">
      <c r="A132" s="127"/>
      <c r="B132" s="127"/>
      <c r="C132" s="140">
        <v>3439965</v>
      </c>
      <c r="D132" s="125" t="s">
        <v>285</v>
      </c>
      <c r="E132" s="130">
        <v>18236.75</v>
      </c>
      <c r="F132" s="130">
        <v>18236.75</v>
      </c>
      <c r="G132" s="130">
        <v>11</v>
      </c>
      <c r="H132" s="130">
        <v>11</v>
      </c>
    </row>
    <row r="133" spans="1:8" hidden="1" x14ac:dyDescent="0.25">
      <c r="A133" s="127"/>
      <c r="B133" s="127"/>
      <c r="C133" s="140">
        <v>6076061</v>
      </c>
      <c r="D133" s="125" t="s">
        <v>67</v>
      </c>
      <c r="E133" s="130">
        <v>4172.16</v>
      </c>
      <c r="F133" s="130">
        <v>4172.16</v>
      </c>
      <c r="G133" s="130">
        <v>3</v>
      </c>
      <c r="H133" s="130">
        <v>3</v>
      </c>
    </row>
    <row r="134" spans="1:8" hidden="1" x14ac:dyDescent="0.25">
      <c r="A134" s="127"/>
      <c r="B134" s="127"/>
      <c r="C134" s="140">
        <v>2024402</v>
      </c>
      <c r="D134" s="125" t="s">
        <v>4</v>
      </c>
      <c r="E134" s="130">
        <v>7567.8300000000008</v>
      </c>
      <c r="F134" s="130">
        <v>7567.8300000000008</v>
      </c>
      <c r="G134" s="130">
        <v>9</v>
      </c>
      <c r="H134" s="130">
        <v>9</v>
      </c>
    </row>
    <row r="135" spans="1:8" hidden="1" x14ac:dyDescent="0.25">
      <c r="A135" s="127"/>
      <c r="B135" s="127"/>
      <c r="C135" s="140">
        <v>6229682</v>
      </c>
      <c r="D135" s="125" t="s">
        <v>129</v>
      </c>
      <c r="E135" s="130">
        <v>34848.559999999998</v>
      </c>
      <c r="F135" s="130">
        <v>34848.559999999998</v>
      </c>
      <c r="G135" s="130">
        <v>32</v>
      </c>
      <c r="H135" s="130">
        <v>32</v>
      </c>
    </row>
    <row r="136" spans="1:8" hidden="1" x14ac:dyDescent="0.25">
      <c r="A136" s="127"/>
      <c r="B136" s="127"/>
      <c r="C136" s="140">
        <v>6072784</v>
      </c>
      <c r="D136" s="125" t="s">
        <v>157</v>
      </c>
      <c r="E136" s="130">
        <v>33897.35</v>
      </c>
      <c r="F136" s="130">
        <v>33897.35</v>
      </c>
      <c r="G136" s="130">
        <v>15</v>
      </c>
      <c r="H136" s="130">
        <v>15</v>
      </c>
    </row>
    <row r="137" spans="1:8" hidden="1" x14ac:dyDescent="0.25">
      <c r="A137" s="127"/>
      <c r="B137" s="127"/>
      <c r="C137" s="140">
        <v>2017123</v>
      </c>
      <c r="D137" s="125" t="s">
        <v>11</v>
      </c>
      <c r="E137" s="130">
        <v>232597.48999999993</v>
      </c>
      <c r="F137" s="130">
        <v>232597.48999999993</v>
      </c>
      <c r="G137" s="130">
        <v>219</v>
      </c>
      <c r="H137" s="130">
        <v>219</v>
      </c>
    </row>
    <row r="138" spans="1:8" hidden="1" x14ac:dyDescent="0.25">
      <c r="A138" s="127"/>
      <c r="B138" s="127"/>
      <c r="C138" s="140">
        <v>2012974</v>
      </c>
      <c r="D138" s="125" t="s">
        <v>309</v>
      </c>
      <c r="E138" s="130">
        <v>9136.7099999999991</v>
      </c>
      <c r="F138" s="130">
        <v>9136.7099999999991</v>
      </c>
      <c r="G138" s="130">
        <v>10</v>
      </c>
      <c r="H138" s="130">
        <v>10</v>
      </c>
    </row>
    <row r="139" spans="1:8" hidden="1" x14ac:dyDescent="0.25">
      <c r="A139" s="127"/>
      <c r="B139" s="127"/>
      <c r="C139" s="140">
        <v>2086141</v>
      </c>
      <c r="D139" s="125" t="s">
        <v>225</v>
      </c>
      <c r="E139" s="130">
        <v>28386.34</v>
      </c>
      <c r="F139" s="130">
        <v>28386.34</v>
      </c>
      <c r="G139" s="130">
        <v>30</v>
      </c>
      <c r="H139" s="130">
        <v>30</v>
      </c>
    </row>
    <row r="140" spans="1:8" hidden="1" x14ac:dyDescent="0.25">
      <c r="A140" s="127"/>
      <c r="B140" s="127"/>
      <c r="C140" s="140">
        <v>4292074</v>
      </c>
      <c r="D140" s="125" t="s">
        <v>201</v>
      </c>
      <c r="E140" s="130">
        <v>19098.900000000001</v>
      </c>
      <c r="F140" s="130">
        <v>19098.900000000001</v>
      </c>
      <c r="G140" s="130">
        <v>22</v>
      </c>
      <c r="H140" s="130">
        <v>22</v>
      </c>
    </row>
    <row r="141" spans="1:8" hidden="1" x14ac:dyDescent="0.25">
      <c r="A141" s="127"/>
      <c r="B141" s="127"/>
      <c r="C141" s="140">
        <v>2059406</v>
      </c>
      <c r="D141" s="125" t="s">
        <v>176</v>
      </c>
      <c r="E141" s="130">
        <v>38354.509999999995</v>
      </c>
      <c r="F141" s="130">
        <v>38354.509999999995</v>
      </c>
      <c r="G141" s="130">
        <v>29</v>
      </c>
      <c r="H141" s="130">
        <v>29</v>
      </c>
    </row>
    <row r="142" spans="1:8" hidden="1" x14ac:dyDescent="0.25">
      <c r="A142" s="127"/>
      <c r="B142" s="127"/>
      <c r="C142" s="140">
        <v>3289139</v>
      </c>
      <c r="D142" s="125" t="s">
        <v>278</v>
      </c>
      <c r="E142" s="130">
        <v>6885.05</v>
      </c>
      <c r="F142" s="130">
        <v>6885.05</v>
      </c>
      <c r="G142" s="130">
        <v>4</v>
      </c>
      <c r="H142" s="130">
        <v>4</v>
      </c>
    </row>
    <row r="143" spans="1:8" hidden="1" x14ac:dyDescent="0.25">
      <c r="A143" s="127"/>
      <c r="B143" s="127"/>
      <c r="C143" s="140">
        <v>6135518</v>
      </c>
      <c r="D143" s="125" t="s">
        <v>105</v>
      </c>
      <c r="E143" s="130">
        <v>35436.92</v>
      </c>
      <c r="F143" s="130">
        <v>35436.92</v>
      </c>
      <c r="G143" s="130">
        <v>32</v>
      </c>
      <c r="H143" s="130">
        <v>32</v>
      </c>
    </row>
    <row r="144" spans="1:8" hidden="1" x14ac:dyDescent="0.25">
      <c r="A144" s="127"/>
      <c r="B144" s="127"/>
      <c r="C144" s="140">
        <v>2012848</v>
      </c>
      <c r="D144" s="125" t="s">
        <v>174</v>
      </c>
      <c r="E144" s="130">
        <v>17459.939999999999</v>
      </c>
      <c r="F144" s="130">
        <v>17459.939999999999</v>
      </c>
      <c r="G144" s="130">
        <v>18</v>
      </c>
      <c r="H144" s="130">
        <v>18</v>
      </c>
    </row>
    <row r="145" spans="1:8" hidden="1" x14ac:dyDescent="0.25">
      <c r="A145" s="127"/>
      <c r="B145" s="127"/>
      <c r="C145" s="140">
        <v>2074509</v>
      </c>
      <c r="D145" s="125" t="s">
        <v>151</v>
      </c>
      <c r="E145" s="130">
        <v>17039.940000000002</v>
      </c>
      <c r="F145" s="130">
        <v>17039.940000000002</v>
      </c>
      <c r="G145" s="130">
        <v>6</v>
      </c>
      <c r="H145" s="130">
        <v>6</v>
      </c>
    </row>
    <row r="146" spans="1:8" hidden="1" x14ac:dyDescent="0.25">
      <c r="A146" s="127"/>
      <c r="B146" s="127"/>
      <c r="C146" s="140">
        <v>2012764</v>
      </c>
      <c r="D146" s="125" t="s">
        <v>308</v>
      </c>
      <c r="E146" s="130">
        <v>1803.9</v>
      </c>
      <c r="F146" s="130">
        <v>1803.9</v>
      </c>
      <c r="G146" s="130">
        <v>3</v>
      </c>
      <c r="H146" s="130">
        <v>3</v>
      </c>
    </row>
    <row r="147" spans="1:8" hidden="1" x14ac:dyDescent="0.25">
      <c r="A147" s="127"/>
      <c r="B147" s="127"/>
      <c r="C147" s="140">
        <v>2075888</v>
      </c>
      <c r="D147" s="125" t="s">
        <v>7</v>
      </c>
      <c r="E147" s="130">
        <v>4023.5</v>
      </c>
      <c r="F147" s="130">
        <v>4023.5</v>
      </c>
      <c r="G147" s="130">
        <v>4</v>
      </c>
      <c r="H147" s="130">
        <v>4</v>
      </c>
    </row>
    <row r="148" spans="1:8" hidden="1" x14ac:dyDescent="0.25">
      <c r="A148" s="127"/>
      <c r="B148" s="127"/>
      <c r="C148" s="140">
        <v>6032397</v>
      </c>
      <c r="D148" s="125" t="s">
        <v>125</v>
      </c>
      <c r="E148" s="130">
        <v>688797.72</v>
      </c>
      <c r="F148" s="130">
        <v>688797.72</v>
      </c>
      <c r="G148" s="130">
        <v>384</v>
      </c>
      <c r="H148" s="130">
        <v>384</v>
      </c>
    </row>
    <row r="149" spans="1:8" hidden="1" x14ac:dyDescent="0.25">
      <c r="A149" s="127"/>
      <c r="B149" s="127"/>
      <c r="C149" s="140">
        <v>3289208</v>
      </c>
      <c r="D149" s="125" t="s">
        <v>263</v>
      </c>
      <c r="E149" s="130">
        <v>21147.449999999997</v>
      </c>
      <c r="F149" s="130">
        <v>21147.449999999997</v>
      </c>
      <c r="G149" s="130">
        <v>14</v>
      </c>
      <c r="H149" s="130">
        <v>14</v>
      </c>
    </row>
    <row r="150" spans="1:8" hidden="1" x14ac:dyDescent="0.25">
      <c r="A150" s="127"/>
      <c r="B150" s="127"/>
      <c r="C150" s="140">
        <v>2085909</v>
      </c>
      <c r="D150" s="125" t="s">
        <v>299</v>
      </c>
      <c r="E150" s="130">
        <v>1266</v>
      </c>
      <c r="F150" s="130">
        <v>1266</v>
      </c>
      <c r="G150" s="130">
        <v>1</v>
      </c>
      <c r="H150" s="130">
        <v>1</v>
      </c>
    </row>
    <row r="151" spans="1:8" hidden="1" x14ac:dyDescent="0.25">
      <c r="A151" s="127"/>
      <c r="B151" s="127"/>
      <c r="C151" s="140">
        <v>3259603</v>
      </c>
      <c r="D151" s="125" t="s">
        <v>168</v>
      </c>
      <c r="E151" s="130">
        <v>30308.67</v>
      </c>
      <c r="F151" s="130">
        <v>30308.67</v>
      </c>
      <c r="G151" s="130">
        <v>20</v>
      </c>
      <c r="H151" s="130">
        <v>20</v>
      </c>
    </row>
    <row r="152" spans="1:8" hidden="1" x14ac:dyDescent="0.25">
      <c r="A152" s="127"/>
      <c r="B152" s="127"/>
      <c r="C152" s="140">
        <v>4356763</v>
      </c>
      <c r="D152" s="125" t="s">
        <v>181</v>
      </c>
      <c r="E152" s="130">
        <v>10718.52</v>
      </c>
      <c r="F152" s="130">
        <v>10718.52</v>
      </c>
      <c r="G152" s="130">
        <v>4</v>
      </c>
      <c r="H152" s="130">
        <v>4</v>
      </c>
    </row>
    <row r="153" spans="1:8" hidden="1" x14ac:dyDescent="0.25">
      <c r="A153" s="127"/>
      <c r="B153" s="127"/>
      <c r="C153" s="140">
        <v>4306560</v>
      </c>
      <c r="D153" s="125" t="s">
        <v>79</v>
      </c>
      <c r="E153" s="130">
        <v>22395.050000000003</v>
      </c>
      <c r="F153" s="130">
        <v>22395.050000000003</v>
      </c>
      <c r="G153" s="130">
        <v>11</v>
      </c>
      <c r="H153" s="130">
        <v>11</v>
      </c>
    </row>
    <row r="154" spans="1:8" hidden="1" x14ac:dyDescent="0.25">
      <c r="A154" s="127"/>
      <c r="B154" s="127"/>
      <c r="C154" s="140">
        <v>2012416</v>
      </c>
      <c r="D154" s="125" t="s">
        <v>237</v>
      </c>
      <c r="E154" s="130">
        <v>31031.940000000002</v>
      </c>
      <c r="F154" s="130">
        <v>31031.940000000002</v>
      </c>
      <c r="G154" s="130">
        <v>20</v>
      </c>
      <c r="H154" s="130">
        <v>20</v>
      </c>
    </row>
    <row r="155" spans="1:8" hidden="1" x14ac:dyDescent="0.25">
      <c r="A155" s="127"/>
      <c r="B155" s="127"/>
      <c r="C155" s="140">
        <v>3289140</v>
      </c>
      <c r="D155" s="125" t="s">
        <v>314</v>
      </c>
      <c r="E155" s="130">
        <v>2271.7399999999998</v>
      </c>
      <c r="F155" s="130">
        <v>2271.7399999999998</v>
      </c>
      <c r="G155" s="130">
        <v>2</v>
      </c>
      <c r="H155" s="130">
        <v>2</v>
      </c>
    </row>
    <row r="156" spans="1:8" hidden="1" x14ac:dyDescent="0.25">
      <c r="A156" s="127"/>
      <c r="B156" s="127" t="s">
        <v>83</v>
      </c>
      <c r="C156" s="140">
        <v>2013485</v>
      </c>
      <c r="D156" s="125" t="s">
        <v>202</v>
      </c>
      <c r="E156" s="130">
        <v>100423.44</v>
      </c>
      <c r="F156" s="130">
        <v>100423.44</v>
      </c>
      <c r="G156" s="130">
        <v>97</v>
      </c>
      <c r="H156" s="130">
        <v>97</v>
      </c>
    </row>
    <row r="157" spans="1:8" hidden="1" x14ac:dyDescent="0.25">
      <c r="A157" s="127"/>
      <c r="B157" s="127"/>
      <c r="C157" s="140">
        <v>2013623</v>
      </c>
      <c r="D157" s="125" t="s">
        <v>275</v>
      </c>
      <c r="E157" s="130">
        <v>71226.049999999988</v>
      </c>
      <c r="F157" s="130">
        <v>71226.049999999988</v>
      </c>
      <c r="G157" s="130">
        <v>49</v>
      </c>
      <c r="H157" s="130">
        <v>49</v>
      </c>
    </row>
    <row r="158" spans="1:8" hidden="1" x14ac:dyDescent="0.25">
      <c r="A158" s="127"/>
      <c r="B158" s="127"/>
      <c r="C158" s="140">
        <v>2012869</v>
      </c>
      <c r="D158" s="125" t="s">
        <v>273</v>
      </c>
      <c r="E158" s="130">
        <v>47227.18</v>
      </c>
      <c r="F158" s="130">
        <v>47227.18</v>
      </c>
      <c r="G158" s="130">
        <v>35</v>
      </c>
      <c r="H158" s="130">
        <v>35</v>
      </c>
    </row>
    <row r="159" spans="1:8" hidden="1" x14ac:dyDescent="0.25">
      <c r="A159" s="127"/>
      <c r="B159" s="127"/>
      <c r="C159" s="140">
        <v>2014176</v>
      </c>
      <c r="D159" s="125" t="s">
        <v>146</v>
      </c>
      <c r="E159" s="130">
        <v>3435.26</v>
      </c>
      <c r="F159" s="130">
        <v>3435.26</v>
      </c>
      <c r="G159" s="130">
        <v>4</v>
      </c>
      <c r="H159" s="130">
        <v>4</v>
      </c>
    </row>
    <row r="160" spans="1:8" hidden="1" x14ac:dyDescent="0.25">
      <c r="A160" s="127"/>
      <c r="B160" s="127"/>
      <c r="C160" s="140">
        <v>3350744</v>
      </c>
      <c r="D160" s="125" t="s">
        <v>104</v>
      </c>
      <c r="E160" s="130">
        <v>500.5</v>
      </c>
      <c r="F160" s="130">
        <v>500.5</v>
      </c>
      <c r="G160" s="130">
        <v>1</v>
      </c>
      <c r="H160" s="130">
        <v>1</v>
      </c>
    </row>
    <row r="161" spans="1:8" hidden="1" x14ac:dyDescent="0.25">
      <c r="A161" s="127"/>
      <c r="B161" s="127"/>
      <c r="C161" s="140">
        <v>2024955</v>
      </c>
      <c r="D161" s="125" t="s">
        <v>241</v>
      </c>
      <c r="E161" s="130">
        <v>7417.91</v>
      </c>
      <c r="F161" s="130">
        <v>7417.91</v>
      </c>
      <c r="G161" s="130">
        <v>4</v>
      </c>
      <c r="H161" s="130">
        <v>4</v>
      </c>
    </row>
    <row r="162" spans="1:8" hidden="1" x14ac:dyDescent="0.25">
      <c r="A162" s="127" t="s">
        <v>17</v>
      </c>
      <c r="B162" s="127" t="s">
        <v>58</v>
      </c>
      <c r="C162" s="140">
        <v>2013635</v>
      </c>
      <c r="D162" s="125" t="s">
        <v>236</v>
      </c>
      <c r="E162" s="130">
        <v>140659.09000000005</v>
      </c>
      <c r="F162" s="130">
        <v>140659.09000000005</v>
      </c>
      <c r="G162" s="130">
        <v>108</v>
      </c>
      <c r="H162" s="130">
        <v>108</v>
      </c>
    </row>
    <row r="163" spans="1:8" hidden="1" x14ac:dyDescent="0.25">
      <c r="A163" s="127"/>
      <c r="B163" s="127"/>
      <c r="C163" s="140">
        <v>2014157</v>
      </c>
      <c r="D163" s="125" t="s">
        <v>254</v>
      </c>
      <c r="E163" s="130">
        <v>40291.780000000006</v>
      </c>
      <c r="F163" s="130">
        <v>40291.780000000006</v>
      </c>
      <c r="G163" s="130">
        <v>37</v>
      </c>
      <c r="H163" s="130">
        <v>37</v>
      </c>
    </row>
    <row r="164" spans="1:8" hidden="1" x14ac:dyDescent="0.25">
      <c r="A164" s="127"/>
      <c r="B164" s="127"/>
      <c r="C164" s="140">
        <v>2013592</v>
      </c>
      <c r="D164" s="125" t="s">
        <v>216</v>
      </c>
      <c r="E164" s="130">
        <v>10657.92</v>
      </c>
      <c r="F164" s="130">
        <v>10657.92</v>
      </c>
      <c r="G164" s="130">
        <v>15</v>
      </c>
      <c r="H164" s="130">
        <v>15</v>
      </c>
    </row>
    <row r="165" spans="1:8" hidden="1" x14ac:dyDescent="0.25">
      <c r="A165" s="127"/>
      <c r="B165" s="127"/>
      <c r="C165" s="140">
        <v>2013186</v>
      </c>
      <c r="D165" s="125" t="s">
        <v>94</v>
      </c>
      <c r="E165" s="130">
        <v>16192.300000000001</v>
      </c>
      <c r="F165" s="130">
        <v>16192.300000000001</v>
      </c>
      <c r="G165" s="130">
        <v>16</v>
      </c>
      <c r="H165" s="130">
        <v>16</v>
      </c>
    </row>
    <row r="166" spans="1:8" hidden="1" x14ac:dyDescent="0.25">
      <c r="A166" s="127"/>
      <c r="B166" s="127"/>
      <c r="C166" s="140">
        <v>2012965</v>
      </c>
      <c r="D166" s="125" t="s">
        <v>90</v>
      </c>
      <c r="E166" s="130">
        <v>11413.039999999999</v>
      </c>
      <c r="F166" s="130">
        <v>11413.039999999999</v>
      </c>
      <c r="G166" s="130">
        <v>14</v>
      </c>
      <c r="H166" s="130">
        <v>14</v>
      </c>
    </row>
    <row r="167" spans="1:8" hidden="1" x14ac:dyDescent="0.25">
      <c r="A167" s="127"/>
      <c r="B167" s="127"/>
      <c r="C167" s="140">
        <v>2063330</v>
      </c>
      <c r="D167" s="125" t="s">
        <v>222</v>
      </c>
      <c r="E167" s="130">
        <v>15167.199999999999</v>
      </c>
      <c r="F167" s="130">
        <v>15167.199999999999</v>
      </c>
      <c r="G167" s="130">
        <v>16</v>
      </c>
      <c r="H167" s="130">
        <v>16</v>
      </c>
    </row>
    <row r="168" spans="1:8" hidden="1" x14ac:dyDescent="0.25">
      <c r="A168" s="127"/>
      <c r="B168" s="127"/>
      <c r="C168" s="140">
        <v>2074765</v>
      </c>
      <c r="D168" s="125" t="s">
        <v>119</v>
      </c>
      <c r="E168" s="130">
        <v>26769.35</v>
      </c>
      <c r="F168" s="130">
        <v>26769.35</v>
      </c>
      <c r="G168" s="130">
        <v>16</v>
      </c>
      <c r="H168" s="130">
        <v>16</v>
      </c>
    </row>
    <row r="169" spans="1:8" hidden="1" x14ac:dyDescent="0.25">
      <c r="A169" s="127"/>
      <c r="B169" s="127"/>
      <c r="C169" s="140">
        <v>2091143</v>
      </c>
      <c r="D169" s="125" t="s">
        <v>122</v>
      </c>
      <c r="E169" s="130">
        <v>5656.17</v>
      </c>
      <c r="F169" s="130">
        <v>5656.17</v>
      </c>
      <c r="G169" s="130">
        <v>2</v>
      </c>
      <c r="H169" s="130">
        <v>2</v>
      </c>
    </row>
    <row r="170" spans="1:8" hidden="1" x14ac:dyDescent="0.25">
      <c r="A170" s="127"/>
      <c r="B170" s="127"/>
      <c r="C170" s="140">
        <v>4311507</v>
      </c>
      <c r="D170" s="125" t="s">
        <v>70</v>
      </c>
      <c r="E170" s="130">
        <v>11264.04</v>
      </c>
      <c r="F170" s="130">
        <v>11264.04</v>
      </c>
      <c r="G170" s="130">
        <v>9</v>
      </c>
      <c r="H170" s="130">
        <v>9</v>
      </c>
    </row>
    <row r="171" spans="1:8" hidden="1" x14ac:dyDescent="0.25">
      <c r="A171" s="127"/>
      <c r="B171" s="127"/>
      <c r="C171" s="140">
        <v>2014632</v>
      </c>
      <c r="D171" s="125" t="s">
        <v>255</v>
      </c>
      <c r="E171" s="130">
        <v>75804.079999999987</v>
      </c>
      <c r="F171" s="130">
        <v>75804.079999999987</v>
      </c>
      <c r="G171" s="130">
        <v>49</v>
      </c>
      <c r="H171" s="130">
        <v>49</v>
      </c>
    </row>
    <row r="172" spans="1:8" hidden="1" x14ac:dyDescent="0.25">
      <c r="A172" s="127"/>
      <c r="B172" s="127"/>
      <c r="C172" s="140">
        <v>2012164</v>
      </c>
      <c r="D172" s="125" t="s">
        <v>160</v>
      </c>
      <c r="E172" s="130">
        <v>12081.480000000001</v>
      </c>
      <c r="F172" s="130">
        <v>12081.480000000001</v>
      </c>
      <c r="G172" s="130">
        <v>6</v>
      </c>
      <c r="H172" s="130">
        <v>6</v>
      </c>
    </row>
    <row r="173" spans="1:8" hidden="1" x14ac:dyDescent="0.25">
      <c r="A173" s="127"/>
      <c r="B173" s="127"/>
      <c r="C173" s="140">
        <v>7353373</v>
      </c>
      <c r="D173" s="125" t="s">
        <v>160</v>
      </c>
      <c r="E173" s="130">
        <v>23751.149999999998</v>
      </c>
      <c r="F173" s="130">
        <v>23751.149999999998</v>
      </c>
      <c r="G173" s="130">
        <v>20</v>
      </c>
      <c r="H173" s="130">
        <v>20</v>
      </c>
    </row>
    <row r="174" spans="1:8" hidden="1" x14ac:dyDescent="0.25">
      <c r="A174" s="127"/>
      <c r="B174" s="127"/>
      <c r="C174" s="140">
        <v>2071935</v>
      </c>
      <c r="D174" s="125" t="s">
        <v>100</v>
      </c>
      <c r="E174" s="130">
        <v>29104.199999999997</v>
      </c>
      <c r="F174" s="130">
        <v>29104.199999999997</v>
      </c>
      <c r="G174" s="130">
        <v>34</v>
      </c>
      <c r="H174" s="130">
        <v>34</v>
      </c>
    </row>
    <row r="175" spans="1:8" hidden="1" x14ac:dyDescent="0.25">
      <c r="A175" s="127"/>
      <c r="B175" s="127"/>
      <c r="C175" s="140">
        <v>2012305</v>
      </c>
      <c r="D175" s="125" t="s">
        <v>297</v>
      </c>
      <c r="E175" s="130">
        <v>121972.60000000002</v>
      </c>
      <c r="F175" s="130">
        <v>121972.60000000002</v>
      </c>
      <c r="G175" s="130">
        <v>110</v>
      </c>
      <c r="H175" s="130">
        <v>110</v>
      </c>
    </row>
    <row r="176" spans="1:8" x14ac:dyDescent="0.25">
      <c r="A176" s="127"/>
      <c r="B176" s="127"/>
      <c r="C176" s="140">
        <v>6233229</v>
      </c>
      <c r="D176" s="125" t="s">
        <v>159</v>
      </c>
      <c r="E176" s="130">
        <v>856.5</v>
      </c>
      <c r="F176" s="130">
        <v>856.5</v>
      </c>
      <c r="G176" s="130">
        <v>3</v>
      </c>
      <c r="H176" s="130">
        <v>3</v>
      </c>
    </row>
    <row r="177" spans="1:8" x14ac:dyDescent="0.25">
      <c r="A177" s="127"/>
      <c r="B177" s="127"/>
      <c r="C177" s="140">
        <v>2025426</v>
      </c>
      <c r="D177" s="125" t="s">
        <v>149</v>
      </c>
      <c r="E177" s="130">
        <v>173100.49</v>
      </c>
      <c r="F177" s="130">
        <v>173100.49</v>
      </c>
      <c r="G177" s="130">
        <v>79</v>
      </c>
      <c r="H177" s="130">
        <v>79</v>
      </c>
    </row>
    <row r="178" spans="1:8" hidden="1" x14ac:dyDescent="0.25">
      <c r="A178" s="127"/>
      <c r="B178" s="127"/>
      <c r="C178" s="140">
        <v>2089735</v>
      </c>
      <c r="D178" s="125" t="s">
        <v>167</v>
      </c>
      <c r="E178" s="130">
        <v>19668.659999999996</v>
      </c>
      <c r="F178" s="130">
        <v>19668.659999999996</v>
      </c>
      <c r="G178" s="130">
        <v>19</v>
      </c>
      <c r="H178" s="130">
        <v>19</v>
      </c>
    </row>
    <row r="179" spans="1:8" hidden="1" x14ac:dyDescent="0.25">
      <c r="A179" s="127"/>
      <c r="B179" s="127"/>
      <c r="C179" s="140">
        <v>2091141</v>
      </c>
      <c r="D179" s="125" t="s">
        <v>242</v>
      </c>
      <c r="E179" s="130">
        <v>90238.200000000012</v>
      </c>
      <c r="F179" s="130">
        <v>90238.200000000012</v>
      </c>
      <c r="G179" s="130">
        <v>111</v>
      </c>
      <c r="H179" s="130">
        <v>111</v>
      </c>
    </row>
    <row r="180" spans="1:8" hidden="1" x14ac:dyDescent="0.25">
      <c r="A180" s="127"/>
      <c r="B180" s="127"/>
      <c r="C180" s="140">
        <v>2076355</v>
      </c>
      <c r="D180" s="125" t="s">
        <v>277</v>
      </c>
      <c r="E180" s="130">
        <v>0</v>
      </c>
      <c r="F180" s="130">
        <v>0</v>
      </c>
      <c r="G180" s="130">
        <v>0</v>
      </c>
      <c r="H180" s="130">
        <v>0</v>
      </c>
    </row>
    <row r="181" spans="1:8" hidden="1" x14ac:dyDescent="0.25">
      <c r="A181" s="127"/>
      <c r="B181" s="127"/>
      <c r="C181" s="140">
        <v>6134836</v>
      </c>
      <c r="D181" s="125" t="s">
        <v>15</v>
      </c>
      <c r="E181" s="130">
        <v>64378.299999999988</v>
      </c>
      <c r="F181" s="130">
        <v>64378.299999999988</v>
      </c>
      <c r="G181" s="130">
        <v>53</v>
      </c>
      <c r="H181" s="130">
        <v>53</v>
      </c>
    </row>
    <row r="182" spans="1:8" hidden="1" x14ac:dyDescent="0.25">
      <c r="A182" s="127"/>
      <c r="B182" s="127"/>
      <c r="C182" s="140">
        <v>6024870</v>
      </c>
      <c r="D182" s="125" t="s">
        <v>66</v>
      </c>
      <c r="E182" s="130">
        <v>32077.75</v>
      </c>
      <c r="F182" s="130">
        <v>32077.75</v>
      </c>
      <c r="G182" s="130">
        <v>22</v>
      </c>
      <c r="H182" s="130">
        <v>22</v>
      </c>
    </row>
    <row r="183" spans="1:8" hidden="1" x14ac:dyDescent="0.25">
      <c r="A183" s="127"/>
      <c r="B183" s="127"/>
      <c r="C183" s="140">
        <v>2014126</v>
      </c>
      <c r="D183" s="125" t="s">
        <v>218</v>
      </c>
      <c r="E183" s="130">
        <v>8542.59</v>
      </c>
      <c r="F183" s="130">
        <v>8542.59</v>
      </c>
      <c r="G183" s="130">
        <v>4</v>
      </c>
      <c r="H183" s="130">
        <v>4</v>
      </c>
    </row>
    <row r="184" spans="1:8" hidden="1" x14ac:dyDescent="0.25">
      <c r="A184" s="127"/>
      <c r="B184" s="127"/>
      <c r="C184" s="140">
        <v>3274113</v>
      </c>
      <c r="D184" s="125" t="s">
        <v>62</v>
      </c>
      <c r="E184" s="130">
        <v>38657.169999999991</v>
      </c>
      <c r="F184" s="130">
        <v>38657.169999999991</v>
      </c>
      <c r="G184" s="130">
        <v>22</v>
      </c>
      <c r="H184" s="130">
        <v>22</v>
      </c>
    </row>
    <row r="185" spans="1:8" hidden="1" x14ac:dyDescent="0.25">
      <c r="A185" s="127"/>
      <c r="B185" s="127"/>
      <c r="C185" s="140">
        <v>3347891</v>
      </c>
      <c r="D185" s="125" t="s">
        <v>244</v>
      </c>
      <c r="E185" s="130">
        <v>9169.5300000000007</v>
      </c>
      <c r="F185" s="130">
        <v>9169.5300000000007</v>
      </c>
      <c r="G185" s="130">
        <v>12</v>
      </c>
      <c r="H185" s="130">
        <v>12</v>
      </c>
    </row>
    <row r="186" spans="1:8" hidden="1" x14ac:dyDescent="0.25">
      <c r="A186" s="127"/>
      <c r="B186" s="127"/>
      <c r="C186" s="140">
        <v>3270944</v>
      </c>
      <c r="D186" s="125" t="s">
        <v>169</v>
      </c>
      <c r="E186" s="130">
        <v>110417.56</v>
      </c>
      <c r="F186" s="130">
        <v>110417.56</v>
      </c>
      <c r="G186" s="130">
        <v>85</v>
      </c>
      <c r="H186" s="130">
        <v>85</v>
      </c>
    </row>
    <row r="187" spans="1:8" hidden="1" x14ac:dyDescent="0.25">
      <c r="A187" s="127"/>
      <c r="B187" s="127"/>
      <c r="C187" s="140">
        <v>2083577</v>
      </c>
      <c r="D187" s="125" t="s">
        <v>120</v>
      </c>
      <c r="E187" s="130">
        <v>7142.2999999999993</v>
      </c>
      <c r="F187" s="130">
        <v>7142.2999999999993</v>
      </c>
      <c r="G187" s="130">
        <v>5</v>
      </c>
      <c r="H187" s="130">
        <v>5</v>
      </c>
    </row>
    <row r="188" spans="1:8" hidden="1" x14ac:dyDescent="0.25">
      <c r="A188" s="127"/>
      <c r="B188" s="127"/>
      <c r="C188" s="140">
        <v>4352755</v>
      </c>
      <c r="D188" s="125" t="s">
        <v>235</v>
      </c>
      <c r="E188" s="130">
        <v>0</v>
      </c>
      <c r="F188" s="130">
        <v>0</v>
      </c>
      <c r="G188" s="130">
        <v>0</v>
      </c>
      <c r="H188" s="130">
        <v>0</v>
      </c>
    </row>
    <row r="189" spans="1:8" hidden="1" x14ac:dyDescent="0.25">
      <c r="A189" s="127"/>
      <c r="B189" s="127"/>
      <c r="C189" s="140">
        <v>3473693</v>
      </c>
      <c r="D189" s="125" t="s">
        <v>131</v>
      </c>
      <c r="E189" s="130">
        <v>0</v>
      </c>
      <c r="F189" s="130">
        <v>0</v>
      </c>
      <c r="G189" s="130">
        <v>0</v>
      </c>
      <c r="H189" s="130">
        <v>0</v>
      </c>
    </row>
    <row r="190" spans="1:8" hidden="1" x14ac:dyDescent="0.25">
      <c r="A190" s="127"/>
      <c r="B190" s="127" t="s">
        <v>60</v>
      </c>
      <c r="C190" s="125"/>
      <c r="D190" s="125"/>
      <c r="E190" s="130">
        <v>361798.91000000003</v>
      </c>
      <c r="F190" s="130">
        <v>361798.91000000003</v>
      </c>
      <c r="G190" s="130">
        <v>248</v>
      </c>
      <c r="H190" s="130">
        <v>248</v>
      </c>
    </row>
    <row r="191" spans="1:8" hidden="1" x14ac:dyDescent="0.25">
      <c r="A191" s="127"/>
      <c r="B191" s="127" t="s">
        <v>72</v>
      </c>
      <c r="C191" s="125"/>
      <c r="D191" s="125"/>
      <c r="E191" s="130">
        <v>635048.74</v>
      </c>
      <c r="F191" s="130">
        <v>635048.74</v>
      </c>
      <c r="G191" s="130">
        <v>415</v>
      </c>
      <c r="H191" s="130">
        <v>415</v>
      </c>
    </row>
    <row r="192" spans="1:8" hidden="1" x14ac:dyDescent="0.25">
      <c r="A192" s="127"/>
      <c r="B192" s="127" t="s">
        <v>80</v>
      </c>
      <c r="C192" s="125"/>
      <c r="D192" s="125"/>
      <c r="E192" s="130">
        <v>9353167.1800000053</v>
      </c>
      <c r="F192" s="130">
        <v>9353167.1800000053</v>
      </c>
      <c r="G192" s="130">
        <v>6344</v>
      </c>
      <c r="H192" s="130">
        <v>6344</v>
      </c>
    </row>
    <row r="193" spans="1:8" hidden="1" x14ac:dyDescent="0.25">
      <c r="A193" s="127"/>
      <c r="B193" s="127" t="s">
        <v>200</v>
      </c>
      <c r="C193" s="125"/>
      <c r="D193" s="125"/>
      <c r="E193" s="130">
        <v>9450</v>
      </c>
      <c r="F193" s="130">
        <v>9450</v>
      </c>
      <c r="G193" s="130">
        <v>20</v>
      </c>
      <c r="H193" s="130">
        <v>20</v>
      </c>
    </row>
    <row r="194" spans="1:8" hidden="1" x14ac:dyDescent="0.25">
      <c r="A194" s="145" t="s">
        <v>81</v>
      </c>
      <c r="B194" s="145"/>
      <c r="C194" s="132"/>
      <c r="D194" s="132"/>
      <c r="E194" s="134">
        <v>10359464.830000008</v>
      </c>
      <c r="F194" s="134">
        <v>10359464.830000008</v>
      </c>
      <c r="G194" s="134">
        <v>7027</v>
      </c>
      <c r="H194" s="134">
        <v>7027</v>
      </c>
    </row>
    <row r="195" spans="1:8" hidden="1" x14ac:dyDescent="0.25">
      <c r="A195" s="127"/>
      <c r="B195" s="127" t="s">
        <v>138</v>
      </c>
      <c r="C195" s="125"/>
      <c r="D195" s="125"/>
      <c r="E195" s="130">
        <v>824054.74</v>
      </c>
      <c r="F195" s="130">
        <v>824054.74</v>
      </c>
      <c r="G195" s="130">
        <v>516</v>
      </c>
      <c r="H195" s="130">
        <v>516</v>
      </c>
    </row>
    <row r="196" spans="1:8" hidden="1" x14ac:dyDescent="0.25">
      <c r="A196" s="127"/>
      <c r="B196" s="127" t="s">
        <v>85</v>
      </c>
      <c r="C196" s="125"/>
      <c r="D196" s="125"/>
      <c r="E196" s="130">
        <v>239378.38000000006</v>
      </c>
      <c r="F196" s="130">
        <v>239378.38000000006</v>
      </c>
      <c r="G196" s="130">
        <v>184</v>
      </c>
      <c r="H196" s="130">
        <v>184</v>
      </c>
    </row>
    <row r="197" spans="1:8" hidden="1" x14ac:dyDescent="0.25">
      <c r="A197" s="127"/>
      <c r="B197" s="125" t="s">
        <v>108</v>
      </c>
      <c r="C197" s="126"/>
      <c r="D197" s="126"/>
      <c r="E197" s="130">
        <v>7303383.1899999967</v>
      </c>
      <c r="F197" s="130">
        <v>7303383.1899999967</v>
      </c>
      <c r="G197" s="130">
        <v>4757</v>
      </c>
      <c r="H197" s="130">
        <v>4757</v>
      </c>
    </row>
    <row r="198" spans="1:8" hidden="1" x14ac:dyDescent="0.25">
      <c r="A198" s="132" t="s">
        <v>109</v>
      </c>
      <c r="B198" s="133"/>
      <c r="C198" s="133"/>
      <c r="D198" s="133"/>
      <c r="E198" s="134">
        <v>8366816.3099999959</v>
      </c>
      <c r="F198" s="134">
        <v>8366816.3099999959</v>
      </c>
      <c r="G198" s="134">
        <v>5457</v>
      </c>
      <c r="H198" s="134">
        <v>5457</v>
      </c>
    </row>
    <row r="199" spans="1:8" hidden="1" x14ac:dyDescent="0.25">
      <c r="A199" s="136" t="s">
        <v>45</v>
      </c>
      <c r="B199" s="137"/>
      <c r="C199" s="137"/>
      <c r="D199" s="137"/>
      <c r="E199" s="138">
        <v>18726281.140000015</v>
      </c>
      <c r="F199" s="138">
        <v>18726281.140000015</v>
      </c>
      <c r="G199" s="138">
        <v>12484</v>
      </c>
      <c r="H199" s="138">
        <v>12484</v>
      </c>
    </row>
  </sheetData>
  <autoFilter ref="A4:H199">
    <filterColumn colId="3">
      <filters>
        <filter val="TELE MENAGER PARISIEN (HT)"/>
        <filter val="TELE MENAGER PARISIEN SA"/>
      </filters>
    </filterColumn>
    <sortState ref="A5:H199">
      <sortCondition ref="D4"/>
    </sortState>
  </autoFilter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8"/>
  <sheetViews>
    <sheetView topLeftCell="A139" workbookViewId="0">
      <selection activeCell="E198" sqref="E198:E200"/>
    </sheetView>
  </sheetViews>
  <sheetFormatPr baseColWidth="10" defaultRowHeight="13.8" x14ac:dyDescent="0.25"/>
  <cols>
    <col min="2" max="2" width="27.09765625" bestFit="1" customWidth="1"/>
    <col min="3" max="3" width="9.59765625" bestFit="1" customWidth="1"/>
    <col min="4" max="4" width="39.8984375" bestFit="1" customWidth="1"/>
  </cols>
  <sheetData>
    <row r="1" spans="1:10" x14ac:dyDescent="0.25">
      <c r="A1" s="125"/>
      <c r="B1" s="126"/>
      <c r="C1" s="126"/>
      <c r="D1" s="126"/>
      <c r="E1" s="126"/>
      <c r="F1" s="126"/>
      <c r="G1" s="126"/>
      <c r="H1" s="125" t="s">
        <v>43</v>
      </c>
      <c r="I1" s="126" t="s">
        <v>47</v>
      </c>
      <c r="J1" s="126" t="s">
        <v>48</v>
      </c>
    </row>
    <row r="2" spans="1:10" x14ac:dyDescent="0.25">
      <c r="A2" s="127"/>
      <c r="B2" s="128"/>
      <c r="C2" s="128"/>
      <c r="D2" s="128"/>
      <c r="E2" s="125" t="s">
        <v>50</v>
      </c>
      <c r="F2" s="126"/>
      <c r="G2" s="126"/>
      <c r="H2" s="125" t="s">
        <v>49</v>
      </c>
      <c r="I2" s="126"/>
      <c r="J2" s="126"/>
    </row>
    <row r="3" spans="1:10" x14ac:dyDescent="0.25">
      <c r="A3" s="127"/>
      <c r="B3" s="128"/>
      <c r="C3" s="128"/>
      <c r="D3" s="128"/>
      <c r="E3" s="125">
        <v>2014</v>
      </c>
      <c r="F3" s="126"/>
      <c r="G3" s="125" t="s">
        <v>51</v>
      </c>
      <c r="H3" s="125">
        <v>2014</v>
      </c>
      <c r="I3" s="126"/>
      <c r="J3" s="125" t="s">
        <v>51</v>
      </c>
    </row>
    <row r="4" spans="1:10" x14ac:dyDescent="0.25">
      <c r="A4" s="125" t="s">
        <v>52</v>
      </c>
      <c r="B4" s="125" t="s">
        <v>53</v>
      </c>
      <c r="C4" s="125" t="s">
        <v>54</v>
      </c>
      <c r="D4" s="125" t="s">
        <v>55</v>
      </c>
      <c r="E4" s="125" t="s">
        <v>56</v>
      </c>
      <c r="F4" s="129" t="s">
        <v>44</v>
      </c>
      <c r="G4" s="127"/>
      <c r="H4" s="125" t="s">
        <v>56</v>
      </c>
      <c r="I4" s="129" t="s">
        <v>44</v>
      </c>
      <c r="J4" s="127"/>
    </row>
    <row r="5" spans="1:10" x14ac:dyDescent="0.25">
      <c r="A5" s="125"/>
      <c r="B5" s="125"/>
      <c r="C5" s="140">
        <v>2054536</v>
      </c>
      <c r="D5" s="125" t="s">
        <v>259</v>
      </c>
      <c r="E5" s="130"/>
      <c r="F5" s="131">
        <v>47807.509999999995</v>
      </c>
      <c r="G5" s="130">
        <v>47807.509999999995</v>
      </c>
      <c r="H5" s="130"/>
      <c r="I5" s="131">
        <v>44</v>
      </c>
      <c r="J5" s="130">
        <v>44</v>
      </c>
    </row>
    <row r="6" spans="1:10" x14ac:dyDescent="0.25">
      <c r="A6" s="127"/>
      <c r="B6" s="127"/>
      <c r="C6" s="140">
        <v>3352211</v>
      </c>
      <c r="D6" s="125" t="s">
        <v>281</v>
      </c>
      <c r="E6" s="130">
        <v>1653.06</v>
      </c>
      <c r="F6" s="131">
        <v>48605.630000000005</v>
      </c>
      <c r="G6" s="130">
        <v>50258.69</v>
      </c>
      <c r="H6" s="130">
        <v>5</v>
      </c>
      <c r="I6" s="131">
        <v>33</v>
      </c>
      <c r="J6" s="130">
        <v>38</v>
      </c>
    </row>
    <row r="7" spans="1:10" x14ac:dyDescent="0.25">
      <c r="A7" s="127"/>
      <c r="B7" s="125"/>
      <c r="C7" s="146">
        <v>2013605</v>
      </c>
      <c r="D7" s="126" t="s">
        <v>95</v>
      </c>
      <c r="E7" s="130">
        <v>350.02</v>
      </c>
      <c r="F7" s="131">
        <v>23653.719999999998</v>
      </c>
      <c r="G7" s="130">
        <v>24003.739999999998</v>
      </c>
      <c r="H7" s="130">
        <v>1</v>
      </c>
      <c r="I7" s="131">
        <v>17</v>
      </c>
      <c r="J7" s="130">
        <v>18</v>
      </c>
    </row>
    <row r="8" spans="1:10" x14ac:dyDescent="0.25">
      <c r="A8" s="127"/>
      <c r="B8" s="125"/>
      <c r="C8" s="140">
        <v>2053555</v>
      </c>
      <c r="D8" s="125" t="s">
        <v>164</v>
      </c>
      <c r="E8" s="130">
        <v>340.56</v>
      </c>
      <c r="F8" s="131">
        <v>27897.330000000005</v>
      </c>
      <c r="G8" s="130">
        <v>28237.890000000007</v>
      </c>
      <c r="H8" s="130">
        <v>1</v>
      </c>
      <c r="I8" s="131">
        <v>23</v>
      </c>
      <c r="J8" s="130">
        <v>24</v>
      </c>
    </row>
    <row r="9" spans="1:10" x14ac:dyDescent="0.25">
      <c r="A9" s="127"/>
      <c r="B9" s="127"/>
      <c r="C9" s="140">
        <v>2014138</v>
      </c>
      <c r="D9" s="125" t="s">
        <v>75</v>
      </c>
      <c r="E9" s="130">
        <v>3371.54</v>
      </c>
      <c r="F9" s="131">
        <v>121542.00999999998</v>
      </c>
      <c r="G9" s="130">
        <v>124913.54999999997</v>
      </c>
      <c r="H9" s="130">
        <v>10</v>
      </c>
      <c r="I9" s="131">
        <v>83</v>
      </c>
      <c r="J9" s="130">
        <v>93</v>
      </c>
    </row>
    <row r="10" spans="1:10" x14ac:dyDescent="0.25">
      <c r="A10" s="127"/>
      <c r="B10" s="127"/>
      <c r="C10" s="140">
        <v>2023126</v>
      </c>
      <c r="D10" s="125" t="s">
        <v>148</v>
      </c>
      <c r="E10" s="130"/>
      <c r="F10" s="131">
        <v>7447.46</v>
      </c>
      <c r="G10" s="130">
        <v>7447.46</v>
      </c>
      <c r="H10" s="130"/>
      <c r="I10" s="131">
        <v>5</v>
      </c>
      <c r="J10" s="130">
        <v>5</v>
      </c>
    </row>
    <row r="11" spans="1:10" x14ac:dyDescent="0.25">
      <c r="A11" s="127"/>
      <c r="B11" s="127" t="s">
        <v>61</v>
      </c>
      <c r="C11" s="140">
        <v>2024669</v>
      </c>
      <c r="D11" s="125" t="s">
        <v>183</v>
      </c>
      <c r="E11" s="130">
        <v>2271.46</v>
      </c>
      <c r="F11" s="131">
        <v>101319.61</v>
      </c>
      <c r="G11" s="130">
        <v>103591.07</v>
      </c>
      <c r="H11" s="130">
        <v>7</v>
      </c>
      <c r="I11" s="131">
        <v>73</v>
      </c>
      <c r="J11" s="130">
        <v>80</v>
      </c>
    </row>
    <row r="12" spans="1:10" x14ac:dyDescent="0.25">
      <c r="A12" s="127"/>
      <c r="B12" s="127"/>
      <c r="C12" s="140">
        <v>5277632</v>
      </c>
      <c r="D12" s="125" t="s">
        <v>247</v>
      </c>
      <c r="E12" s="130">
        <v>324.88</v>
      </c>
      <c r="F12" s="131">
        <v>19377.150000000001</v>
      </c>
      <c r="G12" s="130">
        <v>19702.030000000002</v>
      </c>
      <c r="H12" s="130">
        <v>1</v>
      </c>
      <c r="I12" s="131">
        <v>13</v>
      </c>
      <c r="J12" s="130">
        <v>14</v>
      </c>
    </row>
    <row r="13" spans="1:10" x14ac:dyDescent="0.25">
      <c r="A13" s="127"/>
      <c r="B13" s="127"/>
      <c r="C13" s="140">
        <v>6022562</v>
      </c>
      <c r="D13" s="125" t="s">
        <v>64</v>
      </c>
      <c r="E13" s="130">
        <v>6963.6</v>
      </c>
      <c r="F13" s="131">
        <v>451738.45</v>
      </c>
      <c r="G13" s="130">
        <v>458702.05</v>
      </c>
      <c r="H13" s="130">
        <v>21</v>
      </c>
      <c r="I13" s="131">
        <v>421</v>
      </c>
      <c r="J13" s="130">
        <v>442</v>
      </c>
    </row>
    <row r="14" spans="1:10" x14ac:dyDescent="0.25">
      <c r="A14" s="127"/>
      <c r="B14" s="127"/>
      <c r="C14" s="140">
        <v>2012146</v>
      </c>
      <c r="D14" s="125" t="s">
        <v>296</v>
      </c>
      <c r="E14" s="130"/>
      <c r="F14" s="131">
        <v>22455.4</v>
      </c>
      <c r="G14" s="130">
        <v>22455.4</v>
      </c>
      <c r="H14" s="130"/>
      <c r="I14" s="131">
        <v>9</v>
      </c>
      <c r="J14" s="130">
        <v>9</v>
      </c>
    </row>
    <row r="15" spans="1:10" x14ac:dyDescent="0.25">
      <c r="A15" s="127"/>
      <c r="B15" s="125"/>
      <c r="C15" s="146">
        <v>6044693</v>
      </c>
      <c r="D15" s="126" t="s">
        <v>126</v>
      </c>
      <c r="E15" s="130">
        <v>3030.98</v>
      </c>
      <c r="F15" s="131">
        <v>103902.09000000001</v>
      </c>
      <c r="G15" s="130">
        <v>106933.07</v>
      </c>
      <c r="H15" s="130">
        <v>9</v>
      </c>
      <c r="I15" s="131">
        <v>54</v>
      </c>
      <c r="J15" s="130">
        <v>63</v>
      </c>
    </row>
    <row r="16" spans="1:10" x14ac:dyDescent="0.25">
      <c r="A16" s="127"/>
      <c r="B16" s="125"/>
      <c r="C16" s="140">
        <v>6085795</v>
      </c>
      <c r="D16" s="125" t="s">
        <v>24</v>
      </c>
      <c r="E16" s="130">
        <v>350.02</v>
      </c>
      <c r="F16" s="131">
        <v>28281.47</v>
      </c>
      <c r="G16" s="130">
        <v>28631.49</v>
      </c>
      <c r="H16" s="130">
        <v>1</v>
      </c>
      <c r="I16" s="131">
        <v>20</v>
      </c>
      <c r="J16" s="130">
        <v>21</v>
      </c>
    </row>
    <row r="17" spans="1:10" x14ac:dyDescent="0.25">
      <c r="A17" s="127"/>
      <c r="B17" s="127"/>
      <c r="C17" s="140">
        <v>6231993</v>
      </c>
      <c r="D17" s="125" t="s">
        <v>304</v>
      </c>
      <c r="E17" s="130">
        <v>681.12</v>
      </c>
      <c r="F17" s="131">
        <v>18368.36</v>
      </c>
      <c r="G17" s="130">
        <v>19049.48</v>
      </c>
      <c r="H17" s="130">
        <v>2</v>
      </c>
      <c r="I17" s="131">
        <v>17</v>
      </c>
      <c r="J17" s="130">
        <v>19</v>
      </c>
    </row>
    <row r="18" spans="1:10" x14ac:dyDescent="0.25">
      <c r="A18" s="127"/>
      <c r="B18" s="127"/>
      <c r="C18" s="140">
        <v>2025358</v>
      </c>
      <c r="D18" s="125" t="s">
        <v>116</v>
      </c>
      <c r="E18" s="130">
        <v>665.44</v>
      </c>
      <c r="F18" s="131">
        <v>26515.66</v>
      </c>
      <c r="G18" s="130">
        <v>27181.1</v>
      </c>
      <c r="H18" s="130">
        <v>2</v>
      </c>
      <c r="I18" s="131">
        <v>16</v>
      </c>
      <c r="J18" s="130">
        <v>18</v>
      </c>
    </row>
    <row r="19" spans="1:10" x14ac:dyDescent="0.25">
      <c r="A19" s="127"/>
      <c r="B19" s="127" t="s">
        <v>86</v>
      </c>
      <c r="C19" s="140">
        <v>2012129</v>
      </c>
      <c r="D19" s="125" t="s">
        <v>140</v>
      </c>
      <c r="E19" s="130"/>
      <c r="F19" s="131">
        <v>3126.1000000000004</v>
      </c>
      <c r="G19" s="130">
        <v>3126.1000000000004</v>
      </c>
      <c r="H19" s="130"/>
      <c r="I19" s="131">
        <v>5</v>
      </c>
      <c r="J19" s="130">
        <v>5</v>
      </c>
    </row>
    <row r="20" spans="1:10" x14ac:dyDescent="0.25">
      <c r="A20" s="127"/>
      <c r="B20" s="127"/>
      <c r="C20" s="140">
        <v>6246090</v>
      </c>
      <c r="D20" s="125" t="s">
        <v>78</v>
      </c>
      <c r="E20" s="130"/>
      <c r="F20" s="131">
        <v>70585.48000000001</v>
      </c>
      <c r="G20" s="130">
        <v>70585.48000000001</v>
      </c>
      <c r="H20" s="130"/>
      <c r="I20" s="131">
        <v>36</v>
      </c>
      <c r="J20" s="130">
        <v>36</v>
      </c>
    </row>
    <row r="21" spans="1:10" x14ac:dyDescent="0.25">
      <c r="A21" s="127"/>
      <c r="B21" s="127"/>
      <c r="C21" s="140">
        <v>2012114</v>
      </c>
      <c r="D21" s="125" t="s">
        <v>12</v>
      </c>
      <c r="E21" s="130">
        <v>2383.92</v>
      </c>
      <c r="F21" s="131">
        <v>54673.78</v>
      </c>
      <c r="G21" s="130">
        <v>57057.7</v>
      </c>
      <c r="H21" s="130">
        <v>7</v>
      </c>
      <c r="I21" s="131">
        <v>33</v>
      </c>
      <c r="J21" s="130">
        <v>40</v>
      </c>
    </row>
    <row r="22" spans="1:10" x14ac:dyDescent="0.25">
      <c r="A22" s="127"/>
      <c r="B22" s="127"/>
      <c r="C22" s="140">
        <v>2025432</v>
      </c>
      <c r="D22" s="125" t="s">
        <v>257</v>
      </c>
      <c r="E22" s="130"/>
      <c r="F22" s="131">
        <v>1895.04</v>
      </c>
      <c r="G22" s="130">
        <v>1895.04</v>
      </c>
      <c r="H22" s="130"/>
      <c r="I22" s="131">
        <v>1</v>
      </c>
      <c r="J22" s="130">
        <v>1</v>
      </c>
    </row>
    <row r="23" spans="1:10" x14ac:dyDescent="0.25">
      <c r="A23" s="127"/>
      <c r="B23" s="127"/>
      <c r="C23" s="140">
        <v>4204330</v>
      </c>
      <c r="D23" s="125" t="s">
        <v>133</v>
      </c>
      <c r="E23" s="130">
        <v>1312.5</v>
      </c>
      <c r="F23" s="131">
        <v>11515.67</v>
      </c>
      <c r="G23" s="130">
        <v>12828.17</v>
      </c>
      <c r="H23" s="130">
        <v>4</v>
      </c>
      <c r="I23" s="131">
        <v>5</v>
      </c>
      <c r="J23" s="130">
        <v>9</v>
      </c>
    </row>
    <row r="24" spans="1:10" x14ac:dyDescent="0.25">
      <c r="A24" s="127"/>
      <c r="B24" s="127"/>
      <c r="C24" s="140">
        <v>2091747</v>
      </c>
      <c r="D24" s="125" t="s">
        <v>14</v>
      </c>
      <c r="E24" s="130">
        <v>647.05999999999995</v>
      </c>
      <c r="F24" s="131">
        <v>20086.629999999997</v>
      </c>
      <c r="G24" s="130">
        <v>20733.689999999999</v>
      </c>
      <c r="H24" s="130">
        <v>2</v>
      </c>
      <c r="I24" s="131">
        <v>13</v>
      </c>
      <c r="J24" s="130">
        <v>15</v>
      </c>
    </row>
    <row r="25" spans="1:10" x14ac:dyDescent="0.25">
      <c r="A25" s="127"/>
      <c r="B25" s="127"/>
      <c r="C25" s="140">
        <v>2014657</v>
      </c>
      <c r="D25" s="125" t="s">
        <v>267</v>
      </c>
      <c r="E25" s="130">
        <v>350.02</v>
      </c>
      <c r="F25" s="131">
        <v>2085.98</v>
      </c>
      <c r="G25" s="130">
        <v>2436</v>
      </c>
      <c r="H25" s="130">
        <v>1</v>
      </c>
      <c r="I25" s="131">
        <v>3</v>
      </c>
      <c r="J25" s="130">
        <v>4</v>
      </c>
    </row>
    <row r="26" spans="1:10" x14ac:dyDescent="0.25">
      <c r="A26" s="127"/>
      <c r="B26" s="127"/>
      <c r="C26" s="140">
        <v>2014148</v>
      </c>
      <c r="D26" s="125" t="s">
        <v>3</v>
      </c>
      <c r="E26" s="130"/>
      <c r="F26" s="131">
        <v>20270.219999999998</v>
      </c>
      <c r="G26" s="130">
        <v>20270.219999999998</v>
      </c>
      <c r="H26" s="130"/>
      <c r="I26" s="131">
        <v>12</v>
      </c>
      <c r="J26" s="130">
        <v>12</v>
      </c>
    </row>
    <row r="27" spans="1:10" x14ac:dyDescent="0.25">
      <c r="A27" s="127"/>
      <c r="B27" s="127"/>
      <c r="C27" s="140">
        <v>6015526</v>
      </c>
      <c r="D27" s="125" t="s">
        <v>282</v>
      </c>
      <c r="E27" s="130"/>
      <c r="F27" s="131">
        <v>260489.93</v>
      </c>
      <c r="G27" s="130">
        <v>260489.93</v>
      </c>
      <c r="H27" s="130"/>
      <c r="I27" s="131">
        <v>155</v>
      </c>
      <c r="J27" s="130">
        <v>155</v>
      </c>
    </row>
    <row r="28" spans="1:10" x14ac:dyDescent="0.25">
      <c r="A28" s="127"/>
      <c r="B28" s="127"/>
      <c r="C28" s="140">
        <v>6298342</v>
      </c>
      <c r="D28" s="125" t="s">
        <v>284</v>
      </c>
      <c r="E28" s="130"/>
      <c r="F28" s="131">
        <v>5038.97</v>
      </c>
      <c r="G28" s="130">
        <v>5038.97</v>
      </c>
      <c r="H28" s="130"/>
      <c r="I28" s="131">
        <v>3</v>
      </c>
      <c r="J28" s="130">
        <v>3</v>
      </c>
    </row>
    <row r="29" spans="1:10" x14ac:dyDescent="0.25">
      <c r="A29" s="127"/>
      <c r="B29" s="127"/>
      <c r="C29" s="140">
        <v>6075013</v>
      </c>
      <c r="D29" s="125" t="s">
        <v>303</v>
      </c>
      <c r="E29" s="130"/>
      <c r="F29" s="131">
        <v>6051.16</v>
      </c>
      <c r="G29" s="130">
        <v>6051.16</v>
      </c>
      <c r="H29" s="130"/>
      <c r="I29" s="131">
        <v>7</v>
      </c>
      <c r="J29" s="130">
        <v>7</v>
      </c>
    </row>
    <row r="30" spans="1:10" x14ac:dyDescent="0.25">
      <c r="A30" s="127"/>
      <c r="B30" s="127"/>
      <c r="C30" s="140">
        <v>6130341</v>
      </c>
      <c r="D30" s="125" t="s">
        <v>294</v>
      </c>
      <c r="E30" s="130"/>
      <c r="F30" s="131">
        <v>1054.73</v>
      </c>
      <c r="G30" s="130">
        <v>1054.73</v>
      </c>
      <c r="H30" s="130"/>
      <c r="I30" s="131">
        <v>1</v>
      </c>
      <c r="J30" s="130">
        <v>1</v>
      </c>
    </row>
    <row r="31" spans="1:10" x14ac:dyDescent="0.25">
      <c r="A31" s="127"/>
      <c r="B31" s="127"/>
      <c r="C31" s="140">
        <v>2026766</v>
      </c>
      <c r="D31" s="125" t="s">
        <v>258</v>
      </c>
      <c r="E31" s="130"/>
      <c r="F31" s="131">
        <v>7316.9800000000005</v>
      </c>
      <c r="G31" s="130">
        <v>7316.9800000000005</v>
      </c>
      <c r="H31" s="130"/>
      <c r="I31" s="131">
        <v>8</v>
      </c>
      <c r="J31" s="130">
        <v>8</v>
      </c>
    </row>
    <row r="32" spans="1:10" x14ac:dyDescent="0.25">
      <c r="A32" s="127"/>
      <c r="B32" s="127"/>
      <c r="C32" s="140">
        <v>4291011</v>
      </c>
      <c r="D32" s="125" t="s">
        <v>196</v>
      </c>
      <c r="E32" s="130">
        <v>1021.6800000000001</v>
      </c>
      <c r="F32" s="131">
        <v>16670.169999999998</v>
      </c>
      <c r="G32" s="130">
        <v>17691.849999999999</v>
      </c>
      <c r="H32" s="130">
        <v>3</v>
      </c>
      <c r="I32" s="131">
        <v>14</v>
      </c>
      <c r="J32" s="130">
        <v>17</v>
      </c>
    </row>
    <row r="33" spans="1:10" x14ac:dyDescent="0.25">
      <c r="A33" s="127"/>
      <c r="B33" s="127"/>
      <c r="C33" s="140">
        <v>2012312</v>
      </c>
      <c r="D33" s="125" t="s">
        <v>208</v>
      </c>
      <c r="E33" s="130">
        <v>700.04</v>
      </c>
      <c r="F33" s="131">
        <v>7377.98</v>
      </c>
      <c r="G33" s="130">
        <v>8078.0199999999995</v>
      </c>
      <c r="H33" s="130">
        <v>2</v>
      </c>
      <c r="I33" s="131">
        <v>7</v>
      </c>
      <c r="J33" s="130">
        <v>9</v>
      </c>
    </row>
    <row r="34" spans="1:10" x14ac:dyDescent="0.25">
      <c r="A34" s="127"/>
      <c r="B34" s="127"/>
      <c r="C34" s="140">
        <v>2012924</v>
      </c>
      <c r="D34" s="125" t="s">
        <v>161</v>
      </c>
      <c r="E34" s="130">
        <v>1702.8</v>
      </c>
      <c r="F34" s="131">
        <v>88152.89</v>
      </c>
      <c r="G34" s="130">
        <v>89855.69</v>
      </c>
      <c r="H34" s="130">
        <v>5</v>
      </c>
      <c r="I34" s="131">
        <v>65</v>
      </c>
      <c r="J34" s="130">
        <v>70</v>
      </c>
    </row>
    <row r="35" spans="1:10" x14ac:dyDescent="0.25">
      <c r="A35" s="127"/>
      <c r="B35" s="127"/>
      <c r="C35" s="140">
        <v>3463831</v>
      </c>
      <c r="D35" s="125" t="s">
        <v>25</v>
      </c>
      <c r="E35" s="130"/>
      <c r="F35" s="131">
        <v>1253.31</v>
      </c>
      <c r="G35" s="130">
        <v>1253.31</v>
      </c>
      <c r="H35" s="130"/>
      <c r="I35" s="131">
        <v>1</v>
      </c>
      <c r="J35" s="130">
        <v>1</v>
      </c>
    </row>
    <row r="36" spans="1:10" x14ac:dyDescent="0.25">
      <c r="A36" s="127"/>
      <c r="B36" s="127"/>
      <c r="C36" s="140">
        <v>2074553</v>
      </c>
      <c r="D36" s="125" t="s">
        <v>118</v>
      </c>
      <c r="E36" s="130">
        <v>13383.98</v>
      </c>
      <c r="F36" s="131">
        <v>616674.0299999998</v>
      </c>
      <c r="G36" s="130">
        <v>630058.00999999978</v>
      </c>
      <c r="H36" s="130">
        <v>40</v>
      </c>
      <c r="I36" s="131">
        <v>347</v>
      </c>
      <c r="J36" s="130">
        <v>387</v>
      </c>
    </row>
    <row r="37" spans="1:10" x14ac:dyDescent="0.25">
      <c r="A37" s="127"/>
      <c r="B37" s="127"/>
      <c r="C37" s="140">
        <v>2088173</v>
      </c>
      <c r="D37" s="125" t="s">
        <v>166</v>
      </c>
      <c r="E37" s="130">
        <v>340.56</v>
      </c>
      <c r="F37" s="131">
        <v>36883.9</v>
      </c>
      <c r="G37" s="130">
        <v>37224.46</v>
      </c>
      <c r="H37" s="130">
        <v>1</v>
      </c>
      <c r="I37" s="131">
        <v>22</v>
      </c>
      <c r="J37" s="130">
        <v>23</v>
      </c>
    </row>
    <row r="38" spans="1:10" x14ac:dyDescent="0.25">
      <c r="A38" s="127"/>
      <c r="B38" s="127"/>
      <c r="C38" s="140">
        <v>2090331</v>
      </c>
      <c r="D38" s="125" t="s">
        <v>177</v>
      </c>
      <c r="E38" s="130"/>
      <c r="F38" s="131">
        <v>4582.22</v>
      </c>
      <c r="G38" s="130">
        <v>4582.22</v>
      </c>
      <c r="H38" s="130"/>
      <c r="I38" s="131">
        <v>2</v>
      </c>
      <c r="J38" s="130">
        <v>2</v>
      </c>
    </row>
    <row r="39" spans="1:10" x14ac:dyDescent="0.25">
      <c r="A39" s="127"/>
      <c r="B39" s="127"/>
      <c r="C39" s="140">
        <v>2014196</v>
      </c>
      <c r="D39" s="125" t="s">
        <v>21</v>
      </c>
      <c r="E39" s="130"/>
      <c r="F39" s="131">
        <v>27373.750000000004</v>
      </c>
      <c r="G39" s="130">
        <v>27373.750000000004</v>
      </c>
      <c r="H39" s="130"/>
      <c r="I39" s="131">
        <v>17</v>
      </c>
      <c r="J39" s="130">
        <v>17</v>
      </c>
    </row>
    <row r="40" spans="1:10" x14ac:dyDescent="0.25">
      <c r="A40" s="127"/>
      <c r="B40" s="127"/>
      <c r="C40" s="140">
        <v>2014128</v>
      </c>
      <c r="D40" s="125" t="s">
        <v>18</v>
      </c>
      <c r="E40" s="130"/>
      <c r="F40" s="131">
        <v>1934.52</v>
      </c>
      <c r="G40" s="130">
        <v>1934.52</v>
      </c>
      <c r="H40" s="130"/>
      <c r="I40" s="131">
        <v>1</v>
      </c>
      <c r="J40" s="130">
        <v>1</v>
      </c>
    </row>
    <row r="41" spans="1:10" x14ac:dyDescent="0.25">
      <c r="A41" s="127"/>
      <c r="B41" s="127"/>
      <c r="C41" s="140">
        <v>3262669</v>
      </c>
      <c r="D41" s="125" t="s">
        <v>102</v>
      </c>
      <c r="E41" s="130"/>
      <c r="F41" s="131">
        <v>10534.400000000001</v>
      </c>
      <c r="G41" s="130">
        <v>10534.400000000001</v>
      </c>
      <c r="H41" s="130"/>
      <c r="I41" s="131">
        <v>4</v>
      </c>
      <c r="J41" s="130">
        <v>4</v>
      </c>
    </row>
    <row r="42" spans="1:10" x14ac:dyDescent="0.25">
      <c r="A42" s="127"/>
      <c r="B42" s="127"/>
      <c r="C42" s="140">
        <v>3292496</v>
      </c>
      <c r="D42" s="125" t="s">
        <v>280</v>
      </c>
      <c r="E42" s="130">
        <v>1653.06</v>
      </c>
      <c r="F42" s="131">
        <v>54593.120000000003</v>
      </c>
      <c r="G42" s="130">
        <v>56246.18</v>
      </c>
      <c r="H42" s="130">
        <v>5</v>
      </c>
      <c r="I42" s="131">
        <v>35</v>
      </c>
      <c r="J42" s="130">
        <v>40</v>
      </c>
    </row>
    <row r="43" spans="1:10" x14ac:dyDescent="0.25">
      <c r="A43" s="127"/>
      <c r="B43" s="127"/>
      <c r="C43" s="140">
        <v>6214428</v>
      </c>
      <c r="D43" s="125" t="s">
        <v>9</v>
      </c>
      <c r="E43" s="130">
        <v>1050.06</v>
      </c>
      <c r="F43" s="131">
        <v>65870.999999999985</v>
      </c>
      <c r="G43" s="130">
        <v>66921.059999999983</v>
      </c>
      <c r="H43" s="130">
        <v>3</v>
      </c>
      <c r="I43" s="131">
        <v>31</v>
      </c>
      <c r="J43" s="130">
        <v>34</v>
      </c>
    </row>
    <row r="44" spans="1:10" x14ac:dyDescent="0.25">
      <c r="A44" s="127"/>
      <c r="B44" s="127"/>
      <c r="C44" s="140">
        <v>6176617</v>
      </c>
      <c r="D44" s="125" t="s">
        <v>77</v>
      </c>
      <c r="E44" s="130"/>
      <c r="F44" s="131">
        <v>3674.28</v>
      </c>
      <c r="G44" s="130">
        <v>3674.28</v>
      </c>
      <c r="H44" s="130"/>
      <c r="I44" s="131">
        <v>2</v>
      </c>
      <c r="J44" s="130">
        <v>2</v>
      </c>
    </row>
    <row r="45" spans="1:10" x14ac:dyDescent="0.25">
      <c r="A45" s="127"/>
      <c r="B45" s="127"/>
      <c r="C45" s="140">
        <v>3432212</v>
      </c>
      <c r="D45" s="125" t="s">
        <v>192</v>
      </c>
      <c r="E45" s="130"/>
      <c r="F45" s="131">
        <v>12017.35</v>
      </c>
      <c r="G45" s="130">
        <v>12017.35</v>
      </c>
      <c r="H45" s="130"/>
      <c r="I45" s="131">
        <v>12</v>
      </c>
      <c r="J45" s="130">
        <v>12</v>
      </c>
    </row>
    <row r="46" spans="1:10" x14ac:dyDescent="0.25">
      <c r="A46" s="127"/>
      <c r="B46" s="127"/>
      <c r="C46" s="140">
        <v>3289158</v>
      </c>
      <c r="D46" s="125" t="s">
        <v>26</v>
      </c>
      <c r="E46" s="130"/>
      <c r="F46" s="131">
        <v>4299.5</v>
      </c>
      <c r="G46" s="130">
        <v>4299.5</v>
      </c>
      <c r="H46" s="130"/>
      <c r="I46" s="131">
        <v>3</v>
      </c>
      <c r="J46" s="130">
        <v>3</v>
      </c>
    </row>
    <row r="47" spans="1:10" x14ac:dyDescent="0.25">
      <c r="A47" s="127"/>
      <c r="B47" s="127"/>
      <c r="C47" s="140">
        <v>4356812</v>
      </c>
      <c r="D47" s="125" t="s">
        <v>134</v>
      </c>
      <c r="E47" s="130"/>
      <c r="F47" s="131">
        <v>4917.8599999999997</v>
      </c>
      <c r="G47" s="130">
        <v>4917.8599999999997</v>
      </c>
      <c r="H47" s="130"/>
      <c r="I47" s="131">
        <v>5</v>
      </c>
      <c r="J47" s="130">
        <v>5</v>
      </c>
    </row>
    <row r="48" spans="1:10" x14ac:dyDescent="0.25">
      <c r="A48" s="127"/>
      <c r="B48" s="127"/>
      <c r="C48" s="140">
        <v>6084376</v>
      </c>
      <c r="D48" s="125" t="s">
        <v>127</v>
      </c>
      <c r="E48" s="130">
        <v>10182.74</v>
      </c>
      <c r="F48" s="131">
        <v>446206.12000000011</v>
      </c>
      <c r="G48" s="130">
        <v>456388.8600000001</v>
      </c>
      <c r="H48" s="130">
        <v>30</v>
      </c>
      <c r="I48" s="131">
        <v>309</v>
      </c>
      <c r="J48" s="130">
        <v>339</v>
      </c>
    </row>
    <row r="49" spans="1:10" x14ac:dyDescent="0.25">
      <c r="A49" s="127"/>
      <c r="B49" s="127"/>
      <c r="C49" s="140">
        <v>4285483</v>
      </c>
      <c r="D49" s="125" t="s">
        <v>195</v>
      </c>
      <c r="E49" s="130"/>
      <c r="F49" s="131">
        <v>6180.9</v>
      </c>
      <c r="G49" s="130">
        <v>6180.9</v>
      </c>
      <c r="H49" s="130"/>
      <c r="I49" s="131">
        <v>4</v>
      </c>
      <c r="J49" s="130">
        <v>4</v>
      </c>
    </row>
    <row r="50" spans="1:10" x14ac:dyDescent="0.25">
      <c r="A50" s="127"/>
      <c r="B50" s="127"/>
      <c r="C50" s="140">
        <v>2021817</v>
      </c>
      <c r="D50" s="125" t="s">
        <v>203</v>
      </c>
      <c r="E50" s="130">
        <v>3500.2</v>
      </c>
      <c r="F50" s="131">
        <v>101236.71</v>
      </c>
      <c r="G50" s="130">
        <v>104736.91</v>
      </c>
      <c r="H50" s="130">
        <v>10</v>
      </c>
      <c r="I50" s="131">
        <v>76</v>
      </c>
      <c r="J50" s="130">
        <v>86</v>
      </c>
    </row>
    <row r="51" spans="1:10" x14ac:dyDescent="0.25">
      <c r="A51" s="127"/>
      <c r="B51" s="127"/>
      <c r="C51" s="140">
        <v>6177682</v>
      </c>
      <c r="D51" s="125" t="s">
        <v>128</v>
      </c>
      <c r="E51" s="130"/>
      <c r="F51" s="131">
        <v>2853.04</v>
      </c>
      <c r="G51" s="130">
        <v>2853.04</v>
      </c>
      <c r="H51" s="130"/>
      <c r="I51" s="131">
        <v>3</v>
      </c>
      <c r="J51" s="130">
        <v>3</v>
      </c>
    </row>
    <row r="52" spans="1:10" x14ac:dyDescent="0.25">
      <c r="A52" s="127"/>
      <c r="B52" s="127"/>
      <c r="C52" s="140">
        <v>2024766</v>
      </c>
      <c r="D52" s="125" t="s">
        <v>221</v>
      </c>
      <c r="E52" s="130"/>
      <c r="F52" s="131">
        <v>3674.28</v>
      </c>
      <c r="G52" s="130">
        <v>3674.28</v>
      </c>
      <c r="H52" s="130"/>
      <c r="I52" s="131">
        <v>2</v>
      </c>
      <c r="J52" s="130">
        <v>2</v>
      </c>
    </row>
    <row r="53" spans="1:10" x14ac:dyDescent="0.25">
      <c r="A53" s="127"/>
      <c r="B53" s="127"/>
      <c r="C53" s="140">
        <v>2013121</v>
      </c>
      <c r="D53" s="125" t="s">
        <v>238</v>
      </c>
      <c r="E53" s="130"/>
      <c r="F53" s="131">
        <v>6465.23</v>
      </c>
      <c r="G53" s="130">
        <v>6465.23</v>
      </c>
      <c r="H53" s="130"/>
      <c r="I53" s="131">
        <v>7</v>
      </c>
      <c r="J53" s="130">
        <v>7</v>
      </c>
    </row>
    <row r="54" spans="1:10" x14ac:dyDescent="0.25">
      <c r="A54" s="127"/>
      <c r="B54" s="127"/>
      <c r="C54" s="140">
        <v>2075007</v>
      </c>
      <c r="D54" s="125" t="s">
        <v>298</v>
      </c>
      <c r="E54" s="130"/>
      <c r="F54" s="131">
        <v>9036.81</v>
      </c>
      <c r="G54" s="130">
        <v>9036.81</v>
      </c>
      <c r="H54" s="130"/>
      <c r="I54" s="131">
        <v>8</v>
      </c>
      <c r="J54" s="130">
        <v>8</v>
      </c>
    </row>
    <row r="55" spans="1:10" x14ac:dyDescent="0.25">
      <c r="A55" s="127"/>
      <c r="B55" s="127"/>
      <c r="C55" s="140">
        <v>4365198</v>
      </c>
      <c r="D55" s="125" t="s">
        <v>135</v>
      </c>
      <c r="E55" s="130"/>
      <c r="F55" s="131">
        <v>35908.959999999999</v>
      </c>
      <c r="G55" s="130">
        <v>35908.959999999999</v>
      </c>
      <c r="H55" s="130"/>
      <c r="I55" s="131">
        <v>58</v>
      </c>
      <c r="J55" s="130">
        <v>58</v>
      </c>
    </row>
    <row r="56" spans="1:10" x14ac:dyDescent="0.25">
      <c r="A56" s="127"/>
      <c r="B56" s="127"/>
      <c r="C56" s="140">
        <v>3403037</v>
      </c>
      <c r="D56" s="125" t="s">
        <v>22</v>
      </c>
      <c r="E56" s="130">
        <v>665.04</v>
      </c>
      <c r="F56" s="131">
        <v>28571.26</v>
      </c>
      <c r="G56" s="130">
        <v>29236.3</v>
      </c>
      <c r="H56" s="130">
        <v>2</v>
      </c>
      <c r="I56" s="131">
        <v>26</v>
      </c>
      <c r="J56" s="130">
        <v>28</v>
      </c>
    </row>
    <row r="57" spans="1:10" x14ac:dyDescent="0.25">
      <c r="A57" s="127"/>
      <c r="B57" s="127"/>
      <c r="C57" s="140">
        <v>6085679</v>
      </c>
      <c r="D57" s="125" t="s">
        <v>179</v>
      </c>
      <c r="E57" s="130"/>
      <c r="F57" s="131">
        <v>5608.8</v>
      </c>
      <c r="G57" s="130">
        <v>5608.8</v>
      </c>
      <c r="H57" s="130"/>
      <c r="I57" s="131">
        <v>3</v>
      </c>
      <c r="J57" s="130">
        <v>3</v>
      </c>
    </row>
    <row r="58" spans="1:10" x14ac:dyDescent="0.25">
      <c r="A58" s="127"/>
      <c r="B58" s="127"/>
      <c r="C58" s="140">
        <v>6145336</v>
      </c>
      <c r="D58" s="125" t="s">
        <v>2</v>
      </c>
      <c r="E58" s="130"/>
      <c r="F58" s="131">
        <v>36022.870000000003</v>
      </c>
      <c r="G58" s="130">
        <v>36022.870000000003</v>
      </c>
      <c r="H58" s="130"/>
      <c r="I58" s="131">
        <v>18</v>
      </c>
      <c r="J58" s="130">
        <v>18</v>
      </c>
    </row>
    <row r="59" spans="1:10" x14ac:dyDescent="0.25">
      <c r="A59" s="127"/>
      <c r="B59" s="127"/>
      <c r="C59" s="140">
        <v>3297824</v>
      </c>
      <c r="D59" s="125" t="s">
        <v>300</v>
      </c>
      <c r="E59" s="130">
        <v>340.56</v>
      </c>
      <c r="F59" s="131">
        <v>11605.49</v>
      </c>
      <c r="G59" s="130">
        <v>11946.05</v>
      </c>
      <c r="H59" s="130">
        <v>1</v>
      </c>
      <c r="I59" s="131">
        <v>7</v>
      </c>
      <c r="J59" s="130">
        <v>8</v>
      </c>
    </row>
    <row r="60" spans="1:10" x14ac:dyDescent="0.25">
      <c r="A60" s="127"/>
      <c r="B60" s="127"/>
      <c r="C60" s="140">
        <v>2013419</v>
      </c>
      <c r="D60" s="125" t="s">
        <v>142</v>
      </c>
      <c r="E60" s="130"/>
      <c r="F60" s="131">
        <v>6831.34</v>
      </c>
      <c r="G60" s="130">
        <v>6831.34</v>
      </c>
      <c r="H60" s="130"/>
      <c r="I60" s="131">
        <v>9</v>
      </c>
      <c r="J60" s="130">
        <v>9</v>
      </c>
    </row>
    <row r="61" spans="1:10" x14ac:dyDescent="0.25">
      <c r="A61" s="127"/>
      <c r="B61" s="127"/>
      <c r="C61" s="140">
        <v>2012828</v>
      </c>
      <c r="D61" s="125" t="s">
        <v>211</v>
      </c>
      <c r="E61" s="130">
        <v>1015.06</v>
      </c>
      <c r="F61" s="131">
        <v>49982.45</v>
      </c>
      <c r="G61" s="130">
        <v>50997.509999999995</v>
      </c>
      <c r="H61" s="130">
        <v>3</v>
      </c>
      <c r="I61" s="131">
        <v>37</v>
      </c>
      <c r="J61" s="130">
        <v>40</v>
      </c>
    </row>
    <row r="62" spans="1:10" x14ac:dyDescent="0.25">
      <c r="A62" s="127"/>
      <c r="B62" s="127"/>
      <c r="C62" s="140">
        <v>6135060</v>
      </c>
      <c r="D62" s="125" t="s">
        <v>232</v>
      </c>
      <c r="E62" s="130"/>
      <c r="F62" s="131">
        <v>16413.439999999999</v>
      </c>
      <c r="G62" s="130">
        <v>16413.439999999999</v>
      </c>
      <c r="H62" s="130"/>
      <c r="I62" s="131">
        <v>19</v>
      </c>
      <c r="J62" s="130">
        <v>19</v>
      </c>
    </row>
    <row r="63" spans="1:10" x14ac:dyDescent="0.25">
      <c r="A63" s="127"/>
      <c r="B63" s="127"/>
      <c r="C63" s="140">
        <v>6085119</v>
      </c>
      <c r="D63" s="125" t="s">
        <v>265</v>
      </c>
      <c r="E63" s="130"/>
      <c r="F63" s="131">
        <v>2100</v>
      </c>
      <c r="G63" s="130">
        <v>2100</v>
      </c>
      <c r="H63" s="130"/>
      <c r="I63" s="131">
        <v>2</v>
      </c>
      <c r="J63" s="130">
        <v>2</v>
      </c>
    </row>
    <row r="64" spans="1:10" x14ac:dyDescent="0.25">
      <c r="A64" s="127"/>
      <c r="B64" s="127"/>
      <c r="C64" s="140">
        <v>3289199</v>
      </c>
      <c r="D64" s="125" t="s">
        <v>191</v>
      </c>
      <c r="E64" s="130"/>
      <c r="F64" s="131">
        <v>6047.46</v>
      </c>
      <c r="G64" s="130">
        <v>6047.46</v>
      </c>
      <c r="H64" s="130"/>
      <c r="I64" s="131">
        <v>5</v>
      </c>
      <c r="J64" s="130">
        <v>5</v>
      </c>
    </row>
    <row r="65" spans="1:10" x14ac:dyDescent="0.25">
      <c r="A65" s="127"/>
      <c r="B65" s="127"/>
      <c r="C65" s="140">
        <v>2014129</v>
      </c>
      <c r="D65" s="125" t="s">
        <v>5</v>
      </c>
      <c r="E65" s="130"/>
      <c r="F65" s="131">
        <v>37717.699999999997</v>
      </c>
      <c r="G65" s="130">
        <v>37717.699999999997</v>
      </c>
      <c r="H65" s="130"/>
      <c r="I65" s="131">
        <v>21</v>
      </c>
      <c r="J65" s="130">
        <v>21</v>
      </c>
    </row>
    <row r="66" spans="1:10" x14ac:dyDescent="0.25">
      <c r="A66" s="127"/>
      <c r="B66" s="127"/>
      <c r="C66" s="140">
        <v>2023431</v>
      </c>
      <c r="D66" s="125" t="s">
        <v>16</v>
      </c>
      <c r="E66" s="130">
        <v>681.12</v>
      </c>
      <c r="F66" s="131">
        <v>43219.939999999995</v>
      </c>
      <c r="G66" s="130">
        <v>43901.06</v>
      </c>
      <c r="H66" s="130">
        <v>2</v>
      </c>
      <c r="I66" s="131">
        <v>30</v>
      </c>
      <c r="J66" s="130">
        <v>32</v>
      </c>
    </row>
    <row r="67" spans="1:10" x14ac:dyDescent="0.25">
      <c r="A67" s="127"/>
      <c r="B67" s="127"/>
      <c r="C67" s="140">
        <v>3289166</v>
      </c>
      <c r="D67" s="125" t="s">
        <v>103</v>
      </c>
      <c r="E67" s="130"/>
      <c r="F67" s="131">
        <v>9183.7100000000009</v>
      </c>
      <c r="G67" s="130">
        <v>9183.7100000000009</v>
      </c>
      <c r="H67" s="130"/>
      <c r="I67" s="131">
        <v>6</v>
      </c>
      <c r="J67" s="130">
        <v>6</v>
      </c>
    </row>
    <row r="68" spans="1:10" x14ac:dyDescent="0.25">
      <c r="A68" s="127"/>
      <c r="B68" s="127"/>
      <c r="C68" s="140">
        <v>2059618</v>
      </c>
      <c r="D68" s="125" t="s">
        <v>165</v>
      </c>
      <c r="E68" s="130">
        <v>681.12</v>
      </c>
      <c r="F68" s="131">
        <v>97999.86000000003</v>
      </c>
      <c r="G68" s="130">
        <v>98680.980000000025</v>
      </c>
      <c r="H68" s="130">
        <v>2</v>
      </c>
      <c r="I68" s="131">
        <v>101</v>
      </c>
      <c r="J68" s="130">
        <v>103</v>
      </c>
    </row>
    <row r="69" spans="1:10" x14ac:dyDescent="0.25">
      <c r="A69" s="127"/>
      <c r="B69" s="127"/>
      <c r="C69" s="140">
        <v>6179355</v>
      </c>
      <c r="D69" s="125" t="s">
        <v>171</v>
      </c>
      <c r="E69" s="130"/>
      <c r="F69" s="131">
        <v>12763.14</v>
      </c>
      <c r="G69" s="130">
        <v>12763.14</v>
      </c>
      <c r="H69" s="130"/>
      <c r="I69" s="131">
        <v>15</v>
      </c>
      <c r="J69" s="130">
        <v>15</v>
      </c>
    </row>
    <row r="70" spans="1:10" x14ac:dyDescent="0.25">
      <c r="A70" s="127"/>
      <c r="B70" s="127"/>
      <c r="C70" s="140">
        <v>3284648</v>
      </c>
      <c r="D70" s="125" t="s">
        <v>154</v>
      </c>
      <c r="E70" s="130">
        <v>41500.160000000003</v>
      </c>
      <c r="F70" s="131">
        <v>1930444.749999997</v>
      </c>
      <c r="G70" s="130">
        <v>1971944.9099999969</v>
      </c>
      <c r="H70" s="130">
        <v>137</v>
      </c>
      <c r="I70" s="131">
        <v>999</v>
      </c>
      <c r="J70" s="130">
        <v>1136</v>
      </c>
    </row>
    <row r="71" spans="1:10" x14ac:dyDescent="0.25">
      <c r="A71" s="127"/>
      <c r="B71" s="127"/>
      <c r="C71" s="140">
        <v>2012852</v>
      </c>
      <c r="D71" s="125" t="s">
        <v>212</v>
      </c>
      <c r="E71" s="130"/>
      <c r="F71" s="131">
        <v>11018.24</v>
      </c>
      <c r="G71" s="130">
        <v>11018.24</v>
      </c>
      <c r="H71" s="130"/>
      <c r="I71" s="131">
        <v>10</v>
      </c>
      <c r="J71" s="130">
        <v>10</v>
      </c>
    </row>
    <row r="72" spans="1:10" x14ac:dyDescent="0.25">
      <c r="A72" s="127"/>
      <c r="B72" s="127"/>
      <c r="C72" s="140">
        <v>2018671</v>
      </c>
      <c r="D72" s="125" t="s">
        <v>289</v>
      </c>
      <c r="E72" s="130"/>
      <c r="F72" s="131">
        <v>28425.9</v>
      </c>
      <c r="G72" s="130">
        <v>28425.9</v>
      </c>
      <c r="H72" s="130"/>
      <c r="I72" s="131">
        <v>14</v>
      </c>
      <c r="J72" s="130">
        <v>14</v>
      </c>
    </row>
    <row r="73" spans="1:10" x14ac:dyDescent="0.25">
      <c r="A73" s="127"/>
      <c r="B73" s="127"/>
      <c r="C73" s="140">
        <v>2012292</v>
      </c>
      <c r="D73" s="125" t="s">
        <v>286</v>
      </c>
      <c r="E73" s="130">
        <v>700.04</v>
      </c>
      <c r="F73" s="131">
        <v>50512.65</v>
      </c>
      <c r="G73" s="130">
        <v>51212.69</v>
      </c>
      <c r="H73" s="130">
        <v>2</v>
      </c>
      <c r="I73" s="131">
        <v>32</v>
      </c>
      <c r="J73" s="130">
        <v>34</v>
      </c>
    </row>
    <row r="74" spans="1:10" x14ac:dyDescent="0.25">
      <c r="A74" s="127"/>
      <c r="B74" s="127"/>
      <c r="C74" s="140">
        <v>6070380</v>
      </c>
      <c r="D74" s="125" t="s">
        <v>194</v>
      </c>
      <c r="E74" s="130">
        <v>971.94</v>
      </c>
      <c r="F74" s="131">
        <v>58585.139999999992</v>
      </c>
      <c r="G74" s="130">
        <v>59557.079999999994</v>
      </c>
      <c r="H74" s="130">
        <v>3</v>
      </c>
      <c r="I74" s="131">
        <v>33</v>
      </c>
      <c r="J74" s="130">
        <v>36</v>
      </c>
    </row>
    <row r="75" spans="1:10" x14ac:dyDescent="0.25">
      <c r="A75" s="127"/>
      <c r="B75" s="127"/>
      <c r="C75" s="140">
        <v>2012596</v>
      </c>
      <c r="D75" s="125" t="s">
        <v>287</v>
      </c>
      <c r="E75" s="130"/>
      <c r="F75" s="131">
        <v>13070.86</v>
      </c>
      <c r="G75" s="130">
        <v>13070.86</v>
      </c>
      <c r="H75" s="130"/>
      <c r="I75" s="131">
        <v>9</v>
      </c>
      <c r="J75" s="130">
        <v>9</v>
      </c>
    </row>
    <row r="76" spans="1:10" x14ac:dyDescent="0.25">
      <c r="A76" s="127"/>
      <c r="B76" s="127"/>
      <c r="C76" s="140">
        <v>2013667</v>
      </c>
      <c r="D76" s="125" t="s">
        <v>144</v>
      </c>
      <c r="E76" s="130"/>
      <c r="F76" s="131">
        <v>11499.699999999997</v>
      </c>
      <c r="G76" s="130">
        <v>11499.699999999997</v>
      </c>
      <c r="H76" s="130"/>
      <c r="I76" s="131">
        <v>11</v>
      </c>
      <c r="J76" s="130">
        <v>11</v>
      </c>
    </row>
    <row r="77" spans="1:10" x14ac:dyDescent="0.25">
      <c r="A77" s="127"/>
      <c r="B77" s="127"/>
      <c r="C77" s="140">
        <v>2014630</v>
      </c>
      <c r="D77" s="125" t="s">
        <v>8</v>
      </c>
      <c r="E77" s="130">
        <v>700.04</v>
      </c>
      <c r="F77" s="131">
        <v>9969.4600000000009</v>
      </c>
      <c r="G77" s="130">
        <v>10669.5</v>
      </c>
      <c r="H77" s="130">
        <v>2</v>
      </c>
      <c r="I77" s="131">
        <v>10</v>
      </c>
      <c r="J77" s="130">
        <v>12</v>
      </c>
    </row>
    <row r="78" spans="1:10" x14ac:dyDescent="0.25">
      <c r="A78" s="127"/>
      <c r="B78" s="127"/>
      <c r="C78" s="140">
        <v>6081058</v>
      </c>
      <c r="D78" s="125" t="s">
        <v>264</v>
      </c>
      <c r="E78" s="130">
        <v>1050.06</v>
      </c>
      <c r="F78" s="131">
        <v>131889.19</v>
      </c>
      <c r="G78" s="130">
        <v>132939.25</v>
      </c>
      <c r="H78" s="130">
        <v>3</v>
      </c>
      <c r="I78" s="131">
        <v>77</v>
      </c>
      <c r="J78" s="130">
        <v>80</v>
      </c>
    </row>
    <row r="79" spans="1:10" x14ac:dyDescent="0.25">
      <c r="A79" s="127" t="s">
        <v>82</v>
      </c>
      <c r="B79" s="127" t="s">
        <v>136</v>
      </c>
      <c r="C79" s="140">
        <v>3288883</v>
      </c>
      <c r="D79" s="125" t="s">
        <v>137</v>
      </c>
      <c r="E79" s="130">
        <v>4042.74</v>
      </c>
      <c r="F79" s="131">
        <v>378253.36000000004</v>
      </c>
      <c r="G79" s="130">
        <v>382296.10000000003</v>
      </c>
      <c r="H79" s="130">
        <v>12</v>
      </c>
      <c r="I79" s="131">
        <v>221</v>
      </c>
      <c r="J79" s="130">
        <v>233</v>
      </c>
    </row>
    <row r="80" spans="1:10" x14ac:dyDescent="0.25">
      <c r="A80" s="127"/>
      <c r="B80" s="127"/>
      <c r="C80" s="140">
        <v>2013405</v>
      </c>
      <c r="D80" s="125" t="s">
        <v>274</v>
      </c>
      <c r="E80" s="130">
        <v>2383.92</v>
      </c>
      <c r="F80" s="131">
        <v>769029.92000000016</v>
      </c>
      <c r="G80" s="130">
        <v>771413.8400000002</v>
      </c>
      <c r="H80" s="130">
        <v>7</v>
      </c>
      <c r="I80" s="131">
        <v>446</v>
      </c>
      <c r="J80" s="130">
        <v>453</v>
      </c>
    </row>
    <row r="81" spans="1:10" x14ac:dyDescent="0.25">
      <c r="A81" s="127"/>
      <c r="B81" s="127"/>
      <c r="C81" s="140">
        <v>2013290</v>
      </c>
      <c r="D81" s="125" t="s">
        <v>213</v>
      </c>
      <c r="E81" s="130">
        <v>665.04</v>
      </c>
      <c r="F81" s="131">
        <v>32091.489999999998</v>
      </c>
      <c r="G81" s="130">
        <v>32756.53</v>
      </c>
      <c r="H81" s="130">
        <v>2</v>
      </c>
      <c r="I81" s="131">
        <v>25</v>
      </c>
      <c r="J81" s="130">
        <v>27</v>
      </c>
    </row>
    <row r="82" spans="1:10" x14ac:dyDescent="0.25">
      <c r="A82" s="127"/>
      <c r="B82" s="127"/>
      <c r="C82" s="140">
        <v>5284783</v>
      </c>
      <c r="D82" s="125" t="s">
        <v>106</v>
      </c>
      <c r="E82" s="130"/>
      <c r="F82" s="131">
        <v>1895.04</v>
      </c>
      <c r="G82" s="130">
        <v>1895.04</v>
      </c>
      <c r="H82" s="130"/>
      <c r="I82" s="131">
        <v>1</v>
      </c>
      <c r="J82" s="130">
        <v>1</v>
      </c>
    </row>
    <row r="83" spans="1:10" x14ac:dyDescent="0.25">
      <c r="A83" s="127"/>
      <c r="B83" s="127"/>
      <c r="C83" s="140">
        <v>2012309</v>
      </c>
      <c r="D83" s="125" t="s">
        <v>0</v>
      </c>
      <c r="E83" s="130"/>
      <c r="F83" s="131">
        <v>40610.599999999991</v>
      </c>
      <c r="G83" s="130">
        <v>40610.599999999991</v>
      </c>
      <c r="H83" s="130"/>
      <c r="I83" s="131">
        <v>21</v>
      </c>
      <c r="J83" s="130">
        <v>21</v>
      </c>
    </row>
    <row r="84" spans="1:10" x14ac:dyDescent="0.25">
      <c r="A84" s="127"/>
      <c r="B84" s="127"/>
      <c r="C84" s="140">
        <v>2014168</v>
      </c>
      <c r="D84" s="125" t="s">
        <v>310</v>
      </c>
      <c r="E84" s="130"/>
      <c r="F84" s="131">
        <v>14999.46</v>
      </c>
      <c r="G84" s="130">
        <v>14999.46</v>
      </c>
      <c r="H84" s="130"/>
      <c r="I84" s="131">
        <v>9</v>
      </c>
      <c r="J84" s="130">
        <v>9</v>
      </c>
    </row>
    <row r="85" spans="1:10" x14ac:dyDescent="0.25">
      <c r="A85" s="127"/>
      <c r="B85" s="127"/>
      <c r="C85" s="140">
        <v>2058298</v>
      </c>
      <c r="D85" s="125" t="s">
        <v>117</v>
      </c>
      <c r="E85" s="130">
        <v>12687.14</v>
      </c>
      <c r="F85" s="131">
        <v>970367.35999999917</v>
      </c>
      <c r="G85" s="130">
        <v>983054.49999999919</v>
      </c>
      <c r="H85" s="130">
        <v>39</v>
      </c>
      <c r="I85" s="131">
        <v>613</v>
      </c>
      <c r="J85" s="130">
        <v>652</v>
      </c>
    </row>
    <row r="86" spans="1:10" x14ac:dyDescent="0.25">
      <c r="A86" s="127"/>
      <c r="B86" s="127"/>
      <c r="C86" s="140">
        <v>2014160</v>
      </c>
      <c r="D86" s="125" t="s">
        <v>20</v>
      </c>
      <c r="E86" s="130">
        <v>665.04</v>
      </c>
      <c r="F86" s="131">
        <v>42939.05999999999</v>
      </c>
      <c r="G86" s="130">
        <v>43604.099999999991</v>
      </c>
      <c r="H86" s="130">
        <v>2</v>
      </c>
      <c r="I86" s="131">
        <v>23</v>
      </c>
      <c r="J86" s="130">
        <v>25</v>
      </c>
    </row>
    <row r="87" spans="1:10" x14ac:dyDescent="0.25">
      <c r="A87" s="127"/>
      <c r="B87" s="127"/>
      <c r="C87" s="140">
        <v>3289813</v>
      </c>
      <c r="D87" s="125" t="s">
        <v>279</v>
      </c>
      <c r="E87" s="130">
        <v>647.05999999999995</v>
      </c>
      <c r="F87" s="131">
        <v>507514.59000000014</v>
      </c>
      <c r="G87" s="130">
        <v>508161.65000000014</v>
      </c>
      <c r="H87" s="130">
        <v>2</v>
      </c>
      <c r="I87" s="131">
        <v>391</v>
      </c>
      <c r="J87" s="130">
        <v>393</v>
      </c>
    </row>
    <row r="88" spans="1:10" x14ac:dyDescent="0.25">
      <c r="A88" s="127"/>
      <c r="B88" s="125"/>
      <c r="C88" s="146">
        <v>6264978</v>
      </c>
      <c r="D88" s="126" t="s">
        <v>6</v>
      </c>
      <c r="E88" s="130"/>
      <c r="F88" s="131">
        <v>29195.7</v>
      </c>
      <c r="G88" s="130">
        <v>29195.7</v>
      </c>
      <c r="H88" s="130"/>
      <c r="I88" s="131">
        <v>16</v>
      </c>
      <c r="J88" s="130">
        <v>16</v>
      </c>
    </row>
    <row r="89" spans="1:10" x14ac:dyDescent="0.25">
      <c r="A89" s="125"/>
      <c r="B89" s="126"/>
      <c r="C89" s="146">
        <v>2071084</v>
      </c>
      <c r="D89" s="126" t="s">
        <v>150</v>
      </c>
      <c r="E89" s="130">
        <v>700.04</v>
      </c>
      <c r="F89" s="131">
        <v>142445.75</v>
      </c>
      <c r="G89" s="130">
        <v>143145.79</v>
      </c>
      <c r="H89" s="130">
        <v>2</v>
      </c>
      <c r="I89" s="131">
        <v>84</v>
      </c>
      <c r="J89" s="130">
        <v>86</v>
      </c>
    </row>
    <row r="90" spans="1:10" x14ac:dyDescent="0.25">
      <c r="A90" s="125"/>
      <c r="B90" s="125"/>
      <c r="C90" s="140">
        <v>2091145</v>
      </c>
      <c r="D90" s="125" t="s">
        <v>10</v>
      </c>
      <c r="E90" s="130"/>
      <c r="F90" s="131">
        <v>12664.71</v>
      </c>
      <c r="G90" s="130">
        <v>12664.71</v>
      </c>
      <c r="H90" s="130"/>
      <c r="I90" s="131">
        <v>7</v>
      </c>
      <c r="J90" s="130">
        <v>7</v>
      </c>
    </row>
    <row r="91" spans="1:10" x14ac:dyDescent="0.25">
      <c r="A91" s="127"/>
      <c r="B91" s="127"/>
      <c r="C91" s="140">
        <v>6288972</v>
      </c>
      <c r="D91" s="125" t="s">
        <v>283</v>
      </c>
      <c r="E91" s="130">
        <v>6470.64</v>
      </c>
      <c r="F91" s="131">
        <v>471941.6100000001</v>
      </c>
      <c r="G91" s="130">
        <v>478412.25000000012</v>
      </c>
      <c r="H91" s="130">
        <v>19</v>
      </c>
      <c r="I91" s="131">
        <v>292</v>
      </c>
      <c r="J91" s="130">
        <v>311</v>
      </c>
    </row>
    <row r="92" spans="1:10" x14ac:dyDescent="0.25">
      <c r="A92" s="127"/>
      <c r="B92" s="125"/>
      <c r="C92" s="146">
        <v>7395460</v>
      </c>
      <c r="D92" s="126" t="s">
        <v>197</v>
      </c>
      <c r="E92" s="130">
        <v>681.12</v>
      </c>
      <c r="F92" s="131">
        <v>32704.44</v>
      </c>
      <c r="G92" s="130">
        <v>33385.56</v>
      </c>
      <c r="H92" s="130">
        <v>2</v>
      </c>
      <c r="I92" s="131">
        <v>26</v>
      </c>
      <c r="J92" s="130">
        <v>28</v>
      </c>
    </row>
    <row r="93" spans="1:10" x14ac:dyDescent="0.25">
      <c r="A93" s="127"/>
      <c r="B93" s="125"/>
      <c r="C93" s="140">
        <v>2013540</v>
      </c>
      <c r="D93" s="125" t="s">
        <v>115</v>
      </c>
      <c r="E93" s="130">
        <v>681.12</v>
      </c>
      <c r="F93" s="131">
        <v>29932.75</v>
      </c>
      <c r="G93" s="130">
        <v>30613.87</v>
      </c>
      <c r="H93" s="130">
        <v>2</v>
      </c>
      <c r="I93" s="131">
        <v>16</v>
      </c>
      <c r="J93" s="130">
        <v>18</v>
      </c>
    </row>
    <row r="94" spans="1:10" x14ac:dyDescent="0.25">
      <c r="A94" s="127"/>
      <c r="B94" s="127"/>
      <c r="C94" s="140">
        <v>3311576</v>
      </c>
      <c r="D94" s="125" t="s">
        <v>124</v>
      </c>
      <c r="E94" s="130">
        <v>340.56</v>
      </c>
      <c r="F94" s="131">
        <v>45646.840000000004</v>
      </c>
      <c r="G94" s="130">
        <v>45987.4</v>
      </c>
      <c r="H94" s="130">
        <v>1</v>
      </c>
      <c r="I94" s="131">
        <v>29</v>
      </c>
      <c r="J94" s="130">
        <v>30</v>
      </c>
    </row>
    <row r="95" spans="1:10" x14ac:dyDescent="0.25">
      <c r="A95" s="127"/>
      <c r="B95" s="125"/>
      <c r="C95" s="146">
        <v>3496965</v>
      </c>
      <c r="D95" s="126" t="s">
        <v>132</v>
      </c>
      <c r="E95" s="130"/>
      <c r="F95" s="131">
        <v>5148.0199999999995</v>
      </c>
      <c r="G95" s="130">
        <v>5148.0199999999995</v>
      </c>
      <c r="H95" s="130"/>
      <c r="I95" s="131">
        <v>3</v>
      </c>
      <c r="J95" s="130">
        <v>3</v>
      </c>
    </row>
    <row r="96" spans="1:10" x14ac:dyDescent="0.25">
      <c r="A96" s="127"/>
      <c r="B96" s="125"/>
      <c r="C96" s="140">
        <v>2012589</v>
      </c>
      <c r="D96" s="125" t="s">
        <v>89</v>
      </c>
      <c r="E96" s="130"/>
      <c r="F96" s="131">
        <v>3691.88</v>
      </c>
      <c r="G96" s="130">
        <v>3691.88</v>
      </c>
      <c r="H96" s="130"/>
      <c r="I96" s="131">
        <v>3</v>
      </c>
      <c r="J96" s="130">
        <v>3</v>
      </c>
    </row>
    <row r="97" spans="1:10" x14ac:dyDescent="0.25">
      <c r="A97" s="127"/>
      <c r="B97" s="127"/>
      <c r="C97" s="140">
        <v>6092508</v>
      </c>
      <c r="D97" s="125" t="s">
        <v>184</v>
      </c>
      <c r="E97" s="130">
        <v>2918.52</v>
      </c>
      <c r="F97" s="131">
        <v>201722.36000000002</v>
      </c>
      <c r="G97" s="130">
        <v>204640.88</v>
      </c>
      <c r="H97" s="130">
        <v>9</v>
      </c>
      <c r="I97" s="131">
        <v>175</v>
      </c>
      <c r="J97" s="130">
        <v>184</v>
      </c>
    </row>
    <row r="98" spans="1:10" x14ac:dyDescent="0.25">
      <c r="A98" s="127"/>
      <c r="B98" s="127"/>
      <c r="C98" s="140">
        <v>3373716</v>
      </c>
      <c r="D98" s="125" t="s">
        <v>245</v>
      </c>
      <c r="E98" s="130">
        <v>324.88</v>
      </c>
      <c r="F98" s="131">
        <v>31325.409999999993</v>
      </c>
      <c r="G98" s="130">
        <v>31650.289999999994</v>
      </c>
      <c r="H98" s="130">
        <v>1</v>
      </c>
      <c r="I98" s="131">
        <v>18</v>
      </c>
      <c r="J98" s="130">
        <v>19</v>
      </c>
    </row>
    <row r="99" spans="1:10" x14ac:dyDescent="0.25">
      <c r="A99" s="127"/>
      <c r="B99" s="127"/>
      <c r="C99" s="140">
        <v>2013501</v>
      </c>
      <c r="D99" s="125" t="s">
        <v>143</v>
      </c>
      <c r="E99" s="130">
        <v>665.04</v>
      </c>
      <c r="F99" s="131">
        <v>1250.44</v>
      </c>
      <c r="G99" s="130">
        <v>1915.48</v>
      </c>
      <c r="H99" s="130">
        <v>2</v>
      </c>
      <c r="I99" s="131">
        <v>2</v>
      </c>
      <c r="J99" s="130">
        <v>4</v>
      </c>
    </row>
    <row r="100" spans="1:10" x14ac:dyDescent="0.25">
      <c r="A100" s="127"/>
      <c r="B100" s="127"/>
      <c r="C100" s="140">
        <v>2014175</v>
      </c>
      <c r="D100" s="125" t="s">
        <v>219</v>
      </c>
      <c r="E100" s="130"/>
      <c r="F100" s="131">
        <v>9006.7200000000012</v>
      </c>
      <c r="G100" s="130">
        <v>9006.7200000000012</v>
      </c>
      <c r="H100" s="130"/>
      <c r="I100" s="131">
        <v>10</v>
      </c>
      <c r="J100" s="130">
        <v>10</v>
      </c>
    </row>
    <row r="101" spans="1:10" x14ac:dyDescent="0.25">
      <c r="A101" s="127"/>
      <c r="B101" s="127"/>
      <c r="C101" s="140">
        <v>5285482</v>
      </c>
      <c r="D101" s="125" t="s">
        <v>107</v>
      </c>
      <c r="E101" s="130"/>
      <c r="F101" s="131">
        <v>9148.32</v>
      </c>
      <c r="G101" s="130">
        <v>9148.32</v>
      </c>
      <c r="H101" s="130"/>
      <c r="I101" s="131">
        <v>5</v>
      </c>
      <c r="J101" s="130">
        <v>5</v>
      </c>
    </row>
    <row r="102" spans="1:10" x14ac:dyDescent="0.25">
      <c r="A102" s="127"/>
      <c r="B102" s="127"/>
      <c r="C102" s="140">
        <v>2013506</v>
      </c>
      <c r="D102" s="125" t="s">
        <v>114</v>
      </c>
      <c r="E102" s="130">
        <v>324.88</v>
      </c>
      <c r="F102" s="131">
        <v>14452.960000000001</v>
      </c>
      <c r="G102" s="130">
        <v>14777.84</v>
      </c>
      <c r="H102" s="130">
        <v>1</v>
      </c>
      <c r="I102" s="131">
        <v>10</v>
      </c>
      <c r="J102" s="130">
        <v>11</v>
      </c>
    </row>
    <row r="103" spans="1:10" x14ac:dyDescent="0.25">
      <c r="A103" s="127"/>
      <c r="B103" s="127"/>
      <c r="C103" s="140">
        <v>2012595</v>
      </c>
      <c r="D103" s="125" t="s">
        <v>141</v>
      </c>
      <c r="E103" s="130"/>
      <c r="F103" s="131">
        <v>2500.88</v>
      </c>
      <c r="G103" s="130">
        <v>2500.88</v>
      </c>
      <c r="H103" s="130"/>
      <c r="I103" s="131">
        <v>4</v>
      </c>
      <c r="J103" s="130">
        <v>4</v>
      </c>
    </row>
    <row r="104" spans="1:10" x14ac:dyDescent="0.25">
      <c r="A104" s="127"/>
      <c r="B104" s="127"/>
      <c r="C104" s="140">
        <v>2012307</v>
      </c>
      <c r="D104" s="125" t="s">
        <v>271</v>
      </c>
      <c r="E104" s="130">
        <v>681.12</v>
      </c>
      <c r="F104" s="131">
        <v>13755.279999999999</v>
      </c>
      <c r="G104" s="130">
        <v>14436.4</v>
      </c>
      <c r="H104" s="130">
        <v>2</v>
      </c>
      <c r="I104" s="131">
        <v>9</v>
      </c>
      <c r="J104" s="130">
        <v>11</v>
      </c>
    </row>
    <row r="105" spans="1:10" x14ac:dyDescent="0.25">
      <c r="A105" s="127"/>
      <c r="B105" s="127"/>
      <c r="C105" s="140">
        <v>3292501</v>
      </c>
      <c r="D105" s="125" t="s">
        <v>155</v>
      </c>
      <c r="E105" s="130">
        <v>3850.22</v>
      </c>
      <c r="F105" s="131">
        <v>417855.37999999995</v>
      </c>
      <c r="G105" s="130">
        <v>421705.59999999992</v>
      </c>
      <c r="H105" s="130">
        <v>11</v>
      </c>
      <c r="I105" s="131">
        <v>244</v>
      </c>
      <c r="J105" s="130">
        <v>255</v>
      </c>
    </row>
    <row r="106" spans="1:10" x14ac:dyDescent="0.25">
      <c r="A106" s="127"/>
      <c r="B106" s="127"/>
      <c r="C106" s="140">
        <v>2075322</v>
      </c>
      <c r="D106" s="125" t="s">
        <v>223</v>
      </c>
      <c r="E106" s="130"/>
      <c r="F106" s="131">
        <v>4115.68</v>
      </c>
      <c r="G106" s="130">
        <v>4115.68</v>
      </c>
      <c r="H106" s="130"/>
      <c r="I106" s="131">
        <v>5</v>
      </c>
      <c r="J106" s="130">
        <v>5</v>
      </c>
    </row>
    <row r="107" spans="1:10" x14ac:dyDescent="0.25">
      <c r="A107" s="127"/>
      <c r="B107" s="127"/>
      <c r="C107" s="140">
        <v>6044808</v>
      </c>
      <c r="D107" s="125" t="s">
        <v>170</v>
      </c>
      <c r="E107" s="130">
        <v>340.56</v>
      </c>
      <c r="F107" s="131">
        <v>17670.759999999998</v>
      </c>
      <c r="G107" s="130">
        <v>18011.32</v>
      </c>
      <c r="H107" s="130">
        <v>1</v>
      </c>
      <c r="I107" s="131">
        <v>11</v>
      </c>
      <c r="J107" s="130">
        <v>12</v>
      </c>
    </row>
    <row r="108" spans="1:10" x14ac:dyDescent="0.25">
      <c r="A108" s="127"/>
      <c r="B108" s="127"/>
      <c r="C108" s="140">
        <v>7287687</v>
      </c>
      <c r="D108" s="125" t="s">
        <v>306</v>
      </c>
      <c r="E108" s="130">
        <v>340.56</v>
      </c>
      <c r="F108" s="131">
        <v>16816.48</v>
      </c>
      <c r="G108" s="130">
        <v>17157.04</v>
      </c>
      <c r="H108" s="130">
        <v>1</v>
      </c>
      <c r="I108" s="131">
        <v>14</v>
      </c>
      <c r="J108" s="130">
        <v>15</v>
      </c>
    </row>
    <row r="109" spans="1:10" x14ac:dyDescent="0.25">
      <c r="A109" s="127"/>
      <c r="B109" s="127" t="s">
        <v>73</v>
      </c>
      <c r="C109" s="140">
        <v>2011498</v>
      </c>
      <c r="D109" s="125" t="s">
        <v>110</v>
      </c>
      <c r="E109" s="130"/>
      <c r="F109" s="131">
        <v>2506.62</v>
      </c>
      <c r="G109" s="130">
        <v>2506.62</v>
      </c>
      <c r="H109" s="130"/>
      <c r="I109" s="131">
        <v>2</v>
      </c>
      <c r="J109" s="130">
        <v>2</v>
      </c>
    </row>
    <row r="110" spans="1:10" x14ac:dyDescent="0.25">
      <c r="A110" s="127"/>
      <c r="B110" s="127"/>
      <c r="C110" s="140">
        <v>6016300</v>
      </c>
      <c r="D110" s="125" t="s">
        <v>156</v>
      </c>
      <c r="E110" s="130"/>
      <c r="F110" s="131">
        <v>10228.580000000002</v>
      </c>
      <c r="G110" s="130">
        <v>10228.580000000002</v>
      </c>
      <c r="H110" s="130"/>
      <c r="I110" s="131">
        <v>9</v>
      </c>
      <c r="J110" s="130">
        <v>9</v>
      </c>
    </row>
    <row r="111" spans="1:10" x14ac:dyDescent="0.25">
      <c r="A111" s="127"/>
      <c r="B111" s="127"/>
      <c r="C111" s="140">
        <v>2012926</v>
      </c>
      <c r="D111" s="125" t="s">
        <v>162</v>
      </c>
      <c r="E111" s="130"/>
      <c r="F111" s="131">
        <v>19587.89</v>
      </c>
      <c r="G111" s="130">
        <v>19587.89</v>
      </c>
      <c r="H111" s="130"/>
      <c r="I111" s="131">
        <v>27</v>
      </c>
      <c r="J111" s="130">
        <v>27</v>
      </c>
    </row>
    <row r="112" spans="1:10" x14ac:dyDescent="0.25">
      <c r="A112" s="127"/>
      <c r="B112" s="127"/>
      <c r="C112" s="140">
        <v>2012462</v>
      </c>
      <c r="D112" s="125" t="s">
        <v>186</v>
      </c>
      <c r="E112" s="130">
        <v>681.12</v>
      </c>
      <c r="F112" s="131">
        <v>20333.05</v>
      </c>
      <c r="G112" s="130">
        <v>21014.17</v>
      </c>
      <c r="H112" s="130">
        <v>2</v>
      </c>
      <c r="I112" s="131">
        <v>13</v>
      </c>
      <c r="J112" s="130">
        <v>15</v>
      </c>
    </row>
    <row r="113" spans="1:10" x14ac:dyDescent="0.25">
      <c r="A113" s="127"/>
      <c r="B113" s="127"/>
      <c r="C113" s="140">
        <v>2012345</v>
      </c>
      <c r="D113" s="125" t="s">
        <v>172</v>
      </c>
      <c r="E113" s="130"/>
      <c r="F113" s="131">
        <v>6138.24</v>
      </c>
      <c r="G113" s="130">
        <v>6138.24</v>
      </c>
      <c r="H113" s="130"/>
      <c r="I113" s="131">
        <v>5</v>
      </c>
      <c r="J113" s="130">
        <v>5</v>
      </c>
    </row>
    <row r="114" spans="1:10" x14ac:dyDescent="0.25">
      <c r="A114" s="127"/>
      <c r="B114" s="127"/>
      <c r="C114" s="140">
        <v>5392368</v>
      </c>
      <c r="D114" s="125" t="s">
        <v>268</v>
      </c>
      <c r="E114" s="130"/>
      <c r="F114" s="131">
        <v>23713.71</v>
      </c>
      <c r="G114" s="130">
        <v>23713.71</v>
      </c>
      <c r="H114" s="130"/>
      <c r="I114" s="131">
        <v>21</v>
      </c>
      <c r="J114" s="130">
        <v>21</v>
      </c>
    </row>
    <row r="115" spans="1:10" x14ac:dyDescent="0.25">
      <c r="A115" s="127"/>
      <c r="B115" s="127"/>
      <c r="C115" s="140">
        <v>3440008</v>
      </c>
      <c r="D115" s="125" t="s">
        <v>228</v>
      </c>
      <c r="E115" s="130"/>
      <c r="F115" s="131">
        <v>15595.770000000002</v>
      </c>
      <c r="G115" s="130">
        <v>15595.770000000002</v>
      </c>
      <c r="H115" s="130"/>
      <c r="I115" s="131">
        <v>13</v>
      </c>
      <c r="J115" s="130">
        <v>13</v>
      </c>
    </row>
    <row r="116" spans="1:10" x14ac:dyDescent="0.25">
      <c r="A116" s="127"/>
      <c r="B116" s="127"/>
      <c r="C116" s="140">
        <v>2012299</v>
      </c>
      <c r="D116" s="125" t="s">
        <v>207</v>
      </c>
      <c r="E116" s="130">
        <v>350.02</v>
      </c>
      <c r="F116" s="131">
        <v>14954.279999999999</v>
      </c>
      <c r="G116" s="130">
        <v>15304.3</v>
      </c>
      <c r="H116" s="130">
        <v>1</v>
      </c>
      <c r="I116" s="131">
        <v>13</v>
      </c>
      <c r="J116" s="130">
        <v>14</v>
      </c>
    </row>
    <row r="117" spans="1:10" x14ac:dyDescent="0.25">
      <c r="A117" s="127"/>
      <c r="B117" s="127"/>
      <c r="C117" s="140">
        <v>3289192</v>
      </c>
      <c r="D117" s="125" t="s">
        <v>76</v>
      </c>
      <c r="E117" s="130">
        <v>324.88</v>
      </c>
      <c r="F117" s="131">
        <v>25307.479999999996</v>
      </c>
      <c r="G117" s="130">
        <v>25632.359999999997</v>
      </c>
      <c r="H117" s="130">
        <v>1</v>
      </c>
      <c r="I117" s="131">
        <v>21</v>
      </c>
      <c r="J117" s="130">
        <v>22</v>
      </c>
    </row>
    <row r="118" spans="1:10" x14ac:dyDescent="0.25">
      <c r="A118" s="127"/>
      <c r="B118" s="127"/>
      <c r="C118" s="140">
        <v>6012812</v>
      </c>
      <c r="D118" s="125" t="s">
        <v>229</v>
      </c>
      <c r="E118" s="130">
        <v>0</v>
      </c>
      <c r="F118" s="131">
        <v>26815.68</v>
      </c>
      <c r="G118" s="130">
        <v>26815.68</v>
      </c>
      <c r="H118" s="130">
        <v>0</v>
      </c>
      <c r="I118" s="131">
        <v>25</v>
      </c>
      <c r="J118" s="130">
        <v>25</v>
      </c>
    </row>
    <row r="119" spans="1:10" x14ac:dyDescent="0.25">
      <c r="A119" s="127"/>
      <c r="B119" s="127"/>
      <c r="C119" s="140">
        <v>2023100</v>
      </c>
      <c r="D119" s="125" t="s">
        <v>270</v>
      </c>
      <c r="E119" s="130"/>
      <c r="F119" s="131">
        <v>130524.64000000003</v>
      </c>
      <c r="G119" s="130">
        <v>130524.64000000003</v>
      </c>
      <c r="H119" s="130"/>
      <c r="I119" s="131">
        <v>67</v>
      </c>
      <c r="J119" s="130">
        <v>67</v>
      </c>
    </row>
    <row r="120" spans="1:10" x14ac:dyDescent="0.25">
      <c r="A120" s="127"/>
      <c r="B120" s="127"/>
      <c r="C120" s="140">
        <v>2013398</v>
      </c>
      <c r="D120" s="125" t="s">
        <v>253</v>
      </c>
      <c r="E120" s="130"/>
      <c r="F120" s="131">
        <v>15112.5</v>
      </c>
      <c r="G120" s="130">
        <v>15112.5</v>
      </c>
      <c r="H120" s="130"/>
      <c r="I120" s="131">
        <v>9</v>
      </c>
      <c r="J120" s="130">
        <v>9</v>
      </c>
    </row>
    <row r="121" spans="1:10" x14ac:dyDescent="0.25">
      <c r="A121" s="127"/>
      <c r="B121" s="127"/>
      <c r="C121" s="140">
        <v>3439965</v>
      </c>
      <c r="D121" s="125" t="s">
        <v>285</v>
      </c>
      <c r="E121" s="130"/>
      <c r="F121" s="131">
        <v>15052.81</v>
      </c>
      <c r="G121" s="130">
        <v>15052.81</v>
      </c>
      <c r="H121" s="130"/>
      <c r="I121" s="131">
        <v>10</v>
      </c>
      <c r="J121" s="130">
        <v>10</v>
      </c>
    </row>
    <row r="122" spans="1:10" x14ac:dyDescent="0.25">
      <c r="A122" s="127"/>
      <c r="B122" s="127"/>
      <c r="C122" s="140">
        <v>6076061</v>
      </c>
      <c r="D122" s="125" t="s">
        <v>67</v>
      </c>
      <c r="E122" s="130"/>
      <c r="F122" s="131">
        <v>2937.68</v>
      </c>
      <c r="G122" s="130">
        <v>2937.68</v>
      </c>
      <c r="H122" s="130"/>
      <c r="I122" s="131">
        <v>2</v>
      </c>
      <c r="J122" s="130">
        <v>2</v>
      </c>
    </row>
    <row r="123" spans="1:10" x14ac:dyDescent="0.25">
      <c r="A123" s="127"/>
      <c r="B123" s="127"/>
      <c r="C123" s="140">
        <v>2024402</v>
      </c>
      <c r="D123" s="125" t="s">
        <v>4</v>
      </c>
      <c r="E123" s="130"/>
      <c r="F123" s="131">
        <v>1250.44</v>
      </c>
      <c r="G123" s="130">
        <v>1250.44</v>
      </c>
      <c r="H123" s="130"/>
      <c r="I123" s="131">
        <v>2</v>
      </c>
      <c r="J123" s="130">
        <v>2</v>
      </c>
    </row>
    <row r="124" spans="1:10" x14ac:dyDescent="0.25">
      <c r="A124" s="127"/>
      <c r="B124" s="127"/>
      <c r="C124" s="140">
        <v>6229682</v>
      </c>
      <c r="D124" s="125" t="s">
        <v>129</v>
      </c>
      <c r="E124" s="130"/>
      <c r="F124" s="131">
        <v>15436.870000000003</v>
      </c>
      <c r="G124" s="130">
        <v>15436.870000000003</v>
      </c>
      <c r="H124" s="130"/>
      <c r="I124" s="131">
        <v>8</v>
      </c>
      <c r="J124" s="130">
        <v>8</v>
      </c>
    </row>
    <row r="125" spans="1:10" x14ac:dyDescent="0.25">
      <c r="A125" s="127"/>
      <c r="B125" s="127"/>
      <c r="C125" s="140">
        <v>6072784</v>
      </c>
      <c r="D125" s="125" t="s">
        <v>157</v>
      </c>
      <c r="E125" s="130"/>
      <c r="F125" s="131">
        <v>19346.060000000001</v>
      </c>
      <c r="G125" s="130">
        <v>19346.060000000001</v>
      </c>
      <c r="H125" s="130"/>
      <c r="I125" s="131">
        <v>10</v>
      </c>
      <c r="J125" s="130">
        <v>10</v>
      </c>
    </row>
    <row r="126" spans="1:10" x14ac:dyDescent="0.25">
      <c r="A126" s="127"/>
      <c r="B126" s="127"/>
      <c r="C126" s="140">
        <v>2017123</v>
      </c>
      <c r="D126" s="125" t="s">
        <v>11</v>
      </c>
      <c r="E126" s="130"/>
      <c r="F126" s="131">
        <v>74836.990000000005</v>
      </c>
      <c r="G126" s="130">
        <v>74836.990000000005</v>
      </c>
      <c r="H126" s="130"/>
      <c r="I126" s="131">
        <v>47</v>
      </c>
      <c r="J126" s="130">
        <v>47</v>
      </c>
    </row>
    <row r="127" spans="1:10" x14ac:dyDescent="0.25">
      <c r="A127" s="127"/>
      <c r="B127" s="127"/>
      <c r="C127" s="140">
        <v>2012974</v>
      </c>
      <c r="D127" s="125" t="s">
        <v>309</v>
      </c>
      <c r="E127" s="130"/>
      <c r="F127" s="131">
        <v>3674.28</v>
      </c>
      <c r="G127" s="130">
        <v>3674.28</v>
      </c>
      <c r="H127" s="130"/>
      <c r="I127" s="131">
        <v>2</v>
      </c>
      <c r="J127" s="130">
        <v>2</v>
      </c>
    </row>
    <row r="128" spans="1:10" x14ac:dyDescent="0.25">
      <c r="A128" s="127"/>
      <c r="B128" s="127"/>
      <c r="C128" s="140">
        <v>2086141</v>
      </c>
      <c r="D128" s="125" t="s">
        <v>225</v>
      </c>
      <c r="E128" s="130">
        <v>1015.06</v>
      </c>
      <c r="F128" s="131">
        <v>29775.639999999996</v>
      </c>
      <c r="G128" s="130">
        <v>30790.699999999997</v>
      </c>
      <c r="H128" s="130">
        <v>3</v>
      </c>
      <c r="I128" s="131">
        <v>30</v>
      </c>
      <c r="J128" s="130">
        <v>33</v>
      </c>
    </row>
    <row r="129" spans="1:10" x14ac:dyDescent="0.25">
      <c r="A129" s="127"/>
      <c r="B129" s="127"/>
      <c r="C129" s="140">
        <v>4292074</v>
      </c>
      <c r="D129" s="125" t="s">
        <v>201</v>
      </c>
      <c r="E129" s="130"/>
      <c r="F129" s="131">
        <v>25490.46</v>
      </c>
      <c r="G129" s="130">
        <v>25490.46</v>
      </c>
      <c r="H129" s="130"/>
      <c r="I129" s="131">
        <v>31</v>
      </c>
      <c r="J129" s="130">
        <v>31</v>
      </c>
    </row>
    <row r="130" spans="1:10" x14ac:dyDescent="0.25">
      <c r="A130" s="127"/>
      <c r="B130" s="127"/>
      <c r="C130" s="140">
        <v>2059406</v>
      </c>
      <c r="D130" s="125" t="s">
        <v>176</v>
      </c>
      <c r="E130" s="130"/>
      <c r="F130" s="131">
        <v>33017.06</v>
      </c>
      <c r="G130" s="130">
        <v>33017.06</v>
      </c>
      <c r="H130" s="130"/>
      <c r="I130" s="131">
        <v>22</v>
      </c>
      <c r="J130" s="130">
        <v>22</v>
      </c>
    </row>
    <row r="131" spans="1:10" x14ac:dyDescent="0.25">
      <c r="A131" s="127"/>
      <c r="B131" s="127"/>
      <c r="C131" s="140">
        <v>6135518</v>
      </c>
      <c r="D131" s="125" t="s">
        <v>105</v>
      </c>
      <c r="E131" s="130">
        <v>665.04</v>
      </c>
      <c r="F131" s="131">
        <v>16536.88</v>
      </c>
      <c r="G131" s="130">
        <v>17201.920000000002</v>
      </c>
      <c r="H131" s="130">
        <v>2</v>
      </c>
      <c r="I131" s="131">
        <v>11</v>
      </c>
      <c r="J131" s="130">
        <v>13</v>
      </c>
    </row>
    <row r="132" spans="1:10" x14ac:dyDescent="0.25">
      <c r="A132" s="127"/>
      <c r="B132" s="127"/>
      <c r="C132" s="140">
        <v>2012848</v>
      </c>
      <c r="D132" s="125" t="s">
        <v>174</v>
      </c>
      <c r="E132" s="130"/>
      <c r="F132" s="131">
        <v>3674.28</v>
      </c>
      <c r="G132" s="130">
        <v>3674.28</v>
      </c>
      <c r="H132" s="130"/>
      <c r="I132" s="131">
        <v>2</v>
      </c>
      <c r="J132" s="130">
        <v>2</v>
      </c>
    </row>
    <row r="133" spans="1:10" x14ac:dyDescent="0.25">
      <c r="A133" s="127"/>
      <c r="B133" s="127"/>
      <c r="C133" s="140">
        <v>2074509</v>
      </c>
      <c r="D133" s="125" t="s">
        <v>151</v>
      </c>
      <c r="E133" s="130"/>
      <c r="F133" s="131">
        <v>17039.940000000002</v>
      </c>
      <c r="G133" s="130">
        <v>17039.940000000002</v>
      </c>
      <c r="H133" s="130"/>
      <c r="I133" s="131">
        <v>6</v>
      </c>
      <c r="J133" s="130">
        <v>6</v>
      </c>
    </row>
    <row r="134" spans="1:10" x14ac:dyDescent="0.25">
      <c r="A134" s="127"/>
      <c r="B134" s="127"/>
      <c r="C134" s="140">
        <v>2075888</v>
      </c>
      <c r="D134" s="125" t="s">
        <v>7</v>
      </c>
      <c r="E134" s="130"/>
      <c r="F134" s="131">
        <v>4121.42</v>
      </c>
      <c r="G134" s="130">
        <v>4121.42</v>
      </c>
      <c r="H134" s="130"/>
      <c r="I134" s="131">
        <v>3</v>
      </c>
      <c r="J134" s="130">
        <v>3</v>
      </c>
    </row>
    <row r="135" spans="1:10" x14ac:dyDescent="0.25">
      <c r="A135" s="127"/>
      <c r="B135" s="127"/>
      <c r="C135" s="140">
        <v>6032397</v>
      </c>
      <c r="D135" s="125" t="s">
        <v>125</v>
      </c>
      <c r="E135" s="130">
        <v>3882.36</v>
      </c>
      <c r="F135" s="131">
        <v>393557.44000000006</v>
      </c>
      <c r="G135" s="130">
        <v>397439.80000000005</v>
      </c>
      <c r="H135" s="130">
        <v>12</v>
      </c>
      <c r="I135" s="131">
        <v>283</v>
      </c>
      <c r="J135" s="130">
        <v>295</v>
      </c>
    </row>
    <row r="136" spans="1:10" x14ac:dyDescent="0.25">
      <c r="A136" s="127"/>
      <c r="B136" s="127"/>
      <c r="C136" s="140">
        <v>3289208</v>
      </c>
      <c r="D136" s="125" t="s">
        <v>263</v>
      </c>
      <c r="E136" s="130">
        <v>350.02</v>
      </c>
      <c r="F136" s="131">
        <v>5263.72</v>
      </c>
      <c r="G136" s="130">
        <v>5613.74</v>
      </c>
      <c r="H136" s="130">
        <v>1</v>
      </c>
      <c r="I136" s="131">
        <v>4</v>
      </c>
      <c r="J136" s="130">
        <v>5</v>
      </c>
    </row>
    <row r="137" spans="1:10" x14ac:dyDescent="0.25">
      <c r="A137" s="127"/>
      <c r="B137" s="127"/>
      <c r="C137" s="140">
        <v>3259603</v>
      </c>
      <c r="D137" s="125" t="s">
        <v>168</v>
      </c>
      <c r="E137" s="130"/>
      <c r="F137" s="131">
        <v>34697.870000000003</v>
      </c>
      <c r="G137" s="130">
        <v>34697.870000000003</v>
      </c>
      <c r="H137" s="130"/>
      <c r="I137" s="131">
        <v>27</v>
      </c>
      <c r="J137" s="130">
        <v>27</v>
      </c>
    </row>
    <row r="138" spans="1:10" x14ac:dyDescent="0.25">
      <c r="A138" s="127"/>
      <c r="B138" s="127"/>
      <c r="C138" s="140">
        <v>4356763</v>
      </c>
      <c r="D138" s="125" t="s">
        <v>181</v>
      </c>
      <c r="E138" s="130"/>
      <c r="F138" s="131">
        <v>11343.74</v>
      </c>
      <c r="G138" s="130">
        <v>11343.74</v>
      </c>
      <c r="H138" s="130"/>
      <c r="I138" s="131">
        <v>5</v>
      </c>
      <c r="J138" s="130">
        <v>5</v>
      </c>
    </row>
    <row r="139" spans="1:10" x14ac:dyDescent="0.25">
      <c r="A139" s="127"/>
      <c r="B139" s="127"/>
      <c r="C139" s="140">
        <v>2012416</v>
      </c>
      <c r="D139" s="125" t="s">
        <v>237</v>
      </c>
      <c r="E139" s="130"/>
      <c r="F139" s="131">
        <v>14346.890000000001</v>
      </c>
      <c r="G139" s="130">
        <v>14346.890000000001</v>
      </c>
      <c r="H139" s="130"/>
      <c r="I139" s="131">
        <v>9</v>
      </c>
      <c r="J139" s="130">
        <v>9</v>
      </c>
    </row>
    <row r="140" spans="1:10" x14ac:dyDescent="0.25">
      <c r="A140" s="127"/>
      <c r="B140" s="127"/>
      <c r="C140" s="140">
        <v>3289140</v>
      </c>
      <c r="D140" s="125" t="s">
        <v>314</v>
      </c>
      <c r="E140" s="130"/>
      <c r="F140" s="131">
        <v>1468.84</v>
      </c>
      <c r="G140" s="130">
        <v>1468.84</v>
      </c>
      <c r="H140" s="130"/>
      <c r="I140" s="131">
        <v>1</v>
      </c>
      <c r="J140" s="130">
        <v>1</v>
      </c>
    </row>
    <row r="141" spans="1:10" x14ac:dyDescent="0.25">
      <c r="A141" s="127"/>
      <c r="B141" s="127" t="s">
        <v>83</v>
      </c>
      <c r="C141" s="140">
        <v>2013485</v>
      </c>
      <c r="D141" s="125" t="s">
        <v>202</v>
      </c>
      <c r="E141" s="130"/>
      <c r="F141" s="131">
        <v>48316.280000000006</v>
      </c>
      <c r="G141" s="130">
        <v>48316.280000000006</v>
      </c>
      <c r="H141" s="130"/>
      <c r="I141" s="131">
        <v>29</v>
      </c>
      <c r="J141" s="130">
        <v>29</v>
      </c>
    </row>
    <row r="142" spans="1:10" x14ac:dyDescent="0.25">
      <c r="A142" s="127"/>
      <c r="B142" s="127"/>
      <c r="C142" s="140">
        <v>2013623</v>
      </c>
      <c r="D142" s="125" t="s">
        <v>275</v>
      </c>
      <c r="E142" s="130">
        <v>5414.9</v>
      </c>
      <c r="F142" s="131">
        <v>65304.68</v>
      </c>
      <c r="G142" s="130">
        <v>70719.58</v>
      </c>
      <c r="H142" s="130">
        <v>16</v>
      </c>
      <c r="I142" s="131">
        <v>43</v>
      </c>
      <c r="J142" s="130">
        <v>59</v>
      </c>
    </row>
    <row r="143" spans="1:10" x14ac:dyDescent="0.25">
      <c r="A143" s="127"/>
      <c r="B143" s="127"/>
      <c r="C143" s="140">
        <v>2012869</v>
      </c>
      <c r="D143" s="125" t="s">
        <v>273</v>
      </c>
      <c r="E143" s="130">
        <v>681.12</v>
      </c>
      <c r="F143" s="131">
        <v>47708.45</v>
      </c>
      <c r="G143" s="130">
        <v>48389.57</v>
      </c>
      <c r="H143" s="130">
        <v>2</v>
      </c>
      <c r="I143" s="131">
        <v>41</v>
      </c>
      <c r="J143" s="130">
        <v>43</v>
      </c>
    </row>
    <row r="144" spans="1:10" x14ac:dyDescent="0.25">
      <c r="A144" s="127"/>
      <c r="B144" s="127"/>
      <c r="C144" s="140">
        <v>3350744</v>
      </c>
      <c r="D144" s="125" t="s">
        <v>104</v>
      </c>
      <c r="E144" s="130"/>
      <c r="F144" s="131">
        <v>2092.13</v>
      </c>
      <c r="G144" s="130">
        <v>2092.13</v>
      </c>
      <c r="H144" s="130"/>
      <c r="I144" s="131">
        <v>3</v>
      </c>
      <c r="J144" s="130">
        <v>3</v>
      </c>
    </row>
    <row r="145" spans="1:10" x14ac:dyDescent="0.25">
      <c r="A145" s="127"/>
      <c r="B145" s="127"/>
      <c r="C145" s="140">
        <v>2024955</v>
      </c>
      <c r="D145" s="125" t="s">
        <v>241</v>
      </c>
      <c r="E145" s="130">
        <v>340.56</v>
      </c>
      <c r="F145" s="131">
        <v>5601.26</v>
      </c>
      <c r="G145" s="130">
        <v>5941.8200000000006</v>
      </c>
      <c r="H145" s="130">
        <v>1</v>
      </c>
      <c r="I145" s="131">
        <v>3</v>
      </c>
      <c r="J145" s="130">
        <v>4</v>
      </c>
    </row>
    <row r="146" spans="1:10" x14ac:dyDescent="0.25">
      <c r="A146" s="127" t="s">
        <v>17</v>
      </c>
      <c r="B146" s="127" t="s">
        <v>58</v>
      </c>
      <c r="C146" s="140">
        <v>2013635</v>
      </c>
      <c r="D146" s="125" t="s">
        <v>236</v>
      </c>
      <c r="E146" s="130">
        <v>3936.1499999999996</v>
      </c>
      <c r="F146" s="131">
        <v>86392.340000000011</v>
      </c>
      <c r="G146" s="130">
        <v>90328.49</v>
      </c>
      <c r="H146" s="130">
        <v>12</v>
      </c>
      <c r="I146" s="131">
        <v>59</v>
      </c>
      <c r="J146" s="130">
        <v>71</v>
      </c>
    </row>
    <row r="147" spans="1:10" x14ac:dyDescent="0.25">
      <c r="A147" s="127"/>
      <c r="B147" s="127"/>
      <c r="C147" s="140">
        <v>2014157</v>
      </c>
      <c r="D147" s="125" t="s">
        <v>254</v>
      </c>
      <c r="E147" s="130">
        <v>350.02</v>
      </c>
      <c r="F147" s="131">
        <v>29802.209999999995</v>
      </c>
      <c r="G147" s="130">
        <v>30152.229999999996</v>
      </c>
      <c r="H147" s="130">
        <v>1</v>
      </c>
      <c r="I147" s="131">
        <v>28</v>
      </c>
      <c r="J147" s="130">
        <v>29</v>
      </c>
    </row>
    <row r="148" spans="1:10" x14ac:dyDescent="0.25">
      <c r="A148" s="127"/>
      <c r="B148" s="127"/>
      <c r="C148" s="140">
        <v>2013592</v>
      </c>
      <c r="D148" s="125" t="s">
        <v>216</v>
      </c>
      <c r="E148" s="130"/>
      <c r="F148" s="131">
        <v>6589.5</v>
      </c>
      <c r="G148" s="130">
        <v>6589.5</v>
      </c>
      <c r="H148" s="130"/>
      <c r="I148" s="131">
        <v>6</v>
      </c>
      <c r="J148" s="130">
        <v>6</v>
      </c>
    </row>
    <row r="149" spans="1:10" x14ac:dyDescent="0.25">
      <c r="A149" s="127"/>
      <c r="B149" s="127"/>
      <c r="C149" s="140">
        <v>2013186</v>
      </c>
      <c r="D149" s="125" t="s">
        <v>94</v>
      </c>
      <c r="E149" s="130"/>
      <c r="F149" s="131">
        <v>11822.380000000001</v>
      </c>
      <c r="G149" s="130">
        <v>11822.380000000001</v>
      </c>
      <c r="H149" s="130"/>
      <c r="I149" s="131">
        <v>10</v>
      </c>
      <c r="J149" s="130">
        <v>10</v>
      </c>
    </row>
    <row r="150" spans="1:10" x14ac:dyDescent="0.25">
      <c r="A150" s="127"/>
      <c r="B150" s="127"/>
      <c r="C150" s="140">
        <v>2012965</v>
      </c>
      <c r="D150" s="125" t="s">
        <v>90</v>
      </c>
      <c r="E150" s="130">
        <v>350.02</v>
      </c>
      <c r="F150" s="131">
        <v>8266.11</v>
      </c>
      <c r="G150" s="130">
        <v>8616.130000000001</v>
      </c>
      <c r="H150" s="130">
        <v>1</v>
      </c>
      <c r="I150" s="131">
        <v>7</v>
      </c>
      <c r="J150" s="130">
        <v>8</v>
      </c>
    </row>
    <row r="151" spans="1:10" x14ac:dyDescent="0.25">
      <c r="A151" s="127"/>
      <c r="B151" s="127"/>
      <c r="C151" s="140">
        <v>2063330</v>
      </c>
      <c r="D151" s="125" t="s">
        <v>222</v>
      </c>
      <c r="E151" s="130">
        <v>700.04</v>
      </c>
      <c r="F151" s="131">
        <v>14825.489999999998</v>
      </c>
      <c r="G151" s="130">
        <v>15525.529999999999</v>
      </c>
      <c r="H151" s="130">
        <v>2</v>
      </c>
      <c r="I151" s="131">
        <v>14</v>
      </c>
      <c r="J151" s="130">
        <v>16</v>
      </c>
    </row>
    <row r="152" spans="1:10" x14ac:dyDescent="0.25">
      <c r="A152" s="127"/>
      <c r="B152" s="127"/>
      <c r="C152" s="140">
        <v>2074765</v>
      </c>
      <c r="D152" s="125" t="s">
        <v>119</v>
      </c>
      <c r="E152" s="130">
        <v>340.56</v>
      </c>
      <c r="F152" s="131">
        <v>10348.700000000001</v>
      </c>
      <c r="G152" s="130">
        <v>10689.26</v>
      </c>
      <c r="H152" s="130">
        <v>1</v>
      </c>
      <c r="I152" s="131">
        <v>5</v>
      </c>
      <c r="J152" s="130">
        <v>6</v>
      </c>
    </row>
    <row r="153" spans="1:10" x14ac:dyDescent="0.25">
      <c r="A153" s="127"/>
      <c r="B153" s="127"/>
      <c r="C153" s="140">
        <v>2091143</v>
      </c>
      <c r="D153" s="125" t="s">
        <v>122</v>
      </c>
      <c r="E153" s="130"/>
      <c r="F153" s="131">
        <v>3586.54</v>
      </c>
      <c r="G153" s="130">
        <v>3586.54</v>
      </c>
      <c r="H153" s="130"/>
      <c r="I153" s="131">
        <v>2</v>
      </c>
      <c r="J153" s="130">
        <v>2</v>
      </c>
    </row>
    <row r="154" spans="1:10" x14ac:dyDescent="0.25">
      <c r="A154" s="127"/>
      <c r="B154" s="127"/>
      <c r="C154" s="140">
        <v>4311507</v>
      </c>
      <c r="D154" s="125" t="s">
        <v>70</v>
      </c>
      <c r="E154" s="130"/>
      <c r="F154" s="131">
        <v>13200.119999999999</v>
      </c>
      <c r="G154" s="130">
        <v>13200.119999999999</v>
      </c>
      <c r="H154" s="130"/>
      <c r="I154" s="131">
        <v>10</v>
      </c>
      <c r="J154" s="130">
        <v>10</v>
      </c>
    </row>
    <row r="155" spans="1:10" x14ac:dyDescent="0.25">
      <c r="A155" s="127"/>
      <c r="B155" s="127"/>
      <c r="C155" s="140">
        <v>2014632</v>
      </c>
      <c r="D155" s="125" t="s">
        <v>255</v>
      </c>
      <c r="E155" s="130"/>
      <c r="F155" s="131">
        <v>28509.219999999998</v>
      </c>
      <c r="G155" s="130">
        <v>28509.219999999998</v>
      </c>
      <c r="H155" s="130"/>
      <c r="I155" s="131">
        <v>13</v>
      </c>
      <c r="J155" s="130">
        <v>13</v>
      </c>
    </row>
    <row r="156" spans="1:10" x14ac:dyDescent="0.25">
      <c r="A156" s="127"/>
      <c r="B156" s="127"/>
      <c r="C156" s="140">
        <v>2012164</v>
      </c>
      <c r="D156" s="125" t="s">
        <v>160</v>
      </c>
      <c r="E156" s="130"/>
      <c r="F156" s="131">
        <v>13810.93</v>
      </c>
      <c r="G156" s="130">
        <v>13810.93</v>
      </c>
      <c r="H156" s="130"/>
      <c r="I156" s="131">
        <v>7</v>
      </c>
      <c r="J156" s="130">
        <v>7</v>
      </c>
    </row>
    <row r="157" spans="1:10" x14ac:dyDescent="0.25">
      <c r="A157" s="127"/>
      <c r="B157" s="127"/>
      <c r="C157" s="140">
        <v>7353373</v>
      </c>
      <c r="D157" s="125" t="s">
        <v>160</v>
      </c>
      <c r="E157" s="130">
        <v>1619</v>
      </c>
      <c r="F157" s="131">
        <v>23466.25</v>
      </c>
      <c r="G157" s="130">
        <v>25085.25</v>
      </c>
      <c r="H157" s="130">
        <v>5</v>
      </c>
      <c r="I157" s="131">
        <v>18</v>
      </c>
      <c r="J157" s="130">
        <v>23</v>
      </c>
    </row>
    <row r="158" spans="1:10" x14ac:dyDescent="0.25">
      <c r="A158" s="127"/>
      <c r="B158" s="127"/>
      <c r="C158" s="140">
        <v>2071935</v>
      </c>
      <c r="D158" s="125" t="s">
        <v>100</v>
      </c>
      <c r="E158" s="130"/>
      <c r="F158" s="131">
        <v>19848.84</v>
      </c>
      <c r="G158" s="130">
        <v>19848.84</v>
      </c>
      <c r="H158" s="130"/>
      <c r="I158" s="131">
        <v>20</v>
      </c>
      <c r="J158" s="130">
        <v>20</v>
      </c>
    </row>
    <row r="159" spans="1:10" x14ac:dyDescent="0.25">
      <c r="A159" s="127"/>
      <c r="B159" s="127"/>
      <c r="C159" s="140">
        <v>2012305</v>
      </c>
      <c r="D159" s="125" t="s">
        <v>297</v>
      </c>
      <c r="E159" s="130"/>
      <c r="F159" s="131">
        <v>70966.189999999988</v>
      </c>
      <c r="G159" s="130">
        <v>70966.189999999988</v>
      </c>
      <c r="H159" s="130"/>
      <c r="I159" s="131">
        <v>60</v>
      </c>
      <c r="J159" s="130">
        <v>60</v>
      </c>
    </row>
    <row r="160" spans="1:10" x14ac:dyDescent="0.25">
      <c r="A160" s="127"/>
      <c r="B160" s="127"/>
      <c r="C160" s="140">
        <v>2025426</v>
      </c>
      <c r="D160" s="125" t="s">
        <v>149</v>
      </c>
      <c r="E160" s="130"/>
      <c r="F160" s="131">
        <v>98792.06</v>
      </c>
      <c r="G160" s="130">
        <v>98792.06</v>
      </c>
      <c r="H160" s="130"/>
      <c r="I160" s="131">
        <v>40</v>
      </c>
      <c r="J160" s="130">
        <v>40</v>
      </c>
    </row>
    <row r="161" spans="1:10" x14ac:dyDescent="0.25">
      <c r="A161" s="127"/>
      <c r="B161" s="127"/>
      <c r="C161" s="140">
        <v>2089735</v>
      </c>
      <c r="D161" s="125" t="s">
        <v>167</v>
      </c>
      <c r="E161" s="130"/>
      <c r="F161" s="131">
        <v>9326.5400000000009</v>
      </c>
      <c r="G161" s="130">
        <v>9326.5400000000009</v>
      </c>
      <c r="H161" s="130"/>
      <c r="I161" s="131">
        <v>7</v>
      </c>
      <c r="J161" s="130">
        <v>7</v>
      </c>
    </row>
    <row r="162" spans="1:10" x14ac:dyDescent="0.25">
      <c r="A162" s="127"/>
      <c r="B162" s="127"/>
      <c r="C162" s="140">
        <v>2091141</v>
      </c>
      <c r="D162" s="125" t="s">
        <v>242</v>
      </c>
      <c r="E162" s="130">
        <v>340.56</v>
      </c>
      <c r="F162" s="131">
        <v>49783.95</v>
      </c>
      <c r="G162" s="130">
        <v>50124.509999999995</v>
      </c>
      <c r="H162" s="130">
        <v>1</v>
      </c>
      <c r="I162" s="131">
        <v>45</v>
      </c>
      <c r="J162" s="130">
        <v>46</v>
      </c>
    </row>
    <row r="163" spans="1:10" x14ac:dyDescent="0.25">
      <c r="A163" s="127"/>
      <c r="B163" s="127"/>
      <c r="C163" s="140">
        <v>6134836</v>
      </c>
      <c r="D163" s="125" t="s">
        <v>15</v>
      </c>
      <c r="E163" s="130">
        <v>665.44</v>
      </c>
      <c r="F163" s="131">
        <v>37320.200000000004</v>
      </c>
      <c r="G163" s="130">
        <v>37985.640000000007</v>
      </c>
      <c r="H163" s="130">
        <v>2</v>
      </c>
      <c r="I163" s="131">
        <v>28</v>
      </c>
      <c r="J163" s="130">
        <v>30</v>
      </c>
    </row>
    <row r="164" spans="1:10" x14ac:dyDescent="0.25">
      <c r="A164" s="127"/>
      <c r="B164" s="127"/>
      <c r="C164" s="140">
        <v>6024870</v>
      </c>
      <c r="D164" s="125" t="s">
        <v>66</v>
      </c>
      <c r="E164" s="130"/>
      <c r="F164" s="131">
        <v>32077.75</v>
      </c>
      <c r="G164" s="130">
        <v>32077.75</v>
      </c>
      <c r="H164" s="130"/>
      <c r="I164" s="131">
        <v>22</v>
      </c>
      <c r="J164" s="130">
        <v>22</v>
      </c>
    </row>
    <row r="165" spans="1:10" x14ac:dyDescent="0.25">
      <c r="A165" s="127"/>
      <c r="B165" s="127"/>
      <c r="C165" s="140">
        <v>2014126</v>
      </c>
      <c r="D165" s="125" t="s">
        <v>218</v>
      </c>
      <c r="E165" s="130"/>
      <c r="F165" s="131">
        <v>5934.84</v>
      </c>
      <c r="G165" s="130">
        <v>5934.84</v>
      </c>
      <c r="H165" s="130"/>
      <c r="I165" s="131">
        <v>2</v>
      </c>
      <c r="J165" s="130">
        <v>2</v>
      </c>
    </row>
    <row r="166" spans="1:10" x14ac:dyDescent="0.25">
      <c r="A166" s="127"/>
      <c r="B166" s="127"/>
      <c r="C166" s="140">
        <v>3274113</v>
      </c>
      <c r="D166" s="125" t="s">
        <v>62</v>
      </c>
      <c r="E166" s="130">
        <v>647.05999999999995</v>
      </c>
      <c r="F166" s="131">
        <v>34495.06</v>
      </c>
      <c r="G166" s="130">
        <v>35142.119999999995</v>
      </c>
      <c r="H166" s="130">
        <v>2</v>
      </c>
      <c r="I166" s="131">
        <v>18</v>
      </c>
      <c r="J166" s="130">
        <v>20</v>
      </c>
    </row>
    <row r="167" spans="1:10" x14ac:dyDescent="0.25">
      <c r="A167" s="127"/>
      <c r="B167" s="127"/>
      <c r="C167" s="140">
        <v>3347891</v>
      </c>
      <c r="D167" s="125" t="s">
        <v>244</v>
      </c>
      <c r="E167" s="130"/>
      <c r="F167" s="131">
        <v>8224.869999999999</v>
      </c>
      <c r="G167" s="130">
        <v>8224.869999999999</v>
      </c>
      <c r="H167" s="130"/>
      <c r="I167" s="131">
        <v>10</v>
      </c>
      <c r="J167" s="130">
        <v>10</v>
      </c>
    </row>
    <row r="168" spans="1:10" x14ac:dyDescent="0.25">
      <c r="A168" s="127"/>
      <c r="B168" s="127"/>
      <c r="C168" s="140">
        <v>3270944</v>
      </c>
      <c r="D168" s="125" t="s">
        <v>169</v>
      </c>
      <c r="E168" s="130">
        <v>340.56</v>
      </c>
      <c r="F168" s="131">
        <v>119370.62</v>
      </c>
      <c r="G168" s="130">
        <v>119711.18</v>
      </c>
      <c r="H168" s="130">
        <v>1</v>
      </c>
      <c r="I168" s="131">
        <v>95</v>
      </c>
      <c r="J168" s="130">
        <v>96</v>
      </c>
    </row>
    <row r="169" spans="1:10" x14ac:dyDescent="0.25">
      <c r="A169" s="127"/>
      <c r="B169" s="127"/>
      <c r="C169" s="140">
        <v>2083577</v>
      </c>
      <c r="D169" s="125" t="s">
        <v>120</v>
      </c>
      <c r="E169" s="130"/>
      <c r="F169" s="131">
        <v>5985.6399999999994</v>
      </c>
      <c r="G169" s="130">
        <v>5985.6399999999994</v>
      </c>
      <c r="H169" s="130"/>
      <c r="I169" s="131">
        <v>5</v>
      </c>
      <c r="J169" s="130">
        <v>5</v>
      </c>
    </row>
    <row r="170" spans="1:10" x14ac:dyDescent="0.25">
      <c r="A170" s="127"/>
      <c r="B170" s="127" t="s">
        <v>60</v>
      </c>
      <c r="C170" s="125"/>
      <c r="D170" s="125"/>
      <c r="E170" s="130">
        <v>3936.1499999999996</v>
      </c>
      <c r="F170" s="131">
        <v>216916.98000000004</v>
      </c>
      <c r="G170" s="130">
        <v>220853.13000000003</v>
      </c>
      <c r="H170" s="130">
        <v>12</v>
      </c>
      <c r="I170" s="131">
        <v>126</v>
      </c>
      <c r="J170" s="130">
        <v>138</v>
      </c>
    </row>
    <row r="171" spans="1:10" x14ac:dyDescent="0.25">
      <c r="A171" s="127"/>
      <c r="B171" s="127" t="s">
        <v>72</v>
      </c>
      <c r="C171" s="125"/>
      <c r="D171" s="125"/>
      <c r="E171" s="130">
        <v>12800.640000000001</v>
      </c>
      <c r="F171" s="131">
        <v>837491.03</v>
      </c>
      <c r="G171" s="130">
        <v>850291.67</v>
      </c>
      <c r="H171" s="130">
        <v>39</v>
      </c>
      <c r="I171" s="131">
        <v>721</v>
      </c>
      <c r="J171" s="130">
        <v>760</v>
      </c>
    </row>
    <row r="172" spans="1:10" x14ac:dyDescent="0.25">
      <c r="A172" s="127"/>
      <c r="B172" s="127" t="s">
        <v>80</v>
      </c>
      <c r="C172" s="125"/>
      <c r="D172" s="125"/>
      <c r="E172" s="130">
        <v>85905.239999999962</v>
      </c>
      <c r="F172" s="131">
        <v>6349212.8100000005</v>
      </c>
      <c r="G172" s="130">
        <v>6435118.0499999998</v>
      </c>
      <c r="H172" s="130">
        <v>257</v>
      </c>
      <c r="I172" s="131">
        <v>4250</v>
      </c>
      <c r="J172" s="130">
        <v>4507</v>
      </c>
    </row>
    <row r="173" spans="1:10" x14ac:dyDescent="0.25">
      <c r="A173" s="145" t="s">
        <v>81</v>
      </c>
      <c r="B173" s="145"/>
      <c r="C173" s="132"/>
      <c r="D173" s="132"/>
      <c r="E173" s="134">
        <v>102642.02999999997</v>
      </c>
      <c r="F173" s="135">
        <v>7403620.8200000012</v>
      </c>
      <c r="G173" s="134">
        <v>7506262.8499999987</v>
      </c>
      <c r="H173" s="134">
        <v>308</v>
      </c>
      <c r="I173" s="135">
        <v>5097</v>
      </c>
      <c r="J173" s="134">
        <v>5405</v>
      </c>
    </row>
    <row r="174" spans="1:10" x14ac:dyDescent="0.25">
      <c r="A174" s="127"/>
      <c r="B174" s="127" t="s">
        <v>138</v>
      </c>
      <c r="C174" s="125"/>
      <c r="D174" s="125"/>
      <c r="E174" s="130">
        <v>4042.74</v>
      </c>
      <c r="F174" s="131">
        <v>403743.82000000007</v>
      </c>
      <c r="G174" s="130">
        <v>407786.56000000006</v>
      </c>
      <c r="H174" s="130">
        <v>12</v>
      </c>
      <c r="I174" s="131">
        <v>252</v>
      </c>
      <c r="J174" s="130">
        <v>264</v>
      </c>
    </row>
    <row r="175" spans="1:10" x14ac:dyDescent="0.25">
      <c r="A175" s="127"/>
      <c r="B175" s="127" t="s">
        <v>85</v>
      </c>
      <c r="C175" s="125"/>
      <c r="D175" s="125"/>
      <c r="E175" s="130">
        <v>3500.2</v>
      </c>
      <c r="F175" s="131">
        <v>149552.99000000002</v>
      </c>
      <c r="G175" s="130">
        <v>153053.19</v>
      </c>
      <c r="H175" s="130">
        <v>10</v>
      </c>
      <c r="I175" s="131">
        <v>105</v>
      </c>
      <c r="J175" s="130">
        <v>115</v>
      </c>
    </row>
    <row r="176" spans="1:10" x14ac:dyDescent="0.25">
      <c r="A176" s="127"/>
      <c r="B176" s="125" t="s">
        <v>108</v>
      </c>
      <c r="C176" s="126"/>
      <c r="D176" s="126"/>
      <c r="E176" s="130">
        <v>58756.159999999996</v>
      </c>
      <c r="F176" s="131">
        <v>3950190.7199999965</v>
      </c>
      <c r="G176" s="130">
        <v>4008946.8799999976</v>
      </c>
      <c r="H176" s="130">
        <v>187</v>
      </c>
      <c r="I176" s="131">
        <v>2308</v>
      </c>
      <c r="J176" s="130">
        <v>2495</v>
      </c>
    </row>
    <row r="177" spans="1:10" x14ac:dyDescent="0.25">
      <c r="A177" s="132" t="s">
        <v>109</v>
      </c>
      <c r="B177" s="133"/>
      <c r="C177" s="133"/>
      <c r="D177" s="133"/>
      <c r="E177" s="134">
        <v>66299.100000000006</v>
      </c>
      <c r="F177" s="135">
        <v>4503487.5299999975</v>
      </c>
      <c r="G177" s="134">
        <v>4569786.6299999971</v>
      </c>
      <c r="H177" s="134">
        <v>209</v>
      </c>
      <c r="I177" s="135">
        <v>2665</v>
      </c>
      <c r="J177" s="134">
        <v>2874</v>
      </c>
    </row>
    <row r="178" spans="1:10" x14ac:dyDescent="0.25">
      <c r="A178" s="136" t="s">
        <v>45</v>
      </c>
      <c r="B178" s="137"/>
      <c r="C178" s="137"/>
      <c r="D178" s="137"/>
      <c r="E178" s="138">
        <v>168941.12999999992</v>
      </c>
      <c r="F178" s="139">
        <v>11907108.350000009</v>
      </c>
      <c r="G178" s="138">
        <v>12076049.479999999</v>
      </c>
      <c r="H178" s="138">
        <v>517</v>
      </c>
      <c r="I178" s="139">
        <v>7762</v>
      </c>
      <c r="J178" s="138">
        <v>8279</v>
      </c>
    </row>
  </sheetData>
  <autoFilter ref="A4:J178"/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S25"/>
  <sheetViews>
    <sheetView workbookViewId="0">
      <pane xSplit="1" ySplit="4" topLeftCell="B11" activePane="bottomRight" state="frozen"/>
      <selection pane="topRight" activeCell="B1" sqref="B1"/>
      <selection pane="bottomLeft" activeCell="A5" sqref="A5"/>
      <selection pane="bottomRight" activeCell="B28" sqref="B28"/>
    </sheetView>
  </sheetViews>
  <sheetFormatPr baseColWidth="10" defaultColWidth="13.19921875" defaultRowHeight="14.4" x14ac:dyDescent="0.3"/>
  <cols>
    <col min="1" max="1" width="23.69921875" style="237" customWidth="1"/>
    <col min="2" max="2" width="30.8984375" style="237" bestFit="1" customWidth="1"/>
    <col min="3" max="19" width="13.3984375" style="237" customWidth="1"/>
    <col min="20" max="16384" width="13.19921875" style="237"/>
  </cols>
  <sheetData>
    <row r="1" spans="1:19" ht="15" thickBot="1" x14ac:dyDescent="0.35">
      <c r="B1" s="553" t="s">
        <v>44</v>
      </c>
      <c r="C1" s="554"/>
      <c r="D1" s="554"/>
      <c r="E1" s="554"/>
      <c r="F1" s="554"/>
      <c r="G1" s="554"/>
      <c r="H1" s="554"/>
      <c r="I1" s="554"/>
      <c r="J1" s="554"/>
      <c r="K1" s="555" t="s">
        <v>351</v>
      </c>
      <c r="L1" s="556"/>
      <c r="M1" s="556"/>
      <c r="N1" s="556"/>
      <c r="O1" s="556"/>
      <c r="P1" s="556"/>
      <c r="Q1" s="556"/>
      <c r="R1" s="556"/>
      <c r="S1" s="556"/>
    </row>
    <row r="2" spans="1:19" x14ac:dyDescent="0.3">
      <c r="B2" s="547" t="s">
        <v>333</v>
      </c>
      <c r="C2" s="548"/>
      <c r="D2" s="549"/>
      <c r="E2" s="547" t="s">
        <v>17</v>
      </c>
      <c r="F2" s="548"/>
      <c r="G2" s="549"/>
      <c r="H2" s="547" t="s">
        <v>318</v>
      </c>
      <c r="I2" s="548"/>
      <c r="J2" s="549"/>
      <c r="K2" s="557" t="s">
        <v>333</v>
      </c>
      <c r="L2" s="558"/>
      <c r="M2" s="559"/>
      <c r="N2" s="557" t="s">
        <v>17</v>
      </c>
      <c r="O2" s="558"/>
      <c r="P2" s="559"/>
      <c r="Q2" s="557" t="s">
        <v>318</v>
      </c>
      <c r="R2" s="558"/>
      <c r="S2" s="559"/>
    </row>
    <row r="3" spans="1:19" ht="15" thickBot="1" x14ac:dyDescent="0.35">
      <c r="B3" s="550"/>
      <c r="C3" s="551"/>
      <c r="D3" s="552"/>
      <c r="E3" s="550"/>
      <c r="F3" s="551"/>
      <c r="G3" s="552"/>
      <c r="H3" s="550"/>
      <c r="I3" s="551"/>
      <c r="J3" s="552"/>
      <c r="K3" s="560"/>
      <c r="L3" s="561"/>
      <c r="M3" s="562"/>
      <c r="N3" s="560"/>
      <c r="O3" s="561"/>
      <c r="P3" s="562"/>
      <c r="Q3" s="560"/>
      <c r="R3" s="561"/>
      <c r="S3" s="562"/>
    </row>
    <row r="4" spans="1:19" s="236" customFormat="1" ht="55.5" customHeight="1" x14ac:dyDescent="0.3">
      <c r="A4" s="412" t="s">
        <v>332</v>
      </c>
      <c r="B4" s="413" t="s">
        <v>320</v>
      </c>
      <c r="C4" s="413" t="s">
        <v>319</v>
      </c>
      <c r="D4" s="413" t="s">
        <v>346</v>
      </c>
      <c r="E4" s="414" t="s">
        <v>348</v>
      </c>
      <c r="F4" s="413" t="s">
        <v>322</v>
      </c>
      <c r="G4" s="414" t="s">
        <v>352</v>
      </c>
      <c r="H4" s="414" t="s">
        <v>350</v>
      </c>
      <c r="I4" s="413" t="s">
        <v>321</v>
      </c>
      <c r="J4" s="414" t="s">
        <v>349</v>
      </c>
      <c r="K4" s="450" t="s">
        <v>320</v>
      </c>
      <c r="L4" s="451" t="s">
        <v>319</v>
      </c>
      <c r="M4" s="451" t="s">
        <v>346</v>
      </c>
      <c r="N4" s="452" t="s">
        <v>348</v>
      </c>
      <c r="O4" s="451" t="s">
        <v>322</v>
      </c>
      <c r="P4" s="452" t="s">
        <v>347</v>
      </c>
      <c r="Q4" s="452" t="s">
        <v>350</v>
      </c>
      <c r="R4" s="451" t="s">
        <v>321</v>
      </c>
      <c r="S4" s="452" t="s">
        <v>349</v>
      </c>
    </row>
    <row r="5" spans="1:19" x14ac:dyDescent="0.3">
      <c r="A5" s="403" t="s">
        <v>329</v>
      </c>
      <c r="B5" s="277">
        <f>SUMIFS('SUIVI EDM'!BD:BD,'SUIVI EDM'!B:B,"SECTEUR OUEST",'SUIVI EDM'!C:C,"Ex&amp;Co")</f>
        <v>4</v>
      </c>
      <c r="C5" s="277">
        <f>SUMIFS('SUIVI EDM'!BE:BE,'SUIVI EDM'!B:B,"SECTEUR OUEST",'SUIVI EDM'!C:C,"Ex&amp;Co")</f>
        <v>4</v>
      </c>
      <c r="D5" s="405">
        <f>SUMIFS('SUIVI EDM'!BR:BR,'SUIVI EDM'!B:B,"SECTEUR OUEST",'SUIVI EDM'!C:C,"Ex&amp;Co")</f>
        <v>4</v>
      </c>
      <c r="E5" s="404">
        <f>SUMIFS('SUIVI EDM'!BD:BD,'SUIVI EDM'!B:B,"SECTEUR OUEST",'SUIVI EDM'!C:C,"DIGITAL")</f>
        <v>2</v>
      </c>
      <c r="F5" s="277">
        <f>SUMIFS('SUIVI EDM'!BE:BE,'SUIVI EDM'!B:B,"SECTEUR OUEST",'SUIVI EDM'!C:C,"DIGITAL")</f>
        <v>1</v>
      </c>
      <c r="G5" s="405">
        <f>SUMIFS('SUIVI EDM'!BR:BR,'SUIVI EDM'!B:B,"SECTEUR OUEST",'SUIVI EDM'!C:C,"DIGITAL")</f>
        <v>2</v>
      </c>
      <c r="H5" s="404">
        <f t="shared" ref="H5:H10" si="0">B5+E5</f>
        <v>6</v>
      </c>
      <c r="I5" s="277">
        <f t="shared" ref="I5:I10" si="1">F5+C5</f>
        <v>5</v>
      </c>
      <c r="J5" s="406">
        <f t="shared" ref="J5:J10" si="2">D5+G5</f>
        <v>6</v>
      </c>
      <c r="K5" s="403">
        <f>SUMIFS('SUIVI EDM'!CH:CH,'SUIVI EDM'!B:B,"SECTEUR OUEST",'SUIVI EDM'!C:C,"Ex&amp;Co")</f>
        <v>1</v>
      </c>
      <c r="L5" s="277">
        <f>SUMIFS('SUIVI EDM'!CI:CI,'SUIVI EDM'!B:B,"SECTEUR OUEST",'SUIVI EDM'!C:C,"Ex&amp;Co")</f>
        <v>1</v>
      </c>
      <c r="M5" s="405">
        <f>SUMIFS('SUIVI EDM'!CV:CV,'SUIVI EDM'!B:B,"SECTEUR OUEST",'SUIVI EDM'!C:C,"Ex&amp;Co")</f>
        <v>1</v>
      </c>
      <c r="N5" s="404">
        <f>SUMIFS('SUIVI EDM'!CH:CH,'SUIVI EDM'!B:B,"SECTEUR OUEST",'SUIVI EDM'!C:C,"DIGITAL")</f>
        <v>1</v>
      </c>
      <c r="O5" s="277">
        <f>SUMIFS('SUIVI EDM'!CI:CI,'SUIVI EDM'!B:B,"SECTEUR OUEST",'SUIVI EDM'!C:C,"DIGITAL")</f>
        <v>1</v>
      </c>
      <c r="P5" s="405">
        <f>SUMIFS('SUIVI EDM'!CV:CV,'SUIVI EDM'!B:B,"SECTEUR OUEST",'SUIVI EDM'!C:C,"DIGITAL")</f>
        <v>1</v>
      </c>
      <c r="Q5" s="404">
        <f t="shared" ref="Q5:Q10" si="3">K5+N5</f>
        <v>2</v>
      </c>
      <c r="R5" s="277">
        <f t="shared" ref="R5:R10" si="4">O5+L5</f>
        <v>2</v>
      </c>
      <c r="S5" s="406">
        <f t="shared" ref="S5:S10" si="5">M5+P5</f>
        <v>2</v>
      </c>
    </row>
    <row r="6" spans="1:19" x14ac:dyDescent="0.3">
      <c r="A6" s="403" t="s">
        <v>331</v>
      </c>
      <c r="B6" s="277">
        <f>SUMIFS('SUIVI EDM'!BD:BD,'SUIVI EDM'!B:B,"SECTEUR NORD EST",'SUIVI EDM'!C:C,"Ex&amp;Co")</f>
        <v>2</v>
      </c>
      <c r="C6" s="277">
        <f>SUMIFS('SUIVI EDM'!BE:BE,'SUIVI EDM'!B:B,"SECTEUR NORD EST",'SUIVI EDM'!C:C,"Ex&amp;Co")</f>
        <v>0</v>
      </c>
      <c r="D6" s="405">
        <f>SUMIFS('SUIVI EDM'!BR:BR,'SUIVI EDM'!B:B,"SECTEUR NORD EST",'SUIVI EDM'!C:C,"Ex&amp;Co")</f>
        <v>2</v>
      </c>
      <c r="E6" s="404">
        <f>SUMIFS('SUIVI EDM'!BD:BD,'SUIVI EDM'!B:B,"SECTEUR NORD EST",'SUIVI EDM'!C:C,"DIGITAL")</f>
        <v>0</v>
      </c>
      <c r="F6" s="277">
        <f>SUMIFS('SUIVI EDM'!BE:BE,'SUIVI EDM'!B:B,"SECTEUR NORD EST",'SUIVI EDM'!C:C,"DIGITAL")</f>
        <v>0</v>
      </c>
      <c r="G6" s="405">
        <f>SUMIFS('SUIVI EDM'!BR:BR,'SUIVI EDM'!B:B,"SECTEUR NORD EST",'SUIVI EDM'!C:C,"DIGITAL")</f>
        <v>0</v>
      </c>
      <c r="H6" s="404">
        <f t="shared" si="0"/>
        <v>2</v>
      </c>
      <c r="I6" s="277">
        <f t="shared" si="1"/>
        <v>0</v>
      </c>
      <c r="J6" s="406">
        <f t="shared" si="2"/>
        <v>2</v>
      </c>
      <c r="K6" s="403">
        <f>SUMIFS('SUIVI EDM'!CH:CH,'SUIVI EDM'!B:B,"SECTEUR NORD EST",'SUIVI EDM'!C:C,"Ex&amp;Co")</f>
        <v>0</v>
      </c>
      <c r="L6" s="277">
        <f>SUMIFS('SUIVI EDM'!CI:CI,'SUIVI EDM'!B:B,"SECTEUR NORD EST",'SUIVI EDM'!C:C,"Ex&amp;Co")</f>
        <v>0</v>
      </c>
      <c r="M6" s="405">
        <f>SUMIFS('SUIVI EDM'!CV:CV,'SUIVI EDM'!B:B,"SECTEUR NORD EST",'SUIVI EDM'!C:C,"Ex&amp;Co")</f>
        <v>0</v>
      </c>
      <c r="N6" s="404">
        <f>SUMIFS('SUIVI EDM'!CH:CH,'SUIVI EDM'!B:B,"SECTEUR NORD EST",'SUIVI EDM'!C:C,"DIGITAL")</f>
        <v>0</v>
      </c>
      <c r="O6" s="277">
        <f>SUMIFS('SUIVI EDM'!CI:CI,'SUIVI EDM'!B:B,"SECTEUR NORD EST",'SUIVI EDM'!C:C,"DIGITAL")</f>
        <v>0</v>
      </c>
      <c r="P6" s="405">
        <f>SUMIFS('SUIVI EDM'!CV:CV,'SUIVI EDM'!B:B,"SECTEUR NORD EST",'SUIVI EDM'!C:C,"DIGITAL")</f>
        <v>0</v>
      </c>
      <c r="Q6" s="404">
        <f t="shared" si="3"/>
        <v>0</v>
      </c>
      <c r="R6" s="277">
        <f t="shared" si="4"/>
        <v>0</v>
      </c>
      <c r="S6" s="406">
        <f t="shared" si="5"/>
        <v>0</v>
      </c>
    </row>
    <row r="7" spans="1:19" x14ac:dyDescent="0.3">
      <c r="A7" s="403" t="s">
        <v>327</v>
      </c>
      <c r="B7" s="277">
        <f>SUMIFS('SUIVI EDM'!BD:BD,'SUIVI EDM'!B:B,"SECTEUR RHONE ALPES",'SUIVI EDM'!C:C,"Ex&amp;Co")</f>
        <v>3</v>
      </c>
      <c r="C7" s="277">
        <f>SUMIFS('SUIVI EDM'!BE:BE,'SUIVI EDM'!B:B,"SECTEUR RHONE ALPES",'SUIVI EDM'!C:C,"Ex&amp;Co")</f>
        <v>1</v>
      </c>
      <c r="D7" s="405">
        <f>SUMIFS('SUIVI EDM'!BR:BR,'SUIVI EDM'!B:B,"SECTEUR RHONE ALPES",'SUIVI EDM'!C:C,"Ex&amp;Co")</f>
        <v>3</v>
      </c>
      <c r="E7" s="404">
        <f>SUMIFS('SUIVI EDM'!BD:BD,'SUIVI EDM'!B:B,"SECTEUR RHONE ALPES",'SUIVI EDM'!C:C,"DIGITAL")</f>
        <v>0</v>
      </c>
      <c r="F7" s="277">
        <f>SUMIFS('SUIVI EDM'!BE:BE,'SUIVI EDM'!B:B,"SECTEUR RHONE ALPES",'SUIVI EDM'!C:C,"DIGITAL")</f>
        <v>0</v>
      </c>
      <c r="G7" s="405">
        <f>SUMIFS('SUIVI EDM'!BR:BR,'SUIVI EDM'!B:B,"SECTEUR RHONE ALPES",'SUIVI EDM'!C:C,"DIGITAL")</f>
        <v>0</v>
      </c>
      <c r="H7" s="404">
        <f t="shared" si="0"/>
        <v>3</v>
      </c>
      <c r="I7" s="277">
        <f t="shared" si="1"/>
        <v>1</v>
      </c>
      <c r="J7" s="406">
        <f t="shared" si="2"/>
        <v>3</v>
      </c>
      <c r="K7" s="403">
        <f>SUMIFS('SUIVI EDM'!CH:CH,'SUIVI EDM'!B:B,"SECTEUR RHONE ALPES",'SUIVI EDM'!C:C,"Ex&amp;Co")</f>
        <v>2</v>
      </c>
      <c r="L7" s="277">
        <f>SUMIFS('SUIVI EDM'!CI:CI,'SUIVI EDM'!B:B,"SECTEUR RHONE ALPES",'SUIVI EDM'!C:C,"Ex&amp;Co")</f>
        <v>0</v>
      </c>
      <c r="M7" s="405">
        <f>SUMIFS('SUIVI EDM'!CV:CV,'SUIVI EDM'!B:B,"SECTEUR RHONE ALPES",'SUIVI EDM'!C:C,"Ex&amp;Co")</f>
        <v>2</v>
      </c>
      <c r="N7" s="404">
        <f>SUMIFS('SUIVI EDM'!CH:CH,'SUIVI EDM'!B:B,"SECTEUR RHONE ALPES",'SUIVI EDM'!C:C,"DIGITAL")</f>
        <v>0</v>
      </c>
      <c r="O7" s="277">
        <f>SUMIFS('SUIVI EDM'!CI:CI,'SUIVI EDM'!B:B,"SECTEUR RHONE ALPES",'SUIVI EDM'!C:C,"DIGITAL")</f>
        <v>0</v>
      </c>
      <c r="P7" s="405">
        <f>SUMIFS('SUIVI EDM'!CV:CV,'SUIVI EDM'!B:B,"SECTEUR RHONE ALPES",'SUIVI EDM'!C:C,"DIGITAL")</f>
        <v>0</v>
      </c>
      <c r="Q7" s="404">
        <f t="shared" si="3"/>
        <v>2</v>
      </c>
      <c r="R7" s="277">
        <f t="shared" si="4"/>
        <v>0</v>
      </c>
      <c r="S7" s="406">
        <f t="shared" si="5"/>
        <v>2</v>
      </c>
    </row>
    <row r="8" spans="1:19" x14ac:dyDescent="0.3">
      <c r="A8" s="403" t="s">
        <v>326</v>
      </c>
      <c r="B8" s="277">
        <f>SUMIFS('SUIVI EDM'!BD:BD,'SUIVI EDM'!B:B,"SECTEUR SUD OUEST",'SUIVI EDM'!C:C,"Ex&amp;Co")</f>
        <v>2</v>
      </c>
      <c r="C8" s="277">
        <f>SUMIFS('SUIVI EDM'!BE:BE,'SUIVI EDM'!B:B,"SECTEUR SUD OUEST",'SUIVI EDM'!C:C,"Ex&amp;Co")</f>
        <v>2</v>
      </c>
      <c r="D8" s="405">
        <f>SUMIFS('SUIVI EDM'!BR:BR,'SUIVI EDM'!B:B,"SECTEUR SUD OUEST",'SUIVI EDM'!C:C,"Ex&amp;Co")</f>
        <v>2</v>
      </c>
      <c r="E8" s="404">
        <f>SUMIFS('SUIVI EDM'!BD:BD,'SUIVI EDM'!B:B,"SECTEUR SUD OUEST",'SUIVI EDM'!C:C,"DIGITAL")</f>
        <v>1</v>
      </c>
      <c r="F8" s="277">
        <f>SUMIFS('SUIVI EDM'!BE:BE,'SUIVI EDM'!B:B,"SECTEUR SUD OUEST",'SUIVI EDM'!C:C,"DIGITAL")</f>
        <v>1</v>
      </c>
      <c r="G8" s="405">
        <f>SUMIFS('SUIVI EDM'!BR:BR,'SUIVI EDM'!B:B,"SECTEUR SUD OUEST",'SUIVI EDM'!C:C,"DIGITAL")</f>
        <v>1</v>
      </c>
      <c r="H8" s="404">
        <f t="shared" si="0"/>
        <v>3</v>
      </c>
      <c r="I8" s="277">
        <f t="shared" si="1"/>
        <v>3</v>
      </c>
      <c r="J8" s="406">
        <f t="shared" si="2"/>
        <v>3</v>
      </c>
      <c r="K8" s="403">
        <f>SUMIFS('SUIVI EDM'!CH:CH,'SUIVI EDM'!B:B,"SECTEUR SUD OUEST",'SUIVI EDM'!C:C,"Ex&amp;Co")</f>
        <v>0</v>
      </c>
      <c r="L8" s="277">
        <f>SUMIFS('SUIVI EDM'!CI:CI,'SUIVI EDM'!B:B,"SECTEUR SUD OUEST",'SUIVI EDM'!C:C,"Ex&amp;Co")</f>
        <v>0</v>
      </c>
      <c r="M8" s="405">
        <f>SUMIFS('SUIVI EDM'!CV:CV,'SUIVI EDM'!B:B,"SECTEUR SUD OUEST",'SUIVI EDM'!C:C,"Ex&amp;Co")</f>
        <v>0</v>
      </c>
      <c r="N8" s="404">
        <f>SUMIFS('SUIVI EDM'!CH:CH,'SUIVI EDM'!B:B,"SECTEUR SUD OUEST",'SUIVI EDM'!C:C,"DIGITAL")</f>
        <v>1</v>
      </c>
      <c r="O8" s="277">
        <f>SUMIFS('SUIVI EDM'!CI:CI,'SUIVI EDM'!B:B,"SECTEUR SUD OUEST",'SUIVI EDM'!C:C,"DIGITAL")</f>
        <v>0</v>
      </c>
      <c r="P8" s="405">
        <f>SUMIFS('SUIVI EDM'!CV:CV,'SUIVI EDM'!B:B,"SECTEUR SUD OUEST",'SUIVI EDM'!C:C,"DIGITAL")</f>
        <v>1</v>
      </c>
      <c r="Q8" s="404">
        <f t="shared" si="3"/>
        <v>1</v>
      </c>
      <c r="R8" s="277">
        <f t="shared" si="4"/>
        <v>0</v>
      </c>
      <c r="S8" s="406">
        <f t="shared" si="5"/>
        <v>1</v>
      </c>
    </row>
    <row r="9" spans="1:19" x14ac:dyDescent="0.3">
      <c r="A9" s="403" t="s">
        <v>330</v>
      </c>
      <c r="B9" s="277">
        <f>SUMIFS('SUIVI EDM'!BD:BD,'SUIVI EDM'!B:B,"SECTEUR SUD EST",'SUIVI EDM'!C:C,"Ex&amp;Co")</f>
        <v>3</v>
      </c>
      <c r="C9" s="277">
        <f>SUMIFS('SUIVI EDM'!BE:BE,'SUIVI EDM'!B:B,"SECTEUR SUD EST",'SUIVI EDM'!C:C,"Ex&amp;Co")</f>
        <v>0</v>
      </c>
      <c r="D9" s="405">
        <f>SUMIFS('SUIVI EDM'!BR:BR,'SUIVI EDM'!B:B,"SECTEUR SUD EST",'SUIVI EDM'!C:C,"Ex&amp;Co")</f>
        <v>3</v>
      </c>
      <c r="E9" s="404">
        <f>SUMIFS('SUIVI EDM'!BD:BD,'SUIVI EDM'!B:B,"SECTEUR SUD EST",'SUIVI EDM'!C:C,"DIGITAL")</f>
        <v>2</v>
      </c>
      <c r="F9" s="277">
        <f>SUMIFS('SUIVI EDM'!BE:BE,'SUIVI EDM'!B:B,"SECTEUR SUD EST",'SUIVI EDM'!C:C,"DIGITAL")</f>
        <v>2</v>
      </c>
      <c r="G9" s="405">
        <f>SUMIFS('SUIVI EDM'!BR:BR,'SUIVI EDM'!B:B,"SECTEUR SUD EST",'SUIVI EDM'!C:C,"DIGITAL")</f>
        <v>2</v>
      </c>
      <c r="H9" s="404">
        <f t="shared" si="0"/>
        <v>5</v>
      </c>
      <c r="I9" s="277">
        <f t="shared" si="1"/>
        <v>2</v>
      </c>
      <c r="J9" s="406">
        <f t="shared" si="2"/>
        <v>5</v>
      </c>
      <c r="K9" s="403">
        <f>SUMIFS('SUIVI EDM'!CH:CH,'SUIVI EDM'!B:B,"SECTEUR SUD EST",'SUIVI EDM'!C:C,"Ex&amp;Co")</f>
        <v>1</v>
      </c>
      <c r="L9" s="277">
        <f>SUMIFS('SUIVI EDM'!CI:CI,'SUIVI EDM'!B:B,"SECTEUR SUD EST",'SUIVI EDM'!C:C,"Ex&amp;Co")</f>
        <v>0</v>
      </c>
      <c r="M9" s="405">
        <f>SUMIFS('SUIVI EDM'!CV:CV,'SUIVI EDM'!B:B,"SECTEUR SUD EST",'SUIVI EDM'!C:C,"Ex&amp;Co")</f>
        <v>1</v>
      </c>
      <c r="N9" s="404">
        <f>SUMIFS('SUIVI EDM'!CH:CH,'SUIVI EDM'!B:B,"SECTEUR SUD EST",'SUIVI EDM'!C:C,"DIGITAL")</f>
        <v>1</v>
      </c>
      <c r="O9" s="277">
        <f>SUMIFS('SUIVI EDM'!CI:CI,'SUIVI EDM'!B:B,"SECTEUR SUD EST",'SUIVI EDM'!C:C,"DIGITAL")</f>
        <v>1</v>
      </c>
      <c r="P9" s="405">
        <f>SUMIFS('SUIVI EDM'!CV:CV,'SUIVI EDM'!B:B,"SECTEUR SUD EST",'SUIVI EDM'!C:C,"DIGITAL")</f>
        <v>1</v>
      </c>
      <c r="Q9" s="404">
        <f t="shared" si="3"/>
        <v>2</v>
      </c>
      <c r="R9" s="277">
        <f t="shared" si="4"/>
        <v>1</v>
      </c>
      <c r="S9" s="406">
        <f t="shared" si="5"/>
        <v>2</v>
      </c>
    </row>
    <row r="10" spans="1:19" s="238" customFormat="1" x14ac:dyDescent="0.3">
      <c r="A10" s="403" t="s">
        <v>328</v>
      </c>
      <c r="B10" s="277">
        <f>SUMIFS('SUIVI EDM'!BD:BD,'SUIVI EDM'!B:B,"SECTEUR IDF NORD",'SUIVI EDM'!C:C,"Ex&amp;Co")</f>
        <v>1</v>
      </c>
      <c r="C10" s="277">
        <f>SUMIFS('SUIVI EDM'!BE:BE,'SUIVI EDM'!B:B,"SECTEUR IDF NORD",'SUIVI EDM'!C:C,"Ex&amp;Co")</f>
        <v>1</v>
      </c>
      <c r="D10" s="405">
        <f>SUMIFS('SUIVI EDM'!BR:BR,'SUIVI EDM'!B:B,"SECTEUR IDF NORD",'SUIVI EDM'!C:C,"Ex&amp;Co")</f>
        <v>1</v>
      </c>
      <c r="E10" s="404">
        <f>SUMIFS('SUIVI EDM'!BD:BD,'SUIVI EDM'!B:B,"SECTEUR IDF NORD",'SUIVI EDM'!C:C,"DIGITAL")</f>
        <v>3</v>
      </c>
      <c r="F10" s="277">
        <f>SUMIFS('SUIVI EDM'!BE:BE,'SUIVI EDM'!B:B,"SECTEUR IDF NORD",'SUIVI EDM'!C:C,"DIGITAL")</f>
        <v>3</v>
      </c>
      <c r="G10" s="405">
        <f>SUMIFS('SUIVI EDM'!BR:BR,'SUIVI EDM'!B:B,"SECTEUR IDF NORD",'SUIVI EDM'!C:C,"DIGITAL")</f>
        <v>5</v>
      </c>
      <c r="H10" s="404">
        <f t="shared" si="0"/>
        <v>4</v>
      </c>
      <c r="I10" s="277">
        <f t="shared" si="1"/>
        <v>4</v>
      </c>
      <c r="J10" s="406">
        <f t="shared" si="2"/>
        <v>6</v>
      </c>
      <c r="K10" s="403">
        <f>SUMIFS('SUIVI EDM'!CH:CH,'SUIVI EDM'!B:B,"SECTEUR IDF NORD",'SUIVI EDM'!C:C,"Ex&amp;Co")</f>
        <v>0</v>
      </c>
      <c r="L10" s="277">
        <f>SUMIFS('SUIVI EDM'!CI:CI,'SUIVI EDM'!B:B,"SECTEUR IDF NORD",'SUIVI EDM'!C:C,"Ex&amp;Co")</f>
        <v>0</v>
      </c>
      <c r="M10" s="405">
        <f>SUMIFS('SUIVI EDM'!CV:CV,'SUIVI EDM'!B:B,"SECTEUR IDF NORD",'SUIVI EDM'!C:C,"Ex&amp;Co")</f>
        <v>0</v>
      </c>
      <c r="N10" s="404">
        <f>SUMIFS('SUIVI EDM'!CH:CH,'SUIVI EDM'!B:B,"SECTEUR IDF NORD",'SUIVI EDM'!C:C,"DIGITAL")</f>
        <v>0</v>
      </c>
      <c r="O10" s="277">
        <f>SUMIFS('SUIVI EDM'!CI:CI,'SUIVI EDM'!B:B,"SECTEUR IDF NORD",'SUIVI EDM'!C:C,"DIGITAL")</f>
        <v>0</v>
      </c>
      <c r="P10" s="405">
        <f>SUMIFS('SUIVI EDM'!CV:CV,'SUIVI EDM'!B:B,"SECTEUR IDF NORD",'SUIVI EDM'!C:C,"DIGITAL")</f>
        <v>0</v>
      </c>
      <c r="Q10" s="404">
        <f t="shared" si="3"/>
        <v>0</v>
      </c>
      <c r="R10" s="277">
        <f t="shared" si="4"/>
        <v>0</v>
      </c>
      <c r="S10" s="406">
        <f t="shared" si="5"/>
        <v>0</v>
      </c>
    </row>
    <row r="11" spans="1:19" x14ac:dyDescent="0.3">
      <c r="A11" s="407" t="s">
        <v>38</v>
      </c>
      <c r="B11" s="408">
        <f t="shared" ref="B11:S11" si="6">SUBTOTAL(109,B5:B10)</f>
        <v>15</v>
      </c>
      <c r="C11" s="408">
        <f t="shared" si="6"/>
        <v>8</v>
      </c>
      <c r="D11" s="409">
        <f t="shared" si="6"/>
        <v>15</v>
      </c>
      <c r="E11" s="410">
        <f t="shared" si="6"/>
        <v>8</v>
      </c>
      <c r="F11" s="408">
        <f t="shared" si="6"/>
        <v>7</v>
      </c>
      <c r="G11" s="409">
        <f t="shared" si="6"/>
        <v>10</v>
      </c>
      <c r="H11" s="410">
        <f t="shared" si="6"/>
        <v>23</v>
      </c>
      <c r="I11" s="408">
        <f t="shared" si="6"/>
        <v>15</v>
      </c>
      <c r="J11" s="411">
        <f t="shared" si="6"/>
        <v>25</v>
      </c>
      <c r="K11" s="453">
        <f t="shared" si="6"/>
        <v>4</v>
      </c>
      <c r="L11" s="454">
        <f t="shared" si="6"/>
        <v>1</v>
      </c>
      <c r="M11" s="455">
        <f t="shared" si="6"/>
        <v>4</v>
      </c>
      <c r="N11" s="456">
        <f t="shared" si="6"/>
        <v>3</v>
      </c>
      <c r="O11" s="454">
        <f t="shared" si="6"/>
        <v>2</v>
      </c>
      <c r="P11" s="455">
        <f t="shared" si="6"/>
        <v>3</v>
      </c>
      <c r="Q11" s="456">
        <f t="shared" si="6"/>
        <v>7</v>
      </c>
      <c r="R11" s="454">
        <f t="shared" si="6"/>
        <v>3</v>
      </c>
      <c r="S11" s="457">
        <f t="shared" si="6"/>
        <v>7</v>
      </c>
    </row>
    <row r="14" spans="1:19" x14ac:dyDescent="0.3">
      <c r="D14" s="510"/>
      <c r="E14" s="510"/>
      <c r="F14" s="511"/>
    </row>
    <row r="15" spans="1:19" x14ac:dyDescent="0.3">
      <c r="D15" s="510"/>
      <c r="E15" s="512"/>
      <c r="F15" s="513"/>
    </row>
    <row r="16" spans="1:19" x14ac:dyDescent="0.3">
      <c r="D16" s="510"/>
      <c r="E16" s="512"/>
      <c r="F16" s="511"/>
    </row>
    <row r="17" spans="2:6" x14ac:dyDescent="0.3">
      <c r="D17" s="510"/>
      <c r="E17" s="512"/>
      <c r="F17" s="513"/>
    </row>
    <row r="18" spans="2:6" x14ac:dyDescent="0.3">
      <c r="D18" s="510"/>
      <c r="E18" s="512"/>
      <c r="F18" s="511"/>
    </row>
    <row r="19" spans="2:6" x14ac:dyDescent="0.3">
      <c r="D19" s="510"/>
      <c r="E19" s="514"/>
      <c r="F19" s="511"/>
    </row>
    <row r="21" spans="2:6" ht="18" x14ac:dyDescent="0.35">
      <c r="B21" s="493" t="s">
        <v>362</v>
      </c>
      <c r="C21" s="494" t="s">
        <v>354</v>
      </c>
      <c r="D21" s="495" t="s">
        <v>355</v>
      </c>
      <c r="E21" s="496" t="s">
        <v>356</v>
      </c>
      <c r="F21" s="495" t="s">
        <v>357</v>
      </c>
    </row>
    <row r="22" spans="2:6" x14ac:dyDescent="0.3">
      <c r="B22" s="497" t="s">
        <v>358</v>
      </c>
      <c r="C22" s="498">
        <v>31</v>
      </c>
      <c r="D22" s="499">
        <v>21</v>
      </c>
      <c r="E22" s="500">
        <f>(C22-D22)</f>
        <v>10</v>
      </c>
      <c r="F22" s="515">
        <f>(C22-D22)/D22</f>
        <v>0.47619047619047616</v>
      </c>
    </row>
    <row r="23" spans="2:6" x14ac:dyDescent="0.3">
      <c r="B23" s="502" t="s">
        <v>359</v>
      </c>
      <c r="C23" s="503"/>
      <c r="D23" s="504"/>
      <c r="E23" s="505">
        <f>C23-D23</f>
        <v>0</v>
      </c>
      <c r="F23" s="506" t="e">
        <f>(C23-D23)/D23</f>
        <v>#DIV/0!</v>
      </c>
    </row>
    <row r="24" spans="2:6" x14ac:dyDescent="0.3">
      <c r="B24" s="497" t="s">
        <v>360</v>
      </c>
      <c r="C24" s="498"/>
      <c r="D24" s="499"/>
      <c r="E24" s="500">
        <f>C24-D24</f>
        <v>0</v>
      </c>
      <c r="F24" s="501" t="e">
        <f>(C24-D24)/D24</f>
        <v>#DIV/0!</v>
      </c>
    </row>
    <row r="25" spans="2:6" x14ac:dyDescent="0.3">
      <c r="B25" s="502" t="s">
        <v>361</v>
      </c>
      <c r="C25" s="507"/>
      <c r="D25" s="508"/>
      <c r="E25" s="509">
        <f>C25-D25</f>
        <v>0</v>
      </c>
      <c r="F25" s="506" t="e">
        <f>(C25-D25)/D25</f>
        <v>#DIV/0!</v>
      </c>
    </row>
  </sheetData>
  <mergeCells count="8">
    <mergeCell ref="H2:J3"/>
    <mergeCell ref="E2:G3"/>
    <mergeCell ref="B2:D3"/>
    <mergeCell ref="B1:J1"/>
    <mergeCell ref="K1:S1"/>
    <mergeCell ref="K2:M3"/>
    <mergeCell ref="N2:P3"/>
    <mergeCell ref="Q2:S3"/>
  </mergeCells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SUIVI EDM</vt:lpstr>
      <vt:lpstr>Stat remontées</vt:lpstr>
      <vt:lpstr>CA TV AV</vt:lpstr>
      <vt:lpstr>CA TV UHD</vt:lpstr>
      <vt:lpstr>CA CURVE</vt:lpstr>
      <vt:lpstr>Synthèse</vt:lpstr>
      <vt:lpstr>'SUIVI EDM'!Zone_d_impression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revision>1</cp:revision>
  <dcterms:created xsi:type="dcterms:W3CDTF">2015-05-08T10:04:18Z</dcterms:created>
  <dcterms:modified xsi:type="dcterms:W3CDTF">2015-05-08T10:05:06Z</dcterms:modified>
</cp:coreProperties>
</file>