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regory.schaffter\Desktop\"/>
    </mc:Choice>
  </mc:AlternateContent>
  <bookViews>
    <workbookView xWindow="480" yWindow="0" windowWidth="26925" windowHeight="12540"/>
  </bookViews>
  <sheets>
    <sheet name="ABCtrl" sheetId="2" r:id="rId1"/>
    <sheet name="Sheet3" sheetId="4" r:id="rId2"/>
  </sheets>
  <definedNames>
    <definedName name="Components">Sheet3!$L$22:$L$100</definedName>
    <definedName name="Contrôleur" localSheetId="1">Sheet3!$C$4:$C$13</definedName>
    <definedName name="Contrôleur">#REF!</definedName>
    <definedName name="Couleurs_laser">Sheet3!$M$4:$M$20</definedName>
    <definedName name="Couleurs_opaques">Sheet3!$L$4:$L$21</definedName>
    <definedName name="Fixation_loupe">Sheet3!$G$4:$G$5</definedName>
    <definedName name="Forme_du_saphir">Sheet3!$E$4:$E$33</definedName>
    <definedName name="Instrument">Sheet3!#REF!</definedName>
    <definedName name="Langues">Sheet3!$A$4:$A$5</definedName>
    <definedName name="Loupe">Sheet3!$F$4:$F$5</definedName>
    <definedName name="Mesures">Sheet3!#REF!</definedName>
    <definedName name="Product">Sheet3!$O$4:$O$26</definedName>
    <definedName name="Type_de_saphir">Sheet3!$D$4:$D$13</definedName>
    <definedName name="_xlnm.Print_Area" localSheetId="0">ABCtrl!$A$2:$AS$81</definedName>
  </definedNames>
  <calcPr calcId="152511"/>
</workbook>
</file>

<file path=xl/calcChain.xml><?xml version="1.0" encoding="utf-8"?>
<calcChain xmlns="http://schemas.openxmlformats.org/spreadsheetml/2006/main">
  <c r="AI18" i="2" l="1"/>
  <c r="AI16" i="2"/>
  <c r="AI14" i="2"/>
  <c r="AI12" i="2"/>
  <c r="B70" i="2"/>
  <c r="AI72" i="2"/>
  <c r="X72" i="2"/>
  <c r="B72" i="2"/>
  <c r="M72" i="2"/>
  <c r="AQ60" i="2"/>
  <c r="AN60" i="2"/>
  <c r="AK60" i="2"/>
  <c r="AH60" i="2"/>
  <c r="Q68" i="2"/>
  <c r="N68" i="2"/>
  <c r="K68" i="2"/>
  <c r="T68" i="2"/>
  <c r="AQ57" i="2"/>
  <c r="AN57" i="2"/>
  <c r="AK57" i="2"/>
  <c r="AH57" i="2"/>
  <c r="AQ68" i="2"/>
  <c r="AN68" i="2"/>
  <c r="AK68" i="2"/>
  <c r="AH68" i="2"/>
  <c r="C45" i="2"/>
  <c r="B20" i="2"/>
  <c r="AQ46" i="2"/>
  <c r="AN46" i="2"/>
  <c r="AK46" i="2"/>
  <c r="AH46" i="2"/>
  <c r="Q60" i="2"/>
  <c r="M73" i="2" l="1"/>
  <c r="X73" i="2"/>
  <c r="AI73" i="2"/>
  <c r="B73" i="2"/>
  <c r="K60" i="2"/>
  <c r="AC14" i="2" l="1"/>
  <c r="AC12" i="2"/>
  <c r="A70" i="2"/>
  <c r="V46" i="2"/>
  <c r="Q46" i="2"/>
  <c r="K46" i="2"/>
  <c r="T60" i="2" l="1"/>
  <c r="N60" i="2"/>
  <c r="Z67" i="2" l="1"/>
  <c r="C66" i="2"/>
  <c r="C63" i="2"/>
  <c r="C62" i="2"/>
  <c r="AL32" i="2"/>
  <c r="AL36" i="2"/>
  <c r="AF36" i="2"/>
  <c r="AF32" i="2"/>
  <c r="A14" i="2" l="1"/>
  <c r="I2" i="2"/>
  <c r="A81" i="2"/>
  <c r="A80" i="2"/>
  <c r="P68" i="2"/>
  <c r="AL68" i="2"/>
  <c r="AP68" i="2"/>
  <c r="F18" i="2"/>
  <c r="A18" i="2"/>
  <c r="C55" i="2"/>
  <c r="C54" i="2"/>
  <c r="C53" i="2"/>
  <c r="C52" i="2"/>
  <c r="C51" i="2"/>
  <c r="C50" i="2"/>
  <c r="C49" i="2"/>
  <c r="C48" i="2"/>
  <c r="C47" i="2"/>
  <c r="C46" i="2"/>
  <c r="Z60" i="2"/>
  <c r="C60" i="2"/>
  <c r="Z65" i="2"/>
  <c r="Z66" i="2"/>
  <c r="Z64" i="2"/>
  <c r="Z63" i="2"/>
  <c r="Z62" i="2"/>
  <c r="Z61" i="2"/>
  <c r="C67" i="2"/>
  <c r="C65" i="2"/>
  <c r="C64" i="2"/>
  <c r="C61" i="2"/>
  <c r="C43" i="2"/>
  <c r="AC36" i="2"/>
  <c r="AC32" i="2"/>
  <c r="V43" i="2"/>
  <c r="AF43" i="2"/>
  <c r="AF29" i="2"/>
  <c r="V29" i="2"/>
  <c r="AF27" i="2"/>
  <c r="V27" i="2"/>
  <c r="AF25" i="2"/>
  <c r="V25" i="2"/>
  <c r="O27" i="2"/>
  <c r="O25" i="2"/>
  <c r="AF22" i="2"/>
  <c r="V22" i="2"/>
  <c r="O22" i="2"/>
  <c r="V39" i="2"/>
  <c r="V36" i="2"/>
  <c r="V32" i="2"/>
  <c r="O39" i="2"/>
  <c r="O36" i="2"/>
  <c r="O32" i="2"/>
  <c r="C39" i="2"/>
  <c r="C21" i="2"/>
  <c r="A8" i="2"/>
  <c r="A12" i="2"/>
  <c r="C34" i="2"/>
  <c r="C31" i="2"/>
  <c r="C24" i="2"/>
  <c r="A1" i="4"/>
  <c r="E10" i="4" s="1"/>
  <c r="A16" i="2"/>
  <c r="AC16" i="2"/>
  <c r="U18" i="2"/>
  <c r="U16" i="2"/>
  <c r="U14" i="2"/>
  <c r="U12" i="2"/>
  <c r="AA8" i="2"/>
  <c r="S8" i="2"/>
  <c r="A10" i="2"/>
  <c r="E9" i="4" l="1"/>
  <c r="E5" i="4"/>
  <c r="D6" i="4"/>
  <c r="E7" i="4"/>
  <c r="F4" i="4"/>
  <c r="D4" i="4"/>
  <c r="E4" i="4"/>
  <c r="E8" i="4"/>
  <c r="F5" i="4"/>
  <c r="D5" i="4"/>
  <c r="E6" i="4"/>
</calcChain>
</file>

<file path=xl/sharedStrings.xml><?xml version="1.0" encoding="utf-8"?>
<sst xmlns="http://schemas.openxmlformats.org/spreadsheetml/2006/main" count="101" uniqueCount="96">
  <si>
    <t>1.-</t>
  </si>
  <si>
    <t>Prototype</t>
  </si>
  <si>
    <t>Contrôleur</t>
  </si>
  <si>
    <t>Hauteur totale</t>
  </si>
  <si>
    <t>N° de contrôle</t>
  </si>
  <si>
    <t>Anti-reflet</t>
  </si>
  <si>
    <t>Angle</t>
  </si>
  <si>
    <t>Langues</t>
  </si>
  <si>
    <t>Français</t>
  </si>
  <si>
    <t>Anglais</t>
  </si>
  <si>
    <t>Langues:</t>
  </si>
  <si>
    <t xml:space="preserve">Collée </t>
  </si>
  <si>
    <t>Incrustée</t>
  </si>
  <si>
    <t>Non</t>
  </si>
  <si>
    <t>1 face</t>
  </si>
  <si>
    <t>2 faces</t>
  </si>
  <si>
    <t>Incolor</t>
  </si>
  <si>
    <t>Bleu/violet</t>
  </si>
  <si>
    <t>Opaque</t>
  </si>
  <si>
    <t>Laser</t>
  </si>
  <si>
    <t>Pourtour</t>
  </si>
  <si>
    <t>Logo uni</t>
  </si>
  <si>
    <t>Logo bico</t>
  </si>
  <si>
    <t>Forme du saphir</t>
  </si>
  <si>
    <t>Loupe</t>
  </si>
  <si>
    <t>Couleurs Laser</t>
  </si>
  <si>
    <t>Couleur opaque</t>
  </si>
  <si>
    <t>Emplacement métalisation</t>
  </si>
  <si>
    <t>Type de métalisation</t>
  </si>
  <si>
    <t>Couleur anti-reflet</t>
  </si>
  <si>
    <t>Fixation loupe</t>
  </si>
  <si>
    <t>M-001</t>
  </si>
  <si>
    <t>M-002</t>
  </si>
  <si>
    <t>M-003</t>
  </si>
  <si>
    <t>M-004</t>
  </si>
  <si>
    <t>M-005</t>
  </si>
  <si>
    <t>M-006</t>
  </si>
  <si>
    <t>M-007</t>
  </si>
  <si>
    <t>M-008</t>
  </si>
  <si>
    <t>M-009</t>
  </si>
  <si>
    <t>M-010</t>
  </si>
  <si>
    <t>M-011</t>
  </si>
  <si>
    <t>M-012</t>
  </si>
  <si>
    <t>M-013</t>
  </si>
  <si>
    <t>M-014</t>
  </si>
  <si>
    <t>M-015</t>
  </si>
  <si>
    <t>M-016</t>
  </si>
  <si>
    <t>M-017</t>
  </si>
  <si>
    <t>M-018</t>
  </si>
  <si>
    <t>L-001</t>
  </si>
  <si>
    <t>L-002</t>
  </si>
  <si>
    <t>L-003</t>
  </si>
  <si>
    <t>L-004</t>
  </si>
  <si>
    <t>L-005</t>
  </si>
  <si>
    <t>L-006</t>
  </si>
  <si>
    <t>L-007</t>
  </si>
  <si>
    <t>L-008</t>
  </si>
  <si>
    <t>L-009</t>
  </si>
  <si>
    <t>L-010</t>
  </si>
  <si>
    <t>L-011</t>
  </si>
  <si>
    <t>L-012</t>
  </si>
  <si>
    <t>L-013</t>
  </si>
  <si>
    <t>L-014</t>
  </si>
  <si>
    <t>L-015</t>
  </si>
  <si>
    <t>L-016</t>
  </si>
  <si>
    <t>L-017</t>
  </si>
  <si>
    <t>Type de saphir</t>
  </si>
  <si>
    <t>Andrea</t>
  </si>
  <si>
    <t>Logo</t>
  </si>
  <si>
    <t>Piqûres</t>
  </si>
  <si>
    <t>Diamètre extérieur</t>
  </si>
  <si>
    <t>Epaisseur</t>
  </si>
  <si>
    <t>Rayon</t>
  </si>
  <si>
    <t>Dimension plat</t>
  </si>
  <si>
    <t>Dimension talon</t>
  </si>
  <si>
    <t>Contrôle technique</t>
  </si>
  <si>
    <t>Contrôle ésthétique</t>
  </si>
  <si>
    <t>Taches</t>
  </si>
  <si>
    <t>Vagues</t>
  </si>
  <si>
    <t>Eclat</t>
  </si>
  <si>
    <t>Finitions (poli/dépoli)</t>
  </si>
  <si>
    <t>Vibration</t>
  </si>
  <si>
    <t>Défaut polissage</t>
  </si>
  <si>
    <t>Défaut métalisation</t>
  </si>
  <si>
    <t>Erreur métalisation</t>
  </si>
  <si>
    <t>Couleur</t>
  </si>
  <si>
    <t>Anti-relfet</t>
  </si>
  <si>
    <t>Biseau supérieur</t>
  </si>
  <si>
    <t>Biseau inférieur</t>
  </si>
  <si>
    <t>Diamètre int.</t>
  </si>
  <si>
    <t>Dimension loupe</t>
  </si>
  <si>
    <t xml:space="preserve"> </t>
  </si>
  <si>
    <t xml:space="preserve">2.- </t>
  </si>
  <si>
    <t>1.9.3</t>
  </si>
  <si>
    <t>0.-</t>
  </si>
  <si>
    <t>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</si>
</sst>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C]dd\-mmm\-yy;@"/>
  </numFmts>
  <fonts count="28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u/>
      <sz val="8"/>
      <name val="Arial"/>
      <family val="2"/>
    </font>
    <font>
      <b/>
      <u/>
      <sz val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b/>
      <sz val="8"/>
      <color rgb="FF00B050"/>
      <name val="Arial"/>
      <family val="2"/>
    </font>
    <font>
      <sz val="8"/>
      <color rgb="FFFF0000"/>
      <name val="Arial"/>
      <family val="2"/>
    </font>
    <font>
      <sz val="8"/>
      <color rgb="FF00B05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  <font>
      <sz val="8"/>
      <color theme="0"/>
      <name val="Arial"/>
      <family val="2"/>
    </font>
    <font>
      <b/>
      <sz val="6"/>
      <name val="Arial"/>
      <family val="2"/>
    </font>
    <font>
      <b/>
      <sz val="8"/>
      <color theme="9" tint="-0.249977111117893"/>
      <name val="Arial"/>
      <family val="2"/>
    </font>
    <font>
      <b/>
      <sz val="12"/>
      <color theme="9" tint="-0.249977111117893"/>
      <name val="Arial"/>
      <family val="2"/>
    </font>
    <font>
      <b/>
      <sz val="6"/>
      <color rgb="FF00B050"/>
      <name val="Arial"/>
      <family val="2"/>
    </font>
    <font>
      <b/>
      <sz val="6"/>
      <color theme="9" tint="-0.249977111117893"/>
      <name val="Arial"/>
      <family val="2"/>
    </font>
    <font>
      <b/>
      <sz val="6"/>
      <color rgb="FFFF0000"/>
      <name val="Arial"/>
      <family val="2"/>
    </font>
    <font>
      <sz val="8"/>
      <color theme="9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90">
    <xf numFmtId="0" fontId="0" fillId="0" borderId="0" xfId="0"/>
    <xf numFmtId="0" fontId="2" fillId="2" borderId="1" xfId="0" applyFont="1" applyFill="1" applyBorder="1" applyAlignment="1"/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2" fontId="2" fillId="0" borderId="3" xfId="0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6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7" fillId="2" borderId="7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7" fillId="2" borderId="1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left"/>
    </xf>
    <xf numFmtId="0" fontId="2" fillId="0" borderId="11" xfId="0" applyFont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5" fontId="2" fillId="2" borderId="0" xfId="0" applyNumberFormat="1" applyFont="1" applyFill="1" applyBorder="1" applyAlignment="1">
      <alignment horizontal="left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1" fillId="0" borderId="0" xfId="0" applyFont="1"/>
    <xf numFmtId="0" fontId="2" fillId="0" borderId="0" xfId="0" applyFont="1" applyFill="1" applyBorder="1"/>
    <xf numFmtId="2" fontId="2" fillId="2" borderId="1" xfId="0" applyNumberFormat="1" applyFont="1" applyFill="1" applyBorder="1" applyAlignment="1">
      <alignment horizontal="left" vertical="center"/>
    </xf>
    <xf numFmtId="0" fontId="2" fillId="4" borderId="19" xfId="0" applyFont="1" applyFill="1" applyBorder="1"/>
    <xf numFmtId="0" fontId="2" fillId="4" borderId="2" xfId="0" applyFont="1" applyFill="1" applyBorder="1"/>
    <xf numFmtId="0" fontId="0" fillId="0" borderId="19" xfId="0" applyBorder="1"/>
    <xf numFmtId="0" fontId="1" fillId="4" borderId="4" xfId="0" applyFont="1" applyFill="1" applyBorder="1"/>
    <xf numFmtId="0" fontId="0" fillId="4" borderId="4" xfId="0" applyFill="1" applyBorder="1"/>
    <xf numFmtId="0" fontId="0" fillId="0" borderId="4" xfId="0" applyBorder="1"/>
    <xf numFmtId="0" fontId="11" fillId="4" borderId="19" xfId="0" applyFont="1" applyFill="1" applyBorder="1"/>
    <xf numFmtId="2" fontId="2" fillId="0" borderId="1" xfId="0" applyNumberFormat="1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2" fontId="3" fillId="0" borderId="0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/>
    </xf>
    <xf numFmtId="0" fontId="0" fillId="6" borderId="0" xfId="0" applyFill="1"/>
    <xf numFmtId="0" fontId="2" fillId="2" borderId="2" xfId="0" applyFont="1" applyFill="1" applyBorder="1" applyAlignment="1"/>
    <xf numFmtId="0" fontId="2" fillId="2" borderId="12" xfId="0" applyFont="1" applyFill="1" applyBorder="1" applyAlignment="1"/>
    <xf numFmtId="0" fontId="2" fillId="0" borderId="17" xfId="0" applyFont="1" applyBorder="1" applyAlignment="1">
      <alignment horizontal="center" vertical="center"/>
    </xf>
    <xf numFmtId="0" fontId="1" fillId="4" borderId="0" xfId="0" applyFont="1" applyFill="1" applyBorder="1"/>
    <xf numFmtId="0" fontId="0" fillId="4" borderId="0" xfId="0" applyFill="1" applyBorder="1"/>
    <xf numFmtId="0" fontId="0" fillId="0" borderId="0" xfId="0" applyBorder="1"/>
    <xf numFmtId="0" fontId="10" fillId="5" borderId="0" xfId="0" applyFont="1" applyFill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11" fillId="4" borderId="4" xfId="0" applyFont="1" applyFill="1" applyBorder="1"/>
    <xf numFmtId="0" fontId="2" fillId="4" borderId="4" xfId="0" applyFont="1" applyFill="1" applyBorder="1"/>
    <xf numFmtId="0" fontId="11" fillId="0" borderId="4" xfId="0" applyFont="1" applyFill="1" applyBorder="1"/>
    <xf numFmtId="0" fontId="0" fillId="0" borderId="0" xfId="0" applyFill="1" applyBorder="1"/>
    <xf numFmtId="0" fontId="0" fillId="4" borderId="0" xfId="0" applyFon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12" fillId="6" borderId="19" xfId="0" applyFont="1" applyFill="1" applyBorder="1"/>
    <xf numFmtId="0" fontId="12" fillId="4" borderId="19" xfId="0" applyFont="1" applyFill="1" applyBorder="1"/>
    <xf numFmtId="0" fontId="12" fillId="6" borderId="0" xfId="0" applyFont="1" applyFill="1"/>
    <xf numFmtId="0" fontId="0" fillId="0" borderId="0" xfId="0" applyFill="1"/>
    <xf numFmtId="0" fontId="12" fillId="4" borderId="4" xfId="0" applyFont="1" applyFill="1" applyBorder="1"/>
    <xf numFmtId="164" fontId="2" fillId="0" borderId="0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9" fontId="2" fillId="2" borderId="0" xfId="0" applyNumberFormat="1" applyFont="1" applyFill="1" applyBorder="1" applyAlignment="1">
      <alignment vertical="center"/>
    </xf>
    <xf numFmtId="9" fontId="20" fillId="8" borderId="0" xfId="0" applyNumberFormat="1" applyFont="1" applyFill="1" applyBorder="1" applyAlignment="1">
      <alignment horizontal="left" vertical="center"/>
    </xf>
    <xf numFmtId="0" fontId="20" fillId="8" borderId="0" xfId="0" applyFont="1" applyFill="1" applyBorder="1" applyAlignment="1">
      <alignment horizontal="left" vertical="center"/>
    </xf>
    <xf numFmtId="9" fontId="20" fillId="8" borderId="0" xfId="0" applyNumberFormat="1" applyFont="1" applyFill="1" applyBorder="1" applyAlignment="1">
      <alignment horizontal="left"/>
    </xf>
    <xf numFmtId="0" fontId="12" fillId="0" borderId="19" xfId="0" applyFont="1" applyBorder="1"/>
    <xf numFmtId="2" fontId="2" fillId="2" borderId="0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top"/>
    </xf>
    <xf numFmtId="0" fontId="2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/>
    </xf>
    <xf numFmtId="49" fontId="2" fillId="0" borderId="0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left" vertical="center"/>
    </xf>
    <xf numFmtId="1" fontId="2" fillId="2" borderId="9" xfId="0" applyNumberFormat="1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1" fillId="0" borderId="1" xfId="0" applyFont="1" applyBorder="1" applyAlignment="1">
      <alignment vertical="center"/>
    </xf>
    <xf numFmtId="0" fontId="2" fillId="2" borderId="11" xfId="0" applyFont="1" applyFill="1" applyBorder="1" applyAlignment="1"/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2" borderId="2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3" borderId="3" xfId="0" applyFont="1" applyFill="1" applyBorder="1" applyAlignment="1">
      <alignment horizontal="left" vertical="center"/>
    </xf>
    <xf numFmtId="0" fontId="3" fillId="3" borderId="22" xfId="0" applyFont="1" applyFill="1" applyBorder="1" applyAlignment="1">
      <alignment horizontal="left" vertic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1" fontId="2" fillId="2" borderId="22" xfId="0" applyNumberFormat="1" applyFont="1" applyFill="1" applyBorder="1" applyAlignment="1">
      <alignment horizontal="center" vertical="center"/>
    </xf>
    <xf numFmtId="1" fontId="15" fillId="2" borderId="38" xfId="0" applyNumberFormat="1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1" fontId="15" fillId="2" borderId="27" xfId="0" applyNumberFormat="1" applyFont="1" applyFill="1" applyBorder="1" applyAlignment="1">
      <alignment horizontal="center" vertical="center"/>
    </xf>
    <xf numFmtId="1" fontId="15" fillId="2" borderId="6" xfId="0" applyNumberFormat="1" applyFont="1" applyFill="1" applyBorder="1" applyAlignment="1">
      <alignment horizontal="center" vertical="center"/>
    </xf>
    <xf numFmtId="1" fontId="15" fillId="2" borderId="28" xfId="0" applyNumberFormat="1" applyFont="1" applyFill="1" applyBorder="1" applyAlignment="1">
      <alignment horizontal="center" vertical="center"/>
    </xf>
    <xf numFmtId="1" fontId="2" fillId="2" borderId="27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1" fontId="2" fillId="2" borderId="28" xfId="0" applyNumberFormat="1" applyFont="1" applyFill="1" applyBorder="1" applyAlignment="1">
      <alignment horizontal="center" vertical="center"/>
    </xf>
    <xf numFmtId="1" fontId="16" fillId="2" borderId="27" xfId="0" applyNumberFormat="1" applyFont="1" applyFill="1" applyBorder="1" applyAlignment="1">
      <alignment horizontal="center" vertical="center"/>
    </xf>
    <xf numFmtId="1" fontId="16" fillId="2" borderId="6" xfId="0" applyNumberFormat="1" applyFont="1" applyFill="1" applyBorder="1" applyAlignment="1">
      <alignment horizontal="center" vertical="center"/>
    </xf>
    <xf numFmtId="1" fontId="16" fillId="2" borderId="28" xfId="0" applyNumberFormat="1" applyFont="1" applyFill="1" applyBorder="1" applyAlignment="1">
      <alignment horizontal="center" vertical="center"/>
    </xf>
    <xf numFmtId="1" fontId="27" fillId="2" borderId="27" xfId="0" applyNumberFormat="1" applyFont="1" applyFill="1" applyBorder="1" applyAlignment="1">
      <alignment horizontal="center" vertical="center"/>
    </xf>
    <xf numFmtId="1" fontId="27" fillId="2" borderId="6" xfId="0" applyNumberFormat="1" applyFont="1" applyFill="1" applyBorder="1" applyAlignment="1">
      <alignment horizontal="center" vertical="center"/>
    </xf>
    <xf numFmtId="0" fontId="24" fillId="2" borderId="17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0" fontId="24" fillId="2" borderId="22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/>
    </xf>
    <xf numFmtId="0" fontId="26" fillId="2" borderId="22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2" fontId="14" fillId="2" borderId="35" xfId="0" applyNumberFormat="1" applyFont="1" applyFill="1" applyBorder="1" applyAlignment="1">
      <alignment horizontal="center" vertical="center"/>
    </xf>
    <xf numFmtId="2" fontId="22" fillId="2" borderId="35" xfId="0" applyNumberFormat="1" applyFont="1" applyFill="1" applyBorder="1" applyAlignment="1">
      <alignment horizontal="center" vertical="center"/>
    </xf>
    <xf numFmtId="2" fontId="3" fillId="0" borderId="35" xfId="0" applyNumberFormat="1" applyFont="1" applyBorder="1" applyAlignment="1">
      <alignment horizontal="center" vertical="center"/>
    </xf>
    <xf numFmtId="1" fontId="2" fillId="2" borderId="37" xfId="0" applyNumberFormat="1" applyFont="1" applyFill="1" applyBorder="1" applyAlignment="1">
      <alignment horizontal="center" vertical="center"/>
    </xf>
    <xf numFmtId="1" fontId="16" fillId="2" borderId="37" xfId="0" applyNumberFormat="1" applyFont="1" applyFill="1" applyBorder="1" applyAlignment="1">
      <alignment horizontal="center" vertical="center"/>
    </xf>
    <xf numFmtId="1" fontId="27" fillId="2" borderId="37" xfId="0" applyNumberFormat="1" applyFont="1" applyFill="1" applyBorder="1" applyAlignment="1">
      <alignment horizontal="center" vertical="center"/>
    </xf>
    <xf numFmtId="1" fontId="15" fillId="2" borderId="37" xfId="0" applyNumberFormat="1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1" fontId="16" fillId="2" borderId="12" xfId="0" applyNumberFormat="1" applyFont="1" applyFill="1" applyBorder="1" applyAlignment="1">
      <alignment horizontal="center" vertical="center"/>
    </xf>
    <xf numFmtId="1" fontId="16" fillId="2" borderId="1" xfId="0" applyNumberFormat="1" applyFont="1" applyFill="1" applyBorder="1" applyAlignment="1">
      <alignment horizontal="center" vertical="center"/>
    </xf>
    <xf numFmtId="1" fontId="16" fillId="2" borderId="9" xfId="0" applyNumberFormat="1" applyFont="1" applyFill="1" applyBorder="1" applyAlignment="1">
      <alignment horizontal="center" vertical="center"/>
    </xf>
    <xf numFmtId="1" fontId="27" fillId="2" borderId="12" xfId="0" applyNumberFormat="1" applyFont="1" applyFill="1" applyBorder="1" applyAlignment="1">
      <alignment horizontal="center" vertical="center"/>
    </xf>
    <xf numFmtId="1" fontId="27" fillId="2" borderId="1" xfId="0" applyNumberFormat="1" applyFont="1" applyFill="1" applyBorder="1" applyAlignment="1">
      <alignment horizontal="center" vertical="center"/>
    </xf>
    <xf numFmtId="1" fontId="2" fillId="2" borderId="12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/>
    </xf>
    <xf numFmtId="1" fontId="15" fillId="2" borderId="12" xfId="0" applyNumberFormat="1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1" fontId="15" fillId="2" borderId="9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left" vertical="center"/>
    </xf>
    <xf numFmtId="2" fontId="2" fillId="2" borderId="1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64" fontId="2" fillId="2" borderId="0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9" fillId="2" borderId="7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0" fontId="3" fillId="2" borderId="3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/>
    </xf>
    <xf numFmtId="0" fontId="2" fillId="2" borderId="28" xfId="0" applyFont="1" applyFill="1" applyBorder="1" applyAlignment="1">
      <alignment horizontal="left"/>
    </xf>
    <xf numFmtId="14" fontId="2" fillId="2" borderId="6" xfId="0" applyNumberFormat="1" applyFont="1" applyFill="1" applyBorder="1" applyAlignment="1">
      <alignment horizontal="left"/>
    </xf>
    <xf numFmtId="0" fontId="0" fillId="7" borderId="1" xfId="0" applyFont="1" applyFill="1" applyBorder="1" applyAlignment="1">
      <alignment horizontal="right"/>
    </xf>
    <xf numFmtId="0" fontId="8" fillId="2" borderId="2" xfId="0" applyFont="1" applyFill="1" applyBorder="1" applyAlignment="1">
      <alignment horizontal="center" vertical="top"/>
    </xf>
    <xf numFmtId="0" fontId="8" fillId="2" borderId="0" xfId="0" applyFont="1" applyFill="1" applyBorder="1" applyAlignment="1">
      <alignment horizontal="center" vertical="top"/>
    </xf>
    <xf numFmtId="0" fontId="8" fillId="2" borderId="11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9" fontId="2" fillId="2" borderId="0" xfId="0" applyNumberFormat="1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21" fillId="2" borderId="17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left" vertical="center"/>
    </xf>
    <xf numFmtId="0" fontId="21" fillId="2" borderId="34" xfId="0" applyFont="1" applyFill="1" applyBorder="1" applyAlignment="1">
      <alignment horizontal="left" vertical="center"/>
    </xf>
    <xf numFmtId="0" fontId="21" fillId="2" borderId="26" xfId="0" applyFont="1" applyFill="1" applyBorder="1" applyAlignment="1">
      <alignment horizontal="left" vertical="center"/>
    </xf>
    <xf numFmtId="0" fontId="21" fillId="2" borderId="22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33" xfId="0" applyFont="1" applyFill="1" applyBorder="1" applyAlignment="1">
      <alignment horizontal="left" vertical="center"/>
    </xf>
    <xf numFmtId="0" fontId="2" fillId="2" borderId="31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1" fontId="17" fillId="0" borderId="23" xfId="0" applyNumberFormat="1" applyFont="1" applyBorder="1" applyAlignment="1">
      <alignment horizontal="center" vertical="center"/>
    </xf>
    <xf numFmtId="1" fontId="17" fillId="0" borderId="7" xfId="0" applyNumberFormat="1" applyFont="1" applyBorder="1" applyAlignment="1">
      <alignment horizontal="center" vertical="center"/>
    </xf>
    <xf numFmtId="1" fontId="17" fillId="0" borderId="8" xfId="0" applyNumberFormat="1" applyFont="1" applyBorder="1" applyAlignment="1">
      <alignment horizontal="center" vertical="center"/>
    </xf>
    <xf numFmtId="1" fontId="17" fillId="0" borderId="2" xfId="0" applyNumberFormat="1" applyFont="1" applyBorder="1" applyAlignment="1">
      <alignment horizontal="center" vertical="center"/>
    </xf>
    <xf numFmtId="1" fontId="17" fillId="0" borderId="0" xfId="0" applyNumberFormat="1" applyFont="1" applyBorder="1" applyAlignment="1">
      <alignment horizontal="center" vertical="center"/>
    </xf>
    <xf numFmtId="1" fontId="17" fillId="0" borderId="4" xfId="0" applyNumberFormat="1" applyFont="1" applyBorder="1" applyAlignment="1">
      <alignment horizontal="center" vertical="center"/>
    </xf>
    <xf numFmtId="1" fontId="17" fillId="0" borderId="12" xfId="0" applyNumberFormat="1" applyFont="1" applyBorder="1" applyAlignment="1">
      <alignment horizontal="center" vertical="center"/>
    </xf>
    <xf numFmtId="1" fontId="17" fillId="0" borderId="1" xfId="0" applyNumberFormat="1" applyFont="1" applyBorder="1" applyAlignment="1">
      <alignment horizontal="center" vertical="center"/>
    </xf>
    <xf numFmtId="1" fontId="17" fillId="0" borderId="9" xfId="0" applyNumberFormat="1" applyFont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left" vertical="center"/>
    </xf>
    <xf numFmtId="1" fontId="2" fillId="2" borderId="38" xfId="0" applyNumberFormat="1" applyFont="1" applyFill="1" applyBorder="1" applyAlignment="1">
      <alignment horizontal="center" vertical="center"/>
    </xf>
    <xf numFmtId="1" fontId="16" fillId="2" borderId="38" xfId="0" applyNumberFormat="1" applyFont="1" applyFill="1" applyBorder="1" applyAlignment="1">
      <alignment horizontal="center" vertical="center"/>
    </xf>
    <xf numFmtId="1" fontId="27" fillId="2" borderId="38" xfId="0" applyNumberFormat="1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left" vertical="center"/>
    </xf>
    <xf numFmtId="0" fontId="2" fillId="2" borderId="36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1" fontId="19" fillId="2" borderId="23" xfId="0" applyNumberFormat="1" applyFont="1" applyFill="1" applyBorder="1" applyAlignment="1">
      <alignment horizontal="center" vertical="center"/>
    </xf>
    <xf numFmtId="1" fontId="19" fillId="2" borderId="7" xfId="0" applyNumberFormat="1" applyFont="1" applyFill="1" applyBorder="1" applyAlignment="1">
      <alignment horizontal="center" vertical="center"/>
    </xf>
    <xf numFmtId="1" fontId="19" fillId="2" borderId="8" xfId="0" applyNumberFormat="1" applyFont="1" applyFill="1" applyBorder="1" applyAlignment="1">
      <alignment horizontal="center" vertical="center"/>
    </xf>
    <xf numFmtId="1" fontId="19" fillId="2" borderId="2" xfId="0" applyNumberFormat="1" applyFont="1" applyFill="1" applyBorder="1" applyAlignment="1">
      <alignment horizontal="center" vertical="center"/>
    </xf>
    <xf numFmtId="1" fontId="19" fillId="2" borderId="0" xfId="0" applyNumberFormat="1" applyFont="1" applyFill="1" applyBorder="1" applyAlignment="1">
      <alignment horizontal="center" vertical="center"/>
    </xf>
    <xf numFmtId="1" fontId="19" fillId="2" borderId="4" xfId="0" applyNumberFormat="1" applyFont="1" applyFill="1" applyBorder="1" applyAlignment="1">
      <alignment horizontal="center" vertical="center"/>
    </xf>
    <xf numFmtId="1" fontId="19" fillId="2" borderId="12" xfId="0" applyNumberFormat="1" applyFont="1" applyFill="1" applyBorder="1" applyAlignment="1">
      <alignment horizontal="center" vertical="center"/>
    </xf>
    <xf numFmtId="1" fontId="19" fillId="2" borderId="1" xfId="0" applyNumberFormat="1" applyFont="1" applyFill="1" applyBorder="1" applyAlignment="1">
      <alignment horizontal="center" vertical="center"/>
    </xf>
    <xf numFmtId="1" fontId="19" fillId="2" borderId="9" xfId="0" applyNumberFormat="1" applyFont="1" applyFill="1" applyBorder="1" applyAlignment="1">
      <alignment horizontal="center" vertical="center"/>
    </xf>
    <xf numFmtId="1" fontId="23" fillId="2" borderId="35" xfId="0" applyNumberFormat="1" applyFont="1" applyFill="1" applyBorder="1" applyAlignment="1">
      <alignment horizontal="center" vertical="center"/>
    </xf>
    <xf numFmtId="1" fontId="18" fillId="2" borderId="3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left"/>
    </xf>
    <xf numFmtId="49" fontId="2" fillId="2" borderId="28" xfId="0" applyNumberFormat="1" applyFont="1" applyFill="1" applyBorder="1" applyAlignment="1">
      <alignment horizontal="left"/>
    </xf>
  </cellXfs>
  <cellStyles count="1">
    <cellStyle name="Normal" xfId="0" builtinId="0"/>
  </cellStyles>
  <dxfs count="44"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3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3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3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3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3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3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3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3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3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</dxf>
    <dxf>
      <font>
        <color theme="0"/>
      </font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ont>
        <color theme="0"/>
      </font>
    </dxf>
    <dxf>
      <fill>
        <patternFill>
          <bgColor indexed="41"/>
        </patternFill>
      </fill>
    </dxf>
    <dxf>
      <font>
        <color theme="0"/>
      </font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53"/>
      </font>
      <fill>
        <patternFill>
          <bgColor indexed="43"/>
        </patternFill>
      </fill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52551</xdr:colOff>
      <xdr:row>1</xdr:row>
      <xdr:rowOff>137949</xdr:rowOff>
    </xdr:from>
    <xdr:to>
      <xdr:col>7</xdr:col>
      <xdr:colOff>104175</xdr:colOff>
      <xdr:row>4</xdr:row>
      <xdr:rowOff>170793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51" y="302173"/>
          <a:ext cx="1063245" cy="663465"/>
        </a:xfrm>
        <a:prstGeom prst="rect">
          <a:avLst/>
        </a:prstGeom>
      </xdr:spPr>
    </xdr:pic>
    <xdr:clientData/>
  </xdr:twoCellAnchor>
  <xdr:twoCellAnchor editAs="oneCell">
    <xdr:from>
      <xdr:col>0</xdr:col>
      <xdr:colOff>6569</xdr:colOff>
      <xdr:row>77</xdr:row>
      <xdr:rowOff>45983</xdr:rowOff>
    </xdr:from>
    <xdr:to>
      <xdr:col>11</xdr:col>
      <xdr:colOff>13138</xdr:colOff>
      <xdr:row>80</xdr:row>
      <xdr:rowOff>76211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9" y="10457793"/>
          <a:ext cx="1596259" cy="36524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8</xdr:row>
          <xdr:rowOff>57150</xdr:rowOff>
        </xdr:from>
        <xdr:to>
          <xdr:col>20</xdr:col>
          <xdr:colOff>133350</xdr:colOff>
          <xdr:row>10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10</xdr:row>
          <xdr:rowOff>47625</xdr:rowOff>
        </xdr:from>
        <xdr:to>
          <xdr:col>20</xdr:col>
          <xdr:colOff>133350</xdr:colOff>
          <xdr:row>12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12</xdr:row>
          <xdr:rowOff>28575</xdr:rowOff>
        </xdr:from>
        <xdr:to>
          <xdr:col>20</xdr:col>
          <xdr:colOff>133350</xdr:colOff>
          <xdr:row>14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14</xdr:row>
          <xdr:rowOff>28575</xdr:rowOff>
        </xdr:from>
        <xdr:to>
          <xdr:col>20</xdr:col>
          <xdr:colOff>133350</xdr:colOff>
          <xdr:row>16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16</xdr:row>
          <xdr:rowOff>28575</xdr:rowOff>
        </xdr:from>
        <xdr:to>
          <xdr:col>20</xdr:col>
          <xdr:colOff>133350</xdr:colOff>
          <xdr:row>18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114300</xdr:colOff>
          <xdr:row>10</xdr:row>
          <xdr:rowOff>47625</xdr:rowOff>
        </xdr:from>
        <xdr:to>
          <xdr:col>28</xdr:col>
          <xdr:colOff>133350</xdr:colOff>
          <xdr:row>12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114300</xdr:colOff>
          <xdr:row>12</xdr:row>
          <xdr:rowOff>28575</xdr:rowOff>
        </xdr:from>
        <xdr:to>
          <xdr:col>28</xdr:col>
          <xdr:colOff>133350</xdr:colOff>
          <xdr:row>14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114300</xdr:colOff>
          <xdr:row>14</xdr:row>
          <xdr:rowOff>28575</xdr:rowOff>
        </xdr:from>
        <xdr:to>
          <xdr:col>28</xdr:col>
          <xdr:colOff>133350</xdr:colOff>
          <xdr:row>16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114300</xdr:colOff>
          <xdr:row>16</xdr:row>
          <xdr:rowOff>28575</xdr:rowOff>
        </xdr:from>
        <xdr:to>
          <xdr:col>28</xdr:col>
          <xdr:colOff>133350</xdr:colOff>
          <xdr:row>18</xdr:row>
          <xdr:rowOff>19050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20</xdr:row>
          <xdr:rowOff>57150</xdr:rowOff>
        </xdr:from>
        <xdr:to>
          <xdr:col>14</xdr:col>
          <xdr:colOff>133350</xdr:colOff>
          <xdr:row>22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20</xdr:row>
          <xdr:rowOff>76200</xdr:rowOff>
        </xdr:from>
        <xdr:to>
          <xdr:col>21</xdr:col>
          <xdr:colOff>133350</xdr:colOff>
          <xdr:row>22</xdr:row>
          <xdr:rowOff>38100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114300</xdr:colOff>
          <xdr:row>20</xdr:row>
          <xdr:rowOff>76200</xdr:rowOff>
        </xdr:from>
        <xdr:to>
          <xdr:col>31</xdr:col>
          <xdr:colOff>133350</xdr:colOff>
          <xdr:row>22</xdr:row>
          <xdr:rowOff>38100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23</xdr:row>
          <xdr:rowOff>66675</xdr:rowOff>
        </xdr:from>
        <xdr:to>
          <xdr:col>14</xdr:col>
          <xdr:colOff>133350</xdr:colOff>
          <xdr:row>25</xdr:row>
          <xdr:rowOff>28575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23</xdr:row>
          <xdr:rowOff>85725</xdr:rowOff>
        </xdr:from>
        <xdr:to>
          <xdr:col>21</xdr:col>
          <xdr:colOff>133350</xdr:colOff>
          <xdr:row>25</xdr:row>
          <xdr:rowOff>47625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114300</xdr:colOff>
          <xdr:row>23</xdr:row>
          <xdr:rowOff>85725</xdr:rowOff>
        </xdr:from>
        <xdr:to>
          <xdr:col>31</xdr:col>
          <xdr:colOff>133350</xdr:colOff>
          <xdr:row>25</xdr:row>
          <xdr:rowOff>47625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25</xdr:row>
          <xdr:rowOff>85725</xdr:rowOff>
        </xdr:from>
        <xdr:to>
          <xdr:col>21</xdr:col>
          <xdr:colOff>133350</xdr:colOff>
          <xdr:row>27</xdr:row>
          <xdr:rowOff>47625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25</xdr:row>
          <xdr:rowOff>66675</xdr:rowOff>
        </xdr:from>
        <xdr:to>
          <xdr:col>14</xdr:col>
          <xdr:colOff>133350</xdr:colOff>
          <xdr:row>27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114300</xdr:colOff>
          <xdr:row>25</xdr:row>
          <xdr:rowOff>85725</xdr:rowOff>
        </xdr:from>
        <xdr:to>
          <xdr:col>31</xdr:col>
          <xdr:colOff>133350</xdr:colOff>
          <xdr:row>27</xdr:row>
          <xdr:rowOff>47625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27</xdr:row>
          <xdr:rowOff>76200</xdr:rowOff>
        </xdr:from>
        <xdr:to>
          <xdr:col>21</xdr:col>
          <xdr:colOff>133350</xdr:colOff>
          <xdr:row>29</xdr:row>
          <xdr:rowOff>38100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114300</xdr:colOff>
          <xdr:row>27</xdr:row>
          <xdr:rowOff>85725</xdr:rowOff>
        </xdr:from>
        <xdr:to>
          <xdr:col>31</xdr:col>
          <xdr:colOff>133350</xdr:colOff>
          <xdr:row>29</xdr:row>
          <xdr:rowOff>47625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30</xdr:row>
          <xdr:rowOff>57150</xdr:rowOff>
        </xdr:from>
        <xdr:to>
          <xdr:col>14</xdr:col>
          <xdr:colOff>133350</xdr:colOff>
          <xdr:row>32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30</xdr:row>
          <xdr:rowOff>66675</xdr:rowOff>
        </xdr:from>
        <xdr:to>
          <xdr:col>21</xdr:col>
          <xdr:colOff>133350</xdr:colOff>
          <xdr:row>32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114300</xdr:colOff>
          <xdr:row>30</xdr:row>
          <xdr:rowOff>66675</xdr:rowOff>
        </xdr:from>
        <xdr:to>
          <xdr:col>31</xdr:col>
          <xdr:colOff>133350</xdr:colOff>
          <xdr:row>32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114300</xdr:colOff>
          <xdr:row>30</xdr:row>
          <xdr:rowOff>66675</xdr:rowOff>
        </xdr:from>
        <xdr:to>
          <xdr:col>37</xdr:col>
          <xdr:colOff>133350</xdr:colOff>
          <xdr:row>32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34</xdr:row>
          <xdr:rowOff>66675</xdr:rowOff>
        </xdr:from>
        <xdr:to>
          <xdr:col>14</xdr:col>
          <xdr:colOff>133350</xdr:colOff>
          <xdr:row>36</xdr:row>
          <xdr:rowOff>28575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34</xdr:row>
          <xdr:rowOff>66675</xdr:rowOff>
        </xdr:from>
        <xdr:to>
          <xdr:col>21</xdr:col>
          <xdr:colOff>133350</xdr:colOff>
          <xdr:row>36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114300</xdr:colOff>
          <xdr:row>34</xdr:row>
          <xdr:rowOff>76200</xdr:rowOff>
        </xdr:from>
        <xdr:to>
          <xdr:col>31</xdr:col>
          <xdr:colOff>133350</xdr:colOff>
          <xdr:row>36</xdr:row>
          <xdr:rowOff>38100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114300</xdr:colOff>
          <xdr:row>34</xdr:row>
          <xdr:rowOff>76200</xdr:rowOff>
        </xdr:from>
        <xdr:to>
          <xdr:col>37</xdr:col>
          <xdr:colOff>133350</xdr:colOff>
          <xdr:row>36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37</xdr:row>
          <xdr:rowOff>66675</xdr:rowOff>
        </xdr:from>
        <xdr:to>
          <xdr:col>14</xdr:col>
          <xdr:colOff>133350</xdr:colOff>
          <xdr:row>39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41</xdr:row>
          <xdr:rowOff>76200</xdr:rowOff>
        </xdr:from>
        <xdr:to>
          <xdr:col>14</xdr:col>
          <xdr:colOff>133350</xdr:colOff>
          <xdr:row>43</xdr:row>
          <xdr:rowOff>19050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114300</xdr:colOff>
          <xdr:row>41</xdr:row>
          <xdr:rowOff>76200</xdr:rowOff>
        </xdr:from>
        <xdr:to>
          <xdr:col>31</xdr:col>
          <xdr:colOff>133350</xdr:colOff>
          <xdr:row>43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41</xdr:row>
          <xdr:rowOff>76200</xdr:rowOff>
        </xdr:from>
        <xdr:to>
          <xdr:col>21</xdr:col>
          <xdr:colOff>133350</xdr:colOff>
          <xdr:row>43</xdr:row>
          <xdr:rowOff>9525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37</xdr:row>
          <xdr:rowOff>76200</xdr:rowOff>
        </xdr:from>
        <xdr:to>
          <xdr:col>21</xdr:col>
          <xdr:colOff>133350</xdr:colOff>
          <xdr:row>39</xdr:row>
          <xdr:rowOff>38100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114300</xdr:colOff>
          <xdr:row>37</xdr:row>
          <xdr:rowOff>66675</xdr:rowOff>
        </xdr:from>
        <xdr:to>
          <xdr:col>31</xdr:col>
          <xdr:colOff>133350</xdr:colOff>
          <xdr:row>39</xdr:row>
          <xdr:rowOff>19050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114300</xdr:colOff>
          <xdr:row>37</xdr:row>
          <xdr:rowOff>66675</xdr:rowOff>
        </xdr:from>
        <xdr:to>
          <xdr:col>37</xdr:col>
          <xdr:colOff>133350</xdr:colOff>
          <xdr:row>39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39</xdr:row>
          <xdr:rowOff>66675</xdr:rowOff>
        </xdr:from>
        <xdr:to>
          <xdr:col>14</xdr:col>
          <xdr:colOff>133350</xdr:colOff>
          <xdr:row>41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39</xdr:row>
          <xdr:rowOff>76200</xdr:rowOff>
        </xdr:from>
        <xdr:to>
          <xdr:col>21</xdr:col>
          <xdr:colOff>133350</xdr:colOff>
          <xdr:row>41</xdr:row>
          <xdr:rowOff>38100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81"/>
  <sheetViews>
    <sheetView showGridLines="0" tabSelected="1" zoomScale="145" zoomScaleNormal="145" workbookViewId="0">
      <selection activeCell="AO14" sqref="AO14:AS14"/>
    </sheetView>
  </sheetViews>
  <sheetFormatPr baseColWidth="10" defaultColWidth="9" defaultRowHeight="12.75" x14ac:dyDescent="0.2"/>
  <cols>
    <col min="1" max="45" width="2.140625" style="38" customWidth="1"/>
    <col min="46" max="16384" width="9" style="38"/>
  </cols>
  <sheetData>
    <row r="1" spans="1:45" x14ac:dyDescent="0.2">
      <c r="AE1" s="214" t="s">
        <v>10</v>
      </c>
      <c r="AF1" s="214"/>
      <c r="AG1" s="214"/>
      <c r="AH1" s="214"/>
      <c r="AI1" s="214"/>
      <c r="AJ1" s="243" t="s">
        <v>8</v>
      </c>
      <c r="AK1" s="243"/>
      <c r="AL1" s="243"/>
      <c r="AM1" s="243"/>
      <c r="AN1" s="243"/>
      <c r="AO1" s="243"/>
      <c r="AP1" s="243"/>
      <c r="AQ1" s="243"/>
      <c r="AR1" s="243"/>
      <c r="AS1" s="243"/>
    </row>
    <row r="2" spans="1:45" s="14" customFormat="1" ht="17.100000000000001" customHeight="1" x14ac:dyDescent="0.2">
      <c r="A2" s="219"/>
      <c r="B2" s="220"/>
      <c r="C2" s="220"/>
      <c r="D2" s="220"/>
      <c r="E2" s="220"/>
      <c r="F2" s="220"/>
      <c r="G2" s="220"/>
      <c r="H2" s="221"/>
      <c r="I2" s="228" t="str">
        <f>IF(AJ1="Français","PROTOCOLE DE CONTROLE","CONTROL REPORT")</f>
        <v>PROTOCOLE DE CONTROLE</v>
      </c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30"/>
      <c r="AJ2" s="13"/>
      <c r="AK2" s="13"/>
      <c r="AL2" s="13"/>
      <c r="AM2" s="13"/>
      <c r="AN2" s="13"/>
      <c r="AO2" s="13"/>
      <c r="AP2" s="13"/>
      <c r="AQ2" s="13"/>
      <c r="AR2" s="113"/>
      <c r="AS2" s="114"/>
    </row>
    <row r="3" spans="1:45" s="14" customFormat="1" ht="17.100000000000001" customHeight="1" x14ac:dyDescent="0.2">
      <c r="A3" s="222"/>
      <c r="B3" s="223"/>
      <c r="C3" s="223"/>
      <c r="D3" s="223"/>
      <c r="E3" s="223"/>
      <c r="F3" s="223"/>
      <c r="G3" s="223"/>
      <c r="H3" s="224"/>
      <c r="I3" s="231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  <c r="AI3" s="233"/>
      <c r="AJ3" s="15"/>
      <c r="AK3" s="15"/>
      <c r="AL3" s="15"/>
      <c r="AM3" s="15"/>
      <c r="AN3" s="15"/>
      <c r="AO3" s="15"/>
      <c r="AP3" s="16"/>
      <c r="AQ3" s="16"/>
      <c r="AR3" s="115"/>
      <c r="AS3" s="116"/>
    </row>
    <row r="4" spans="1:45" s="14" customFormat="1" ht="17.100000000000001" customHeight="1" x14ac:dyDescent="0.2">
      <c r="A4" s="222"/>
      <c r="B4" s="223"/>
      <c r="C4" s="223"/>
      <c r="D4" s="223"/>
      <c r="E4" s="223"/>
      <c r="F4" s="223"/>
      <c r="G4" s="223"/>
      <c r="H4" s="224"/>
      <c r="I4" s="231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3"/>
      <c r="AJ4" s="15"/>
      <c r="AK4" s="15"/>
      <c r="AL4" s="15"/>
      <c r="AM4" s="15"/>
      <c r="AN4" s="15"/>
      <c r="AO4" s="15"/>
      <c r="AP4" s="16"/>
      <c r="AQ4" s="16"/>
      <c r="AR4" s="115"/>
      <c r="AS4" s="116"/>
    </row>
    <row r="5" spans="1:45" s="14" customFormat="1" ht="17.100000000000001" customHeight="1" x14ac:dyDescent="0.2">
      <c r="A5" s="222"/>
      <c r="B5" s="223"/>
      <c r="C5" s="223"/>
      <c r="D5" s="223"/>
      <c r="E5" s="223"/>
      <c r="F5" s="223"/>
      <c r="G5" s="223"/>
      <c r="H5" s="224"/>
      <c r="I5" s="231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2"/>
      <c r="AI5" s="233"/>
      <c r="AJ5" s="15"/>
      <c r="AK5" s="15"/>
      <c r="AL5" s="15"/>
      <c r="AM5" s="15"/>
      <c r="AN5" s="15"/>
      <c r="AO5" s="15"/>
      <c r="AP5" s="16"/>
      <c r="AQ5" s="16"/>
      <c r="AR5" s="115"/>
      <c r="AS5" s="116"/>
    </row>
    <row r="6" spans="1:45" s="14" customFormat="1" ht="9" customHeight="1" x14ac:dyDescent="0.2">
      <c r="A6" s="225"/>
      <c r="B6" s="226"/>
      <c r="C6" s="226"/>
      <c r="D6" s="226"/>
      <c r="E6" s="226"/>
      <c r="F6" s="226"/>
      <c r="G6" s="226"/>
      <c r="H6" s="227"/>
      <c r="I6" s="234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5"/>
      <c r="AG6" s="235"/>
      <c r="AH6" s="235"/>
      <c r="AI6" s="236"/>
      <c r="AJ6" s="17"/>
      <c r="AK6" s="17"/>
      <c r="AL6" s="17"/>
      <c r="AM6" s="17"/>
      <c r="AN6" s="17"/>
      <c r="AO6" s="17"/>
      <c r="AP6" s="17"/>
      <c r="AQ6" s="17"/>
      <c r="AR6" s="111"/>
      <c r="AS6" s="117"/>
    </row>
    <row r="7" spans="1:45" s="27" customFormat="1" ht="6.75" customHeight="1" x14ac:dyDescent="0.2">
      <c r="A7" s="18"/>
      <c r="B7" s="19"/>
      <c r="C7" s="21"/>
      <c r="D7" s="22"/>
      <c r="E7" s="22"/>
      <c r="F7" s="99"/>
      <c r="G7" s="20"/>
      <c r="H7" s="21"/>
      <c r="I7" s="22"/>
      <c r="J7" s="22"/>
      <c r="K7" s="99"/>
      <c r="L7" s="23"/>
      <c r="M7" s="23"/>
      <c r="N7" s="19"/>
      <c r="O7" s="19"/>
      <c r="P7" s="19"/>
      <c r="Q7" s="20"/>
      <c r="R7" s="24"/>
      <c r="S7" s="19"/>
      <c r="T7" s="19"/>
      <c r="U7" s="21"/>
      <c r="V7" s="21"/>
      <c r="W7" s="19"/>
      <c r="X7" s="25"/>
      <c r="Y7" s="25"/>
      <c r="Z7" s="26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32"/>
      <c r="AS7" s="84"/>
    </row>
    <row r="8" spans="1:45" s="27" customFormat="1" ht="12.75" customHeight="1" x14ac:dyDescent="0.2">
      <c r="A8" s="215" t="str">
        <f>IF(AJ1="Français","Identification cde","Order identification")</f>
        <v>Identification cde</v>
      </c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  <c r="P8" s="216"/>
      <c r="Q8" s="216"/>
      <c r="R8" s="217"/>
      <c r="S8" s="240" t="str">
        <f>IF(AJ1="Français","Origine","Origin")</f>
        <v>Origine</v>
      </c>
      <c r="T8" s="241"/>
      <c r="U8" s="241"/>
      <c r="V8" s="241"/>
      <c r="W8" s="241"/>
      <c r="X8" s="241"/>
      <c r="Y8" s="241"/>
      <c r="Z8" s="242"/>
      <c r="AA8" s="238" t="str">
        <f>IF(AJ1="Français","Identification contrôle","Control ID")</f>
        <v>Identification contrôle</v>
      </c>
      <c r="AB8" s="239"/>
      <c r="AC8" s="239"/>
      <c r="AD8" s="239"/>
      <c r="AE8" s="239"/>
      <c r="AF8" s="239"/>
      <c r="AG8" s="239"/>
      <c r="AH8" s="239"/>
      <c r="AI8" s="239"/>
      <c r="AJ8" s="239"/>
      <c r="AK8" s="239"/>
      <c r="AL8" s="239"/>
      <c r="AM8" s="239"/>
      <c r="AN8" s="239"/>
      <c r="AO8" s="239"/>
      <c r="AP8" s="239"/>
      <c r="AQ8" s="239"/>
      <c r="AR8" s="32"/>
      <c r="AS8" s="84"/>
    </row>
    <row r="9" spans="1:45" s="27" customFormat="1" ht="6.75" customHeight="1" x14ac:dyDescent="0.2">
      <c r="A9" s="18"/>
      <c r="B9" s="19"/>
      <c r="C9" s="21"/>
      <c r="D9" s="22"/>
      <c r="E9" s="22"/>
      <c r="F9" s="99"/>
      <c r="G9" s="20"/>
      <c r="H9" s="21"/>
      <c r="I9" s="22"/>
      <c r="J9" s="22"/>
      <c r="K9" s="99"/>
      <c r="L9" s="19"/>
      <c r="M9" s="19"/>
      <c r="N9" s="19"/>
      <c r="O9" s="19"/>
      <c r="P9" s="19"/>
      <c r="Q9" s="20"/>
      <c r="R9" s="28"/>
      <c r="S9" s="19"/>
      <c r="T9" s="19"/>
      <c r="U9" s="21"/>
      <c r="V9" s="21"/>
      <c r="W9" s="19"/>
      <c r="X9" s="99"/>
      <c r="Y9" s="99"/>
      <c r="Z9" s="29"/>
      <c r="AA9" s="22"/>
      <c r="AB9" s="22"/>
      <c r="AC9" s="22"/>
      <c r="AD9" s="194"/>
      <c r="AE9" s="194"/>
      <c r="AF9" s="194"/>
      <c r="AG9" s="194"/>
      <c r="AH9" s="194"/>
      <c r="AI9" s="21"/>
      <c r="AJ9" s="22"/>
      <c r="AK9" s="22"/>
      <c r="AL9" s="22"/>
      <c r="AM9" s="21"/>
      <c r="AN9" s="132"/>
      <c r="AO9" s="132"/>
      <c r="AP9" s="132"/>
      <c r="AQ9" s="99"/>
      <c r="AR9" s="32"/>
      <c r="AS9" s="84"/>
    </row>
    <row r="10" spans="1:45" s="27" customFormat="1" ht="12.75" customHeight="1" x14ac:dyDescent="0.2">
      <c r="A10" s="131" t="str">
        <f>IF(AJ1="Français","Commande:","Order:")</f>
        <v>Commande:</v>
      </c>
      <c r="B10" s="132"/>
      <c r="C10" s="132"/>
      <c r="D10" s="132"/>
      <c r="E10" s="132"/>
      <c r="F10" s="218"/>
      <c r="G10" s="218"/>
      <c r="H10" s="218"/>
      <c r="I10" s="218"/>
      <c r="J10" s="218"/>
      <c r="K10" s="218"/>
      <c r="L10" s="218"/>
      <c r="M10" s="218"/>
      <c r="N10" s="218"/>
      <c r="O10" s="218"/>
      <c r="P10" s="218"/>
      <c r="Q10" s="218"/>
      <c r="R10" s="30"/>
      <c r="S10" s="32"/>
      <c r="T10" s="3"/>
      <c r="U10" s="21" t="s">
        <v>1</v>
      </c>
      <c r="V10" s="21"/>
      <c r="W10" s="19"/>
      <c r="X10" s="99"/>
      <c r="Y10" s="99"/>
      <c r="Z10" s="30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84"/>
    </row>
    <row r="11" spans="1:45" s="27" customFormat="1" ht="6.75" customHeight="1" x14ac:dyDescent="0.2">
      <c r="A11" s="119"/>
      <c r="B11" s="120"/>
      <c r="C11" s="98"/>
      <c r="D11" s="99"/>
      <c r="E11" s="99"/>
      <c r="F11" s="99"/>
      <c r="G11" s="20"/>
      <c r="H11" s="21"/>
      <c r="I11" s="22"/>
      <c r="J11" s="22"/>
      <c r="K11" s="99"/>
      <c r="L11" s="19"/>
      <c r="M11" s="19"/>
      <c r="N11" s="19"/>
      <c r="O11" s="32"/>
      <c r="P11" s="32"/>
      <c r="Q11" s="32"/>
      <c r="R11" s="30"/>
      <c r="S11" s="32"/>
      <c r="T11" s="19"/>
      <c r="U11" s="19"/>
      <c r="V11" s="21"/>
      <c r="W11" s="19"/>
      <c r="X11" s="99"/>
      <c r="Y11" s="99"/>
      <c r="Z11" s="30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84"/>
    </row>
    <row r="12" spans="1:45" s="27" customFormat="1" ht="12.75" customHeight="1" x14ac:dyDescent="0.2">
      <c r="A12" s="133" t="str">
        <f>IF(AJ1="Français","Réf. Livraison:","Delivery ref.:")</f>
        <v>Réf. Livraison:</v>
      </c>
      <c r="B12" s="134"/>
      <c r="C12" s="134"/>
      <c r="D12" s="134"/>
      <c r="E12" s="134"/>
      <c r="F12" s="218"/>
      <c r="G12" s="218"/>
      <c r="H12" s="218"/>
      <c r="I12" s="218"/>
      <c r="J12" s="218"/>
      <c r="K12" s="218"/>
      <c r="L12" s="218"/>
      <c r="M12" s="218"/>
      <c r="N12" s="218"/>
      <c r="O12" s="218"/>
      <c r="P12" s="218"/>
      <c r="Q12" s="218"/>
      <c r="R12" s="30"/>
      <c r="S12" s="32"/>
      <c r="T12" s="3"/>
      <c r="U12" s="21" t="str">
        <f>IF(AJ1="Français","Soumission","Submission")</f>
        <v>Soumission</v>
      </c>
      <c r="V12" s="21"/>
      <c r="W12" s="19"/>
      <c r="X12" s="99"/>
      <c r="Y12" s="99"/>
      <c r="Z12" s="30"/>
      <c r="AA12" s="32"/>
      <c r="AB12" s="3"/>
      <c r="AC12" s="21" t="str">
        <f>IF(AJ1="Français","Réduit - 10%","Reduce - 10&amp;")</f>
        <v>Réduit - 10%</v>
      </c>
      <c r="AD12" s="21"/>
      <c r="AE12" s="85"/>
      <c r="AF12" s="86"/>
      <c r="AG12" s="32"/>
      <c r="AH12" s="32"/>
      <c r="AI12" s="98" t="str">
        <f>IF(AJ1="Français","Grandeur du lot:","Size of serie:")</f>
        <v>Grandeur du lot:</v>
      </c>
      <c r="AK12" s="32"/>
      <c r="AL12" s="32"/>
      <c r="AM12" s="21"/>
      <c r="AN12" s="22"/>
      <c r="AO12" s="211"/>
      <c r="AP12" s="211"/>
      <c r="AQ12" s="211"/>
      <c r="AR12" s="211"/>
      <c r="AS12" s="212"/>
    </row>
    <row r="13" spans="1:45" s="27" customFormat="1" ht="5.0999999999999996" customHeight="1" x14ac:dyDescent="0.2">
      <c r="A13" s="119"/>
      <c r="B13" s="91"/>
      <c r="C13" s="91"/>
      <c r="D13" s="91"/>
      <c r="E13" s="91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0"/>
      <c r="S13" s="32"/>
      <c r="T13" s="3"/>
      <c r="U13" s="20"/>
      <c r="V13" s="21"/>
      <c r="W13" s="19"/>
      <c r="X13" s="99"/>
      <c r="Y13" s="99"/>
      <c r="Z13" s="30"/>
      <c r="AA13" s="32"/>
      <c r="AB13" s="19"/>
      <c r="AC13" s="19"/>
      <c r="AD13" s="20"/>
      <c r="AE13" s="19"/>
      <c r="AF13" s="87"/>
      <c r="AG13" s="32"/>
      <c r="AH13" s="32"/>
      <c r="AI13" s="98"/>
      <c r="AK13" s="32"/>
      <c r="AL13" s="32"/>
      <c r="AM13" s="21"/>
      <c r="AN13" s="22"/>
      <c r="AO13" s="99"/>
      <c r="AP13" s="99"/>
      <c r="AQ13" s="98"/>
      <c r="AR13" s="99"/>
      <c r="AS13" s="101"/>
    </row>
    <row r="14" spans="1:45" s="27" customFormat="1" ht="12.75" customHeight="1" x14ac:dyDescent="0.2">
      <c r="A14" s="131" t="str">
        <f>IF(AJ1="Français","Réf. AB:","AB Ref.:")</f>
        <v>Réf. AB:</v>
      </c>
      <c r="B14" s="132"/>
      <c r="C14" s="132"/>
      <c r="D14" s="132"/>
      <c r="E14" s="132"/>
      <c r="F14" s="218"/>
      <c r="G14" s="218"/>
      <c r="H14" s="218"/>
      <c r="I14" s="218"/>
      <c r="J14" s="218"/>
      <c r="K14" s="218"/>
      <c r="L14" s="218"/>
      <c r="M14" s="218"/>
      <c r="N14" s="218"/>
      <c r="O14" s="218"/>
      <c r="P14" s="218"/>
      <c r="Q14" s="218"/>
      <c r="R14" s="31"/>
      <c r="S14" s="32"/>
      <c r="T14" s="3"/>
      <c r="U14" s="21" t="str">
        <f>IF(AJ1="Français","Pré-série","Pre-production")</f>
        <v>Pré-série</v>
      </c>
      <c r="V14" s="21"/>
      <c r="W14" s="20"/>
      <c r="X14" s="99"/>
      <c r="Y14" s="99"/>
      <c r="Z14" s="30"/>
      <c r="AA14" s="32"/>
      <c r="AB14" s="3"/>
      <c r="AC14" s="21" t="str">
        <f>IF(AJ1="Français","Renforcé - 50%","Stronger - 50%")</f>
        <v>Renforcé - 50%</v>
      </c>
      <c r="AD14" s="21"/>
      <c r="AE14" s="19"/>
      <c r="AF14" s="86"/>
      <c r="AG14" s="32"/>
      <c r="AH14" s="32"/>
      <c r="AI14" s="98" t="str">
        <f>IF(AJ1="Français","N° du contrôle:","Report number:")</f>
        <v>N° du contrôle:</v>
      </c>
      <c r="AK14" s="32"/>
      <c r="AL14" s="32"/>
      <c r="AM14" s="21"/>
      <c r="AN14" s="22"/>
      <c r="AO14" s="288" t="s">
        <v>95</v>
      </c>
      <c r="AP14" s="288"/>
      <c r="AQ14" s="288"/>
      <c r="AR14" s="288"/>
      <c r="AS14" s="289"/>
    </row>
    <row r="15" spans="1:45" s="27" customFormat="1" ht="5.0999999999999996" customHeight="1" x14ac:dyDescent="0.2">
      <c r="A15" s="121"/>
      <c r="B15" s="91"/>
      <c r="C15" s="91"/>
      <c r="D15" s="99"/>
      <c r="E15" s="99"/>
      <c r="F15" s="99"/>
      <c r="G15" s="20"/>
      <c r="H15" s="21"/>
      <c r="I15" s="22"/>
      <c r="J15" s="22"/>
      <c r="K15" s="99"/>
      <c r="L15" s="19"/>
      <c r="M15" s="20"/>
      <c r="N15" s="20"/>
      <c r="O15" s="32"/>
      <c r="P15" s="32"/>
      <c r="Q15" s="32"/>
      <c r="R15" s="30"/>
      <c r="S15" s="32"/>
      <c r="T15" s="3"/>
      <c r="U15" s="21"/>
      <c r="V15" s="21"/>
      <c r="W15" s="20"/>
      <c r="X15" s="99"/>
      <c r="Y15" s="99"/>
      <c r="Z15" s="30"/>
      <c r="AA15" s="32"/>
      <c r="AB15" s="3"/>
      <c r="AC15" s="21"/>
      <c r="AD15" s="21"/>
      <c r="AE15" s="21"/>
      <c r="AF15" s="87"/>
      <c r="AG15" s="32"/>
      <c r="AH15" s="32"/>
      <c r="AI15" s="98"/>
      <c r="AK15" s="32"/>
      <c r="AL15" s="32"/>
      <c r="AM15" s="21"/>
      <c r="AN15" s="22"/>
      <c r="AO15" s="99"/>
      <c r="AP15" s="99"/>
      <c r="AQ15" s="98"/>
      <c r="AR15" s="99"/>
      <c r="AS15" s="101"/>
    </row>
    <row r="16" spans="1:45" s="27" customFormat="1" ht="12.75" customHeight="1" x14ac:dyDescent="0.2">
      <c r="A16" s="133" t="str">
        <f>IF(AJ1="Français","Plan:","Tech. drawing:")</f>
        <v>Plan:</v>
      </c>
      <c r="B16" s="134"/>
      <c r="C16" s="134"/>
      <c r="D16" s="134"/>
      <c r="E16" s="134"/>
      <c r="F16" s="218"/>
      <c r="G16" s="218"/>
      <c r="H16" s="218"/>
      <c r="I16" s="218"/>
      <c r="J16" s="218"/>
      <c r="K16" s="218"/>
      <c r="L16" s="218"/>
      <c r="M16" s="218"/>
      <c r="N16" s="218"/>
      <c r="O16" s="218"/>
      <c r="P16" s="218"/>
      <c r="Q16" s="218"/>
      <c r="R16" s="31"/>
      <c r="S16" s="32"/>
      <c r="T16" s="3"/>
      <c r="U16" s="21" t="str">
        <f>IF(AJ1="Français","Production","Production")</f>
        <v>Production</v>
      </c>
      <c r="V16" s="21"/>
      <c r="W16" s="22"/>
      <c r="X16" s="99"/>
      <c r="Y16" s="99"/>
      <c r="Z16" s="30"/>
      <c r="AA16" s="32"/>
      <c r="AB16" s="3"/>
      <c r="AC16" s="237" t="str">
        <f>IF(AJ1="Français","100%","100%")</f>
        <v>100%</v>
      </c>
      <c r="AD16" s="237"/>
      <c r="AE16" s="237"/>
      <c r="AF16" s="88"/>
      <c r="AG16" s="32"/>
      <c r="AH16" s="32"/>
      <c r="AI16" s="99" t="str">
        <f>IF(AJ1="Français","Date du contrôle:","Report date:")</f>
        <v>Date du contrôle:</v>
      </c>
      <c r="AK16" s="32"/>
      <c r="AL16" s="32"/>
      <c r="AM16" s="21"/>
      <c r="AN16" s="99"/>
      <c r="AO16" s="213"/>
      <c r="AP16" s="211"/>
      <c r="AQ16" s="211"/>
      <c r="AR16" s="211"/>
      <c r="AS16" s="212"/>
    </row>
    <row r="17" spans="1:45" s="27" customFormat="1" ht="5.0999999999999996" customHeight="1" x14ac:dyDescent="0.2">
      <c r="A17" s="122"/>
      <c r="B17" s="98"/>
      <c r="C17" s="98"/>
      <c r="D17" s="99"/>
      <c r="E17" s="98"/>
      <c r="F17" s="21"/>
      <c r="G17" s="21"/>
      <c r="H17" s="21"/>
      <c r="I17" s="21"/>
      <c r="J17" s="21"/>
      <c r="K17" s="21"/>
      <c r="L17" s="21"/>
      <c r="M17" s="21"/>
      <c r="N17" s="21"/>
      <c r="O17" s="32"/>
      <c r="P17" s="32"/>
      <c r="Q17" s="32"/>
      <c r="R17" s="30"/>
      <c r="S17" s="32"/>
      <c r="T17" s="3"/>
      <c r="U17" s="21"/>
      <c r="V17" s="21"/>
      <c r="W17" s="22"/>
      <c r="X17" s="99"/>
      <c r="Y17" s="99"/>
      <c r="Z17" s="30"/>
      <c r="AA17" s="32"/>
      <c r="AB17" s="3"/>
      <c r="AC17" s="32"/>
      <c r="AD17" s="32"/>
      <c r="AE17" s="32"/>
      <c r="AF17" s="99"/>
      <c r="AG17" s="32"/>
      <c r="AH17" s="32"/>
      <c r="AI17" s="99"/>
      <c r="AK17" s="32"/>
      <c r="AL17" s="32"/>
      <c r="AM17" s="21"/>
      <c r="AN17" s="99"/>
      <c r="AO17" s="99"/>
      <c r="AP17" s="99"/>
      <c r="AQ17" s="99"/>
      <c r="AR17" s="98"/>
      <c r="AS17" s="101"/>
    </row>
    <row r="18" spans="1:45" s="27" customFormat="1" ht="12.75" customHeight="1" x14ac:dyDescent="0.2">
      <c r="A18" s="133" t="str">
        <f>IF(AJ1="Français","Plan client:","")</f>
        <v>Plan client:</v>
      </c>
      <c r="B18" s="134"/>
      <c r="C18" s="134"/>
      <c r="D18" s="134"/>
      <c r="E18" s="134"/>
      <c r="F18" s="218" t="str">
        <f>IF(AJ1="Anglais","-","")</f>
        <v/>
      </c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30"/>
      <c r="S18" s="32"/>
      <c r="T18" s="3"/>
      <c r="U18" s="21" t="str">
        <f>IF(AJ1="Français","Retour client","Customer return")</f>
        <v>Retour client</v>
      </c>
      <c r="V18" s="21"/>
      <c r="W18" s="22"/>
      <c r="X18" s="99"/>
      <c r="Y18" s="99"/>
      <c r="Z18" s="30"/>
      <c r="AA18" s="32"/>
      <c r="AB18" s="3"/>
      <c r="AC18" s="32"/>
      <c r="AD18" s="32"/>
      <c r="AE18" s="32"/>
      <c r="AF18" s="34"/>
      <c r="AG18" s="32"/>
      <c r="AH18" s="32"/>
      <c r="AI18" s="34" t="str">
        <f>IF(AJ1="Français","Contrôleur:","Checker:")</f>
        <v>Contrôleur:</v>
      </c>
      <c r="AK18" s="32"/>
      <c r="AL18" s="32"/>
      <c r="AM18" s="21"/>
      <c r="AN18" s="22"/>
      <c r="AO18" s="211"/>
      <c r="AP18" s="211"/>
      <c r="AQ18" s="211"/>
      <c r="AR18" s="211"/>
      <c r="AS18" s="212"/>
    </row>
    <row r="19" spans="1:45" s="27" customFormat="1" ht="6.75" customHeight="1" x14ac:dyDescent="0.2">
      <c r="A19" s="35"/>
      <c r="B19" s="8"/>
      <c r="C19" s="22"/>
      <c r="D19" s="22"/>
      <c r="E19" s="22"/>
      <c r="F19" s="21"/>
      <c r="G19" s="20"/>
      <c r="H19" s="22"/>
      <c r="I19" s="22"/>
      <c r="J19" s="22"/>
      <c r="K19" s="21"/>
      <c r="L19" s="22"/>
      <c r="M19" s="22"/>
      <c r="N19" s="22"/>
      <c r="O19" s="22"/>
      <c r="P19" s="22"/>
      <c r="Q19" s="22"/>
      <c r="R19" s="112"/>
      <c r="S19" s="22"/>
      <c r="T19" s="22"/>
      <c r="U19" s="21"/>
      <c r="V19" s="21"/>
      <c r="W19" s="22"/>
      <c r="X19" s="21"/>
      <c r="Y19" s="21"/>
      <c r="Z19" s="31"/>
      <c r="AA19" s="21"/>
      <c r="AB19" s="21"/>
      <c r="AC19" s="21"/>
      <c r="AD19" s="21"/>
      <c r="AE19" s="22"/>
      <c r="AF19" s="21"/>
      <c r="AG19" s="98"/>
      <c r="AH19" s="98"/>
      <c r="AI19" s="21"/>
      <c r="AJ19" s="21"/>
      <c r="AK19" s="22"/>
      <c r="AL19" s="21"/>
      <c r="AM19" s="22"/>
      <c r="AN19" s="21"/>
      <c r="AO19" s="21"/>
      <c r="AP19" s="22"/>
      <c r="AQ19" s="21"/>
      <c r="AR19" s="32"/>
      <c r="AS19" s="84"/>
    </row>
    <row r="20" spans="1:45" s="27" customFormat="1" ht="12.75" customHeight="1" x14ac:dyDescent="0.2">
      <c r="A20" s="97" t="s">
        <v>94</v>
      </c>
      <c r="B20" s="135" t="str">
        <f>IF(AJ1="Français","Attribut produit","Product attribute")</f>
        <v>Attribut produit</v>
      </c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135"/>
      <c r="AO20" s="135"/>
      <c r="AP20" s="135"/>
      <c r="AQ20" s="135"/>
      <c r="AR20" s="135"/>
      <c r="AS20" s="136"/>
    </row>
    <row r="21" spans="1:45" s="27" customFormat="1" ht="9.75" customHeight="1" x14ac:dyDescent="0.2">
      <c r="A21" s="55"/>
      <c r="B21" s="22"/>
      <c r="C21" s="207" t="str">
        <f>IF(AJ1="Français","Type de saphir","Sapphire type:")</f>
        <v>Type de saphir</v>
      </c>
      <c r="D21" s="207"/>
      <c r="E21" s="207"/>
      <c r="F21" s="207"/>
      <c r="G21" s="207"/>
      <c r="H21" s="207"/>
      <c r="I21" s="207"/>
      <c r="J21" s="53"/>
      <c r="K21" s="53"/>
      <c r="L21" s="53"/>
      <c r="M21" s="21"/>
      <c r="N21" s="21"/>
      <c r="O21" s="22"/>
      <c r="P21" s="3"/>
      <c r="Q21" s="3"/>
      <c r="R21" s="3"/>
      <c r="S21" s="3"/>
      <c r="T21" s="21"/>
      <c r="U21" s="22"/>
      <c r="V21" s="3"/>
      <c r="W21" s="3"/>
      <c r="X21" s="3"/>
      <c r="Y21" s="3"/>
      <c r="Z21" s="3"/>
      <c r="AA21" s="3"/>
      <c r="AB21" s="3"/>
      <c r="AC21" s="22"/>
      <c r="AD21" s="21"/>
      <c r="AE21" s="3"/>
      <c r="AF21" s="3"/>
      <c r="AG21" s="3"/>
      <c r="AH21" s="3"/>
      <c r="AI21" s="3"/>
      <c r="AJ21" s="22"/>
      <c r="AK21" s="3"/>
      <c r="AL21" s="3"/>
      <c r="AM21" s="3"/>
      <c r="AN21" s="3"/>
      <c r="AO21" s="3"/>
      <c r="AP21" s="3"/>
      <c r="AQ21" s="3"/>
      <c r="AR21" s="32"/>
      <c r="AS21" s="84"/>
    </row>
    <row r="22" spans="1:45" s="27" customFormat="1" ht="9.75" customHeight="1" x14ac:dyDescent="0.2">
      <c r="A22" s="137">
        <v>0.1</v>
      </c>
      <c r="B22" s="138"/>
      <c r="C22" s="207"/>
      <c r="D22" s="207"/>
      <c r="E22" s="207"/>
      <c r="F22" s="207"/>
      <c r="G22" s="207"/>
      <c r="H22" s="207"/>
      <c r="I22" s="207"/>
      <c r="J22" s="53"/>
      <c r="K22" s="53"/>
      <c r="L22" s="32"/>
      <c r="M22" s="22"/>
      <c r="N22" s="22"/>
      <c r="O22" s="22" t="str">
        <f>IF(AJ1="Français","Rond","Round")</f>
        <v>Rond</v>
      </c>
      <c r="Q22" s="22"/>
      <c r="R22" s="22"/>
      <c r="S22" s="22"/>
      <c r="U22" s="22"/>
      <c r="V22" s="22" t="str">
        <f>IF(AJ1="Français","De forme","Shaped")</f>
        <v>De forme</v>
      </c>
      <c r="W22" s="3"/>
      <c r="X22" s="3"/>
      <c r="Y22" s="3"/>
      <c r="Z22" s="3"/>
      <c r="AA22" s="32"/>
      <c r="AB22" s="32"/>
      <c r="AC22" s="22"/>
      <c r="AE22" s="22"/>
      <c r="AF22" s="98" t="str">
        <f>IF(AJ1="Français","Spécial","Special")</f>
        <v>Spécial</v>
      </c>
      <c r="AG22" s="3"/>
      <c r="AH22" s="3"/>
      <c r="AI22" s="3"/>
      <c r="AJ22" s="22"/>
      <c r="AK22" s="3"/>
      <c r="AL22" s="3"/>
      <c r="AM22" s="3"/>
      <c r="AN22" s="3"/>
      <c r="AO22" s="3"/>
      <c r="AP22" s="3"/>
      <c r="AQ22" s="3"/>
      <c r="AR22" s="32"/>
      <c r="AS22" s="84"/>
    </row>
    <row r="23" spans="1:45" s="27" customFormat="1" ht="9.75" customHeight="1" x14ac:dyDescent="0.2">
      <c r="A23" s="56"/>
      <c r="B23" s="1"/>
      <c r="C23" s="208"/>
      <c r="D23" s="208"/>
      <c r="E23" s="208"/>
      <c r="F23" s="208"/>
      <c r="G23" s="208"/>
      <c r="H23" s="208"/>
      <c r="I23" s="208"/>
      <c r="J23" s="9"/>
      <c r="K23" s="9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2"/>
      <c r="X23" s="12"/>
      <c r="Y23" s="12"/>
      <c r="Z23" s="12"/>
      <c r="AA23" s="12"/>
      <c r="AB23" s="12"/>
      <c r="AC23" s="1"/>
      <c r="AD23" s="8"/>
      <c r="AE23" s="12"/>
      <c r="AF23" s="12"/>
      <c r="AG23" s="12"/>
      <c r="AH23" s="12"/>
      <c r="AI23" s="12"/>
      <c r="AJ23" s="1"/>
      <c r="AK23" s="12"/>
      <c r="AL23" s="12"/>
      <c r="AM23" s="12"/>
      <c r="AN23" s="12"/>
      <c r="AO23" s="12"/>
      <c r="AP23" s="12"/>
      <c r="AQ23" s="12"/>
      <c r="AR23" s="36"/>
      <c r="AS23" s="118"/>
    </row>
    <row r="24" spans="1:45" s="27" customFormat="1" ht="9.75" customHeight="1" x14ac:dyDescent="0.2">
      <c r="A24" s="55"/>
      <c r="B24" s="22"/>
      <c r="C24" s="206" t="str">
        <f>IF(AJ1="Français","Forme du saphir","Sapphire shape")</f>
        <v>Forme du saphir</v>
      </c>
      <c r="D24" s="206"/>
      <c r="E24" s="206"/>
      <c r="F24" s="206"/>
      <c r="G24" s="206"/>
      <c r="H24" s="206"/>
      <c r="I24" s="206"/>
      <c r="J24" s="206"/>
      <c r="K24" s="206"/>
      <c r="L24" s="53"/>
      <c r="M24" s="21"/>
      <c r="N24" s="21"/>
      <c r="O24" s="22"/>
      <c r="P24" s="3"/>
      <c r="Q24" s="3"/>
      <c r="R24" s="3"/>
      <c r="S24" s="3"/>
      <c r="T24" s="21"/>
      <c r="U24" s="22"/>
      <c r="V24" s="3"/>
      <c r="W24" s="3"/>
      <c r="X24" s="3"/>
      <c r="Y24" s="3"/>
      <c r="Z24" s="3"/>
      <c r="AA24" s="3"/>
      <c r="AB24" s="3"/>
      <c r="AC24" s="22"/>
      <c r="AD24" s="21"/>
      <c r="AE24" s="3"/>
      <c r="AF24" s="3"/>
      <c r="AG24" s="3"/>
      <c r="AH24" s="3"/>
      <c r="AI24" s="3"/>
      <c r="AJ24" s="22"/>
      <c r="AK24" s="3"/>
      <c r="AL24" s="3"/>
      <c r="AM24" s="3"/>
      <c r="AN24" s="3"/>
      <c r="AO24" s="3"/>
      <c r="AP24" s="3"/>
      <c r="AQ24" s="3"/>
      <c r="AR24" s="32"/>
      <c r="AS24" s="84"/>
    </row>
    <row r="25" spans="1:45" s="27" customFormat="1" ht="9.75" customHeight="1" x14ac:dyDescent="0.2">
      <c r="A25" s="55"/>
      <c r="B25" s="22"/>
      <c r="C25" s="207"/>
      <c r="D25" s="207"/>
      <c r="E25" s="207"/>
      <c r="F25" s="207"/>
      <c r="G25" s="207"/>
      <c r="H25" s="207"/>
      <c r="I25" s="207"/>
      <c r="J25" s="207"/>
      <c r="K25" s="207"/>
      <c r="L25" s="32"/>
      <c r="M25" s="32"/>
      <c r="N25" s="32"/>
      <c r="O25" s="32" t="str">
        <f>IF(AJ1="Français","Plat","Flat")</f>
        <v>Plat</v>
      </c>
      <c r="Q25" s="32"/>
      <c r="R25" s="32"/>
      <c r="S25" s="32"/>
      <c r="T25" s="32"/>
      <c r="U25" s="22"/>
      <c r="V25" s="32" t="str">
        <f>IF(AJ1="Français","Bombé sphérique simple","Simple Spherical domed")</f>
        <v>Bombé sphérique simple</v>
      </c>
      <c r="W25" s="3"/>
      <c r="X25" s="3"/>
      <c r="Y25" s="3"/>
      <c r="Z25" s="3"/>
      <c r="AA25" s="3"/>
      <c r="AB25" s="3"/>
      <c r="AC25" s="22"/>
      <c r="AE25" s="22"/>
      <c r="AF25" s="32" t="str">
        <f>IF(AJ1="Français","Bombé sphérique double","Double spherical domed")</f>
        <v>Bombé sphérique double</v>
      </c>
      <c r="AG25" s="3"/>
      <c r="AH25" s="3"/>
      <c r="AI25" s="3"/>
      <c r="AJ25" s="3"/>
      <c r="AK25" s="22"/>
      <c r="AL25" s="3"/>
      <c r="AM25" s="3"/>
      <c r="AN25" s="3"/>
      <c r="AO25" s="3"/>
      <c r="AP25" s="3"/>
      <c r="AQ25" s="3"/>
      <c r="AR25" s="32"/>
      <c r="AS25" s="84"/>
    </row>
    <row r="26" spans="1:45" s="27" customFormat="1" ht="9.75" customHeight="1" x14ac:dyDescent="0.2">
      <c r="A26" s="55"/>
      <c r="B26" s="22"/>
      <c r="C26" s="207"/>
      <c r="D26" s="207"/>
      <c r="E26" s="207"/>
      <c r="F26" s="207"/>
      <c r="G26" s="207"/>
      <c r="H26" s="207"/>
      <c r="I26" s="207"/>
      <c r="J26" s="207"/>
      <c r="K26" s="207"/>
      <c r="L26" s="53"/>
      <c r="M26" s="21"/>
      <c r="N26" s="21"/>
      <c r="O26" s="22"/>
      <c r="P26" s="3"/>
      <c r="Q26" s="3"/>
      <c r="R26" s="3"/>
      <c r="S26" s="3"/>
      <c r="T26" s="21"/>
      <c r="U26" s="22"/>
      <c r="V26" s="3"/>
      <c r="W26" s="3"/>
      <c r="X26" s="3"/>
      <c r="Y26" s="3"/>
      <c r="Z26" s="3"/>
      <c r="AA26" s="3"/>
      <c r="AB26" s="3"/>
      <c r="AC26" s="22"/>
      <c r="AE26" s="32"/>
      <c r="AF26" s="21"/>
      <c r="AG26" s="3"/>
      <c r="AH26" s="3"/>
      <c r="AI26" s="3"/>
      <c r="AJ26" s="3"/>
      <c r="AK26" s="22"/>
      <c r="AL26" s="3"/>
      <c r="AM26" s="3"/>
      <c r="AN26" s="3"/>
      <c r="AO26" s="3"/>
      <c r="AP26" s="3"/>
      <c r="AQ26" s="3"/>
      <c r="AR26" s="32"/>
      <c r="AS26" s="84"/>
    </row>
    <row r="27" spans="1:45" s="27" customFormat="1" ht="9.75" customHeight="1" x14ac:dyDescent="0.2">
      <c r="A27" s="137">
        <v>0.2</v>
      </c>
      <c r="B27" s="138"/>
      <c r="C27" s="207"/>
      <c r="D27" s="207"/>
      <c r="E27" s="207"/>
      <c r="F27" s="207"/>
      <c r="G27" s="207"/>
      <c r="H27" s="207"/>
      <c r="I27" s="207"/>
      <c r="J27" s="207"/>
      <c r="K27" s="207"/>
      <c r="L27" s="32"/>
      <c r="M27" s="32"/>
      <c r="N27" s="32"/>
      <c r="O27" s="32" t="str">
        <f>IF(AJ1="Français","Spécial","Special")</f>
        <v>Spécial</v>
      </c>
      <c r="Q27" s="32"/>
      <c r="R27" s="32"/>
      <c r="S27" s="32"/>
      <c r="T27" s="32"/>
      <c r="U27" s="22"/>
      <c r="V27" s="32" t="str">
        <f>IF(AJ1="Français","Bombé cylindrique simple","Simple cylindrical domed")</f>
        <v>Bombé cylindrique simple</v>
      </c>
      <c r="W27" s="3"/>
      <c r="X27" s="3"/>
      <c r="Y27" s="3"/>
      <c r="Z27" s="3"/>
      <c r="AA27" s="3"/>
      <c r="AB27" s="3"/>
      <c r="AC27" s="22"/>
      <c r="AE27" s="22"/>
      <c r="AF27" s="32" t="str">
        <f>IF(AJ1="Français","Bombé cylindrique double","Double cylindrical domed")</f>
        <v>Bombé cylindrique double</v>
      </c>
      <c r="AG27" s="3"/>
      <c r="AH27" s="3"/>
      <c r="AI27" s="3"/>
      <c r="AJ27" s="3"/>
      <c r="AK27" s="22"/>
      <c r="AL27" s="3"/>
      <c r="AM27" s="3"/>
      <c r="AN27" s="3"/>
      <c r="AO27" s="3"/>
      <c r="AP27" s="3"/>
      <c r="AQ27" s="3"/>
      <c r="AR27" s="32"/>
      <c r="AS27" s="84"/>
    </row>
    <row r="28" spans="1:45" s="27" customFormat="1" ht="9.75" customHeight="1" x14ac:dyDescent="0.2">
      <c r="A28" s="55"/>
      <c r="B28" s="22"/>
      <c r="C28" s="207"/>
      <c r="D28" s="207"/>
      <c r="E28" s="207"/>
      <c r="F28" s="207"/>
      <c r="G28" s="207"/>
      <c r="H28" s="207"/>
      <c r="I28" s="207"/>
      <c r="J28" s="207"/>
      <c r="K28" s="207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"/>
      <c r="X28" s="3"/>
      <c r="Y28" s="3"/>
      <c r="Z28" s="3"/>
      <c r="AA28" s="3"/>
      <c r="AB28" s="3"/>
      <c r="AC28" s="22"/>
      <c r="AE28" s="32"/>
      <c r="AF28" s="32"/>
      <c r="AG28" s="3"/>
      <c r="AH28" s="3"/>
      <c r="AI28" s="3"/>
      <c r="AJ28" s="3"/>
      <c r="AK28" s="22"/>
      <c r="AL28" s="3"/>
      <c r="AM28" s="3"/>
      <c r="AN28" s="3"/>
      <c r="AO28" s="3"/>
      <c r="AP28" s="3"/>
      <c r="AQ28" s="3"/>
      <c r="AR28" s="32"/>
      <c r="AS28" s="84"/>
    </row>
    <row r="29" spans="1:45" s="27" customFormat="1" ht="9.75" customHeight="1" x14ac:dyDescent="0.2">
      <c r="A29" s="55"/>
      <c r="B29" s="22"/>
      <c r="C29" s="207"/>
      <c r="D29" s="207"/>
      <c r="E29" s="207"/>
      <c r="F29" s="207"/>
      <c r="G29" s="207"/>
      <c r="H29" s="207"/>
      <c r="I29" s="207"/>
      <c r="J29" s="207"/>
      <c r="K29" s="207"/>
      <c r="L29" s="32"/>
      <c r="M29" s="32"/>
      <c r="N29" s="32"/>
      <c r="O29" s="32"/>
      <c r="P29" s="32"/>
      <c r="Q29" s="32"/>
      <c r="R29" s="32"/>
      <c r="S29" s="32"/>
      <c r="T29" s="32"/>
      <c r="U29" s="22"/>
      <c r="V29" s="32" t="str">
        <f>IF(AJ1="Français","Box / chevé","Box")</f>
        <v>Box / chevé</v>
      </c>
      <c r="W29" s="3"/>
      <c r="X29" s="3"/>
      <c r="Y29" s="3"/>
      <c r="Z29" s="3"/>
      <c r="AA29" s="3"/>
      <c r="AB29" s="3"/>
      <c r="AC29" s="22"/>
      <c r="AE29" s="22"/>
      <c r="AF29" s="32" t="str">
        <f>IF(AJ1="Français","Box sans talon","Box without base")</f>
        <v>Box sans talon</v>
      </c>
      <c r="AG29" s="3"/>
      <c r="AH29" s="3"/>
      <c r="AI29" s="3"/>
      <c r="AJ29" s="3"/>
      <c r="AK29" s="22"/>
      <c r="AL29" s="3"/>
      <c r="AM29" s="3"/>
      <c r="AN29" s="3"/>
      <c r="AO29" s="3"/>
      <c r="AP29" s="3"/>
      <c r="AQ29" s="3"/>
      <c r="AR29" s="32"/>
      <c r="AS29" s="84"/>
    </row>
    <row r="30" spans="1:45" s="27" customFormat="1" ht="9.75" customHeight="1" x14ac:dyDescent="0.2">
      <c r="A30" s="56"/>
      <c r="B30" s="1"/>
      <c r="C30" s="208"/>
      <c r="D30" s="208"/>
      <c r="E30" s="208"/>
      <c r="F30" s="208"/>
      <c r="G30" s="208"/>
      <c r="H30" s="208"/>
      <c r="I30" s="208"/>
      <c r="J30" s="208"/>
      <c r="K30" s="208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12"/>
      <c r="X30" s="12"/>
      <c r="Y30" s="12"/>
      <c r="Z30" s="12"/>
      <c r="AA30" s="12"/>
      <c r="AB30" s="12"/>
      <c r="AC30" s="1"/>
      <c r="AD30" s="36"/>
      <c r="AE30" s="12"/>
      <c r="AF30" s="12"/>
      <c r="AG30" s="12"/>
      <c r="AH30" s="12"/>
      <c r="AI30" s="12"/>
      <c r="AJ30" s="1"/>
      <c r="AK30" s="12"/>
      <c r="AL30" s="12"/>
      <c r="AM30" s="12"/>
      <c r="AN30" s="12"/>
      <c r="AO30" s="12"/>
      <c r="AP30" s="12"/>
      <c r="AQ30" s="12"/>
      <c r="AR30" s="36"/>
      <c r="AS30" s="118"/>
    </row>
    <row r="31" spans="1:45" s="27" customFormat="1" ht="9.75" customHeight="1" x14ac:dyDescent="0.2">
      <c r="A31" s="55"/>
      <c r="B31" s="22"/>
      <c r="C31" s="206" t="str">
        <f>IF(AJ1="Français","Loupe","Magnifying glass")</f>
        <v>Loupe</v>
      </c>
      <c r="D31" s="206"/>
      <c r="E31" s="206"/>
      <c r="F31" s="206"/>
      <c r="G31" s="206"/>
      <c r="H31" s="206"/>
      <c r="I31" s="206"/>
      <c r="J31" s="206"/>
      <c r="K31" s="53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"/>
      <c r="X31" s="3"/>
      <c r="Y31" s="3"/>
      <c r="Z31" s="3"/>
      <c r="AA31" s="3"/>
      <c r="AB31" s="3"/>
      <c r="AC31" s="22"/>
      <c r="AD31" s="32"/>
      <c r="AE31" s="3"/>
      <c r="AF31" s="3"/>
      <c r="AG31" s="3"/>
      <c r="AH31" s="3"/>
      <c r="AI31" s="3"/>
      <c r="AJ31" s="22"/>
      <c r="AK31" s="3"/>
      <c r="AL31" s="3"/>
      <c r="AM31" s="3"/>
      <c r="AN31" s="3"/>
      <c r="AO31" s="3"/>
      <c r="AP31" s="3"/>
      <c r="AQ31" s="3"/>
      <c r="AR31" s="32"/>
      <c r="AS31" s="84"/>
    </row>
    <row r="32" spans="1:45" s="27" customFormat="1" ht="9.75" customHeight="1" x14ac:dyDescent="0.2">
      <c r="A32" s="137">
        <v>0.3</v>
      </c>
      <c r="B32" s="138"/>
      <c r="C32" s="207"/>
      <c r="D32" s="207"/>
      <c r="E32" s="207"/>
      <c r="F32" s="207"/>
      <c r="G32" s="207"/>
      <c r="H32" s="207"/>
      <c r="I32" s="207"/>
      <c r="J32" s="207"/>
      <c r="K32" s="53"/>
      <c r="L32" s="32"/>
      <c r="M32" s="32"/>
      <c r="N32" s="32"/>
      <c r="O32" s="32" t="str">
        <f>IF(AJ1="Français","Non","No/Without")</f>
        <v>Non</v>
      </c>
      <c r="Q32" s="32"/>
      <c r="R32" s="32"/>
      <c r="S32" s="32"/>
      <c r="T32" s="32"/>
      <c r="U32" s="22"/>
      <c r="V32" s="32" t="str">
        <f>IF(AJ1="Français","Oui","Yes/With")</f>
        <v>Oui</v>
      </c>
      <c r="W32" s="32"/>
      <c r="X32" s="3"/>
      <c r="Y32" s="3"/>
      <c r="Z32" s="3"/>
      <c r="AC32" s="98" t="str">
        <f>IF(AJ1="Français","Si oui,","If yes,")</f>
        <v>Si oui,</v>
      </c>
      <c r="AE32" s="22"/>
      <c r="AF32" s="32" t="str">
        <f>IF(AJ1="Français","Collé","Glued")</f>
        <v>Collé</v>
      </c>
      <c r="AG32" s="3"/>
      <c r="AH32" s="32"/>
      <c r="AI32" s="3"/>
      <c r="AJ32" s="3"/>
      <c r="AK32" s="22"/>
      <c r="AL32" s="91" t="str">
        <f>IF(AJ1="Français","Incrusté","Incrusted")</f>
        <v>Incrusté</v>
      </c>
      <c r="AM32" s="3"/>
      <c r="AN32" s="3"/>
      <c r="AO32" s="3"/>
      <c r="AP32" s="3"/>
      <c r="AQ32" s="3"/>
      <c r="AR32" s="32"/>
      <c r="AS32" s="84"/>
    </row>
    <row r="33" spans="1:45" s="27" customFormat="1" ht="9.75" customHeight="1" x14ac:dyDescent="0.2">
      <c r="A33" s="56"/>
      <c r="B33" s="1"/>
      <c r="C33" s="208"/>
      <c r="D33" s="208"/>
      <c r="E33" s="208"/>
      <c r="F33" s="208"/>
      <c r="G33" s="208"/>
      <c r="H33" s="208"/>
      <c r="I33" s="208"/>
      <c r="J33" s="208"/>
      <c r="K33" s="9"/>
      <c r="L33" s="9"/>
      <c r="M33" s="8"/>
      <c r="N33" s="8"/>
      <c r="O33" s="1"/>
      <c r="P33" s="12"/>
      <c r="Q33" s="12"/>
      <c r="R33" s="12"/>
      <c r="S33" s="12"/>
      <c r="T33" s="8"/>
      <c r="U33" s="1"/>
      <c r="V33" s="12"/>
      <c r="W33" s="12"/>
      <c r="X33" s="12"/>
      <c r="Y33" s="12"/>
      <c r="Z33" s="12"/>
      <c r="AA33" s="12"/>
      <c r="AB33" s="12"/>
      <c r="AC33" s="1"/>
      <c r="AD33" s="8"/>
      <c r="AE33" s="12"/>
      <c r="AF33" s="12"/>
      <c r="AG33" s="12"/>
      <c r="AH33" s="12"/>
      <c r="AI33" s="12"/>
      <c r="AJ33" s="1"/>
      <c r="AK33" s="12"/>
      <c r="AL33" s="12"/>
      <c r="AM33" s="12"/>
      <c r="AN33" s="12"/>
      <c r="AO33" s="12"/>
      <c r="AP33" s="12"/>
      <c r="AQ33" s="12"/>
      <c r="AR33" s="36"/>
      <c r="AS33" s="118"/>
    </row>
    <row r="34" spans="1:45" s="27" customFormat="1" ht="9.75" customHeight="1" x14ac:dyDescent="0.2">
      <c r="A34" s="55"/>
      <c r="B34" s="22"/>
      <c r="C34" s="206" t="str">
        <f>IF(AJ1="Français","Anti-Reflet","Antireflectiv treatment")</f>
        <v>Anti-Reflet</v>
      </c>
      <c r="D34" s="206"/>
      <c r="E34" s="206"/>
      <c r="F34" s="206"/>
      <c r="G34" s="206"/>
      <c r="H34" s="206"/>
      <c r="I34" s="206"/>
      <c r="J34" s="206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"/>
      <c r="X34" s="3"/>
      <c r="Y34" s="3"/>
      <c r="Z34" s="3"/>
      <c r="AA34" s="3"/>
      <c r="AB34" s="3"/>
      <c r="AC34" s="22"/>
      <c r="AD34" s="21"/>
      <c r="AE34" s="3"/>
      <c r="AF34" s="3"/>
      <c r="AG34" s="3"/>
      <c r="AH34" s="3"/>
      <c r="AI34" s="3"/>
      <c r="AJ34" s="22"/>
      <c r="AK34" s="3"/>
      <c r="AL34" s="3"/>
      <c r="AM34" s="3"/>
      <c r="AN34" s="3"/>
      <c r="AO34" s="3"/>
      <c r="AP34" s="3"/>
      <c r="AQ34" s="3"/>
      <c r="AR34" s="32"/>
      <c r="AS34" s="84"/>
    </row>
    <row r="35" spans="1:45" s="27" customFormat="1" ht="9.75" customHeight="1" x14ac:dyDescent="0.2">
      <c r="A35" s="139">
        <v>0.4</v>
      </c>
      <c r="B35" s="140"/>
      <c r="C35" s="207"/>
      <c r="D35" s="207"/>
      <c r="E35" s="207"/>
      <c r="F35" s="207"/>
      <c r="G35" s="207"/>
      <c r="H35" s="207"/>
      <c r="I35" s="207"/>
      <c r="J35" s="207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"/>
      <c r="X35" s="3"/>
      <c r="Y35" s="3"/>
      <c r="Z35" s="3"/>
      <c r="AA35" s="3"/>
      <c r="AB35" s="3"/>
      <c r="AC35" s="22"/>
      <c r="AD35" s="21"/>
      <c r="AE35" s="3"/>
      <c r="AF35" s="3"/>
      <c r="AG35" s="3"/>
      <c r="AH35" s="3"/>
      <c r="AI35" s="3"/>
      <c r="AJ35" s="22"/>
      <c r="AK35" s="3"/>
      <c r="AL35" s="3"/>
      <c r="AM35" s="3"/>
      <c r="AN35" s="3"/>
      <c r="AO35" s="3"/>
      <c r="AP35" s="3"/>
      <c r="AQ35" s="3"/>
      <c r="AR35" s="99"/>
      <c r="AS35" s="84"/>
    </row>
    <row r="36" spans="1:45" s="27" customFormat="1" ht="9.75" customHeight="1" x14ac:dyDescent="0.2">
      <c r="A36" s="139"/>
      <c r="B36" s="140"/>
      <c r="C36" s="207"/>
      <c r="D36" s="207"/>
      <c r="E36" s="207"/>
      <c r="F36" s="207"/>
      <c r="G36" s="207"/>
      <c r="H36" s="207"/>
      <c r="I36" s="207"/>
      <c r="J36" s="207"/>
      <c r="K36" s="53"/>
      <c r="L36" s="32"/>
      <c r="M36" s="32"/>
      <c r="N36" s="32"/>
      <c r="O36" s="32" t="str">
        <f>IF(AJ1="Français","Non","No/Without")</f>
        <v>Non</v>
      </c>
      <c r="Q36" s="32"/>
      <c r="R36" s="32"/>
      <c r="S36" s="32"/>
      <c r="T36" s="32"/>
      <c r="U36" s="22"/>
      <c r="V36" s="32" t="str">
        <f>IF(AJ1="Français","Oui","Yes/With")</f>
        <v>Oui</v>
      </c>
      <c r="W36" s="3"/>
      <c r="X36" s="3"/>
      <c r="Y36" s="3"/>
      <c r="Z36" s="3"/>
      <c r="AC36" s="91" t="str">
        <f>IF(AJ1="Français","Si oui,","If yes,")</f>
        <v>Si oui,</v>
      </c>
      <c r="AD36" s="72"/>
      <c r="AE36" s="22"/>
      <c r="AF36" s="98" t="str">
        <f>IF(AJ1="Français","Incolor","uncolor")</f>
        <v>Incolor</v>
      </c>
      <c r="AG36" s="3"/>
      <c r="AH36" s="3"/>
      <c r="AI36" s="3"/>
      <c r="AJ36" s="3"/>
      <c r="AK36" s="22"/>
      <c r="AL36" s="98" t="str">
        <f>IF(AJ1="Français","Bleu/Violet","Blue/Violet")</f>
        <v>Bleu/Violet</v>
      </c>
      <c r="AM36" s="3"/>
      <c r="AN36" s="3"/>
      <c r="AO36" s="3"/>
      <c r="AP36" s="3"/>
      <c r="AQ36" s="3"/>
      <c r="AR36" s="32"/>
      <c r="AS36" s="84"/>
    </row>
    <row r="37" spans="1:45" s="27" customFormat="1" ht="9.75" customHeight="1" x14ac:dyDescent="0.2">
      <c r="A37" s="56"/>
      <c r="B37" s="1"/>
      <c r="C37" s="208"/>
      <c r="D37" s="208"/>
      <c r="E37" s="208"/>
      <c r="F37" s="208"/>
      <c r="G37" s="208"/>
      <c r="H37" s="208"/>
      <c r="I37" s="208"/>
      <c r="J37" s="208"/>
      <c r="K37" s="9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12"/>
      <c r="X37" s="12"/>
      <c r="Y37" s="12"/>
      <c r="Z37" s="12"/>
      <c r="AA37" s="12"/>
      <c r="AB37" s="12"/>
      <c r="AC37" s="1"/>
      <c r="AD37" s="8"/>
      <c r="AE37" s="12"/>
      <c r="AF37" s="12"/>
      <c r="AG37" s="12"/>
      <c r="AH37" s="12"/>
      <c r="AI37" s="12"/>
      <c r="AJ37" s="1"/>
      <c r="AK37" s="12"/>
      <c r="AL37" s="12"/>
      <c r="AM37" s="12"/>
      <c r="AN37" s="12"/>
      <c r="AO37" s="12"/>
      <c r="AP37" s="12"/>
      <c r="AQ37" s="12"/>
      <c r="AR37" s="36"/>
      <c r="AS37" s="118"/>
    </row>
    <row r="38" spans="1:45" s="27" customFormat="1" ht="9.75" customHeight="1" x14ac:dyDescent="0.2">
      <c r="A38" s="55"/>
      <c r="B38" s="22"/>
      <c r="C38" s="53"/>
      <c r="D38" s="53"/>
      <c r="E38" s="53"/>
      <c r="F38" s="53"/>
      <c r="G38" s="21"/>
      <c r="H38" s="22"/>
      <c r="I38" s="53"/>
      <c r="J38" s="53"/>
      <c r="K38" s="53"/>
      <c r="L38" s="53"/>
      <c r="M38" s="21"/>
      <c r="N38" s="21"/>
      <c r="O38" s="22"/>
      <c r="P38" s="3"/>
      <c r="Q38" s="3"/>
      <c r="R38" s="3"/>
      <c r="S38" s="3"/>
      <c r="T38" s="21"/>
      <c r="U38" s="22"/>
      <c r="V38" s="3"/>
      <c r="W38" s="3"/>
      <c r="X38" s="3"/>
      <c r="Y38" s="3"/>
      <c r="Z38" s="3"/>
      <c r="AA38" s="3"/>
      <c r="AB38" s="3"/>
      <c r="AC38" s="22"/>
      <c r="AD38" s="21"/>
      <c r="AE38" s="3"/>
      <c r="AF38" s="3"/>
      <c r="AG38" s="3"/>
      <c r="AH38" s="3"/>
      <c r="AI38" s="3"/>
      <c r="AJ38" s="22"/>
      <c r="AK38" s="3"/>
      <c r="AL38" s="3"/>
      <c r="AM38" s="3"/>
      <c r="AN38" s="3"/>
      <c r="AO38" s="3"/>
      <c r="AP38" s="3"/>
      <c r="AQ38" s="3"/>
      <c r="AR38" s="32"/>
      <c r="AS38" s="84"/>
    </row>
    <row r="39" spans="1:45" s="27" customFormat="1" ht="9.75" customHeight="1" x14ac:dyDescent="0.2">
      <c r="A39" s="137">
        <v>0.5</v>
      </c>
      <c r="B39" s="138"/>
      <c r="C39" s="209" t="str">
        <f>IF(AJ1="Français","Métallisation","Metallization")</f>
        <v>Métallisation</v>
      </c>
      <c r="D39" s="209"/>
      <c r="E39" s="209"/>
      <c r="F39" s="209"/>
      <c r="G39" s="209"/>
      <c r="H39" s="209"/>
      <c r="I39" s="209"/>
      <c r="J39" s="209"/>
      <c r="K39" s="209"/>
      <c r="L39" s="209"/>
      <c r="M39" s="32"/>
      <c r="N39" s="32"/>
      <c r="O39" s="32" t="str">
        <f>IF(AJ1="Français","Non","No/Without")</f>
        <v>Non</v>
      </c>
      <c r="Q39" s="32"/>
      <c r="R39" s="32"/>
      <c r="S39" s="32"/>
      <c r="T39" s="32"/>
      <c r="U39" s="22"/>
      <c r="V39" s="32" t="str">
        <f>IF(AJ1="Français","Oui","Yes/With")</f>
        <v>Oui</v>
      </c>
      <c r="W39" s="3"/>
      <c r="X39" s="3"/>
      <c r="Y39" s="3"/>
      <c r="Z39" s="3"/>
      <c r="AA39" s="32"/>
      <c r="AB39" s="3"/>
      <c r="AC39" s="22"/>
      <c r="AE39" s="32"/>
      <c r="AF39" s="98" t="s">
        <v>18</v>
      </c>
      <c r="AH39" s="3"/>
      <c r="AI39" s="3"/>
      <c r="AJ39" s="32"/>
      <c r="AK39" s="22"/>
      <c r="AL39" s="98" t="s">
        <v>19</v>
      </c>
      <c r="AM39" s="3"/>
      <c r="AO39" s="3"/>
      <c r="AP39" s="32"/>
      <c r="AQ39" s="32"/>
      <c r="AR39" s="32"/>
      <c r="AS39" s="84"/>
    </row>
    <row r="40" spans="1:45" s="27" customFormat="1" ht="9.75" customHeight="1" x14ac:dyDescent="0.2">
      <c r="A40" s="55"/>
      <c r="B40" s="22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1"/>
      <c r="N40" s="21"/>
      <c r="O40" s="22"/>
      <c r="P40" s="3"/>
      <c r="Q40" s="3"/>
      <c r="R40" s="3"/>
      <c r="S40" s="3"/>
      <c r="T40" s="21"/>
      <c r="U40" s="22"/>
      <c r="V40" s="3"/>
      <c r="W40" s="3"/>
      <c r="X40" s="3"/>
      <c r="Y40" s="3"/>
      <c r="Z40" s="3"/>
      <c r="AA40" s="3"/>
      <c r="AB40" s="3"/>
      <c r="AC40" s="22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3"/>
      <c r="AP40" s="3"/>
      <c r="AQ40" s="3"/>
      <c r="AR40" s="32"/>
      <c r="AS40" s="84"/>
    </row>
    <row r="41" spans="1:45" s="27" customFormat="1" ht="9.75" customHeight="1" x14ac:dyDescent="0.2">
      <c r="A41" s="55"/>
      <c r="B41" s="22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1"/>
      <c r="N41" s="21"/>
      <c r="O41" s="32" t="s">
        <v>14</v>
      </c>
      <c r="Q41" s="32"/>
      <c r="R41" s="32"/>
      <c r="S41" s="32"/>
      <c r="U41" s="22"/>
      <c r="V41" s="32" t="s">
        <v>15</v>
      </c>
      <c r="W41" s="32"/>
      <c r="X41" s="3"/>
      <c r="Z41" s="32"/>
      <c r="AA41" s="98"/>
      <c r="AB41" s="3"/>
      <c r="AC41" s="22"/>
      <c r="AE41" s="8"/>
      <c r="AF41" s="8"/>
      <c r="AG41" s="8"/>
      <c r="AH41" s="8"/>
      <c r="AI41" s="21"/>
      <c r="AK41" s="8"/>
      <c r="AL41" s="8"/>
      <c r="AM41" s="8"/>
      <c r="AN41" s="8"/>
      <c r="AO41" s="3"/>
      <c r="AP41" s="3"/>
      <c r="AQ41" s="3"/>
      <c r="AR41" s="32"/>
      <c r="AS41" s="84"/>
    </row>
    <row r="42" spans="1:45" s="27" customFormat="1" ht="9.75" customHeight="1" x14ac:dyDescent="0.2">
      <c r="A42" s="55"/>
      <c r="B42" s="22"/>
      <c r="C42" s="32"/>
      <c r="D42" s="53"/>
      <c r="E42" s="53"/>
      <c r="F42" s="53"/>
      <c r="G42" s="21"/>
      <c r="H42" s="22"/>
      <c r="I42" s="53"/>
      <c r="J42" s="53"/>
      <c r="K42" s="53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"/>
      <c r="X42" s="3"/>
      <c r="Y42" s="3"/>
      <c r="Z42" s="3"/>
      <c r="AA42" s="3"/>
      <c r="AB42" s="3"/>
      <c r="AC42" s="22"/>
      <c r="AD42" s="21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2"/>
      <c r="AS42" s="84"/>
    </row>
    <row r="43" spans="1:45" s="27" customFormat="1" ht="12" x14ac:dyDescent="0.2">
      <c r="A43" s="137">
        <v>0.6</v>
      </c>
      <c r="B43" s="138"/>
      <c r="C43" s="94" t="str">
        <f>IF(AJ1="Français","Emplacement métallisation","Location of metallization")</f>
        <v>Emplacement métallisation</v>
      </c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32" t="s">
        <v>68</v>
      </c>
      <c r="Q43" s="32"/>
      <c r="R43" s="32"/>
      <c r="S43" s="32"/>
      <c r="T43" s="32"/>
      <c r="U43" s="22"/>
      <c r="V43" s="32" t="str">
        <f>IF(AJ1="Français","Logo bi-color","Logo two tones")</f>
        <v>Logo bi-color</v>
      </c>
      <c r="W43" s="3"/>
      <c r="X43" s="3"/>
      <c r="Y43" s="3"/>
      <c r="Z43" s="32"/>
      <c r="AE43" s="22"/>
      <c r="AF43" s="32" t="str">
        <f>IF(AJ1="Français","Pourtour","Outline")</f>
        <v>Pourtour</v>
      </c>
      <c r="AG43" s="32"/>
      <c r="AH43" s="32"/>
      <c r="AR43" s="3"/>
      <c r="AS43" s="84"/>
    </row>
    <row r="44" spans="1:45" s="27" customFormat="1" ht="9.75" customHeight="1" x14ac:dyDescent="0.2">
      <c r="A44" s="55"/>
      <c r="B44" s="22"/>
      <c r="C44" s="53"/>
      <c r="D44" s="53"/>
      <c r="E44" s="53"/>
      <c r="F44" s="53"/>
      <c r="G44" s="21"/>
      <c r="H44" s="22"/>
      <c r="I44" s="53"/>
      <c r="J44" s="53"/>
      <c r="K44" s="53"/>
      <c r="L44" s="53"/>
      <c r="M44" s="21"/>
      <c r="N44" s="21"/>
      <c r="O44" s="22"/>
      <c r="P44" s="3"/>
      <c r="Q44" s="3"/>
      <c r="R44" s="3"/>
      <c r="S44" s="3"/>
      <c r="T44" s="21"/>
      <c r="U44" s="22"/>
      <c r="V44" s="3"/>
      <c r="W44" s="3"/>
      <c r="X44" s="3"/>
      <c r="Y44" s="3"/>
      <c r="Z44" s="3"/>
      <c r="AA44" s="3"/>
      <c r="AB44" s="3"/>
      <c r="AC44" s="22"/>
      <c r="AD44" s="21"/>
      <c r="AE44" s="3"/>
      <c r="AF44" s="3"/>
      <c r="AG44" s="3"/>
      <c r="AH44" s="3"/>
      <c r="AI44" s="3"/>
      <c r="AJ44" s="22"/>
      <c r="AK44" s="3"/>
      <c r="AL44" s="3"/>
      <c r="AM44" s="3"/>
      <c r="AN44" s="3"/>
      <c r="AO44" s="3"/>
      <c r="AP44" s="3"/>
      <c r="AQ44" s="3"/>
      <c r="AR44" s="32"/>
      <c r="AS44" s="84"/>
    </row>
    <row r="45" spans="1:45" s="27" customFormat="1" ht="11.25" customHeight="1" x14ac:dyDescent="0.2">
      <c r="A45" s="105" t="s">
        <v>0</v>
      </c>
      <c r="B45" s="106"/>
      <c r="C45" s="135" t="str">
        <f>IF(AJ1="Français","Contrôle dimensionnel","Dimensional control")</f>
        <v>Contrôle dimensionnel</v>
      </c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35"/>
      <c r="AF45" s="135"/>
      <c r="AG45" s="135"/>
      <c r="AH45" s="135"/>
      <c r="AI45" s="135"/>
      <c r="AJ45" s="135"/>
      <c r="AK45" s="135"/>
      <c r="AL45" s="135"/>
      <c r="AM45" s="135"/>
      <c r="AN45" s="135"/>
      <c r="AO45" s="135"/>
      <c r="AP45" s="135"/>
      <c r="AQ45" s="135"/>
      <c r="AR45" s="135"/>
      <c r="AS45" s="136"/>
    </row>
    <row r="46" spans="1:45" s="27" customFormat="1" ht="9.75" customHeight="1" x14ac:dyDescent="0.2">
      <c r="A46" s="92"/>
      <c r="B46" s="96"/>
      <c r="C46" s="245" t="str">
        <f>IF(AJ1="Français","Attributs","Attributes")</f>
        <v>Attributs</v>
      </c>
      <c r="D46" s="245"/>
      <c r="E46" s="245"/>
      <c r="F46" s="245"/>
      <c r="G46" s="245"/>
      <c r="H46" s="245"/>
      <c r="I46" s="245"/>
      <c r="J46" s="248"/>
      <c r="K46" s="244" t="str">
        <f>IF(AJ1="Français","Plan","Tech. Draw.")</f>
        <v>Plan</v>
      </c>
      <c r="L46" s="245"/>
      <c r="M46" s="245"/>
      <c r="N46" s="245"/>
      <c r="O46" s="245"/>
      <c r="P46" s="246"/>
      <c r="Q46" s="247" t="str">
        <f>IF(AJ1="Français","Tolérances","Tolerance")</f>
        <v>Tolérances</v>
      </c>
      <c r="R46" s="245"/>
      <c r="S46" s="245"/>
      <c r="T46" s="245"/>
      <c r="U46" s="246"/>
      <c r="V46" s="247" t="str">
        <f>IF(AJ1="Français","Remarques","Remark")</f>
        <v>Remarques</v>
      </c>
      <c r="W46" s="245"/>
      <c r="X46" s="245"/>
      <c r="Y46" s="245"/>
      <c r="Z46" s="245"/>
      <c r="AA46" s="245"/>
      <c r="AB46" s="245"/>
      <c r="AC46" s="245"/>
      <c r="AD46" s="245"/>
      <c r="AE46" s="245"/>
      <c r="AF46" s="79"/>
      <c r="AG46" s="80"/>
      <c r="AH46" s="181" t="str">
        <f>IF(BG12="Français","Contrôlé","Controlled")</f>
        <v>Controlled</v>
      </c>
      <c r="AI46" s="182"/>
      <c r="AJ46" s="183"/>
      <c r="AK46" s="163" t="str">
        <f>IF(BG12="Français","Accepté","Accepted")</f>
        <v>Accepted</v>
      </c>
      <c r="AL46" s="164"/>
      <c r="AM46" s="165"/>
      <c r="AN46" s="166" t="str">
        <f>IF(BG12="Français","Dérogé","Derogated")</f>
        <v>Derogated</v>
      </c>
      <c r="AO46" s="167"/>
      <c r="AP46" s="167"/>
      <c r="AQ46" s="168" t="str">
        <f>IF(BG12="Français","Refusé","Refused")</f>
        <v>Refused</v>
      </c>
      <c r="AR46" s="169"/>
      <c r="AS46" s="170"/>
    </row>
    <row r="47" spans="1:45" s="27" customFormat="1" ht="9.75" customHeight="1" x14ac:dyDescent="0.2">
      <c r="A47" s="126">
        <v>1.1000000000000001</v>
      </c>
      <c r="B47" s="127">
        <v>1.1000000000000001</v>
      </c>
      <c r="C47" s="249" t="str">
        <f>IF(AJ1="Français","Diamètre int.","Int. diameter")</f>
        <v>Diamètre int.</v>
      </c>
      <c r="D47" s="249"/>
      <c r="E47" s="249"/>
      <c r="F47" s="249"/>
      <c r="G47" s="249"/>
      <c r="H47" s="249"/>
      <c r="I47" s="249"/>
      <c r="J47" s="250"/>
      <c r="K47" s="251"/>
      <c r="L47" s="252"/>
      <c r="M47" s="252"/>
      <c r="N47" s="252"/>
      <c r="O47" s="252"/>
      <c r="P47" s="253"/>
      <c r="Q47" s="142"/>
      <c r="R47" s="143"/>
      <c r="S47" s="143"/>
      <c r="T47" s="143"/>
      <c r="U47" s="144"/>
      <c r="V47" s="142"/>
      <c r="W47" s="143"/>
      <c r="X47" s="143"/>
      <c r="Y47" s="143"/>
      <c r="Z47" s="143"/>
      <c r="AA47" s="143"/>
      <c r="AB47" s="143"/>
      <c r="AC47" s="143"/>
      <c r="AD47" s="143"/>
      <c r="AE47" s="143"/>
      <c r="AF47" s="143"/>
      <c r="AG47" s="144"/>
      <c r="AH47" s="155"/>
      <c r="AI47" s="156"/>
      <c r="AJ47" s="157"/>
      <c r="AK47" s="158"/>
      <c r="AL47" s="159"/>
      <c r="AM47" s="160"/>
      <c r="AN47" s="161"/>
      <c r="AO47" s="162"/>
      <c r="AP47" s="162"/>
      <c r="AQ47" s="152"/>
      <c r="AR47" s="153"/>
      <c r="AS47" s="154"/>
    </row>
    <row r="48" spans="1:45" s="27" customFormat="1" ht="9.75" customHeight="1" x14ac:dyDescent="0.2">
      <c r="A48" s="126">
        <v>1.2</v>
      </c>
      <c r="B48" s="127">
        <v>1.2</v>
      </c>
      <c r="C48" s="132" t="str">
        <f>IF(AJ1="Français","Diamètre extérieur","Ext. diameter")</f>
        <v>Diamètre extérieur</v>
      </c>
      <c r="D48" s="132"/>
      <c r="E48" s="132"/>
      <c r="F48" s="132"/>
      <c r="G48" s="132"/>
      <c r="H48" s="132"/>
      <c r="I48" s="132"/>
      <c r="J48" s="195"/>
      <c r="K48" s="254"/>
      <c r="L48" s="255"/>
      <c r="M48" s="255"/>
      <c r="N48" s="255"/>
      <c r="O48" s="255"/>
      <c r="P48" s="256"/>
      <c r="Q48" s="145"/>
      <c r="R48" s="146"/>
      <c r="S48" s="146"/>
      <c r="T48" s="146"/>
      <c r="U48" s="147"/>
      <c r="V48" s="145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7"/>
      <c r="AH48" s="155"/>
      <c r="AI48" s="156"/>
      <c r="AJ48" s="157"/>
      <c r="AK48" s="158"/>
      <c r="AL48" s="159"/>
      <c r="AM48" s="160"/>
      <c r="AN48" s="161"/>
      <c r="AO48" s="162"/>
      <c r="AP48" s="162"/>
      <c r="AQ48" s="152"/>
      <c r="AR48" s="153"/>
      <c r="AS48" s="154"/>
    </row>
    <row r="49" spans="1:45" s="27" customFormat="1" ht="9.75" customHeight="1" x14ac:dyDescent="0.2">
      <c r="A49" s="126">
        <v>1.3</v>
      </c>
      <c r="B49" s="127">
        <v>1.3</v>
      </c>
      <c r="C49" s="132" t="str">
        <f>IF(AJ1="Français","Epaisseur","Thickness")</f>
        <v>Epaisseur</v>
      </c>
      <c r="D49" s="132"/>
      <c r="E49" s="132"/>
      <c r="F49" s="132"/>
      <c r="G49" s="132"/>
      <c r="H49" s="132"/>
      <c r="I49" s="132"/>
      <c r="J49" s="195"/>
      <c r="K49" s="254"/>
      <c r="L49" s="255"/>
      <c r="M49" s="255"/>
      <c r="N49" s="255"/>
      <c r="O49" s="255"/>
      <c r="P49" s="256"/>
      <c r="Q49" s="145"/>
      <c r="R49" s="146"/>
      <c r="S49" s="146"/>
      <c r="T49" s="146"/>
      <c r="U49" s="147"/>
      <c r="V49" s="145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7"/>
      <c r="AH49" s="155"/>
      <c r="AI49" s="156"/>
      <c r="AJ49" s="157"/>
      <c r="AK49" s="158"/>
      <c r="AL49" s="159"/>
      <c r="AM49" s="160"/>
      <c r="AN49" s="161"/>
      <c r="AO49" s="162"/>
      <c r="AP49" s="162"/>
      <c r="AQ49" s="152"/>
      <c r="AR49" s="153"/>
      <c r="AS49" s="154"/>
    </row>
    <row r="50" spans="1:45" s="27" customFormat="1" ht="9.75" customHeight="1" x14ac:dyDescent="0.2">
      <c r="A50" s="126">
        <v>1.4</v>
      </c>
      <c r="B50" s="127">
        <v>1.4</v>
      </c>
      <c r="C50" s="132" t="str">
        <f>IF(AJ1="Français","Hauteur totale","Overall height")</f>
        <v>Hauteur totale</v>
      </c>
      <c r="D50" s="132"/>
      <c r="E50" s="132"/>
      <c r="F50" s="132"/>
      <c r="G50" s="132"/>
      <c r="H50" s="132"/>
      <c r="I50" s="132"/>
      <c r="J50" s="195"/>
      <c r="K50" s="254"/>
      <c r="L50" s="255"/>
      <c r="M50" s="255"/>
      <c r="N50" s="255"/>
      <c r="O50" s="255"/>
      <c r="P50" s="256"/>
      <c r="Q50" s="145"/>
      <c r="R50" s="146"/>
      <c r="S50" s="146"/>
      <c r="T50" s="146"/>
      <c r="U50" s="147"/>
      <c r="V50" s="145"/>
      <c r="W50" s="146"/>
      <c r="X50" s="146"/>
      <c r="Y50" s="146"/>
      <c r="Z50" s="146"/>
      <c r="AA50" s="146"/>
      <c r="AB50" s="146"/>
      <c r="AC50" s="146"/>
      <c r="AD50" s="146"/>
      <c r="AE50" s="146"/>
      <c r="AF50" s="146"/>
      <c r="AG50" s="147"/>
      <c r="AH50" s="155"/>
      <c r="AI50" s="156"/>
      <c r="AJ50" s="157"/>
      <c r="AK50" s="158"/>
      <c r="AL50" s="159"/>
      <c r="AM50" s="160"/>
      <c r="AN50" s="161"/>
      <c r="AO50" s="162"/>
      <c r="AP50" s="162"/>
      <c r="AQ50" s="152"/>
      <c r="AR50" s="153"/>
      <c r="AS50" s="154"/>
    </row>
    <row r="51" spans="1:45" s="27" customFormat="1" ht="9.75" customHeight="1" x14ac:dyDescent="0.2">
      <c r="A51" s="126">
        <v>1.5</v>
      </c>
      <c r="B51" s="127">
        <v>1.5</v>
      </c>
      <c r="C51" s="132" t="str">
        <f>IF(AJ1="Français","Angle","Angle")</f>
        <v>Angle</v>
      </c>
      <c r="D51" s="132"/>
      <c r="E51" s="132"/>
      <c r="F51" s="132"/>
      <c r="G51" s="132"/>
      <c r="H51" s="132"/>
      <c r="I51" s="132"/>
      <c r="J51" s="195"/>
      <c r="K51" s="254"/>
      <c r="L51" s="255"/>
      <c r="M51" s="255"/>
      <c r="N51" s="255"/>
      <c r="O51" s="255"/>
      <c r="P51" s="256"/>
      <c r="Q51" s="145"/>
      <c r="R51" s="146"/>
      <c r="S51" s="146"/>
      <c r="T51" s="146"/>
      <c r="U51" s="147"/>
      <c r="V51" s="145"/>
      <c r="W51" s="146"/>
      <c r="X51" s="146"/>
      <c r="Y51" s="146"/>
      <c r="Z51" s="146"/>
      <c r="AA51" s="146"/>
      <c r="AB51" s="146"/>
      <c r="AC51" s="146"/>
      <c r="AD51" s="146"/>
      <c r="AE51" s="146"/>
      <c r="AF51" s="146"/>
      <c r="AG51" s="147"/>
      <c r="AH51" s="155"/>
      <c r="AI51" s="156"/>
      <c r="AJ51" s="157"/>
      <c r="AK51" s="158"/>
      <c r="AL51" s="159"/>
      <c r="AM51" s="160"/>
      <c r="AN51" s="161"/>
      <c r="AO51" s="162"/>
      <c r="AP51" s="162"/>
      <c r="AQ51" s="152"/>
      <c r="AR51" s="153"/>
      <c r="AS51" s="154"/>
    </row>
    <row r="52" spans="1:45" s="27" customFormat="1" ht="9.75" customHeight="1" x14ac:dyDescent="0.2">
      <c r="A52" s="126">
        <v>1.6</v>
      </c>
      <c r="B52" s="127">
        <v>1.6</v>
      </c>
      <c r="C52" s="132" t="str">
        <f>IF(AJ1="Français","Rayon","Radius")</f>
        <v>Rayon</v>
      </c>
      <c r="D52" s="132"/>
      <c r="E52" s="132"/>
      <c r="F52" s="132"/>
      <c r="G52" s="132"/>
      <c r="H52" s="132"/>
      <c r="I52" s="132"/>
      <c r="J52" s="195"/>
      <c r="K52" s="254"/>
      <c r="L52" s="255"/>
      <c r="M52" s="255"/>
      <c r="N52" s="255"/>
      <c r="O52" s="255"/>
      <c r="P52" s="256"/>
      <c r="Q52" s="145"/>
      <c r="R52" s="146"/>
      <c r="S52" s="146"/>
      <c r="T52" s="146"/>
      <c r="U52" s="147"/>
      <c r="V52" s="145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47"/>
      <c r="AH52" s="155"/>
      <c r="AI52" s="156"/>
      <c r="AJ52" s="157"/>
      <c r="AK52" s="158"/>
      <c r="AL52" s="159"/>
      <c r="AM52" s="160"/>
      <c r="AN52" s="161"/>
      <c r="AO52" s="162"/>
      <c r="AP52" s="162"/>
      <c r="AQ52" s="152"/>
      <c r="AR52" s="153"/>
      <c r="AS52" s="154"/>
    </row>
    <row r="53" spans="1:45" s="27" customFormat="1" ht="9.75" customHeight="1" x14ac:dyDescent="0.2">
      <c r="A53" s="126">
        <v>1.7</v>
      </c>
      <c r="B53" s="127">
        <v>1.7</v>
      </c>
      <c r="C53" s="132" t="str">
        <f>IF(AJ1="Français","Dimension plat","Dimension flat part")</f>
        <v>Dimension plat</v>
      </c>
      <c r="D53" s="132"/>
      <c r="E53" s="132"/>
      <c r="F53" s="132"/>
      <c r="G53" s="132"/>
      <c r="H53" s="132"/>
      <c r="I53" s="132"/>
      <c r="J53" s="195"/>
      <c r="K53" s="254"/>
      <c r="L53" s="255"/>
      <c r="M53" s="255"/>
      <c r="N53" s="255"/>
      <c r="O53" s="255"/>
      <c r="P53" s="256"/>
      <c r="Q53" s="145"/>
      <c r="R53" s="146"/>
      <c r="S53" s="146"/>
      <c r="T53" s="146"/>
      <c r="U53" s="147"/>
      <c r="V53" s="145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7"/>
      <c r="AH53" s="177"/>
      <c r="AI53" s="177"/>
      <c r="AJ53" s="177"/>
      <c r="AK53" s="178"/>
      <c r="AL53" s="178"/>
      <c r="AM53" s="178"/>
      <c r="AN53" s="179"/>
      <c r="AO53" s="179"/>
      <c r="AP53" s="179"/>
      <c r="AQ53" s="180"/>
      <c r="AR53" s="180"/>
      <c r="AS53" s="180"/>
    </row>
    <row r="54" spans="1:45" s="27" customFormat="1" ht="9.75" customHeight="1" x14ac:dyDescent="0.2">
      <c r="A54" s="126">
        <v>1.8</v>
      </c>
      <c r="B54" s="127">
        <v>1.8</v>
      </c>
      <c r="C54" s="132" t="str">
        <f>IF(AJ1="Français","Dimension talon","Dimension box base")</f>
        <v>Dimension talon</v>
      </c>
      <c r="D54" s="132"/>
      <c r="E54" s="132"/>
      <c r="F54" s="132"/>
      <c r="G54" s="132"/>
      <c r="H54" s="132"/>
      <c r="I54" s="132"/>
      <c r="J54" s="195"/>
      <c r="K54" s="254"/>
      <c r="L54" s="255"/>
      <c r="M54" s="255"/>
      <c r="N54" s="255"/>
      <c r="O54" s="255"/>
      <c r="P54" s="256"/>
      <c r="Q54" s="145"/>
      <c r="R54" s="146"/>
      <c r="S54" s="146"/>
      <c r="T54" s="146"/>
      <c r="U54" s="147"/>
      <c r="V54" s="145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  <c r="AG54" s="147"/>
      <c r="AH54" s="177"/>
      <c r="AI54" s="177"/>
      <c r="AJ54" s="177"/>
      <c r="AK54" s="178"/>
      <c r="AL54" s="178"/>
      <c r="AM54" s="178"/>
      <c r="AN54" s="179"/>
      <c r="AO54" s="179"/>
      <c r="AP54" s="179"/>
      <c r="AQ54" s="180"/>
      <c r="AR54" s="180"/>
      <c r="AS54" s="180"/>
    </row>
    <row r="55" spans="1:45" s="27" customFormat="1" ht="9.75" customHeight="1" x14ac:dyDescent="0.2">
      <c r="A55" s="126">
        <v>1.9</v>
      </c>
      <c r="B55" s="127">
        <v>1.9</v>
      </c>
      <c r="C55" s="132" t="str">
        <f>IF(AJ1="Français","Dimension loupe","Size magnifying glass")</f>
        <v>Dimension loupe</v>
      </c>
      <c r="D55" s="132"/>
      <c r="E55" s="132"/>
      <c r="F55" s="132"/>
      <c r="G55" s="132"/>
      <c r="H55" s="132"/>
      <c r="I55" s="132"/>
      <c r="J55" s="195"/>
      <c r="K55" s="254"/>
      <c r="L55" s="255"/>
      <c r="M55" s="255"/>
      <c r="N55" s="255"/>
      <c r="O55" s="255"/>
      <c r="P55" s="256"/>
      <c r="Q55" s="145"/>
      <c r="R55" s="146"/>
      <c r="S55" s="146"/>
      <c r="T55" s="146"/>
      <c r="U55" s="147"/>
      <c r="V55" s="145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  <c r="AG55" s="147"/>
      <c r="AH55" s="177"/>
      <c r="AI55" s="177"/>
      <c r="AJ55" s="177"/>
      <c r="AK55" s="178"/>
      <c r="AL55" s="178"/>
      <c r="AM55" s="178"/>
      <c r="AN55" s="179"/>
      <c r="AO55" s="179"/>
      <c r="AP55" s="179"/>
      <c r="AQ55" s="180"/>
      <c r="AR55" s="180"/>
      <c r="AS55" s="180"/>
    </row>
    <row r="56" spans="1:45" s="27" customFormat="1" ht="9.75" customHeight="1" x14ac:dyDescent="0.2">
      <c r="A56" s="123"/>
      <c r="B56" s="124" t="s">
        <v>93</v>
      </c>
      <c r="C56" s="132"/>
      <c r="D56" s="132"/>
      <c r="E56" s="132"/>
      <c r="F56" s="132"/>
      <c r="G56" s="132"/>
      <c r="H56" s="132"/>
      <c r="I56" s="132"/>
      <c r="J56" s="195"/>
      <c r="K56" s="273"/>
      <c r="L56" s="269"/>
      <c r="M56" s="269"/>
      <c r="N56" s="269"/>
      <c r="O56" s="269"/>
      <c r="P56" s="274"/>
      <c r="Q56" s="266"/>
      <c r="R56" s="267"/>
      <c r="S56" s="267"/>
      <c r="T56" s="267"/>
      <c r="U56" s="268"/>
      <c r="V56" s="269"/>
      <c r="W56" s="269"/>
      <c r="X56" s="269"/>
      <c r="Y56" s="269"/>
      <c r="Z56" s="269"/>
      <c r="AA56" s="269"/>
      <c r="AB56" s="269"/>
      <c r="AC56" s="269"/>
      <c r="AD56" s="269"/>
      <c r="AE56" s="269"/>
      <c r="AF56" s="36"/>
      <c r="AG56" s="36"/>
      <c r="AH56" s="270"/>
      <c r="AI56" s="270"/>
      <c r="AJ56" s="270"/>
      <c r="AK56" s="271"/>
      <c r="AL56" s="271"/>
      <c r="AM56" s="271"/>
      <c r="AN56" s="272"/>
      <c r="AO56" s="272"/>
      <c r="AP56" s="272"/>
      <c r="AQ56" s="150"/>
      <c r="AR56" s="150"/>
      <c r="AS56" s="150"/>
    </row>
    <row r="57" spans="1:45" s="27" customFormat="1" ht="9.75" hidden="1" customHeight="1" x14ac:dyDescent="0.2">
      <c r="A57" s="57"/>
      <c r="B57" s="109"/>
      <c r="C57" s="110"/>
      <c r="D57" s="110"/>
      <c r="E57" s="110"/>
      <c r="F57" s="110"/>
      <c r="G57" s="110"/>
      <c r="H57" s="110"/>
      <c r="I57" s="110"/>
      <c r="J57" s="110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36"/>
      <c r="AG57" s="36"/>
      <c r="AH57" s="148">
        <f>SUM(AH47:AJ55)</f>
        <v>0</v>
      </c>
      <c r="AI57" s="148"/>
      <c r="AJ57" s="148"/>
      <c r="AK57" s="148">
        <f>SUM(AK47:AM56)</f>
        <v>0</v>
      </c>
      <c r="AL57" s="148"/>
      <c r="AM57" s="148"/>
      <c r="AN57" s="148">
        <f>SUM(AN47:AP56)</f>
        <v>0</v>
      </c>
      <c r="AO57" s="148"/>
      <c r="AP57" s="148"/>
      <c r="AQ57" s="148">
        <f>SUM(AQ47:AS56)</f>
        <v>0</v>
      </c>
      <c r="AR57" s="148"/>
      <c r="AS57" s="149"/>
    </row>
    <row r="58" spans="1:45" s="27" customFormat="1" ht="9.75" hidden="1" customHeight="1" x14ac:dyDescent="0.2">
      <c r="A58" s="102"/>
      <c r="B58" s="100"/>
      <c r="C58" s="99"/>
      <c r="D58" s="99"/>
      <c r="E58" s="99"/>
      <c r="F58" s="99"/>
      <c r="G58" s="99"/>
      <c r="H58" s="99"/>
      <c r="I58" s="99"/>
      <c r="J58" s="99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36"/>
      <c r="AG58" s="36"/>
      <c r="AH58" s="103"/>
      <c r="AI58" s="103"/>
      <c r="AJ58" s="103"/>
      <c r="AK58" s="103"/>
      <c r="AL58" s="103"/>
      <c r="AM58" s="103"/>
      <c r="AN58" s="103"/>
      <c r="AO58" s="103"/>
      <c r="AP58" s="103"/>
      <c r="AQ58" s="103"/>
      <c r="AR58" s="103"/>
      <c r="AS58" s="108"/>
    </row>
    <row r="59" spans="1:45" s="27" customFormat="1" ht="12.75" customHeight="1" x14ac:dyDescent="0.2">
      <c r="A59" s="151" t="s">
        <v>92</v>
      </c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5"/>
      <c r="AE59" s="135"/>
      <c r="AF59" s="135"/>
      <c r="AG59" s="135"/>
      <c r="AH59" s="135"/>
      <c r="AI59" s="135"/>
      <c r="AJ59" s="135"/>
      <c r="AK59" s="135"/>
      <c r="AL59" s="135"/>
      <c r="AM59" s="135"/>
      <c r="AN59" s="135"/>
      <c r="AO59" s="135"/>
      <c r="AP59" s="135"/>
      <c r="AQ59" s="135"/>
      <c r="AR59" s="135"/>
      <c r="AS59" s="136"/>
    </row>
    <row r="60" spans="1:45" s="27" customFormat="1" ht="9.75" customHeight="1" x14ac:dyDescent="0.2">
      <c r="A60" s="104"/>
      <c r="B60" s="107"/>
      <c r="C60" s="210" t="str">
        <f>IF(AJ1="Français","Attributs","Attributes")</f>
        <v>Attributs</v>
      </c>
      <c r="D60" s="210"/>
      <c r="E60" s="210"/>
      <c r="F60" s="210"/>
      <c r="G60" s="210"/>
      <c r="H60" s="210"/>
      <c r="I60" s="210"/>
      <c r="J60" s="210"/>
      <c r="K60" s="181" t="str">
        <f>IF(AJ1="Français","Contrôlé","Controlled")</f>
        <v>Contrôlé</v>
      </c>
      <c r="L60" s="182"/>
      <c r="M60" s="183"/>
      <c r="N60" s="163" t="str">
        <f>IF(AJ1="Français","Accepté","Accepted")</f>
        <v>Accepté</v>
      </c>
      <c r="O60" s="164"/>
      <c r="P60" s="165"/>
      <c r="Q60" s="166" t="str">
        <f>IF(AJ1="Français","Dérogé","Derogated")</f>
        <v>Dérogé</v>
      </c>
      <c r="R60" s="167"/>
      <c r="S60" s="167"/>
      <c r="T60" s="168" t="str">
        <f>IF(AJ1="Français","Refusé","Refused")</f>
        <v>Refusé</v>
      </c>
      <c r="U60" s="169"/>
      <c r="V60" s="170"/>
      <c r="W60" s="79"/>
      <c r="X60" s="79"/>
      <c r="Y60" s="79"/>
      <c r="Z60" s="96" t="str">
        <f>IF(AJ1="Français","Attributs","Attributes")</f>
        <v>Attributs</v>
      </c>
      <c r="AA60" s="79"/>
      <c r="AB60" s="93"/>
      <c r="AC60" s="93"/>
      <c r="AD60" s="93"/>
      <c r="AE60" s="93"/>
      <c r="AF60" s="37"/>
      <c r="AG60" s="80"/>
      <c r="AH60" s="181" t="str">
        <f>IF(AJ1="Français","Contrôlé","Controlled")</f>
        <v>Contrôlé</v>
      </c>
      <c r="AI60" s="182"/>
      <c r="AJ60" s="183"/>
      <c r="AK60" s="163" t="str">
        <f>IF(AJ1="Français","Accepté","Accepted")</f>
        <v>Accepté</v>
      </c>
      <c r="AL60" s="164"/>
      <c r="AM60" s="165"/>
      <c r="AN60" s="166" t="str">
        <f>IF(AJ1="Français","Dérogé","Derogated")</f>
        <v>Dérogé</v>
      </c>
      <c r="AO60" s="167"/>
      <c r="AP60" s="167"/>
      <c r="AQ60" s="168" t="str">
        <f>IF(AJ1="Français","Refusé","Refused")</f>
        <v>Refusé</v>
      </c>
      <c r="AR60" s="169"/>
      <c r="AS60" s="170"/>
    </row>
    <row r="61" spans="1:45" s="27" customFormat="1" ht="9.75" customHeight="1" x14ac:dyDescent="0.2">
      <c r="A61" s="126">
        <v>2.1</v>
      </c>
      <c r="B61" s="127"/>
      <c r="C61" s="276" t="str">
        <f>IF(AJ1="Français","Taches","Spot")</f>
        <v>Taches</v>
      </c>
      <c r="D61" s="276"/>
      <c r="E61" s="276"/>
      <c r="F61" s="276"/>
      <c r="G61" s="276"/>
      <c r="H61" s="276"/>
      <c r="I61" s="276"/>
      <c r="J61" s="276"/>
      <c r="K61" s="155"/>
      <c r="L61" s="156"/>
      <c r="M61" s="157"/>
      <c r="N61" s="158"/>
      <c r="O61" s="159"/>
      <c r="P61" s="160"/>
      <c r="Q61" s="161"/>
      <c r="R61" s="162"/>
      <c r="S61" s="162"/>
      <c r="T61" s="152"/>
      <c r="U61" s="153"/>
      <c r="V61" s="154"/>
      <c r="W61" s="32"/>
      <c r="X61" s="203">
        <v>2.8</v>
      </c>
      <c r="Y61" s="203"/>
      <c r="Z61" s="192" t="str">
        <f>IF(AJ1="Français","Défaut métalisation","Metalization default")</f>
        <v>Défaut métalisation</v>
      </c>
      <c r="AA61" s="192"/>
      <c r="AB61" s="192"/>
      <c r="AC61" s="192"/>
      <c r="AD61" s="192"/>
      <c r="AE61" s="192"/>
      <c r="AF61" s="192"/>
      <c r="AG61" s="193"/>
      <c r="AH61" s="155"/>
      <c r="AI61" s="156"/>
      <c r="AJ61" s="157"/>
      <c r="AK61" s="158"/>
      <c r="AL61" s="159"/>
      <c r="AM61" s="160"/>
      <c r="AN61" s="161"/>
      <c r="AO61" s="162"/>
      <c r="AP61" s="162"/>
      <c r="AQ61" s="152"/>
      <c r="AR61" s="153"/>
      <c r="AS61" s="154"/>
    </row>
    <row r="62" spans="1:45" s="27" customFormat="1" ht="9.75" customHeight="1" x14ac:dyDescent="0.2">
      <c r="A62" s="126">
        <v>2.2999999999999998</v>
      </c>
      <c r="B62" s="127"/>
      <c r="C62" s="194" t="str">
        <f>IF(AJ1="Français","Piqûres","Flaw")</f>
        <v>Piqûres</v>
      </c>
      <c r="D62" s="194"/>
      <c r="E62" s="194"/>
      <c r="F62" s="194"/>
      <c r="G62" s="194"/>
      <c r="H62" s="194"/>
      <c r="I62" s="194"/>
      <c r="J62" s="194"/>
      <c r="K62" s="155"/>
      <c r="L62" s="156"/>
      <c r="M62" s="157"/>
      <c r="N62" s="158"/>
      <c r="O62" s="159"/>
      <c r="P62" s="160"/>
      <c r="Q62" s="161"/>
      <c r="R62" s="162"/>
      <c r="S62" s="162"/>
      <c r="T62" s="152"/>
      <c r="U62" s="153"/>
      <c r="V62" s="154"/>
      <c r="W62" s="32"/>
      <c r="X62" s="203">
        <v>2.9</v>
      </c>
      <c r="Y62" s="203"/>
      <c r="Z62" s="201" t="str">
        <f>IF(AJ1="Français","Erreur métalisation","Metalization error")</f>
        <v>Erreur métalisation</v>
      </c>
      <c r="AA62" s="201"/>
      <c r="AB62" s="201"/>
      <c r="AC62" s="201"/>
      <c r="AD62" s="201"/>
      <c r="AE62" s="201"/>
      <c r="AF62" s="201"/>
      <c r="AG62" s="202"/>
      <c r="AH62" s="155"/>
      <c r="AI62" s="156"/>
      <c r="AJ62" s="157"/>
      <c r="AK62" s="158"/>
      <c r="AL62" s="159"/>
      <c r="AM62" s="160"/>
      <c r="AN62" s="161"/>
      <c r="AO62" s="162"/>
      <c r="AP62" s="162"/>
      <c r="AQ62" s="152"/>
      <c r="AR62" s="153"/>
      <c r="AS62" s="154"/>
    </row>
    <row r="63" spans="1:45" s="27" customFormat="1" ht="9.75" customHeight="1" x14ac:dyDescent="0.2">
      <c r="A63" s="126">
        <v>2.4</v>
      </c>
      <c r="B63" s="127"/>
      <c r="C63" s="194" t="str">
        <f>IF(AJ1="Français","Vagues","Waves effect")</f>
        <v>Vagues</v>
      </c>
      <c r="D63" s="194"/>
      <c r="E63" s="194"/>
      <c r="F63" s="194"/>
      <c r="G63" s="194"/>
      <c r="H63" s="194"/>
      <c r="I63" s="194"/>
      <c r="J63" s="194"/>
      <c r="K63" s="155"/>
      <c r="L63" s="156"/>
      <c r="M63" s="157"/>
      <c r="N63" s="158"/>
      <c r="O63" s="159"/>
      <c r="P63" s="160"/>
      <c r="Q63" s="161"/>
      <c r="R63" s="162"/>
      <c r="S63" s="162"/>
      <c r="T63" s="152"/>
      <c r="U63" s="153"/>
      <c r="V63" s="154"/>
      <c r="W63" s="32"/>
      <c r="X63" s="199">
        <v>2.1</v>
      </c>
      <c r="Y63" s="199"/>
      <c r="Z63" s="201" t="str">
        <f>IF(AJ1="Français","Couleur","Color")</f>
        <v>Couleur</v>
      </c>
      <c r="AA63" s="201"/>
      <c r="AB63" s="201"/>
      <c r="AC63" s="201"/>
      <c r="AD63" s="201"/>
      <c r="AE63" s="201"/>
      <c r="AF63" s="201"/>
      <c r="AG63" s="202"/>
      <c r="AH63" s="155"/>
      <c r="AI63" s="156"/>
      <c r="AJ63" s="157"/>
      <c r="AK63" s="158"/>
      <c r="AL63" s="159"/>
      <c r="AM63" s="160"/>
      <c r="AN63" s="161"/>
      <c r="AO63" s="162"/>
      <c r="AP63" s="162"/>
      <c r="AQ63" s="152"/>
      <c r="AR63" s="153"/>
      <c r="AS63" s="154"/>
    </row>
    <row r="64" spans="1:45" s="27" customFormat="1" ht="9.75" customHeight="1" x14ac:dyDescent="0.2">
      <c r="A64" s="126">
        <v>2.5</v>
      </c>
      <c r="B64" s="127"/>
      <c r="C64" s="194" t="str">
        <f>IF(AJ1="Français","Eclat","Brightness")</f>
        <v>Eclat</v>
      </c>
      <c r="D64" s="194"/>
      <c r="E64" s="194"/>
      <c r="F64" s="194"/>
      <c r="G64" s="194"/>
      <c r="H64" s="194"/>
      <c r="I64" s="194"/>
      <c r="J64" s="194"/>
      <c r="K64" s="155"/>
      <c r="L64" s="156"/>
      <c r="M64" s="157"/>
      <c r="N64" s="158"/>
      <c r="O64" s="159"/>
      <c r="P64" s="160"/>
      <c r="Q64" s="161"/>
      <c r="R64" s="162"/>
      <c r="S64" s="162"/>
      <c r="T64" s="152"/>
      <c r="U64" s="153"/>
      <c r="V64" s="154"/>
      <c r="W64" s="32"/>
      <c r="X64" s="199">
        <v>2.11</v>
      </c>
      <c r="Y64" s="199"/>
      <c r="Z64" s="201" t="str">
        <f>IF(AJ1="Français","Anti-relfet","Anti-reflective treat.")</f>
        <v>Anti-relfet</v>
      </c>
      <c r="AA64" s="201"/>
      <c r="AB64" s="201"/>
      <c r="AC64" s="201"/>
      <c r="AD64" s="201"/>
      <c r="AE64" s="201"/>
      <c r="AF64" s="201"/>
      <c r="AG64" s="202"/>
      <c r="AH64" s="155"/>
      <c r="AI64" s="156"/>
      <c r="AJ64" s="157"/>
      <c r="AK64" s="158"/>
      <c r="AL64" s="159"/>
      <c r="AM64" s="160"/>
      <c r="AN64" s="161"/>
      <c r="AO64" s="162"/>
      <c r="AP64" s="162"/>
      <c r="AQ64" s="152"/>
      <c r="AR64" s="153"/>
      <c r="AS64" s="154"/>
    </row>
    <row r="65" spans="1:45" s="27" customFormat="1" ht="9.75" customHeight="1" x14ac:dyDescent="0.2">
      <c r="A65" s="126">
        <v>2.6</v>
      </c>
      <c r="B65" s="127">
        <v>2.5</v>
      </c>
      <c r="C65" s="194" t="str">
        <f>IF(AJ1="Français","Finitions (poli/dépoli)","Finishing (polished/frosted)")</f>
        <v>Finitions (poli/dépoli)</v>
      </c>
      <c r="D65" s="194"/>
      <c r="E65" s="194"/>
      <c r="F65" s="194"/>
      <c r="G65" s="194"/>
      <c r="H65" s="194"/>
      <c r="I65" s="194"/>
      <c r="J65" s="194"/>
      <c r="K65" s="155"/>
      <c r="L65" s="156"/>
      <c r="M65" s="157"/>
      <c r="N65" s="158"/>
      <c r="O65" s="159"/>
      <c r="P65" s="160"/>
      <c r="Q65" s="161"/>
      <c r="R65" s="162"/>
      <c r="S65" s="162"/>
      <c r="T65" s="152"/>
      <c r="U65" s="153"/>
      <c r="V65" s="154"/>
      <c r="W65" s="32"/>
      <c r="X65" s="199">
        <v>2.12</v>
      </c>
      <c r="Y65" s="199"/>
      <c r="Z65" s="201" t="str">
        <f>IF(AJ1="Français","Biseau supérieur","Upper bevel")</f>
        <v>Biseau supérieur</v>
      </c>
      <c r="AA65" s="201"/>
      <c r="AB65" s="201"/>
      <c r="AC65" s="201"/>
      <c r="AD65" s="201"/>
      <c r="AE65" s="201"/>
      <c r="AF65" s="201"/>
      <c r="AG65" s="202"/>
      <c r="AH65" s="155"/>
      <c r="AI65" s="156"/>
      <c r="AJ65" s="157"/>
      <c r="AK65" s="158"/>
      <c r="AL65" s="159"/>
      <c r="AM65" s="160"/>
      <c r="AN65" s="161"/>
      <c r="AO65" s="162"/>
      <c r="AP65" s="162"/>
      <c r="AQ65" s="152"/>
      <c r="AR65" s="153"/>
      <c r="AS65" s="154"/>
    </row>
    <row r="66" spans="1:45" s="27" customFormat="1" ht="9.75" customHeight="1" x14ac:dyDescent="0.2">
      <c r="A66" s="126">
        <v>2.7</v>
      </c>
      <c r="B66" s="127">
        <v>2.6</v>
      </c>
      <c r="C66" s="194" t="str">
        <f>IF(AJ1="Français","Vibration","Vibrations")</f>
        <v>Vibration</v>
      </c>
      <c r="D66" s="194"/>
      <c r="E66" s="194"/>
      <c r="F66" s="194"/>
      <c r="G66" s="194"/>
      <c r="H66" s="194"/>
      <c r="I66" s="194"/>
      <c r="J66" s="194"/>
      <c r="K66" s="155"/>
      <c r="L66" s="156"/>
      <c r="M66" s="157"/>
      <c r="N66" s="158"/>
      <c r="O66" s="159"/>
      <c r="P66" s="160"/>
      <c r="Q66" s="161"/>
      <c r="R66" s="162"/>
      <c r="S66" s="162"/>
      <c r="T66" s="152"/>
      <c r="U66" s="153"/>
      <c r="V66" s="154"/>
      <c r="W66" s="32"/>
      <c r="X66" s="199">
        <v>2.13</v>
      </c>
      <c r="Y66" s="199"/>
      <c r="Z66" s="201" t="str">
        <f>IF(AJ1="Français","Biseau inférieur","Lower bevel")</f>
        <v>Biseau inférieur</v>
      </c>
      <c r="AA66" s="201"/>
      <c r="AB66" s="201"/>
      <c r="AC66" s="201"/>
      <c r="AD66" s="201"/>
      <c r="AE66" s="201"/>
      <c r="AF66" s="201"/>
      <c r="AG66" s="202"/>
      <c r="AH66" s="155"/>
      <c r="AI66" s="156"/>
      <c r="AJ66" s="157"/>
      <c r="AK66" s="158"/>
      <c r="AL66" s="159"/>
      <c r="AM66" s="160"/>
      <c r="AN66" s="161"/>
      <c r="AO66" s="162"/>
      <c r="AP66" s="162"/>
      <c r="AQ66" s="152"/>
      <c r="AR66" s="153"/>
      <c r="AS66" s="154"/>
    </row>
    <row r="67" spans="1:45" s="27" customFormat="1" ht="9.75" customHeight="1" x14ac:dyDescent="0.2">
      <c r="A67" s="126">
        <v>2.8</v>
      </c>
      <c r="B67" s="127">
        <v>2.7</v>
      </c>
      <c r="C67" s="275" t="str">
        <f>IF(AJ1="Français","Défaut polissage","Polishing default")</f>
        <v>Défaut polissage</v>
      </c>
      <c r="D67" s="275"/>
      <c r="E67" s="275"/>
      <c r="F67" s="275"/>
      <c r="G67" s="275"/>
      <c r="H67" s="275"/>
      <c r="I67" s="275"/>
      <c r="J67" s="275"/>
      <c r="K67" s="189"/>
      <c r="L67" s="190"/>
      <c r="M67" s="191"/>
      <c r="N67" s="184"/>
      <c r="O67" s="185"/>
      <c r="P67" s="186"/>
      <c r="Q67" s="187"/>
      <c r="R67" s="188"/>
      <c r="S67" s="188"/>
      <c r="T67" s="196"/>
      <c r="U67" s="197"/>
      <c r="V67" s="198"/>
      <c r="W67" s="36"/>
      <c r="X67" s="200">
        <v>2.14</v>
      </c>
      <c r="Y67" s="200"/>
      <c r="Z67" s="204" t="str">
        <f>IF(AJ1="Français","Tranche","Edge")</f>
        <v>Tranche</v>
      </c>
      <c r="AA67" s="204"/>
      <c r="AB67" s="204"/>
      <c r="AC67" s="204"/>
      <c r="AD67" s="204"/>
      <c r="AE67" s="204"/>
      <c r="AF67" s="204"/>
      <c r="AG67" s="205"/>
      <c r="AH67" s="189"/>
      <c r="AI67" s="190"/>
      <c r="AJ67" s="191"/>
      <c r="AK67" s="184"/>
      <c r="AL67" s="185"/>
      <c r="AM67" s="186"/>
      <c r="AN67" s="187"/>
      <c r="AO67" s="188"/>
      <c r="AP67" s="188"/>
      <c r="AQ67" s="196"/>
      <c r="AR67" s="197"/>
      <c r="AS67" s="198"/>
    </row>
    <row r="68" spans="1:45" s="27" customFormat="1" ht="12.75" hidden="1" customHeight="1" x14ac:dyDescent="0.2">
      <c r="A68" s="102"/>
      <c r="B68" s="78"/>
      <c r="C68" s="98"/>
      <c r="D68" s="21"/>
      <c r="E68" s="21"/>
      <c r="F68" s="21"/>
      <c r="G68" s="98"/>
      <c r="H68" s="21"/>
      <c r="I68" s="21"/>
      <c r="J68" s="21"/>
      <c r="K68" s="148">
        <f>SUM(K61:M67)</f>
        <v>0</v>
      </c>
      <c r="L68" s="148"/>
      <c r="M68" s="148"/>
      <c r="N68" s="148">
        <f>SUM(N61:P67)</f>
        <v>0</v>
      </c>
      <c r="O68" s="148"/>
      <c r="P68" s="148">
        <f t="shared" ref="P68" si="0">SUM(P61:S67)</f>
        <v>0</v>
      </c>
      <c r="Q68" s="148">
        <f>SUM(Q61:S67)</f>
        <v>0</v>
      </c>
      <c r="R68" s="148"/>
      <c r="S68" s="148"/>
      <c r="T68" s="148">
        <f>SUM(T61:V67)</f>
        <v>0</v>
      </c>
      <c r="U68" s="148"/>
      <c r="V68" s="148"/>
      <c r="W68" s="79"/>
      <c r="X68" s="11"/>
      <c r="Y68" s="11"/>
      <c r="Z68" s="79"/>
      <c r="AA68" s="79"/>
      <c r="AB68" s="37"/>
      <c r="AC68" s="37"/>
      <c r="AD68" s="37"/>
      <c r="AE68" s="37"/>
      <c r="AF68" s="37"/>
      <c r="AG68" s="79"/>
      <c r="AH68" s="148">
        <f>SUM(AH61:AJ67)</f>
        <v>0</v>
      </c>
      <c r="AI68" s="148"/>
      <c r="AJ68" s="148"/>
      <c r="AK68" s="148">
        <f>SUM(AK61:AM67)</f>
        <v>0</v>
      </c>
      <c r="AL68" s="148">
        <f>SUM(AL61:AO67)</f>
        <v>0</v>
      </c>
      <c r="AM68" s="148"/>
      <c r="AN68" s="148">
        <f>SUM(AN61:AP67)</f>
        <v>0</v>
      </c>
      <c r="AO68" s="148"/>
      <c r="AP68" s="148">
        <f>SUM(AP61:AQ67)</f>
        <v>0</v>
      </c>
      <c r="AQ68" s="148">
        <f>SUM(AQ61:AS67)</f>
        <v>0</v>
      </c>
      <c r="AR68" s="148"/>
      <c r="AS68" s="149"/>
    </row>
    <row r="69" spans="1:45" s="27" customFormat="1" ht="9.75" hidden="1" customHeight="1" x14ac:dyDescent="0.2">
      <c r="A69" s="57"/>
      <c r="B69" s="5"/>
      <c r="C69" s="6"/>
      <c r="D69" s="7"/>
      <c r="E69" s="7"/>
      <c r="F69" s="7"/>
      <c r="G69" s="37"/>
      <c r="H69" s="7"/>
      <c r="I69" s="7"/>
      <c r="J69" s="7"/>
      <c r="K69" s="7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1"/>
      <c r="X69" s="11"/>
      <c r="Y69" s="11"/>
      <c r="Z69" s="6"/>
      <c r="AA69" s="7"/>
      <c r="AB69" s="7"/>
      <c r="AC69" s="7"/>
      <c r="AD69" s="37"/>
      <c r="AE69" s="7"/>
      <c r="AF69" s="7"/>
      <c r="AG69" s="7"/>
      <c r="AH69" s="7"/>
      <c r="AI69" s="10"/>
      <c r="AJ69" s="10"/>
      <c r="AK69" s="10"/>
      <c r="AL69" s="10"/>
      <c r="AM69" s="10"/>
      <c r="AN69" s="10"/>
      <c r="AO69" s="10"/>
      <c r="AP69" s="10"/>
      <c r="AQ69" s="10"/>
      <c r="AR69" s="79"/>
      <c r="AS69" s="80"/>
    </row>
    <row r="70" spans="1:45" s="27" customFormat="1" ht="12.75" customHeight="1" x14ac:dyDescent="0.2">
      <c r="A70" s="105" t="str">
        <f>IF(AJ1="Français","3.- Résultats","3.- Results")</f>
        <v>3.- Résultats</v>
      </c>
      <c r="B70" s="129" t="str">
        <f>IF(AJ1="Français","Résultats","3Results")</f>
        <v>Résultats</v>
      </c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129"/>
      <c r="AA70" s="129"/>
      <c r="AB70" s="129"/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129"/>
      <c r="AP70" s="129"/>
      <c r="AQ70" s="129"/>
      <c r="AR70" s="129"/>
      <c r="AS70" s="130"/>
    </row>
    <row r="71" spans="1:45" s="27" customFormat="1" ht="12.75" customHeight="1" x14ac:dyDescent="0.2">
      <c r="A71" s="102"/>
      <c r="B71" s="51"/>
      <c r="C71" s="4"/>
      <c r="D71" s="2"/>
      <c r="E71" s="2"/>
      <c r="F71" s="2"/>
      <c r="G71" s="21"/>
      <c r="H71" s="2"/>
      <c r="I71" s="2"/>
      <c r="J71" s="2"/>
      <c r="K71" s="2"/>
      <c r="L71" s="3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90"/>
      <c r="X71" s="90"/>
      <c r="Y71" s="90"/>
      <c r="Z71" s="4"/>
      <c r="AA71" s="2"/>
      <c r="AB71" s="2"/>
      <c r="AC71" s="2"/>
      <c r="AD71" s="21"/>
      <c r="AE71" s="2"/>
      <c r="AF71" s="2"/>
      <c r="AG71" s="2"/>
      <c r="AH71" s="2"/>
      <c r="AI71" s="3"/>
      <c r="AJ71" s="3"/>
      <c r="AK71" s="3"/>
      <c r="AL71" s="3"/>
      <c r="AM71" s="3"/>
      <c r="AN71" s="3"/>
      <c r="AO71" s="3"/>
      <c r="AP71" s="3"/>
      <c r="AQ71" s="3"/>
      <c r="AR71" s="32"/>
      <c r="AS71" s="84"/>
    </row>
    <row r="72" spans="1:45" s="27" customFormat="1" ht="12.75" customHeight="1" x14ac:dyDescent="0.2">
      <c r="A72" s="102"/>
      <c r="B72" s="176" t="str">
        <f>IF(AJ1="Français","3.1 Quantité contrôlée","3.1 Controlled quantity")</f>
        <v>3.1 Quantité contrôlée</v>
      </c>
      <c r="C72" s="176"/>
      <c r="D72" s="176"/>
      <c r="E72" s="176"/>
      <c r="F72" s="176"/>
      <c r="G72" s="176"/>
      <c r="H72" s="176"/>
      <c r="I72" s="176"/>
      <c r="J72" s="176"/>
      <c r="K72" s="176"/>
      <c r="L72" s="32"/>
      <c r="M72" s="174" t="str">
        <f>IF(AJ1="Français","3.2 Quantité acceptée","3.2 Accepted quantity")</f>
        <v>3.2 Quantité acceptée</v>
      </c>
      <c r="N72" s="174"/>
      <c r="O72" s="174"/>
      <c r="P72" s="174"/>
      <c r="Q72" s="174"/>
      <c r="R72" s="174"/>
      <c r="S72" s="174"/>
      <c r="T72" s="174"/>
      <c r="U72" s="174"/>
      <c r="V72" s="174"/>
      <c r="W72" s="32"/>
      <c r="X72" s="175" t="str">
        <f>IF(AJ1="Français","3.3 Quantité dérogée","3.3 Derogated quantity")</f>
        <v>3.3 Quantité dérogée</v>
      </c>
      <c r="Y72" s="175"/>
      <c r="Z72" s="175"/>
      <c r="AA72" s="175"/>
      <c r="AB72" s="175"/>
      <c r="AC72" s="175"/>
      <c r="AD72" s="175"/>
      <c r="AE72" s="175"/>
      <c r="AF72" s="175"/>
      <c r="AG72" s="175"/>
      <c r="AH72" s="32"/>
      <c r="AI72" s="171" t="str">
        <f>IF(AJ1="Français","3.4 Quantité refusée","3.4 Refused quantity")</f>
        <v>3.4 Quantité refusée</v>
      </c>
      <c r="AJ72" s="172"/>
      <c r="AK72" s="172"/>
      <c r="AL72" s="172"/>
      <c r="AM72" s="172"/>
      <c r="AN72" s="172"/>
      <c r="AO72" s="172"/>
      <c r="AP72" s="172"/>
      <c r="AQ72" s="172"/>
      <c r="AR72" s="173"/>
      <c r="AS72" s="84"/>
    </row>
    <row r="73" spans="1:45" s="27" customFormat="1" ht="12.75" customHeight="1" x14ac:dyDescent="0.2">
      <c r="A73" s="102"/>
      <c r="B73" s="257">
        <f>AH57+K68</f>
        <v>0</v>
      </c>
      <c r="C73" s="258"/>
      <c r="D73" s="258"/>
      <c r="E73" s="258"/>
      <c r="F73" s="258"/>
      <c r="G73" s="258"/>
      <c r="H73" s="258"/>
      <c r="I73" s="258"/>
      <c r="J73" s="258"/>
      <c r="K73" s="259"/>
      <c r="L73" s="32"/>
      <c r="M73" s="277">
        <f>AK57+N68+AK68</f>
        <v>0</v>
      </c>
      <c r="N73" s="278"/>
      <c r="O73" s="278"/>
      <c r="P73" s="278"/>
      <c r="Q73" s="278"/>
      <c r="R73" s="278"/>
      <c r="S73" s="278"/>
      <c r="T73" s="278"/>
      <c r="U73" s="278"/>
      <c r="V73" s="279"/>
      <c r="W73" s="32"/>
      <c r="X73" s="286">
        <f>AN57+Q68+AN68</f>
        <v>0</v>
      </c>
      <c r="Y73" s="286"/>
      <c r="Z73" s="286"/>
      <c r="AA73" s="286"/>
      <c r="AB73" s="286"/>
      <c r="AC73" s="286"/>
      <c r="AD73" s="286"/>
      <c r="AE73" s="286"/>
      <c r="AF73" s="286"/>
      <c r="AG73" s="286"/>
      <c r="AH73" s="32"/>
      <c r="AI73" s="287">
        <f>AQ57+T68+AQ68</f>
        <v>0</v>
      </c>
      <c r="AJ73" s="287"/>
      <c r="AK73" s="287"/>
      <c r="AL73" s="287"/>
      <c r="AM73" s="287"/>
      <c r="AN73" s="287"/>
      <c r="AO73" s="287"/>
      <c r="AP73" s="287"/>
      <c r="AQ73" s="287"/>
      <c r="AR73" s="287"/>
      <c r="AS73" s="84"/>
    </row>
    <row r="74" spans="1:45" s="27" customFormat="1" ht="12.75" customHeight="1" x14ac:dyDescent="0.2">
      <c r="A74" s="102"/>
      <c r="B74" s="260"/>
      <c r="C74" s="261"/>
      <c r="D74" s="261"/>
      <c r="E74" s="261"/>
      <c r="F74" s="261"/>
      <c r="G74" s="261"/>
      <c r="H74" s="261"/>
      <c r="I74" s="261"/>
      <c r="J74" s="261"/>
      <c r="K74" s="262"/>
      <c r="L74" s="32"/>
      <c r="M74" s="280"/>
      <c r="N74" s="281"/>
      <c r="O74" s="281"/>
      <c r="P74" s="281"/>
      <c r="Q74" s="281"/>
      <c r="R74" s="281"/>
      <c r="S74" s="281"/>
      <c r="T74" s="281"/>
      <c r="U74" s="281"/>
      <c r="V74" s="282"/>
      <c r="W74" s="32"/>
      <c r="X74" s="286"/>
      <c r="Y74" s="286"/>
      <c r="Z74" s="286"/>
      <c r="AA74" s="286"/>
      <c r="AB74" s="286"/>
      <c r="AC74" s="286"/>
      <c r="AD74" s="286"/>
      <c r="AE74" s="286"/>
      <c r="AF74" s="286"/>
      <c r="AG74" s="286"/>
      <c r="AH74" s="32"/>
      <c r="AI74" s="287"/>
      <c r="AJ74" s="287"/>
      <c r="AK74" s="287"/>
      <c r="AL74" s="287"/>
      <c r="AM74" s="287"/>
      <c r="AN74" s="287"/>
      <c r="AO74" s="287"/>
      <c r="AP74" s="287"/>
      <c r="AQ74" s="287"/>
      <c r="AR74" s="287"/>
      <c r="AS74" s="84"/>
    </row>
    <row r="75" spans="1:45" s="27" customFormat="1" ht="12.75" customHeight="1" x14ac:dyDescent="0.2">
      <c r="A75" s="102"/>
      <c r="B75" s="263"/>
      <c r="C75" s="264"/>
      <c r="D75" s="264"/>
      <c r="E75" s="264"/>
      <c r="F75" s="264"/>
      <c r="G75" s="264"/>
      <c r="H75" s="264"/>
      <c r="I75" s="264"/>
      <c r="J75" s="264"/>
      <c r="K75" s="265"/>
      <c r="L75" s="32"/>
      <c r="M75" s="283"/>
      <c r="N75" s="284"/>
      <c r="O75" s="284"/>
      <c r="P75" s="284"/>
      <c r="Q75" s="284"/>
      <c r="R75" s="284"/>
      <c r="S75" s="284"/>
      <c r="T75" s="284"/>
      <c r="U75" s="284"/>
      <c r="V75" s="285"/>
      <c r="W75" s="32"/>
      <c r="X75" s="286"/>
      <c r="Y75" s="286"/>
      <c r="Z75" s="286"/>
      <c r="AA75" s="286"/>
      <c r="AB75" s="286"/>
      <c r="AC75" s="286"/>
      <c r="AD75" s="286"/>
      <c r="AE75" s="286"/>
      <c r="AF75" s="286"/>
      <c r="AG75" s="286"/>
      <c r="AH75" s="32"/>
      <c r="AI75" s="287"/>
      <c r="AJ75" s="287"/>
      <c r="AK75" s="287"/>
      <c r="AL75" s="287"/>
      <c r="AM75" s="287"/>
      <c r="AN75" s="287"/>
      <c r="AO75" s="287"/>
      <c r="AP75" s="287"/>
      <c r="AQ75" s="287"/>
      <c r="AR75" s="287"/>
      <c r="AS75" s="84"/>
    </row>
    <row r="76" spans="1:45" s="27" customFormat="1" ht="12.75" customHeight="1" x14ac:dyDescent="0.2">
      <c r="A76" s="82"/>
      <c r="B76" s="52"/>
      <c r="C76" s="49"/>
      <c r="D76" s="50"/>
      <c r="E76" s="50"/>
      <c r="F76" s="50"/>
      <c r="G76" s="8"/>
      <c r="H76" s="50"/>
      <c r="I76" s="8"/>
      <c r="J76" s="8"/>
      <c r="K76" s="95"/>
      <c r="L76" s="36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40"/>
      <c r="X76" s="40"/>
      <c r="Y76" s="40"/>
      <c r="Z76" s="95"/>
      <c r="AA76" s="8"/>
      <c r="AB76" s="8"/>
      <c r="AC76" s="8"/>
      <c r="AD76" s="8"/>
      <c r="AE76" s="50"/>
      <c r="AF76" s="50"/>
      <c r="AG76" s="50"/>
      <c r="AH76" s="50"/>
      <c r="AI76" s="12"/>
      <c r="AJ76" s="12"/>
      <c r="AK76" s="12"/>
      <c r="AL76" s="12"/>
      <c r="AM76" s="12"/>
      <c r="AN76" s="12"/>
      <c r="AO76" s="12"/>
      <c r="AP76" s="12"/>
      <c r="AQ76" s="12"/>
      <c r="AR76" s="36"/>
      <c r="AS76" s="118"/>
    </row>
    <row r="77" spans="1:45" s="27" customFormat="1" ht="3.75" customHeight="1" x14ac:dyDescent="0.2">
      <c r="A77" s="82"/>
      <c r="B77" s="48"/>
      <c r="C77" s="49"/>
      <c r="D77" s="50"/>
      <c r="E77" s="50"/>
      <c r="F77" s="50"/>
      <c r="G77" s="8"/>
      <c r="H77" s="50"/>
      <c r="I77" s="50"/>
      <c r="J77" s="50"/>
      <c r="K77" s="50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40"/>
      <c r="X77" s="40"/>
      <c r="Y77" s="40"/>
      <c r="Z77" s="49"/>
      <c r="AA77" s="50"/>
      <c r="AB77" s="50"/>
      <c r="AC77" s="50"/>
      <c r="AD77" s="8"/>
      <c r="AE77" s="50"/>
      <c r="AF77" s="50"/>
      <c r="AG77" s="50"/>
      <c r="AH77" s="50"/>
      <c r="AI77" s="12"/>
      <c r="AJ77" s="12"/>
      <c r="AK77" s="12"/>
      <c r="AL77" s="12"/>
      <c r="AM77" s="12"/>
      <c r="AN77" s="12"/>
      <c r="AO77" s="12"/>
      <c r="AP77" s="12"/>
      <c r="AQ77" s="12"/>
      <c r="AR77" s="79"/>
      <c r="AS77" s="80"/>
    </row>
    <row r="78" spans="1:45" s="27" customFormat="1" ht="9" customHeight="1" x14ac:dyDescent="0.2">
      <c r="A78" s="83"/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32"/>
      <c r="AS78" s="84"/>
    </row>
    <row r="79" spans="1:45" s="27" customFormat="1" ht="9" customHeight="1" x14ac:dyDescent="0.2">
      <c r="A79" s="33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84"/>
    </row>
    <row r="80" spans="1:45" s="27" customFormat="1" ht="9" customHeight="1" x14ac:dyDescent="0.2">
      <c r="A80" s="126" t="str">
        <f>IF(AJ1="Français","Haute-Rive 34 - 2950 Courgenay - Suisse","Haute-Rive 34 - 2950 Courgenay - Switzerland")</f>
        <v>Haute-Rive 34 - 2950 Courgenay - Suisse</v>
      </c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127"/>
      <c r="AO80" s="127"/>
      <c r="AP80" s="127"/>
      <c r="AQ80" s="127"/>
      <c r="AR80" s="127"/>
      <c r="AS80" s="128"/>
    </row>
    <row r="81" spans="1:45" s="27" customFormat="1" ht="9" customHeight="1" x14ac:dyDescent="0.2">
      <c r="A81" s="123" t="str">
        <f>IF(AJ1="Français","Tél. +41 32 466 64 32 - Fax. +41 32 466 56 85 - Email: contact@absaphir.com","P. +41 32 466 64 32 - F. +41 32 466 56 85 - Email: contact@absaphir.com")</f>
        <v>Tél. +41 32 466 64 32 - Fax. +41 32 466 56 85 - Email: contact@absaphir.com</v>
      </c>
      <c r="B81" s="124"/>
      <c r="C81" s="124"/>
      <c r="D81" s="124"/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24"/>
      <c r="AD81" s="124"/>
      <c r="AE81" s="124"/>
      <c r="AF81" s="124"/>
      <c r="AG81" s="124"/>
      <c r="AH81" s="124"/>
      <c r="AI81" s="124"/>
      <c r="AJ81" s="124"/>
      <c r="AK81" s="124"/>
      <c r="AL81" s="124"/>
      <c r="AM81" s="124"/>
      <c r="AN81" s="124"/>
      <c r="AO81" s="124"/>
      <c r="AP81" s="124"/>
      <c r="AQ81" s="124"/>
      <c r="AR81" s="124"/>
      <c r="AS81" s="125"/>
    </row>
  </sheetData>
  <mergeCells count="253">
    <mergeCell ref="Q55:U55"/>
    <mergeCell ref="AH52:AJ52"/>
    <mergeCell ref="AK52:AM52"/>
    <mergeCell ref="M73:V75"/>
    <mergeCell ref="X73:AG75"/>
    <mergeCell ref="AI73:AR75"/>
    <mergeCell ref="K61:M61"/>
    <mergeCell ref="K62:M62"/>
    <mergeCell ref="K63:M63"/>
    <mergeCell ref="K64:M64"/>
    <mergeCell ref="K65:M65"/>
    <mergeCell ref="K66:M66"/>
    <mergeCell ref="K67:M67"/>
    <mergeCell ref="N61:P61"/>
    <mergeCell ref="N62:P62"/>
    <mergeCell ref="N63:P63"/>
    <mergeCell ref="N64:P64"/>
    <mergeCell ref="N65:P65"/>
    <mergeCell ref="N66:P66"/>
    <mergeCell ref="B73:K75"/>
    <mergeCell ref="Q56:U56"/>
    <mergeCell ref="V56:AE56"/>
    <mergeCell ref="C56:J56"/>
    <mergeCell ref="AH56:AJ56"/>
    <mergeCell ref="AK56:AM56"/>
    <mergeCell ref="AN56:AP56"/>
    <mergeCell ref="K52:P52"/>
    <mergeCell ref="K53:P53"/>
    <mergeCell ref="K54:P54"/>
    <mergeCell ref="K55:P55"/>
    <mergeCell ref="K56:P56"/>
    <mergeCell ref="C67:J67"/>
    <mergeCell ref="C66:J66"/>
    <mergeCell ref="T65:V65"/>
    <mergeCell ref="T62:V62"/>
    <mergeCell ref="T61:V61"/>
    <mergeCell ref="X61:Y61"/>
    <mergeCell ref="T66:V66"/>
    <mergeCell ref="T67:V67"/>
    <mergeCell ref="Z66:AG66"/>
    <mergeCell ref="T63:V63"/>
    <mergeCell ref="C61:J61"/>
    <mergeCell ref="C62:J62"/>
    <mergeCell ref="C46:J46"/>
    <mergeCell ref="C47:J47"/>
    <mergeCell ref="C48:J48"/>
    <mergeCell ref="C51:J51"/>
    <mergeCell ref="Q54:U54"/>
    <mergeCell ref="C52:J52"/>
    <mergeCell ref="C53:J53"/>
    <mergeCell ref="C54:J54"/>
    <mergeCell ref="C49:J49"/>
    <mergeCell ref="C50:J50"/>
    <mergeCell ref="K47:P47"/>
    <mergeCell ref="K48:P48"/>
    <mergeCell ref="K49:P49"/>
    <mergeCell ref="K50:P50"/>
    <mergeCell ref="K51:P51"/>
    <mergeCell ref="Q47:U47"/>
    <mergeCell ref="Q48:U48"/>
    <mergeCell ref="Q49:U49"/>
    <mergeCell ref="Q50:U50"/>
    <mergeCell ref="Q51:U51"/>
    <mergeCell ref="Q52:U52"/>
    <mergeCell ref="Q53:U53"/>
    <mergeCell ref="AE1:AI1"/>
    <mergeCell ref="A8:R8"/>
    <mergeCell ref="C21:I23"/>
    <mergeCell ref="F18:Q18"/>
    <mergeCell ref="F10:Q10"/>
    <mergeCell ref="F12:Q12"/>
    <mergeCell ref="F14:Q14"/>
    <mergeCell ref="F16:Q16"/>
    <mergeCell ref="A2:H6"/>
    <mergeCell ref="AD9:AH9"/>
    <mergeCell ref="I2:AI6"/>
    <mergeCell ref="AC16:AE16"/>
    <mergeCell ref="AA8:AQ8"/>
    <mergeCell ref="S8:Z8"/>
    <mergeCell ref="AJ1:AS1"/>
    <mergeCell ref="C34:J37"/>
    <mergeCell ref="C39:L41"/>
    <mergeCell ref="C24:K30"/>
    <mergeCell ref="C31:J33"/>
    <mergeCell ref="C60:J60"/>
    <mergeCell ref="K60:M60"/>
    <mergeCell ref="N60:P60"/>
    <mergeCell ref="Q60:S60"/>
    <mergeCell ref="AN9:AP9"/>
    <mergeCell ref="AH50:AJ50"/>
    <mergeCell ref="AK50:AM50"/>
    <mergeCell ref="AN50:AP50"/>
    <mergeCell ref="AO12:AS12"/>
    <mergeCell ref="AO14:AS14"/>
    <mergeCell ref="AO16:AS16"/>
    <mergeCell ref="AO18:AS18"/>
    <mergeCell ref="V52:AG52"/>
    <mergeCell ref="V53:AG53"/>
    <mergeCell ref="V54:AG54"/>
    <mergeCell ref="AH57:AJ57"/>
    <mergeCell ref="AK57:AM57"/>
    <mergeCell ref="K46:P46"/>
    <mergeCell ref="Q46:U46"/>
    <mergeCell ref="V46:AE46"/>
    <mergeCell ref="C63:J63"/>
    <mergeCell ref="C64:J64"/>
    <mergeCell ref="C65:J65"/>
    <mergeCell ref="T64:V64"/>
    <mergeCell ref="C55:J55"/>
    <mergeCell ref="AN66:AP66"/>
    <mergeCell ref="AQ66:AS66"/>
    <mergeCell ref="AN67:AP67"/>
    <mergeCell ref="AQ67:AS67"/>
    <mergeCell ref="X65:Y65"/>
    <mergeCell ref="X66:Y66"/>
    <mergeCell ref="X67:Y67"/>
    <mergeCell ref="Z65:AG65"/>
    <mergeCell ref="X62:Y62"/>
    <mergeCell ref="X63:Y63"/>
    <mergeCell ref="X64:Y64"/>
    <mergeCell ref="AK63:AM63"/>
    <mergeCell ref="AN63:AP63"/>
    <mergeCell ref="AK66:AM66"/>
    <mergeCell ref="AK67:AM67"/>
    <mergeCell ref="Z67:AG67"/>
    <mergeCell ref="Z62:AG62"/>
    <mergeCell ref="Z63:AG63"/>
    <mergeCell ref="Z64:AG64"/>
    <mergeCell ref="N67:P67"/>
    <mergeCell ref="Q64:S64"/>
    <mergeCell ref="Q65:S65"/>
    <mergeCell ref="Q66:S66"/>
    <mergeCell ref="Q67:S67"/>
    <mergeCell ref="T60:V60"/>
    <mergeCell ref="AH60:AJ60"/>
    <mergeCell ref="AH63:AJ63"/>
    <mergeCell ref="AH66:AJ66"/>
    <mergeCell ref="AH67:AJ67"/>
    <mergeCell ref="Z61:AG61"/>
    <mergeCell ref="AN61:AP61"/>
    <mergeCell ref="AQ61:AS61"/>
    <mergeCell ref="AH62:AJ62"/>
    <mergeCell ref="AK62:AM62"/>
    <mergeCell ref="AN62:AP62"/>
    <mergeCell ref="AQ62:AS62"/>
    <mergeCell ref="Q61:S61"/>
    <mergeCell ref="Q62:S62"/>
    <mergeCell ref="Q63:S63"/>
    <mergeCell ref="AQ50:AS50"/>
    <mergeCell ref="AH51:AJ51"/>
    <mergeCell ref="AK51:AM51"/>
    <mergeCell ref="AN51:AP51"/>
    <mergeCell ref="AQ51:AS51"/>
    <mergeCell ref="AH46:AJ46"/>
    <mergeCell ref="AK46:AM46"/>
    <mergeCell ref="AN46:AP46"/>
    <mergeCell ref="AQ46:AS46"/>
    <mergeCell ref="AH47:AJ47"/>
    <mergeCell ref="AK47:AM47"/>
    <mergeCell ref="AN47:AP47"/>
    <mergeCell ref="AQ47:AS47"/>
    <mergeCell ref="AH48:AJ48"/>
    <mergeCell ref="AK48:AM48"/>
    <mergeCell ref="AN48:AP48"/>
    <mergeCell ref="AQ48:AS48"/>
    <mergeCell ref="AH49:AJ49"/>
    <mergeCell ref="AK49:AM49"/>
    <mergeCell ref="AI72:AR72"/>
    <mergeCell ref="M72:V72"/>
    <mergeCell ref="X72:AG72"/>
    <mergeCell ref="C45:AS45"/>
    <mergeCell ref="A65:B65"/>
    <mergeCell ref="A66:B66"/>
    <mergeCell ref="A67:B67"/>
    <mergeCell ref="B72:K72"/>
    <mergeCell ref="AH55:AJ55"/>
    <mergeCell ref="AK55:AM55"/>
    <mergeCell ref="AN55:AP55"/>
    <mergeCell ref="AQ55:AS55"/>
    <mergeCell ref="AN52:AP52"/>
    <mergeCell ref="AQ52:AS52"/>
    <mergeCell ref="AH53:AJ53"/>
    <mergeCell ref="AK53:AM53"/>
    <mergeCell ref="AN53:AP53"/>
    <mergeCell ref="AQ53:AS53"/>
    <mergeCell ref="AH54:AJ54"/>
    <mergeCell ref="AK54:AM54"/>
    <mergeCell ref="AN54:AP54"/>
    <mergeCell ref="AQ54:AS54"/>
    <mergeCell ref="AN49:AP49"/>
    <mergeCell ref="AQ49:AS49"/>
    <mergeCell ref="AK68:AM68"/>
    <mergeCell ref="AN68:AP68"/>
    <mergeCell ref="AQ68:AS68"/>
    <mergeCell ref="K68:M68"/>
    <mergeCell ref="N68:P68"/>
    <mergeCell ref="Q68:S68"/>
    <mergeCell ref="T68:V68"/>
    <mergeCell ref="V55:AG55"/>
    <mergeCell ref="AQ56:AS56"/>
    <mergeCell ref="A59:AS59"/>
    <mergeCell ref="AQ63:AS63"/>
    <mergeCell ref="AH64:AJ64"/>
    <mergeCell ref="AK64:AM64"/>
    <mergeCell ref="AN64:AP64"/>
    <mergeCell ref="AQ64:AS64"/>
    <mergeCell ref="AH65:AJ65"/>
    <mergeCell ref="AK65:AM65"/>
    <mergeCell ref="AN65:AP65"/>
    <mergeCell ref="AQ65:AS65"/>
    <mergeCell ref="AK60:AM60"/>
    <mergeCell ref="AN60:AP60"/>
    <mergeCell ref="AQ60:AS60"/>
    <mergeCell ref="AH61:AJ61"/>
    <mergeCell ref="AK61:AM61"/>
    <mergeCell ref="A61:B61"/>
    <mergeCell ref="A62:B62"/>
    <mergeCell ref="A63:B63"/>
    <mergeCell ref="A64:B64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81:AS81"/>
    <mergeCell ref="A80:AS80"/>
    <mergeCell ref="B70:AS70"/>
    <mergeCell ref="A10:E10"/>
    <mergeCell ref="A12:E12"/>
    <mergeCell ref="A14:E14"/>
    <mergeCell ref="A16:E16"/>
    <mergeCell ref="B20:AS20"/>
    <mergeCell ref="A18:E18"/>
    <mergeCell ref="A22:B22"/>
    <mergeCell ref="A27:B27"/>
    <mergeCell ref="A32:B32"/>
    <mergeCell ref="A39:B39"/>
    <mergeCell ref="A43:B43"/>
    <mergeCell ref="A35:B36"/>
    <mergeCell ref="AD40:AN40"/>
    <mergeCell ref="V47:AG47"/>
    <mergeCell ref="V48:AG48"/>
    <mergeCell ref="V49:AG49"/>
    <mergeCell ref="V50:AG50"/>
    <mergeCell ref="V51:AG51"/>
    <mergeCell ref="AN57:AP57"/>
    <mergeCell ref="AQ57:AS57"/>
    <mergeCell ref="AH68:AJ68"/>
  </mergeCells>
  <phoneticPr fontId="0" type="noConversion"/>
  <conditionalFormatting sqref="AN69:AP69 AN71:AP71 S69:T69 S76:T77 AN76:AP77">
    <cfRule type="cellIs" dxfId="43" priority="112" stopIfTrue="1" operator="notEqual">
      <formula>0</formula>
    </cfRule>
  </conditionalFormatting>
  <conditionalFormatting sqref="U69:V69 V47 U76:V77 AQ69 AQ71 AQ76:AQ77">
    <cfRule type="cellIs" dxfId="42" priority="109" stopIfTrue="1" operator="equal">
      <formula>"A"</formula>
    </cfRule>
    <cfRule type="cellIs" dxfId="41" priority="110" stopIfTrue="1" operator="equal">
      <formula>"D"</formula>
    </cfRule>
    <cfRule type="cellIs" dxfId="40" priority="111" stopIfTrue="1" operator="equal">
      <formula>"R"</formula>
    </cfRule>
  </conditionalFormatting>
  <conditionalFormatting sqref="AN69:AQ69 AN71:AQ71 AN76:AQ77">
    <cfRule type="cellIs" dxfId="39" priority="102" stopIfTrue="1" operator="equal">
      <formula>"Accepté"</formula>
    </cfRule>
    <cfRule type="cellIs" dxfId="38" priority="103" stopIfTrue="1" operator="equal">
      <formula>"Refusé"</formula>
    </cfRule>
  </conditionalFormatting>
  <conditionalFormatting sqref="F18">
    <cfRule type="cellIs" dxfId="37" priority="99" stopIfTrue="1" operator="equal">
      <formula>""</formula>
    </cfRule>
  </conditionalFormatting>
  <conditionalFormatting sqref="F10">
    <cfRule type="cellIs" dxfId="36" priority="76" stopIfTrue="1" operator="equal">
      <formula>""</formula>
    </cfRule>
  </conditionalFormatting>
  <conditionalFormatting sqref="C47">
    <cfRule type="cellIs" dxfId="35" priority="73" stopIfTrue="1" operator="equal">
      <formula>""</formula>
    </cfRule>
    <cfRule type="cellIs" dxfId="34" priority="74" stopIfTrue="1" operator="equal">
      <formula>0</formula>
    </cfRule>
  </conditionalFormatting>
  <conditionalFormatting sqref="C48">
    <cfRule type="cellIs" dxfId="33" priority="45" stopIfTrue="1" operator="equal">
      <formula>""</formula>
    </cfRule>
    <cfRule type="cellIs" dxfId="32" priority="46" stopIfTrue="1" operator="equal">
      <formula>0</formula>
    </cfRule>
  </conditionalFormatting>
  <conditionalFormatting sqref="F12">
    <cfRule type="cellIs" dxfId="31" priority="41" stopIfTrue="1" operator="equal">
      <formula>""</formula>
    </cfRule>
  </conditionalFormatting>
  <conditionalFormatting sqref="F14">
    <cfRule type="cellIs" dxfId="30" priority="40" stopIfTrue="1" operator="equal">
      <formula>""</formula>
    </cfRule>
  </conditionalFormatting>
  <conditionalFormatting sqref="F16">
    <cfRule type="cellIs" dxfId="29" priority="39" stopIfTrue="1" operator="equal">
      <formula>""</formula>
    </cfRule>
  </conditionalFormatting>
  <conditionalFormatting sqref="C49:C55">
    <cfRule type="cellIs" dxfId="28" priority="37" stopIfTrue="1" operator="equal">
      <formula>""</formula>
    </cfRule>
    <cfRule type="cellIs" dxfId="27" priority="38" stopIfTrue="1" operator="equal">
      <formula>0</formula>
    </cfRule>
  </conditionalFormatting>
  <conditionalFormatting sqref="V56:V58">
    <cfRule type="cellIs" dxfId="26" priority="34" stopIfTrue="1" operator="equal">
      <formula>"A"</formula>
    </cfRule>
    <cfRule type="cellIs" dxfId="25" priority="35" stopIfTrue="1" operator="equal">
      <formula>"D"</formula>
    </cfRule>
    <cfRule type="cellIs" dxfId="24" priority="36" stopIfTrue="1" operator="equal">
      <formula>"R"</formula>
    </cfRule>
  </conditionalFormatting>
  <conditionalFormatting sqref="V48">
    <cfRule type="cellIs" dxfId="23" priority="31" stopIfTrue="1" operator="equal">
      <formula>"A"</formula>
    </cfRule>
    <cfRule type="cellIs" dxfId="22" priority="32" stopIfTrue="1" operator="equal">
      <formula>"D"</formula>
    </cfRule>
    <cfRule type="cellIs" dxfId="21" priority="33" stopIfTrue="1" operator="equal">
      <formula>"R"</formula>
    </cfRule>
  </conditionalFormatting>
  <conditionalFormatting sqref="V49">
    <cfRule type="cellIs" dxfId="20" priority="28" stopIfTrue="1" operator="equal">
      <formula>"A"</formula>
    </cfRule>
    <cfRule type="cellIs" dxfId="19" priority="29" stopIfTrue="1" operator="equal">
      <formula>"D"</formula>
    </cfRule>
    <cfRule type="cellIs" dxfId="18" priority="30" stopIfTrue="1" operator="equal">
      <formula>"R"</formula>
    </cfRule>
  </conditionalFormatting>
  <conditionalFormatting sqref="V50">
    <cfRule type="cellIs" dxfId="17" priority="25" stopIfTrue="1" operator="equal">
      <formula>"A"</formula>
    </cfRule>
    <cfRule type="cellIs" dxfId="16" priority="26" stopIfTrue="1" operator="equal">
      <formula>"D"</formula>
    </cfRule>
    <cfRule type="cellIs" dxfId="15" priority="27" stopIfTrue="1" operator="equal">
      <formula>"R"</formula>
    </cfRule>
  </conditionalFormatting>
  <conditionalFormatting sqref="V51">
    <cfRule type="cellIs" dxfId="14" priority="22" stopIfTrue="1" operator="equal">
      <formula>"A"</formula>
    </cfRule>
    <cfRule type="cellIs" dxfId="13" priority="23" stopIfTrue="1" operator="equal">
      <formula>"D"</formula>
    </cfRule>
    <cfRule type="cellIs" dxfId="12" priority="24" stopIfTrue="1" operator="equal">
      <formula>"R"</formula>
    </cfRule>
  </conditionalFormatting>
  <conditionalFormatting sqref="V52">
    <cfRule type="cellIs" dxfId="11" priority="19" stopIfTrue="1" operator="equal">
      <formula>"A"</formula>
    </cfRule>
    <cfRule type="cellIs" dxfId="10" priority="20" stopIfTrue="1" operator="equal">
      <formula>"D"</formula>
    </cfRule>
    <cfRule type="cellIs" dxfId="9" priority="21" stopIfTrue="1" operator="equal">
      <formula>"R"</formula>
    </cfRule>
  </conditionalFormatting>
  <conditionalFormatting sqref="V53">
    <cfRule type="cellIs" dxfId="8" priority="16" stopIfTrue="1" operator="equal">
      <formula>"A"</formula>
    </cfRule>
    <cfRule type="cellIs" dxfId="7" priority="17" stopIfTrue="1" operator="equal">
      <formula>"D"</formula>
    </cfRule>
    <cfRule type="cellIs" dxfId="6" priority="18" stopIfTrue="1" operator="equal">
      <formula>"R"</formula>
    </cfRule>
  </conditionalFormatting>
  <conditionalFormatting sqref="V54">
    <cfRule type="cellIs" dxfId="5" priority="13" stopIfTrue="1" operator="equal">
      <formula>"A"</formula>
    </cfRule>
    <cfRule type="cellIs" dxfId="4" priority="14" stopIfTrue="1" operator="equal">
      <formula>"D"</formula>
    </cfRule>
    <cfRule type="cellIs" dxfId="3" priority="15" stopIfTrue="1" operator="equal">
      <formula>"R"</formula>
    </cfRule>
  </conditionalFormatting>
  <conditionalFormatting sqref="V55">
    <cfRule type="cellIs" dxfId="2" priority="10" stopIfTrue="1" operator="equal">
      <formula>"A"</formula>
    </cfRule>
    <cfRule type="cellIs" dxfId="1" priority="11" stopIfTrue="1" operator="equal">
      <formula>"D"</formula>
    </cfRule>
    <cfRule type="cellIs" dxfId="0" priority="12" stopIfTrue="1" operator="equal">
      <formula>"R"</formula>
    </cfRule>
  </conditionalFormatting>
  <dataValidations count="4">
    <dataValidation allowBlank="1" showInputMessage="1" showErrorMessage="1" sqref="X41"/>
    <dataValidation type="list" allowBlank="1" showInputMessage="1" showErrorMessage="1" sqref="AE41">
      <formula1>Couleurs_opaques</formula1>
    </dataValidation>
    <dataValidation type="list" allowBlank="1" showInputMessage="1" showErrorMessage="1" sqref="AJ1">
      <formula1>Langues</formula1>
    </dataValidation>
    <dataValidation type="list" allowBlank="1" showInputMessage="1" showErrorMessage="1" sqref="AK41">
      <formula1>Couleurs_laser</formula1>
    </dataValidation>
  </dataValidations>
  <pageMargins left="0.53770833333333334" right="0.29062500000000002" top="0.19687499999999999" bottom="0.31874999999999998" header="0.3" footer="0.3"/>
  <pageSetup paperSize="9" orientation="portrait" r:id="rId1"/>
  <headerFooter alignWithMargins="0">
    <oddFooter>&amp;C&amp;D&amp;R&amp;F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18</xdr:col>
                    <xdr:colOff>114300</xdr:colOff>
                    <xdr:row>8</xdr:row>
                    <xdr:rowOff>57150</xdr:rowOff>
                  </from>
                  <to>
                    <xdr:col>20</xdr:col>
                    <xdr:colOff>133350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18</xdr:col>
                    <xdr:colOff>114300</xdr:colOff>
                    <xdr:row>10</xdr:row>
                    <xdr:rowOff>47625</xdr:rowOff>
                  </from>
                  <to>
                    <xdr:col>20</xdr:col>
                    <xdr:colOff>133350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18</xdr:col>
                    <xdr:colOff>114300</xdr:colOff>
                    <xdr:row>12</xdr:row>
                    <xdr:rowOff>28575</xdr:rowOff>
                  </from>
                  <to>
                    <xdr:col>20</xdr:col>
                    <xdr:colOff>133350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18</xdr:col>
                    <xdr:colOff>114300</xdr:colOff>
                    <xdr:row>14</xdr:row>
                    <xdr:rowOff>28575</xdr:rowOff>
                  </from>
                  <to>
                    <xdr:col>20</xdr:col>
                    <xdr:colOff>133350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18</xdr:col>
                    <xdr:colOff>114300</xdr:colOff>
                    <xdr:row>16</xdr:row>
                    <xdr:rowOff>28575</xdr:rowOff>
                  </from>
                  <to>
                    <xdr:col>20</xdr:col>
                    <xdr:colOff>133350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26</xdr:col>
                    <xdr:colOff>114300</xdr:colOff>
                    <xdr:row>10</xdr:row>
                    <xdr:rowOff>47625</xdr:rowOff>
                  </from>
                  <to>
                    <xdr:col>28</xdr:col>
                    <xdr:colOff>133350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 moveWithCells="1">
                  <from>
                    <xdr:col>26</xdr:col>
                    <xdr:colOff>114300</xdr:colOff>
                    <xdr:row>12</xdr:row>
                    <xdr:rowOff>28575</xdr:rowOff>
                  </from>
                  <to>
                    <xdr:col>28</xdr:col>
                    <xdr:colOff>133350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26</xdr:col>
                    <xdr:colOff>114300</xdr:colOff>
                    <xdr:row>14</xdr:row>
                    <xdr:rowOff>28575</xdr:rowOff>
                  </from>
                  <to>
                    <xdr:col>28</xdr:col>
                    <xdr:colOff>133350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26</xdr:col>
                    <xdr:colOff>114300</xdr:colOff>
                    <xdr:row>16</xdr:row>
                    <xdr:rowOff>28575</xdr:rowOff>
                  </from>
                  <to>
                    <xdr:col>28</xdr:col>
                    <xdr:colOff>133350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>
                  <from>
                    <xdr:col>12</xdr:col>
                    <xdr:colOff>114300</xdr:colOff>
                    <xdr:row>20</xdr:row>
                    <xdr:rowOff>57150</xdr:rowOff>
                  </from>
                  <to>
                    <xdr:col>14</xdr:col>
                    <xdr:colOff>133350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>
                  <from>
                    <xdr:col>19</xdr:col>
                    <xdr:colOff>114300</xdr:colOff>
                    <xdr:row>20</xdr:row>
                    <xdr:rowOff>76200</xdr:rowOff>
                  </from>
                  <to>
                    <xdr:col>21</xdr:col>
                    <xdr:colOff>133350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>
                <anchor moveWithCells="1">
                  <from>
                    <xdr:col>29</xdr:col>
                    <xdr:colOff>114300</xdr:colOff>
                    <xdr:row>20</xdr:row>
                    <xdr:rowOff>76200</xdr:rowOff>
                  </from>
                  <to>
                    <xdr:col>31</xdr:col>
                    <xdr:colOff>133350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>
                  <from>
                    <xdr:col>12</xdr:col>
                    <xdr:colOff>114300</xdr:colOff>
                    <xdr:row>23</xdr:row>
                    <xdr:rowOff>66675</xdr:rowOff>
                  </from>
                  <to>
                    <xdr:col>14</xdr:col>
                    <xdr:colOff>133350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21">
              <controlPr defaultSize="0" autoFill="0" autoLine="0" autoPict="0">
                <anchor moveWithCells="1">
                  <from>
                    <xdr:col>19</xdr:col>
                    <xdr:colOff>114300</xdr:colOff>
                    <xdr:row>23</xdr:row>
                    <xdr:rowOff>85725</xdr:rowOff>
                  </from>
                  <to>
                    <xdr:col>21</xdr:col>
                    <xdr:colOff>133350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Check Box 22">
              <controlPr defaultSize="0" autoFill="0" autoLine="0" autoPict="0">
                <anchor moveWithCells="1">
                  <from>
                    <xdr:col>29</xdr:col>
                    <xdr:colOff>114300</xdr:colOff>
                    <xdr:row>23</xdr:row>
                    <xdr:rowOff>85725</xdr:rowOff>
                  </from>
                  <to>
                    <xdr:col>31</xdr:col>
                    <xdr:colOff>133350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Check Box 23">
              <controlPr defaultSize="0" autoFill="0" autoLine="0" autoPict="0">
                <anchor moveWithCells="1">
                  <from>
                    <xdr:col>19</xdr:col>
                    <xdr:colOff>114300</xdr:colOff>
                    <xdr:row>25</xdr:row>
                    <xdr:rowOff>85725</xdr:rowOff>
                  </from>
                  <to>
                    <xdr:col>21</xdr:col>
                    <xdr:colOff>133350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Check Box 24">
              <controlPr defaultSize="0" autoFill="0" autoLine="0" autoPict="0">
                <anchor moveWithCells="1">
                  <from>
                    <xdr:col>12</xdr:col>
                    <xdr:colOff>114300</xdr:colOff>
                    <xdr:row>25</xdr:row>
                    <xdr:rowOff>66675</xdr:rowOff>
                  </from>
                  <to>
                    <xdr:col>14</xdr:col>
                    <xdr:colOff>133350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1" name="Check Box 25">
              <controlPr defaultSize="0" autoFill="0" autoLine="0" autoPict="0">
                <anchor moveWithCells="1">
                  <from>
                    <xdr:col>29</xdr:col>
                    <xdr:colOff>114300</xdr:colOff>
                    <xdr:row>25</xdr:row>
                    <xdr:rowOff>85725</xdr:rowOff>
                  </from>
                  <to>
                    <xdr:col>31</xdr:col>
                    <xdr:colOff>133350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2" name="Check Box 26">
              <controlPr defaultSize="0" autoFill="0" autoLine="0" autoPict="0">
                <anchor moveWithCells="1">
                  <from>
                    <xdr:col>19</xdr:col>
                    <xdr:colOff>114300</xdr:colOff>
                    <xdr:row>27</xdr:row>
                    <xdr:rowOff>76200</xdr:rowOff>
                  </from>
                  <to>
                    <xdr:col>21</xdr:col>
                    <xdr:colOff>133350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3" name="Check Box 27">
              <controlPr defaultSize="0" autoFill="0" autoLine="0" autoPict="0">
                <anchor moveWithCells="1">
                  <from>
                    <xdr:col>29</xdr:col>
                    <xdr:colOff>114300</xdr:colOff>
                    <xdr:row>27</xdr:row>
                    <xdr:rowOff>85725</xdr:rowOff>
                  </from>
                  <to>
                    <xdr:col>31</xdr:col>
                    <xdr:colOff>133350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4" name="Check Box 28">
              <controlPr defaultSize="0" autoFill="0" autoLine="0" autoPict="0">
                <anchor moveWithCells="1">
                  <from>
                    <xdr:col>12</xdr:col>
                    <xdr:colOff>114300</xdr:colOff>
                    <xdr:row>30</xdr:row>
                    <xdr:rowOff>57150</xdr:rowOff>
                  </from>
                  <to>
                    <xdr:col>14</xdr:col>
                    <xdr:colOff>133350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5" name="Check Box 29">
              <controlPr defaultSize="0" autoFill="0" autoLine="0" autoPict="0">
                <anchor moveWithCells="1">
                  <from>
                    <xdr:col>19</xdr:col>
                    <xdr:colOff>114300</xdr:colOff>
                    <xdr:row>30</xdr:row>
                    <xdr:rowOff>66675</xdr:rowOff>
                  </from>
                  <to>
                    <xdr:col>21</xdr:col>
                    <xdr:colOff>133350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6" name="Check Box 30">
              <controlPr defaultSize="0" autoFill="0" autoLine="0" autoPict="0">
                <anchor moveWithCells="1">
                  <from>
                    <xdr:col>29</xdr:col>
                    <xdr:colOff>114300</xdr:colOff>
                    <xdr:row>30</xdr:row>
                    <xdr:rowOff>66675</xdr:rowOff>
                  </from>
                  <to>
                    <xdr:col>31</xdr:col>
                    <xdr:colOff>133350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7" name="Check Box 31">
              <controlPr defaultSize="0" autoFill="0" autoLine="0" autoPict="0">
                <anchor moveWithCells="1">
                  <from>
                    <xdr:col>35</xdr:col>
                    <xdr:colOff>114300</xdr:colOff>
                    <xdr:row>30</xdr:row>
                    <xdr:rowOff>66675</xdr:rowOff>
                  </from>
                  <to>
                    <xdr:col>37</xdr:col>
                    <xdr:colOff>133350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8" name="Check Box 32">
              <controlPr defaultSize="0" autoFill="0" autoLine="0" autoPict="0">
                <anchor moveWithCells="1">
                  <from>
                    <xdr:col>12</xdr:col>
                    <xdr:colOff>114300</xdr:colOff>
                    <xdr:row>34</xdr:row>
                    <xdr:rowOff>66675</xdr:rowOff>
                  </from>
                  <to>
                    <xdr:col>14</xdr:col>
                    <xdr:colOff>133350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9" name="Check Box 33">
              <controlPr defaultSize="0" autoFill="0" autoLine="0" autoPict="0">
                <anchor moveWithCells="1">
                  <from>
                    <xdr:col>19</xdr:col>
                    <xdr:colOff>114300</xdr:colOff>
                    <xdr:row>34</xdr:row>
                    <xdr:rowOff>66675</xdr:rowOff>
                  </from>
                  <to>
                    <xdr:col>21</xdr:col>
                    <xdr:colOff>133350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0" name="Check Box 34">
              <controlPr defaultSize="0" autoFill="0" autoLine="0" autoPict="0">
                <anchor moveWithCells="1">
                  <from>
                    <xdr:col>29</xdr:col>
                    <xdr:colOff>114300</xdr:colOff>
                    <xdr:row>34</xdr:row>
                    <xdr:rowOff>76200</xdr:rowOff>
                  </from>
                  <to>
                    <xdr:col>31</xdr:col>
                    <xdr:colOff>133350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1" name="Check Box 35">
              <controlPr defaultSize="0" autoFill="0" autoLine="0" autoPict="0">
                <anchor moveWithCells="1">
                  <from>
                    <xdr:col>35</xdr:col>
                    <xdr:colOff>114300</xdr:colOff>
                    <xdr:row>34</xdr:row>
                    <xdr:rowOff>76200</xdr:rowOff>
                  </from>
                  <to>
                    <xdr:col>37</xdr:col>
                    <xdr:colOff>133350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2" name="Check Box 36">
              <controlPr defaultSize="0" autoFill="0" autoLine="0" autoPict="0">
                <anchor moveWithCells="1">
                  <from>
                    <xdr:col>12</xdr:col>
                    <xdr:colOff>114300</xdr:colOff>
                    <xdr:row>37</xdr:row>
                    <xdr:rowOff>66675</xdr:rowOff>
                  </from>
                  <to>
                    <xdr:col>14</xdr:col>
                    <xdr:colOff>133350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3" name="Check Box 37">
              <controlPr defaultSize="0" autoFill="0" autoLine="0" autoPict="0">
                <anchor moveWithCells="1">
                  <from>
                    <xdr:col>12</xdr:col>
                    <xdr:colOff>114300</xdr:colOff>
                    <xdr:row>41</xdr:row>
                    <xdr:rowOff>76200</xdr:rowOff>
                  </from>
                  <to>
                    <xdr:col>14</xdr:col>
                    <xdr:colOff>133350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4" name="Check Box 38">
              <controlPr defaultSize="0" autoFill="0" autoLine="0" autoPict="0">
                <anchor moveWithCells="1">
                  <from>
                    <xdr:col>29</xdr:col>
                    <xdr:colOff>114300</xdr:colOff>
                    <xdr:row>41</xdr:row>
                    <xdr:rowOff>76200</xdr:rowOff>
                  </from>
                  <to>
                    <xdr:col>31</xdr:col>
                    <xdr:colOff>133350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5" name="Check Box 39">
              <controlPr defaultSize="0" autoFill="0" autoLine="0" autoPict="0">
                <anchor moveWithCells="1">
                  <from>
                    <xdr:col>19</xdr:col>
                    <xdr:colOff>114300</xdr:colOff>
                    <xdr:row>41</xdr:row>
                    <xdr:rowOff>76200</xdr:rowOff>
                  </from>
                  <to>
                    <xdr:col>21</xdr:col>
                    <xdr:colOff>133350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6" name="Check Box 40">
              <controlPr defaultSize="0" autoFill="0" autoLine="0" autoPict="0">
                <anchor moveWithCells="1">
                  <from>
                    <xdr:col>19</xdr:col>
                    <xdr:colOff>114300</xdr:colOff>
                    <xdr:row>37</xdr:row>
                    <xdr:rowOff>76200</xdr:rowOff>
                  </from>
                  <to>
                    <xdr:col>21</xdr:col>
                    <xdr:colOff>133350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7" name="Check Box 41">
              <controlPr defaultSize="0" autoFill="0" autoLine="0" autoPict="0">
                <anchor moveWithCells="1">
                  <from>
                    <xdr:col>29</xdr:col>
                    <xdr:colOff>114300</xdr:colOff>
                    <xdr:row>37</xdr:row>
                    <xdr:rowOff>66675</xdr:rowOff>
                  </from>
                  <to>
                    <xdr:col>31</xdr:col>
                    <xdr:colOff>133350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8" name="Check Box 42">
              <controlPr defaultSize="0" autoFill="0" autoLine="0" autoPict="0">
                <anchor moveWithCells="1">
                  <from>
                    <xdr:col>35</xdr:col>
                    <xdr:colOff>114300</xdr:colOff>
                    <xdr:row>37</xdr:row>
                    <xdr:rowOff>66675</xdr:rowOff>
                  </from>
                  <to>
                    <xdr:col>37</xdr:col>
                    <xdr:colOff>133350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9" name="Check Box 44">
              <controlPr defaultSize="0" autoFill="0" autoLine="0" autoPict="0">
                <anchor moveWithCells="1">
                  <from>
                    <xdr:col>12</xdr:col>
                    <xdr:colOff>114300</xdr:colOff>
                    <xdr:row>39</xdr:row>
                    <xdr:rowOff>66675</xdr:rowOff>
                  </from>
                  <to>
                    <xdr:col>14</xdr:col>
                    <xdr:colOff>133350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0" name="Check Box 45">
              <controlPr defaultSize="0" autoFill="0" autoLine="0" autoPict="0">
                <anchor moveWithCells="1">
                  <from>
                    <xdr:col>19</xdr:col>
                    <xdr:colOff>114300</xdr:colOff>
                    <xdr:row>39</xdr:row>
                    <xdr:rowOff>76200</xdr:rowOff>
                  </from>
                  <to>
                    <xdr:col>21</xdr:col>
                    <xdr:colOff>133350</xdr:colOff>
                    <xdr:row>41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95"/>
  <sheetViews>
    <sheetView zoomScaleNormal="100" workbookViewId="0">
      <selection activeCell="M4" sqref="M4:M21"/>
    </sheetView>
  </sheetViews>
  <sheetFormatPr baseColWidth="10" defaultColWidth="9" defaultRowHeight="12.75" x14ac:dyDescent="0.2"/>
  <cols>
    <col min="1" max="1" width="15.28515625" bestFit="1" customWidth="1"/>
    <col min="2" max="2" width="12.7109375" bestFit="1" customWidth="1"/>
    <col min="3" max="3" width="10.85546875" customWidth="1"/>
    <col min="4" max="4" width="13.7109375" bestFit="1" customWidth="1"/>
    <col min="5" max="5" width="20.28515625" bestFit="1" customWidth="1"/>
    <col min="7" max="7" width="13.140625" bestFit="1" customWidth="1"/>
    <col min="9" max="9" width="12.140625" bestFit="1" customWidth="1"/>
    <col min="10" max="10" width="11.28515625" customWidth="1"/>
    <col min="11" max="11" width="13.7109375" customWidth="1"/>
    <col min="12" max="12" width="15.5703125" bestFit="1" customWidth="1"/>
    <col min="13" max="13" width="14.5703125" bestFit="1" customWidth="1"/>
    <col min="14" max="14" width="18.140625" bestFit="1" customWidth="1"/>
    <col min="15" max="15" width="20.42578125" bestFit="1" customWidth="1"/>
    <col min="16" max="16" width="21.85546875" bestFit="1" customWidth="1"/>
    <col min="17" max="17" width="16.28515625" bestFit="1" customWidth="1"/>
  </cols>
  <sheetData>
    <row r="1" spans="1:19" x14ac:dyDescent="0.2">
      <c r="A1" t="str">
        <f>ABCtrl!AJ1</f>
        <v>Français</v>
      </c>
    </row>
    <row r="3" spans="1:19" ht="38.25" x14ac:dyDescent="0.2">
      <c r="A3" s="61" t="s">
        <v>7</v>
      </c>
      <c r="B3" s="61" t="s">
        <v>4</v>
      </c>
      <c r="C3" s="62" t="s">
        <v>2</v>
      </c>
      <c r="D3" s="62" t="s">
        <v>66</v>
      </c>
      <c r="E3" s="62" t="s">
        <v>23</v>
      </c>
      <c r="F3" s="62" t="s">
        <v>24</v>
      </c>
      <c r="G3" s="62" t="s">
        <v>30</v>
      </c>
      <c r="H3" s="62" t="s">
        <v>5</v>
      </c>
      <c r="I3" s="62" t="s">
        <v>29</v>
      </c>
      <c r="J3" s="62" t="s">
        <v>28</v>
      </c>
      <c r="K3" s="62" t="s">
        <v>27</v>
      </c>
      <c r="L3" s="62" t="s">
        <v>26</v>
      </c>
      <c r="M3" s="62" t="s">
        <v>25</v>
      </c>
      <c r="N3" s="62" t="s">
        <v>76</v>
      </c>
      <c r="O3" s="62" t="s">
        <v>75</v>
      </c>
    </row>
    <row r="4" spans="1:19" x14ac:dyDescent="0.2">
      <c r="A4" t="s">
        <v>8</v>
      </c>
      <c r="B4" s="89" t="s">
        <v>91</v>
      </c>
      <c r="C4" s="77" t="s">
        <v>67</v>
      </c>
      <c r="D4" s="68" t="str">
        <f>IF(A1="Français","Saphir rond:","Round sapphire")</f>
        <v>Saphir rond:</v>
      </c>
      <c r="E4" s="68" t="str">
        <f>IF(A1="Français","Plat","Flat")</f>
        <v>Plat</v>
      </c>
      <c r="F4" s="68" t="str">
        <f>IF(A1="Français","Avec","With")</f>
        <v>Avec</v>
      </c>
      <c r="G4" s="68" t="s">
        <v>11</v>
      </c>
      <c r="H4" s="68" t="s">
        <v>13</v>
      </c>
      <c r="I4" s="68" t="s">
        <v>16</v>
      </c>
      <c r="J4" s="68" t="s">
        <v>18</v>
      </c>
      <c r="K4" s="42" t="s">
        <v>20</v>
      </c>
      <c r="L4" s="73" t="s">
        <v>31</v>
      </c>
      <c r="M4" s="75" t="s">
        <v>49</v>
      </c>
      <c r="N4" s="75" t="s">
        <v>77</v>
      </c>
      <c r="O4" s="74" t="s">
        <v>89</v>
      </c>
      <c r="S4" s="53"/>
    </row>
    <row r="5" spans="1:19" x14ac:dyDescent="0.2">
      <c r="A5" t="s">
        <v>9</v>
      </c>
      <c r="B5" s="43"/>
      <c r="C5" s="44"/>
      <c r="D5" s="68" t="str">
        <f>IF(A1="Français","Saphir de forme:","Shaped sapphire")</f>
        <v>Saphir de forme:</v>
      </c>
      <c r="E5" s="68" t="str">
        <f>IF(A1="Français","Bombé sphérique simple","Simple spherical curved")</f>
        <v>Bombé sphérique simple</v>
      </c>
      <c r="F5" s="68" t="str">
        <f>IF(A1="Français","Sans","Without")</f>
        <v>Sans</v>
      </c>
      <c r="G5" s="68" t="s">
        <v>12</v>
      </c>
      <c r="H5" s="68" t="s">
        <v>14</v>
      </c>
      <c r="I5" s="68" t="s">
        <v>17</v>
      </c>
      <c r="J5" s="68" t="s">
        <v>19</v>
      </c>
      <c r="K5" s="42" t="s">
        <v>21</v>
      </c>
      <c r="L5" s="74" t="s">
        <v>32</v>
      </c>
      <c r="M5" s="75" t="s">
        <v>50</v>
      </c>
      <c r="N5" s="75" t="s">
        <v>69</v>
      </c>
      <c r="O5" s="74" t="s">
        <v>70</v>
      </c>
    </row>
    <row r="6" spans="1:19" x14ac:dyDescent="0.2">
      <c r="B6" s="43"/>
      <c r="C6" s="44"/>
      <c r="D6" s="68" t="str">
        <f>IF(A1="Français","Saphir special","Special sapphire")</f>
        <v>Saphir special</v>
      </c>
      <c r="E6" s="68" t="str">
        <f>IF(A1="Français","Bombé sphérique double","Double spherical curved")</f>
        <v>Bombé sphérique double</v>
      </c>
      <c r="F6" s="58"/>
      <c r="G6" s="58"/>
      <c r="H6" s="68" t="s">
        <v>15</v>
      </c>
      <c r="I6" s="58"/>
      <c r="J6" s="58"/>
      <c r="K6" s="42" t="s">
        <v>22</v>
      </c>
      <c r="L6" s="74" t="s">
        <v>33</v>
      </c>
      <c r="M6" s="75" t="s">
        <v>51</v>
      </c>
      <c r="N6" s="75" t="s">
        <v>78</v>
      </c>
      <c r="O6" s="74" t="s">
        <v>71</v>
      </c>
    </row>
    <row r="7" spans="1:19" x14ac:dyDescent="0.2">
      <c r="B7" s="43"/>
      <c r="C7" s="44"/>
      <c r="D7" s="58"/>
      <c r="E7" s="68" t="str">
        <f>IF(A1="Français","Bombé cylindrique simple","Simple cylindricall curved")</f>
        <v>Bombé cylindrique simple</v>
      </c>
      <c r="F7" s="58"/>
      <c r="G7" s="58"/>
      <c r="H7" s="58"/>
      <c r="I7" s="58"/>
      <c r="J7" s="58"/>
      <c r="K7" s="42"/>
      <c r="L7" s="74" t="s">
        <v>34</v>
      </c>
      <c r="M7" s="75" t="s">
        <v>52</v>
      </c>
      <c r="N7" s="75" t="s">
        <v>79</v>
      </c>
      <c r="O7" s="74" t="s">
        <v>3</v>
      </c>
    </row>
    <row r="8" spans="1:19" x14ac:dyDescent="0.2">
      <c r="B8" s="43"/>
      <c r="C8" s="44"/>
      <c r="D8" s="58"/>
      <c r="E8" s="68" t="str">
        <f>IF(A1="Français","Box / Chevé avec talon","Box with heelless")</f>
        <v>Box / Chevé avec talon</v>
      </c>
      <c r="F8" s="58"/>
      <c r="G8" s="58"/>
      <c r="H8" s="58"/>
      <c r="I8" s="58"/>
      <c r="J8" s="58"/>
      <c r="K8" s="42"/>
      <c r="L8" s="74" t="s">
        <v>35</v>
      </c>
      <c r="M8" s="75" t="s">
        <v>53</v>
      </c>
      <c r="N8" s="75" t="s">
        <v>80</v>
      </c>
      <c r="O8" s="74" t="s">
        <v>6</v>
      </c>
    </row>
    <row r="9" spans="1:19" x14ac:dyDescent="0.2">
      <c r="B9" s="43"/>
      <c r="C9" s="44"/>
      <c r="D9" s="58"/>
      <c r="E9" s="68" t="str">
        <f>IF(A1="Français","Box / Chevé sans talon","Box without heel")</f>
        <v>Box / Chevé sans talon</v>
      </c>
      <c r="F9" s="58"/>
      <c r="G9" s="58"/>
      <c r="H9" s="58"/>
      <c r="I9" s="58"/>
      <c r="J9" s="58"/>
      <c r="K9" s="42"/>
      <c r="L9" s="74" t="s">
        <v>36</v>
      </c>
      <c r="M9" s="75" t="s">
        <v>54</v>
      </c>
      <c r="N9" s="75" t="s">
        <v>81</v>
      </c>
      <c r="O9" s="74" t="s">
        <v>72</v>
      </c>
    </row>
    <row r="10" spans="1:19" x14ac:dyDescent="0.2">
      <c r="B10" s="43"/>
      <c r="C10" s="44"/>
      <c r="D10" s="58"/>
      <c r="E10" s="68" t="str">
        <f>IF(A1="Français","Spécial","Special")</f>
        <v>Spécial</v>
      </c>
      <c r="F10" s="58"/>
      <c r="G10" s="58"/>
      <c r="H10" s="58"/>
      <c r="I10" s="58"/>
      <c r="J10" s="58"/>
      <c r="K10" s="42"/>
      <c r="L10" s="74" t="s">
        <v>37</v>
      </c>
      <c r="M10" s="75" t="s">
        <v>55</v>
      </c>
      <c r="N10" s="75" t="s">
        <v>82</v>
      </c>
      <c r="O10" s="74" t="s">
        <v>73</v>
      </c>
    </row>
    <row r="11" spans="1:19" x14ac:dyDescent="0.2">
      <c r="B11" s="43"/>
      <c r="C11" s="44"/>
      <c r="D11" s="58"/>
      <c r="E11" s="58"/>
      <c r="F11" s="58"/>
      <c r="G11" s="58"/>
      <c r="H11" s="58"/>
      <c r="I11" s="58"/>
      <c r="J11" s="58"/>
      <c r="K11" s="42"/>
      <c r="L11" s="74" t="s">
        <v>38</v>
      </c>
      <c r="M11" s="75" t="s">
        <v>56</v>
      </c>
      <c r="N11" s="75" t="s">
        <v>83</v>
      </c>
      <c r="O11" s="74" t="s">
        <v>74</v>
      </c>
    </row>
    <row r="12" spans="1:19" x14ac:dyDescent="0.2">
      <c r="B12" s="43"/>
      <c r="C12" s="45"/>
      <c r="D12" s="59"/>
      <c r="E12" s="59"/>
      <c r="F12" s="59"/>
      <c r="G12" s="59"/>
      <c r="H12" s="59"/>
      <c r="I12" s="59"/>
      <c r="J12" s="59"/>
      <c r="K12" s="42"/>
      <c r="L12" s="74" t="s">
        <v>39</v>
      </c>
      <c r="M12" s="75" t="s">
        <v>57</v>
      </c>
      <c r="N12" s="75" t="s">
        <v>84</v>
      </c>
      <c r="O12" s="74" t="s">
        <v>90</v>
      </c>
    </row>
    <row r="13" spans="1:19" x14ac:dyDescent="0.2">
      <c r="B13" s="43"/>
      <c r="C13" s="44"/>
      <c r="D13" s="58"/>
      <c r="E13" s="68"/>
      <c r="F13" s="58"/>
      <c r="G13" s="58"/>
      <c r="H13" s="58"/>
      <c r="I13" s="58"/>
      <c r="J13" s="58"/>
      <c r="K13" s="42"/>
      <c r="L13" s="74" t="s">
        <v>40</v>
      </c>
      <c r="M13" s="75" t="s">
        <v>58</v>
      </c>
      <c r="N13" s="75" t="s">
        <v>85</v>
      </c>
      <c r="O13" s="74"/>
    </row>
    <row r="14" spans="1:19" x14ac:dyDescent="0.2">
      <c r="B14" s="43"/>
      <c r="C14" s="46"/>
      <c r="D14" s="60"/>
      <c r="E14" s="60"/>
      <c r="F14" s="60"/>
      <c r="G14" s="60"/>
      <c r="H14" s="60"/>
      <c r="I14" s="60"/>
      <c r="J14" s="60"/>
      <c r="K14" s="42"/>
      <c r="L14" s="74" t="s">
        <v>41</v>
      </c>
      <c r="M14" s="75" t="s">
        <v>59</v>
      </c>
      <c r="N14" s="75" t="s">
        <v>86</v>
      </c>
      <c r="O14" s="74"/>
    </row>
    <row r="15" spans="1:19" x14ac:dyDescent="0.2">
      <c r="B15" s="43"/>
      <c r="C15" s="46"/>
      <c r="D15" s="60"/>
      <c r="E15" s="60"/>
      <c r="F15" s="60"/>
      <c r="G15" s="60"/>
      <c r="H15" s="60"/>
      <c r="I15" s="60"/>
      <c r="J15" s="60"/>
      <c r="K15" s="42"/>
      <c r="L15" s="74" t="s">
        <v>42</v>
      </c>
      <c r="M15" s="75" t="s">
        <v>60</v>
      </c>
      <c r="N15" s="75" t="s">
        <v>87</v>
      </c>
      <c r="O15" s="41"/>
    </row>
    <row r="16" spans="1:19" x14ac:dyDescent="0.2">
      <c r="B16" s="43"/>
      <c r="K16" s="42"/>
      <c r="L16" s="74" t="s">
        <v>43</v>
      </c>
      <c r="M16" s="75" t="s">
        <v>61</v>
      </c>
      <c r="N16" s="75" t="s">
        <v>88</v>
      </c>
      <c r="O16" s="47"/>
    </row>
    <row r="17" spans="2:15" x14ac:dyDescent="0.2">
      <c r="B17" s="43"/>
      <c r="K17" s="42"/>
      <c r="L17" s="74" t="s">
        <v>44</v>
      </c>
      <c r="M17" s="75" t="s">
        <v>62</v>
      </c>
      <c r="N17" s="75"/>
      <c r="O17" s="41"/>
    </row>
    <row r="18" spans="2:15" x14ac:dyDescent="0.2">
      <c r="B18" s="43"/>
      <c r="K18" s="42"/>
      <c r="L18" s="74" t="s">
        <v>45</v>
      </c>
      <c r="M18" s="75" t="s">
        <v>63</v>
      </c>
      <c r="N18" s="75"/>
      <c r="O18" s="41"/>
    </row>
    <row r="19" spans="2:15" x14ac:dyDescent="0.2">
      <c r="B19" s="43"/>
      <c r="D19" s="76"/>
      <c r="E19" s="76"/>
      <c r="F19" s="76"/>
      <c r="G19" s="76"/>
      <c r="K19" s="42"/>
      <c r="L19" s="74" t="s">
        <v>46</v>
      </c>
      <c r="M19" s="75" t="s">
        <v>64</v>
      </c>
      <c r="N19" s="75"/>
      <c r="O19" s="41"/>
    </row>
    <row r="20" spans="2:15" x14ac:dyDescent="0.2">
      <c r="B20" s="43"/>
      <c r="D20" s="76"/>
      <c r="E20" s="71"/>
      <c r="F20" s="76"/>
      <c r="G20" s="76"/>
      <c r="K20" s="42"/>
      <c r="L20" s="74" t="s">
        <v>47</v>
      </c>
      <c r="M20" s="75" t="s">
        <v>65</v>
      </c>
      <c r="N20" s="75"/>
      <c r="O20" s="41"/>
    </row>
    <row r="21" spans="2:15" x14ac:dyDescent="0.2">
      <c r="B21" s="43"/>
      <c r="D21" s="76"/>
      <c r="E21" s="76"/>
      <c r="F21" s="76"/>
      <c r="G21" s="76"/>
      <c r="K21" s="42"/>
      <c r="L21" s="74" t="s">
        <v>48</v>
      </c>
      <c r="M21" s="54"/>
      <c r="N21" s="54"/>
      <c r="O21" s="41"/>
    </row>
    <row r="22" spans="2:15" x14ac:dyDescent="0.2">
      <c r="B22" s="43"/>
      <c r="D22" s="76"/>
      <c r="E22" s="71"/>
      <c r="F22" s="76"/>
      <c r="G22" s="76"/>
      <c r="K22" s="42"/>
      <c r="L22" s="67"/>
      <c r="M22" s="67"/>
      <c r="N22" s="67"/>
      <c r="O22" s="64"/>
    </row>
    <row r="23" spans="2:15" x14ac:dyDescent="0.2">
      <c r="B23" s="43"/>
      <c r="D23" s="76"/>
      <c r="E23" s="76"/>
      <c r="F23" s="76"/>
      <c r="G23" s="76"/>
      <c r="K23" s="42"/>
      <c r="L23" s="67"/>
      <c r="M23" s="67"/>
      <c r="N23" s="67"/>
      <c r="O23" s="64"/>
    </row>
    <row r="24" spans="2:15" x14ac:dyDescent="0.2">
      <c r="B24" s="43"/>
      <c r="D24" s="76"/>
      <c r="E24" s="71"/>
      <c r="F24" s="76"/>
      <c r="G24" s="76"/>
      <c r="K24" s="42"/>
      <c r="L24" s="67"/>
      <c r="M24" s="67"/>
      <c r="N24" s="67"/>
      <c r="O24" s="65"/>
    </row>
    <row r="25" spans="2:15" x14ac:dyDescent="0.2">
      <c r="B25" s="43"/>
      <c r="D25" s="76"/>
      <c r="E25" s="76"/>
      <c r="F25" s="76"/>
      <c r="G25" s="76"/>
      <c r="K25" s="42"/>
      <c r="L25" s="67"/>
      <c r="M25" s="67"/>
      <c r="N25" s="67"/>
      <c r="O25" s="65"/>
    </row>
    <row r="26" spans="2:15" x14ac:dyDescent="0.2">
      <c r="B26" s="43"/>
      <c r="D26" s="76"/>
      <c r="E26" s="71"/>
      <c r="F26" s="76"/>
      <c r="G26" s="76"/>
      <c r="K26" s="42"/>
      <c r="L26" s="67"/>
      <c r="M26" s="67"/>
      <c r="N26" s="67"/>
      <c r="O26" s="65"/>
    </row>
    <row r="27" spans="2:15" x14ac:dyDescent="0.2">
      <c r="B27" s="43"/>
      <c r="D27" s="76"/>
      <c r="E27" s="76"/>
      <c r="F27" s="76"/>
      <c r="G27" s="76"/>
      <c r="K27" s="42"/>
      <c r="L27" s="67"/>
      <c r="M27" s="67"/>
      <c r="N27" s="67"/>
      <c r="O27" s="65"/>
    </row>
    <row r="28" spans="2:15" x14ac:dyDescent="0.2">
      <c r="B28" s="43"/>
      <c r="D28" s="76"/>
      <c r="E28" s="71"/>
      <c r="F28" s="76"/>
      <c r="G28" s="76"/>
      <c r="K28" s="42"/>
      <c r="L28" s="67"/>
      <c r="M28" s="67"/>
      <c r="N28" s="67"/>
      <c r="O28" s="65"/>
    </row>
    <row r="29" spans="2:15" x14ac:dyDescent="0.2">
      <c r="B29" s="43"/>
      <c r="D29" s="76"/>
      <c r="E29" s="76"/>
      <c r="F29" s="76"/>
      <c r="G29" s="76"/>
      <c r="K29" s="42"/>
      <c r="L29" s="67"/>
      <c r="M29" s="67"/>
      <c r="N29" s="67"/>
      <c r="O29" s="65"/>
    </row>
    <row r="30" spans="2:15" x14ac:dyDescent="0.2">
      <c r="B30" s="43"/>
      <c r="D30" s="76"/>
      <c r="E30" s="70"/>
      <c r="F30" s="76"/>
      <c r="G30" s="76"/>
      <c r="K30" s="42"/>
      <c r="L30" s="67"/>
      <c r="M30" s="67"/>
      <c r="N30" s="67"/>
      <c r="O30" s="65"/>
    </row>
    <row r="31" spans="2:15" x14ac:dyDescent="0.2">
      <c r="B31" s="43"/>
      <c r="D31" s="76"/>
      <c r="E31" s="69"/>
      <c r="F31" s="76"/>
      <c r="G31" s="76"/>
      <c r="L31" s="39"/>
      <c r="M31" s="39"/>
      <c r="N31" s="39"/>
      <c r="O31" s="66"/>
    </row>
    <row r="32" spans="2:15" x14ac:dyDescent="0.2">
      <c r="B32" s="43"/>
      <c r="D32" s="76"/>
      <c r="E32" s="70"/>
      <c r="F32" s="76"/>
      <c r="G32" s="76"/>
      <c r="L32" s="39"/>
      <c r="M32" s="39"/>
      <c r="N32" s="39"/>
      <c r="O32" s="66"/>
    </row>
    <row r="33" spans="2:15" x14ac:dyDescent="0.2">
      <c r="B33" s="43"/>
      <c r="D33" s="76"/>
      <c r="E33" s="76"/>
      <c r="F33" s="76"/>
      <c r="G33" s="76"/>
      <c r="L33" s="39"/>
      <c r="M33" s="39"/>
      <c r="N33" s="39"/>
      <c r="O33" s="66"/>
    </row>
    <row r="34" spans="2:15" x14ac:dyDescent="0.2">
      <c r="B34" s="43"/>
      <c r="L34" s="39"/>
      <c r="M34" s="39"/>
      <c r="N34" s="39"/>
      <c r="O34" s="66"/>
    </row>
    <row r="35" spans="2:15" x14ac:dyDescent="0.2">
      <c r="B35" s="43"/>
      <c r="L35" s="39"/>
      <c r="M35" s="39"/>
      <c r="N35" s="39"/>
      <c r="O35" s="66"/>
    </row>
    <row r="36" spans="2:15" x14ac:dyDescent="0.2">
      <c r="B36" s="43"/>
      <c r="L36" s="39"/>
      <c r="M36" s="39"/>
      <c r="N36" s="39"/>
      <c r="O36" s="66"/>
    </row>
    <row r="37" spans="2:15" x14ac:dyDescent="0.2">
      <c r="B37" s="43"/>
      <c r="L37" s="39"/>
      <c r="M37" s="39"/>
      <c r="N37" s="39"/>
      <c r="O37" s="66"/>
    </row>
    <row r="38" spans="2:15" x14ac:dyDescent="0.2">
      <c r="B38" s="43"/>
      <c r="L38" s="39"/>
      <c r="M38" s="39"/>
      <c r="N38" s="39"/>
      <c r="O38" s="66"/>
    </row>
    <row r="39" spans="2:15" x14ac:dyDescent="0.2">
      <c r="B39" s="43"/>
      <c r="L39" s="39"/>
      <c r="M39" s="39"/>
      <c r="N39" s="39"/>
      <c r="O39" s="66"/>
    </row>
    <row r="40" spans="2:15" x14ac:dyDescent="0.2">
      <c r="B40" s="43"/>
      <c r="L40" s="39"/>
      <c r="M40" s="39"/>
      <c r="N40" s="39"/>
      <c r="O40" s="66"/>
    </row>
    <row r="41" spans="2:15" x14ac:dyDescent="0.2">
      <c r="B41" s="43"/>
      <c r="L41" s="39"/>
      <c r="M41" s="39"/>
      <c r="N41" s="39"/>
      <c r="O41" s="66"/>
    </row>
    <row r="42" spans="2:15" x14ac:dyDescent="0.2">
      <c r="B42" s="43"/>
      <c r="L42" s="39"/>
      <c r="M42" s="39"/>
      <c r="N42" s="39"/>
      <c r="O42" s="66"/>
    </row>
    <row r="43" spans="2:15" x14ac:dyDescent="0.2">
      <c r="B43" s="43"/>
      <c r="L43" s="39"/>
      <c r="M43" s="39"/>
      <c r="N43" s="39"/>
      <c r="O43" s="66"/>
    </row>
    <row r="44" spans="2:15" x14ac:dyDescent="0.2">
      <c r="B44" s="43"/>
      <c r="L44" s="39"/>
      <c r="M44" s="39"/>
      <c r="N44" s="39"/>
      <c r="O44" s="66"/>
    </row>
    <row r="45" spans="2:15" x14ac:dyDescent="0.2">
      <c r="B45" s="43"/>
      <c r="L45" s="39"/>
      <c r="M45" s="39"/>
      <c r="N45" s="39"/>
      <c r="O45" s="66"/>
    </row>
    <row r="46" spans="2:15" x14ac:dyDescent="0.2">
      <c r="B46" s="43"/>
      <c r="L46" s="39"/>
      <c r="M46" s="39"/>
      <c r="N46" s="39"/>
      <c r="O46" s="66"/>
    </row>
    <row r="47" spans="2:15" x14ac:dyDescent="0.2">
      <c r="B47" s="43"/>
      <c r="L47" s="39"/>
      <c r="M47" s="39"/>
      <c r="N47" s="39"/>
      <c r="O47" s="66"/>
    </row>
    <row r="48" spans="2:15" x14ac:dyDescent="0.2">
      <c r="B48" s="43"/>
      <c r="L48" s="39"/>
      <c r="M48" s="39"/>
      <c r="N48" s="39"/>
      <c r="O48" s="66"/>
    </row>
    <row r="49" spans="2:15" x14ac:dyDescent="0.2">
      <c r="B49" s="43"/>
      <c r="L49" s="39"/>
      <c r="M49" s="39"/>
      <c r="N49" s="39"/>
      <c r="O49" s="66"/>
    </row>
    <row r="50" spans="2:15" x14ac:dyDescent="0.2">
      <c r="B50" s="43"/>
      <c r="L50" s="39"/>
      <c r="M50" s="39"/>
      <c r="N50" s="39"/>
      <c r="O50" s="66"/>
    </row>
    <row r="51" spans="2:15" x14ac:dyDescent="0.2">
      <c r="B51" s="43"/>
      <c r="L51" s="39"/>
      <c r="M51" s="39"/>
      <c r="N51" s="39"/>
      <c r="O51" s="66"/>
    </row>
    <row r="52" spans="2:15" x14ac:dyDescent="0.2">
      <c r="B52" s="43"/>
      <c r="L52" s="39"/>
      <c r="M52" s="39"/>
      <c r="N52" s="39"/>
      <c r="O52" s="46"/>
    </row>
    <row r="53" spans="2:15" x14ac:dyDescent="0.2">
      <c r="B53" s="43"/>
      <c r="L53" s="39"/>
      <c r="M53" s="39"/>
      <c r="N53" s="39"/>
      <c r="O53" s="46"/>
    </row>
    <row r="54" spans="2:15" x14ac:dyDescent="0.2">
      <c r="B54" s="43"/>
      <c r="L54" s="39"/>
      <c r="M54" s="39"/>
      <c r="N54" s="39"/>
      <c r="O54" s="46"/>
    </row>
    <row r="55" spans="2:15" x14ac:dyDescent="0.2">
      <c r="B55" s="43"/>
      <c r="L55" s="39"/>
      <c r="M55" s="39"/>
      <c r="N55" s="39"/>
      <c r="O55" s="46"/>
    </row>
    <row r="56" spans="2:15" x14ac:dyDescent="0.2">
      <c r="B56" s="43"/>
      <c r="L56" s="39"/>
      <c r="M56" s="39"/>
      <c r="N56" s="39"/>
      <c r="O56" s="46"/>
    </row>
    <row r="57" spans="2:15" x14ac:dyDescent="0.2">
      <c r="L57" s="39"/>
      <c r="M57" s="39"/>
      <c r="N57" s="39"/>
    </row>
    <row r="58" spans="2:15" x14ac:dyDescent="0.2">
      <c r="L58" s="39"/>
      <c r="M58" s="39"/>
      <c r="N58" s="39"/>
    </row>
    <row r="59" spans="2:15" x14ac:dyDescent="0.2">
      <c r="L59" s="39"/>
      <c r="M59" s="39"/>
      <c r="N59" s="39"/>
    </row>
    <row r="60" spans="2:15" x14ac:dyDescent="0.2">
      <c r="L60" s="39"/>
      <c r="M60" s="39"/>
      <c r="N60" s="39"/>
    </row>
    <row r="61" spans="2:15" x14ac:dyDescent="0.2">
      <c r="L61" s="39"/>
      <c r="M61" s="39"/>
      <c r="N61" s="39"/>
    </row>
    <row r="62" spans="2:15" x14ac:dyDescent="0.2">
      <c r="L62" s="39"/>
      <c r="M62" s="39"/>
      <c r="N62" s="39"/>
    </row>
    <row r="63" spans="2:15" x14ac:dyDescent="0.2">
      <c r="L63" s="39"/>
      <c r="M63" s="39"/>
      <c r="N63" s="39"/>
    </row>
    <row r="64" spans="2:15" x14ac:dyDescent="0.2">
      <c r="L64" s="39"/>
      <c r="M64" s="39"/>
      <c r="N64" s="39"/>
    </row>
    <row r="65" spans="12:14" x14ac:dyDescent="0.2">
      <c r="L65" s="39"/>
      <c r="M65" s="39"/>
      <c r="N65" s="39"/>
    </row>
    <row r="66" spans="12:14" x14ac:dyDescent="0.2">
      <c r="L66" s="39"/>
      <c r="M66" s="39"/>
      <c r="N66" s="39"/>
    </row>
    <row r="67" spans="12:14" x14ac:dyDescent="0.2">
      <c r="L67" s="39"/>
      <c r="M67" s="39"/>
      <c r="N67" s="39"/>
    </row>
    <row r="68" spans="12:14" x14ac:dyDescent="0.2">
      <c r="L68" s="39"/>
      <c r="M68" s="39"/>
      <c r="N68" s="39"/>
    </row>
    <row r="69" spans="12:14" x14ac:dyDescent="0.2">
      <c r="L69" s="39"/>
      <c r="M69" s="39"/>
      <c r="N69" s="39"/>
    </row>
    <row r="70" spans="12:14" x14ac:dyDescent="0.2">
      <c r="L70" s="39"/>
      <c r="M70" s="39"/>
      <c r="N70" s="39"/>
    </row>
    <row r="71" spans="12:14" x14ac:dyDescent="0.2">
      <c r="L71" s="39"/>
      <c r="M71" s="39"/>
      <c r="N71" s="39"/>
    </row>
    <row r="72" spans="12:14" x14ac:dyDescent="0.2">
      <c r="L72" s="39"/>
      <c r="M72" s="39"/>
      <c r="N72" s="39"/>
    </row>
    <row r="73" spans="12:14" x14ac:dyDescent="0.2">
      <c r="L73" s="39"/>
      <c r="M73" s="39"/>
      <c r="N73" s="39"/>
    </row>
    <row r="74" spans="12:14" x14ac:dyDescent="0.2">
      <c r="L74" s="39"/>
      <c r="M74" s="39"/>
      <c r="N74" s="39"/>
    </row>
    <row r="75" spans="12:14" x14ac:dyDescent="0.2">
      <c r="L75" s="39"/>
      <c r="M75" s="39"/>
      <c r="N75" s="39"/>
    </row>
    <row r="76" spans="12:14" x14ac:dyDescent="0.2">
      <c r="L76" s="39"/>
      <c r="M76" s="39"/>
      <c r="N76" s="39"/>
    </row>
    <row r="77" spans="12:14" x14ac:dyDescent="0.2">
      <c r="L77" s="39"/>
      <c r="M77" s="39"/>
      <c r="N77" s="39"/>
    </row>
    <row r="78" spans="12:14" x14ac:dyDescent="0.2">
      <c r="L78" s="39"/>
      <c r="M78" s="39"/>
      <c r="N78" s="39"/>
    </row>
    <row r="79" spans="12:14" x14ac:dyDescent="0.2">
      <c r="L79" s="39"/>
      <c r="M79" s="39"/>
      <c r="N79" s="39"/>
    </row>
    <row r="80" spans="12:14" x14ac:dyDescent="0.2">
      <c r="L80" s="39"/>
      <c r="M80" s="39"/>
      <c r="N80" s="39"/>
    </row>
    <row r="81" spans="12:14" x14ac:dyDescent="0.2">
      <c r="L81" s="39"/>
      <c r="M81" s="39"/>
      <c r="N81" s="39"/>
    </row>
    <row r="82" spans="12:14" x14ac:dyDescent="0.2">
      <c r="L82" s="39"/>
      <c r="M82" s="39"/>
      <c r="N82" s="39"/>
    </row>
    <row r="83" spans="12:14" x14ac:dyDescent="0.2">
      <c r="L83" s="39"/>
      <c r="M83" s="39"/>
      <c r="N83" s="39"/>
    </row>
    <row r="84" spans="12:14" x14ac:dyDescent="0.2">
      <c r="L84" s="39"/>
      <c r="M84" s="39"/>
      <c r="N84" s="39"/>
    </row>
    <row r="85" spans="12:14" x14ac:dyDescent="0.2">
      <c r="L85" s="39"/>
      <c r="M85" s="39"/>
      <c r="N85" s="39"/>
    </row>
    <row r="86" spans="12:14" x14ac:dyDescent="0.2">
      <c r="L86" s="39"/>
      <c r="M86" s="39"/>
      <c r="N86" s="39"/>
    </row>
    <row r="87" spans="12:14" x14ac:dyDescent="0.2">
      <c r="L87" s="39"/>
      <c r="M87" s="39"/>
      <c r="N87" s="39"/>
    </row>
    <row r="88" spans="12:14" x14ac:dyDescent="0.2">
      <c r="L88" s="39"/>
      <c r="M88" s="39"/>
      <c r="N88" s="39"/>
    </row>
    <row r="89" spans="12:14" x14ac:dyDescent="0.2">
      <c r="L89" s="39"/>
      <c r="M89" s="39"/>
      <c r="N89" s="39"/>
    </row>
    <row r="90" spans="12:14" x14ac:dyDescent="0.2">
      <c r="L90" s="39"/>
      <c r="M90" s="39"/>
      <c r="N90" s="39"/>
    </row>
    <row r="91" spans="12:14" x14ac:dyDescent="0.2">
      <c r="L91" s="39"/>
      <c r="M91" s="39"/>
      <c r="N91" s="39"/>
    </row>
    <row r="92" spans="12:14" x14ac:dyDescent="0.2">
      <c r="L92" s="39"/>
      <c r="M92" s="39"/>
      <c r="N92" s="39"/>
    </row>
    <row r="93" spans="12:14" x14ac:dyDescent="0.2">
      <c r="L93" s="39"/>
      <c r="M93" s="39"/>
      <c r="N93" s="39"/>
    </row>
    <row r="94" spans="12:14" x14ac:dyDescent="0.2">
      <c r="L94" s="39"/>
      <c r="M94" s="39"/>
      <c r="N94" s="39"/>
    </row>
    <row r="95" spans="12:14" x14ac:dyDescent="0.2">
      <c r="L95" s="39"/>
      <c r="M95" s="39"/>
      <c r="N95" s="39"/>
    </row>
    <row r="96" spans="12:14" x14ac:dyDescent="0.2">
      <c r="L96" s="39"/>
      <c r="M96" s="39"/>
      <c r="N96" s="39"/>
    </row>
    <row r="97" spans="12:14" x14ac:dyDescent="0.2">
      <c r="L97" s="39"/>
      <c r="M97" s="39"/>
      <c r="N97" s="39"/>
    </row>
    <row r="98" spans="12:14" x14ac:dyDescent="0.2">
      <c r="L98" s="63"/>
      <c r="M98" s="63"/>
      <c r="N98" s="63"/>
    </row>
    <row r="99" spans="12:14" x14ac:dyDescent="0.2">
      <c r="L99" s="39"/>
      <c r="M99" s="39"/>
      <c r="N99" s="39"/>
    </row>
    <row r="100" spans="12:14" x14ac:dyDescent="0.2">
      <c r="L100" s="63"/>
      <c r="M100" s="63"/>
      <c r="N100" s="63"/>
    </row>
    <row r="102" spans="12:14" x14ac:dyDescent="0.2">
      <c r="L102" s="39"/>
      <c r="M102" s="39"/>
      <c r="N102" s="39"/>
    </row>
    <row r="103" spans="12:14" x14ac:dyDescent="0.2">
      <c r="L103" s="39"/>
      <c r="M103" s="39"/>
      <c r="N103" s="39"/>
    </row>
    <row r="104" spans="12:14" x14ac:dyDescent="0.2">
      <c r="L104" s="39"/>
      <c r="M104" s="39"/>
      <c r="N104" s="39"/>
    </row>
    <row r="105" spans="12:14" x14ac:dyDescent="0.2">
      <c r="L105" s="39"/>
      <c r="M105" s="39"/>
      <c r="N105" s="39"/>
    </row>
    <row r="106" spans="12:14" x14ac:dyDescent="0.2">
      <c r="L106" s="39"/>
      <c r="M106" s="39"/>
      <c r="N106" s="39"/>
    </row>
    <row r="107" spans="12:14" x14ac:dyDescent="0.2">
      <c r="L107" s="39"/>
      <c r="M107" s="39"/>
      <c r="N107" s="39"/>
    </row>
    <row r="108" spans="12:14" x14ac:dyDescent="0.2">
      <c r="L108" s="39"/>
      <c r="M108" s="39"/>
      <c r="N108" s="39"/>
    </row>
    <row r="109" spans="12:14" x14ac:dyDescent="0.2">
      <c r="L109" s="39"/>
      <c r="M109" s="39"/>
      <c r="N109" s="39"/>
    </row>
    <row r="110" spans="12:14" x14ac:dyDescent="0.2">
      <c r="L110" s="39"/>
      <c r="M110" s="39"/>
      <c r="N110" s="39"/>
    </row>
    <row r="111" spans="12:14" x14ac:dyDescent="0.2">
      <c r="L111" s="39"/>
      <c r="M111" s="39"/>
      <c r="N111" s="39"/>
    </row>
    <row r="112" spans="12:14" x14ac:dyDescent="0.2">
      <c r="L112" s="39"/>
      <c r="M112" s="39"/>
      <c r="N112" s="39"/>
    </row>
    <row r="113" spans="12:14" x14ac:dyDescent="0.2">
      <c r="L113" s="39"/>
      <c r="M113" s="39"/>
      <c r="N113" s="39"/>
    </row>
    <row r="114" spans="12:14" x14ac:dyDescent="0.2">
      <c r="L114" s="39"/>
      <c r="M114" s="39"/>
      <c r="N114" s="39"/>
    </row>
    <row r="115" spans="12:14" x14ac:dyDescent="0.2">
      <c r="L115" s="39"/>
      <c r="M115" s="39"/>
      <c r="N115" s="39"/>
    </row>
    <row r="116" spans="12:14" x14ac:dyDescent="0.2">
      <c r="L116" s="39"/>
      <c r="M116" s="39"/>
      <c r="N116" s="39"/>
    </row>
    <row r="117" spans="12:14" x14ac:dyDescent="0.2">
      <c r="L117" s="39"/>
      <c r="M117" s="39"/>
      <c r="N117" s="39"/>
    </row>
    <row r="118" spans="12:14" x14ac:dyDescent="0.2">
      <c r="L118" s="39"/>
      <c r="M118" s="39"/>
      <c r="N118" s="39"/>
    </row>
    <row r="119" spans="12:14" x14ac:dyDescent="0.2">
      <c r="L119" s="39"/>
      <c r="M119" s="39"/>
      <c r="N119" s="39"/>
    </row>
    <row r="120" spans="12:14" x14ac:dyDescent="0.2">
      <c r="L120" s="39"/>
      <c r="M120" s="39"/>
      <c r="N120" s="39"/>
    </row>
    <row r="121" spans="12:14" x14ac:dyDescent="0.2">
      <c r="L121" s="39"/>
      <c r="M121" s="39"/>
      <c r="N121" s="39"/>
    </row>
    <row r="122" spans="12:14" x14ac:dyDescent="0.2">
      <c r="L122" s="39"/>
      <c r="M122" s="39"/>
      <c r="N122" s="39"/>
    </row>
    <row r="123" spans="12:14" x14ac:dyDescent="0.2">
      <c r="L123" s="39"/>
      <c r="M123" s="39"/>
      <c r="N123" s="39"/>
    </row>
    <row r="124" spans="12:14" x14ac:dyDescent="0.2">
      <c r="L124" s="39"/>
      <c r="M124" s="39"/>
      <c r="N124" s="39"/>
    </row>
    <row r="125" spans="12:14" x14ac:dyDescent="0.2">
      <c r="L125" s="39"/>
      <c r="M125" s="39"/>
      <c r="N125" s="39"/>
    </row>
    <row r="126" spans="12:14" x14ac:dyDescent="0.2">
      <c r="L126" s="39"/>
      <c r="M126" s="39"/>
      <c r="N126" s="39"/>
    </row>
    <row r="127" spans="12:14" x14ac:dyDescent="0.2">
      <c r="L127" s="39"/>
      <c r="M127" s="39"/>
      <c r="N127" s="39"/>
    </row>
    <row r="128" spans="12:14" x14ac:dyDescent="0.2">
      <c r="L128" s="39"/>
      <c r="M128" s="39"/>
      <c r="N128" s="39"/>
    </row>
    <row r="129" spans="12:14" x14ac:dyDescent="0.2">
      <c r="L129" s="39"/>
      <c r="M129" s="39"/>
      <c r="N129" s="39"/>
    </row>
    <row r="130" spans="12:14" x14ac:dyDescent="0.2">
      <c r="L130" s="39"/>
      <c r="M130" s="39"/>
      <c r="N130" s="39"/>
    </row>
    <row r="131" spans="12:14" x14ac:dyDescent="0.2">
      <c r="L131" s="39"/>
      <c r="M131" s="39"/>
      <c r="N131" s="39"/>
    </row>
    <row r="132" spans="12:14" x14ac:dyDescent="0.2">
      <c r="L132" s="39"/>
      <c r="M132" s="39"/>
      <c r="N132" s="39"/>
    </row>
    <row r="133" spans="12:14" x14ac:dyDescent="0.2">
      <c r="L133" s="39"/>
      <c r="M133" s="39"/>
      <c r="N133" s="39"/>
    </row>
    <row r="134" spans="12:14" x14ac:dyDescent="0.2">
      <c r="L134" s="39"/>
      <c r="M134" s="39"/>
      <c r="N134" s="39"/>
    </row>
    <row r="135" spans="12:14" x14ac:dyDescent="0.2">
      <c r="L135" s="39"/>
      <c r="M135" s="39"/>
      <c r="N135" s="39"/>
    </row>
    <row r="136" spans="12:14" x14ac:dyDescent="0.2">
      <c r="L136" s="39"/>
      <c r="M136" s="39"/>
      <c r="N136" s="39"/>
    </row>
    <row r="137" spans="12:14" x14ac:dyDescent="0.2">
      <c r="L137" s="39"/>
      <c r="M137" s="39"/>
      <c r="N137" s="39"/>
    </row>
    <row r="138" spans="12:14" x14ac:dyDescent="0.2">
      <c r="L138" s="39"/>
      <c r="M138" s="39"/>
      <c r="N138" s="39"/>
    </row>
    <row r="139" spans="12:14" x14ac:dyDescent="0.2">
      <c r="L139" s="39"/>
      <c r="M139" s="39"/>
      <c r="N139" s="39"/>
    </row>
    <row r="140" spans="12:14" x14ac:dyDescent="0.2">
      <c r="L140" s="39"/>
      <c r="M140" s="39"/>
      <c r="N140" s="39"/>
    </row>
    <row r="141" spans="12:14" x14ac:dyDescent="0.2">
      <c r="L141" s="39"/>
      <c r="M141" s="39"/>
      <c r="N141" s="39"/>
    </row>
    <row r="142" spans="12:14" x14ac:dyDescent="0.2">
      <c r="L142" s="39"/>
      <c r="M142" s="39"/>
      <c r="N142" s="39"/>
    </row>
    <row r="143" spans="12:14" x14ac:dyDescent="0.2">
      <c r="L143" s="39"/>
      <c r="M143" s="39"/>
      <c r="N143" s="39"/>
    </row>
    <row r="144" spans="12:14" x14ac:dyDescent="0.2">
      <c r="L144" s="39"/>
      <c r="M144" s="39"/>
      <c r="N144" s="39"/>
    </row>
    <row r="145" spans="12:14" x14ac:dyDescent="0.2">
      <c r="L145" s="39"/>
      <c r="M145" s="39"/>
      <c r="N145" s="39"/>
    </row>
    <row r="146" spans="12:14" x14ac:dyDescent="0.2">
      <c r="L146" s="39"/>
      <c r="M146" s="39"/>
      <c r="N146" s="39"/>
    </row>
    <row r="147" spans="12:14" x14ac:dyDescent="0.2">
      <c r="L147" s="39"/>
      <c r="M147" s="39"/>
      <c r="N147" s="39"/>
    </row>
    <row r="148" spans="12:14" x14ac:dyDescent="0.2">
      <c r="L148" s="39"/>
      <c r="M148" s="39"/>
      <c r="N148" s="39"/>
    </row>
    <row r="149" spans="12:14" x14ac:dyDescent="0.2">
      <c r="L149" s="39"/>
      <c r="M149" s="39"/>
      <c r="N149" s="39"/>
    </row>
    <row r="150" spans="12:14" x14ac:dyDescent="0.2">
      <c r="L150" s="39"/>
      <c r="M150" s="39"/>
      <c r="N150" s="39"/>
    </row>
    <row r="151" spans="12:14" x14ac:dyDescent="0.2">
      <c r="L151" s="39"/>
      <c r="M151" s="39"/>
      <c r="N151" s="39"/>
    </row>
    <row r="152" spans="12:14" x14ac:dyDescent="0.2">
      <c r="L152" s="39"/>
      <c r="M152" s="39"/>
      <c r="N152" s="39"/>
    </row>
    <row r="153" spans="12:14" x14ac:dyDescent="0.2">
      <c r="L153" s="39"/>
      <c r="M153" s="39"/>
      <c r="N153" s="39"/>
    </row>
    <row r="154" spans="12:14" x14ac:dyDescent="0.2">
      <c r="L154" s="39"/>
      <c r="M154" s="39"/>
      <c r="N154" s="39"/>
    </row>
    <row r="155" spans="12:14" x14ac:dyDescent="0.2">
      <c r="L155" s="39"/>
      <c r="M155" s="39"/>
      <c r="N155" s="39"/>
    </row>
    <row r="156" spans="12:14" x14ac:dyDescent="0.2">
      <c r="L156" s="39"/>
      <c r="M156" s="39"/>
      <c r="N156" s="39"/>
    </row>
    <row r="157" spans="12:14" x14ac:dyDescent="0.2">
      <c r="L157" s="39"/>
      <c r="M157" s="39"/>
      <c r="N157" s="39"/>
    </row>
    <row r="158" spans="12:14" x14ac:dyDescent="0.2">
      <c r="L158" s="39"/>
      <c r="M158" s="39"/>
      <c r="N158" s="39"/>
    </row>
    <row r="159" spans="12:14" x14ac:dyDescent="0.2">
      <c r="L159" s="39"/>
      <c r="M159" s="39"/>
      <c r="N159" s="39"/>
    </row>
    <row r="160" spans="12:14" x14ac:dyDescent="0.2">
      <c r="L160" s="39"/>
      <c r="M160" s="39"/>
      <c r="N160" s="39"/>
    </row>
    <row r="161" spans="12:14" x14ac:dyDescent="0.2">
      <c r="L161" s="39"/>
      <c r="M161" s="39"/>
      <c r="N161" s="39"/>
    </row>
    <row r="162" spans="12:14" x14ac:dyDescent="0.2">
      <c r="L162" s="39"/>
      <c r="M162" s="39"/>
      <c r="N162" s="39"/>
    </row>
    <row r="163" spans="12:14" x14ac:dyDescent="0.2">
      <c r="L163" s="39"/>
      <c r="M163" s="39"/>
      <c r="N163" s="39"/>
    </row>
    <row r="164" spans="12:14" x14ac:dyDescent="0.2">
      <c r="L164" s="39"/>
      <c r="M164" s="39"/>
      <c r="N164" s="39"/>
    </row>
    <row r="165" spans="12:14" x14ac:dyDescent="0.2">
      <c r="L165" s="39"/>
      <c r="M165" s="39"/>
      <c r="N165" s="39"/>
    </row>
    <row r="166" spans="12:14" x14ac:dyDescent="0.2">
      <c r="L166" s="39"/>
      <c r="M166" s="39"/>
      <c r="N166" s="39"/>
    </row>
    <row r="167" spans="12:14" x14ac:dyDescent="0.2">
      <c r="L167" s="39"/>
      <c r="M167" s="39"/>
      <c r="N167" s="39"/>
    </row>
    <row r="168" spans="12:14" x14ac:dyDescent="0.2">
      <c r="L168" s="39"/>
      <c r="M168" s="39"/>
      <c r="N168" s="39"/>
    </row>
    <row r="169" spans="12:14" x14ac:dyDescent="0.2">
      <c r="L169" s="39"/>
      <c r="M169" s="39"/>
      <c r="N169" s="39"/>
    </row>
    <row r="170" spans="12:14" x14ac:dyDescent="0.2">
      <c r="L170" s="39"/>
      <c r="M170" s="39"/>
      <c r="N170" s="39"/>
    </row>
    <row r="171" spans="12:14" x14ac:dyDescent="0.2">
      <c r="L171" s="39"/>
      <c r="M171" s="39"/>
      <c r="N171" s="39"/>
    </row>
    <row r="172" spans="12:14" x14ac:dyDescent="0.2">
      <c r="L172" s="39"/>
      <c r="M172" s="39"/>
      <c r="N172" s="39"/>
    </row>
    <row r="173" spans="12:14" x14ac:dyDescent="0.2">
      <c r="L173" s="39"/>
      <c r="M173" s="39"/>
      <c r="N173" s="39"/>
    </row>
    <row r="174" spans="12:14" x14ac:dyDescent="0.2">
      <c r="L174" s="39"/>
      <c r="M174" s="39"/>
      <c r="N174" s="39"/>
    </row>
    <row r="175" spans="12:14" x14ac:dyDescent="0.2">
      <c r="L175" s="39"/>
      <c r="M175" s="39"/>
      <c r="N175" s="39"/>
    </row>
    <row r="176" spans="12:14" x14ac:dyDescent="0.2">
      <c r="L176" s="39"/>
      <c r="M176" s="39"/>
      <c r="N176" s="39"/>
    </row>
    <row r="177" spans="12:14" x14ac:dyDescent="0.2">
      <c r="L177" s="39"/>
      <c r="M177" s="39"/>
      <c r="N177" s="39"/>
    </row>
    <row r="178" spans="12:14" x14ac:dyDescent="0.2">
      <c r="L178" s="39"/>
      <c r="M178" s="39"/>
      <c r="N178" s="39"/>
    </row>
    <row r="179" spans="12:14" x14ac:dyDescent="0.2">
      <c r="L179" s="39"/>
      <c r="M179" s="39"/>
      <c r="N179" s="39"/>
    </row>
    <row r="180" spans="12:14" x14ac:dyDescent="0.2">
      <c r="L180" s="39"/>
      <c r="M180" s="39"/>
      <c r="N180" s="39"/>
    </row>
    <row r="181" spans="12:14" x14ac:dyDescent="0.2">
      <c r="L181" s="39"/>
      <c r="M181" s="39"/>
      <c r="N181" s="39"/>
    </row>
    <row r="182" spans="12:14" x14ac:dyDescent="0.2">
      <c r="L182" s="39"/>
      <c r="M182" s="39"/>
      <c r="N182" s="39"/>
    </row>
    <row r="183" spans="12:14" x14ac:dyDescent="0.2">
      <c r="L183" s="39"/>
      <c r="M183" s="39"/>
      <c r="N183" s="39"/>
    </row>
    <row r="184" spans="12:14" x14ac:dyDescent="0.2">
      <c r="L184" s="39"/>
      <c r="M184" s="39"/>
      <c r="N184" s="39"/>
    </row>
    <row r="185" spans="12:14" x14ac:dyDescent="0.2">
      <c r="L185" s="39"/>
      <c r="M185" s="39"/>
      <c r="N185" s="39"/>
    </row>
    <row r="186" spans="12:14" x14ac:dyDescent="0.2">
      <c r="L186" s="39"/>
      <c r="M186" s="39"/>
      <c r="N186" s="39"/>
    </row>
    <row r="187" spans="12:14" x14ac:dyDescent="0.2">
      <c r="L187" s="39"/>
      <c r="M187" s="39"/>
      <c r="N187" s="39"/>
    </row>
    <row r="188" spans="12:14" x14ac:dyDescent="0.2">
      <c r="L188" s="39"/>
      <c r="M188" s="39"/>
      <c r="N188" s="39"/>
    </row>
    <row r="189" spans="12:14" x14ac:dyDescent="0.2">
      <c r="L189" s="39"/>
      <c r="M189" s="39"/>
      <c r="N189" s="39"/>
    </row>
    <row r="190" spans="12:14" x14ac:dyDescent="0.2">
      <c r="L190" s="39"/>
      <c r="M190" s="39"/>
      <c r="N190" s="39"/>
    </row>
    <row r="191" spans="12:14" x14ac:dyDescent="0.2">
      <c r="L191" s="39"/>
      <c r="M191" s="39"/>
      <c r="N191" s="39"/>
    </row>
    <row r="192" spans="12:14" x14ac:dyDescent="0.2">
      <c r="L192" s="39"/>
      <c r="M192" s="39"/>
      <c r="N192" s="39"/>
    </row>
    <row r="193" spans="12:14" x14ac:dyDescent="0.2">
      <c r="L193" s="39"/>
      <c r="M193" s="39"/>
      <c r="N193" s="39"/>
    </row>
    <row r="194" spans="12:14" x14ac:dyDescent="0.2">
      <c r="L194" s="39"/>
      <c r="M194" s="39"/>
      <c r="N194" s="39"/>
    </row>
    <row r="195" spans="12:14" x14ac:dyDescent="0.2">
      <c r="L195" s="39"/>
      <c r="M195" s="39"/>
      <c r="N195" s="39"/>
    </row>
  </sheetData>
  <phoneticPr fontId="0" type="noConversion"/>
  <dataValidations disablePrompts="1" count="1">
    <dataValidation errorStyle="information" allowBlank="1" showInputMessage="1" showErrorMessage="1" sqref="A1"/>
  </dataValidations>
  <pageMargins left="0.27559055118110237" right="0.15748031496062992" top="0.39370078740157483" bottom="0.39370078740157483" header="0.51181102362204722" footer="0.51181102362204722"/>
  <pageSetup paperSize="8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ABCtrl</vt:lpstr>
      <vt:lpstr>Sheet3</vt:lpstr>
      <vt:lpstr>Components</vt:lpstr>
      <vt:lpstr>Sheet3!Contrôleur</vt:lpstr>
      <vt:lpstr>Couleurs_laser</vt:lpstr>
      <vt:lpstr>Couleurs_opaques</vt:lpstr>
      <vt:lpstr>Fixation_loupe</vt:lpstr>
      <vt:lpstr>Forme_du_saphir</vt:lpstr>
      <vt:lpstr>Langues</vt:lpstr>
      <vt:lpstr>Loupe</vt:lpstr>
      <vt:lpstr>Product</vt:lpstr>
      <vt:lpstr>Type_de_saphir</vt:lpstr>
      <vt:lpstr>ABCtrl!Zone_d_impression</vt:lpstr>
    </vt:vector>
  </TitlesOfParts>
  <Manager/>
  <Company>PM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Grégory Schaffter</dc:creator>
  <cp:keywords/>
  <dc:description/>
  <cp:lastModifiedBy>Grégory Schaffter</cp:lastModifiedBy>
  <cp:lastPrinted>2015-07-15T08:48:26Z</cp:lastPrinted>
  <dcterms:created xsi:type="dcterms:W3CDTF">2007-09-07T06:15:37Z</dcterms:created>
  <dcterms:modified xsi:type="dcterms:W3CDTF">2015-07-15T08:59:32Z</dcterms:modified>
  <cp:category/>
</cp:coreProperties>
</file>