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.damay\Desktop\"/>
    </mc:Choice>
  </mc:AlternateContent>
  <xr:revisionPtr revIDLastSave="0" documentId="13_ncr:1_{41CDE334-E242-405B-B04B-19A07CC19DB6}" xr6:coauthVersionLast="46" xr6:coauthVersionMax="46" xr10:uidLastSave="{00000000-0000-0000-0000-000000000000}"/>
  <bookViews>
    <workbookView xWindow="28680" yWindow="-120" windowWidth="29040" windowHeight="15840" tabRatio="826" activeTab="1" xr2:uid="{571D4243-9FFC-43E6-817D-2B49B8CD34CA}"/>
  </bookViews>
  <sheets>
    <sheet name="Recettes" sheetId="21" r:id="rId1"/>
    <sheet name="Récap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F6" i="1"/>
  <c r="H109" i="21"/>
  <c r="L131" i="21"/>
  <c r="L130" i="21"/>
  <c r="L129" i="21"/>
  <c r="L126" i="21"/>
  <c r="L125" i="21"/>
  <c r="L124" i="21"/>
  <c r="L123" i="21"/>
  <c r="L121" i="21"/>
  <c r="L120" i="21"/>
  <c r="L119" i="21"/>
  <c r="L118" i="21"/>
  <c r="L117" i="21"/>
  <c r="L116" i="21"/>
  <c r="L114" i="21"/>
  <c r="L113" i="21"/>
  <c r="L112" i="21"/>
  <c r="L111" i="21"/>
  <c r="L110" i="21"/>
  <c r="L108" i="21"/>
  <c r="L107" i="21"/>
  <c r="L106" i="21"/>
  <c r="L105" i="21"/>
  <c r="L104" i="21"/>
  <c r="L103" i="21"/>
  <c r="L102" i="21"/>
  <c r="L101" i="21"/>
  <c r="L100" i="21"/>
  <c r="L99" i="21"/>
  <c r="L98" i="21"/>
  <c r="L97" i="21"/>
  <c r="L96" i="21"/>
  <c r="L95" i="21"/>
  <c r="L94" i="21"/>
  <c r="L93" i="21"/>
  <c r="L92" i="21"/>
  <c r="L91" i="21"/>
  <c r="L90" i="21"/>
  <c r="L89" i="21"/>
  <c r="L88" i="21"/>
  <c r="L86" i="21"/>
  <c r="L85" i="21"/>
  <c r="L84" i="21"/>
  <c r="L83" i="21"/>
  <c r="L82" i="21"/>
  <c r="L81" i="21"/>
  <c r="L80" i="21"/>
  <c r="L79" i="21"/>
  <c r="L78" i="21"/>
  <c r="L77" i="21"/>
  <c r="L76" i="21"/>
  <c r="L75" i="21"/>
  <c r="L74" i="21"/>
  <c r="L73" i="21"/>
  <c r="L72" i="21"/>
  <c r="L71" i="21"/>
  <c r="L70" i="21"/>
  <c r="L69" i="21"/>
  <c r="L68" i="21"/>
  <c r="L67" i="21"/>
  <c r="L65" i="21"/>
  <c r="L64" i="21"/>
  <c r="L63" i="21"/>
  <c r="L62" i="21"/>
  <c r="L61" i="21"/>
  <c r="L60" i="21"/>
  <c r="L59" i="21"/>
  <c r="L58" i="21"/>
  <c r="L57" i="21"/>
  <c r="L56" i="21"/>
  <c r="L55" i="21"/>
  <c r="L54" i="21"/>
  <c r="L53" i="21"/>
  <c r="L52" i="21"/>
  <c r="L50" i="21"/>
  <c r="L49" i="21"/>
  <c r="L48" i="21"/>
  <c r="L47" i="21"/>
  <c r="L46" i="21"/>
  <c r="L45" i="21"/>
  <c r="L44" i="21"/>
  <c r="L43" i="21"/>
  <c r="L42" i="21"/>
  <c r="L41" i="21"/>
  <c r="L40" i="21"/>
  <c r="L39" i="21"/>
  <c r="L38" i="21"/>
  <c r="L37" i="21"/>
  <c r="L36" i="21"/>
  <c r="L35" i="21"/>
  <c r="L34" i="21"/>
  <c r="L33" i="21"/>
  <c r="L32" i="21"/>
  <c r="L30" i="21"/>
  <c r="L29" i="21"/>
  <c r="L28" i="21"/>
  <c r="L27" i="21"/>
  <c r="L26" i="21"/>
  <c r="L25" i="21"/>
  <c r="L24" i="21"/>
  <c r="L23" i="21"/>
  <c r="L22" i="21"/>
  <c r="L21" i="21"/>
  <c r="L20" i="21"/>
  <c r="L19" i="21"/>
  <c r="L17" i="21"/>
  <c r="L16" i="21"/>
  <c r="L15" i="21"/>
  <c r="L14" i="21"/>
  <c r="L13" i="21"/>
  <c r="L12" i="21"/>
  <c r="L11" i="21"/>
  <c r="L10" i="21"/>
  <c r="L9" i="21"/>
  <c r="L8" i="21"/>
  <c r="L6" i="21"/>
  <c r="L5" i="21"/>
  <c r="L4" i="21"/>
  <c r="L2" i="21"/>
  <c r="K4" i="21"/>
  <c r="K5" i="21"/>
  <c r="K6" i="21"/>
  <c r="K7" i="21"/>
  <c r="K8" i="21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50" i="21"/>
  <c r="K52" i="21"/>
  <c r="K53" i="21"/>
  <c r="K54" i="21"/>
  <c r="K55" i="21"/>
  <c r="K56" i="21"/>
  <c r="K57" i="21"/>
  <c r="K58" i="21"/>
  <c r="K59" i="21"/>
  <c r="K60" i="21"/>
  <c r="K61" i="21"/>
  <c r="K62" i="21"/>
  <c r="K63" i="21"/>
  <c r="K64" i="21"/>
  <c r="K65" i="21"/>
  <c r="K67" i="21"/>
  <c r="K68" i="21"/>
  <c r="K69" i="21"/>
  <c r="K70" i="21"/>
  <c r="K71" i="21"/>
  <c r="K72" i="21"/>
  <c r="K73" i="21"/>
  <c r="K74" i="21"/>
  <c r="K75" i="21"/>
  <c r="K76" i="21"/>
  <c r="K77" i="21"/>
  <c r="K78" i="21"/>
  <c r="K79" i="21"/>
  <c r="K80" i="21"/>
  <c r="K81" i="21"/>
  <c r="K82" i="21"/>
  <c r="K83" i="21"/>
  <c r="K84" i="21"/>
  <c r="K85" i="21"/>
  <c r="K86" i="21"/>
  <c r="K87" i="21"/>
  <c r="K88" i="21"/>
  <c r="K89" i="21"/>
  <c r="K90" i="21"/>
  <c r="K91" i="21"/>
  <c r="K92" i="21"/>
  <c r="K93" i="21"/>
  <c r="K94" i="21"/>
  <c r="K95" i="21"/>
  <c r="K96" i="21"/>
  <c r="K97" i="21"/>
  <c r="K98" i="21"/>
  <c r="K99" i="21"/>
  <c r="K100" i="21"/>
  <c r="K101" i="21"/>
  <c r="K102" i="21"/>
  <c r="K103" i="21"/>
  <c r="K104" i="21"/>
  <c r="K105" i="21"/>
  <c r="K106" i="21"/>
  <c r="K107" i="21"/>
  <c r="K108" i="21"/>
  <c r="K110" i="21"/>
  <c r="K111" i="21"/>
  <c r="K112" i="21"/>
  <c r="K113" i="21"/>
  <c r="K114" i="21"/>
  <c r="K115" i="21"/>
  <c r="K116" i="21"/>
  <c r="K117" i="21"/>
  <c r="K118" i="21"/>
  <c r="K119" i="21"/>
  <c r="K120" i="21"/>
  <c r="K121" i="21"/>
  <c r="K122" i="21"/>
  <c r="K123" i="21"/>
  <c r="K124" i="21"/>
  <c r="K125" i="21"/>
  <c r="K126" i="21"/>
  <c r="K127" i="21"/>
  <c r="K128" i="21"/>
  <c r="K129" i="21"/>
  <c r="K130" i="21"/>
  <c r="K131" i="21"/>
  <c r="K2" i="21"/>
  <c r="J3" i="21" l="1"/>
  <c r="M3" i="21"/>
  <c r="N3" i="21"/>
  <c r="O3" i="21"/>
  <c r="J4" i="21"/>
  <c r="M4" i="21"/>
  <c r="N4" i="21"/>
  <c r="O4" i="21"/>
  <c r="M5" i="21"/>
  <c r="N5" i="21"/>
  <c r="O5" i="21"/>
  <c r="J5" i="21" s="1"/>
  <c r="M6" i="21"/>
  <c r="N6" i="21"/>
  <c r="O6" i="21"/>
  <c r="J6" i="21" s="1"/>
  <c r="J7" i="21"/>
  <c r="M7" i="21"/>
  <c r="N7" i="21"/>
  <c r="O7" i="21"/>
  <c r="L7" i="21" s="1"/>
  <c r="M8" i="21"/>
  <c r="N8" i="21"/>
  <c r="O8" i="21"/>
  <c r="J8" i="21" s="1"/>
  <c r="M9" i="21"/>
  <c r="N9" i="21"/>
  <c r="O9" i="21"/>
  <c r="J9" i="21" s="1"/>
  <c r="M10" i="21"/>
  <c r="N10" i="21"/>
  <c r="O10" i="21"/>
  <c r="J10" i="21" s="1"/>
  <c r="M11" i="21"/>
  <c r="N11" i="21"/>
  <c r="O11" i="21"/>
  <c r="J11" i="21" s="1"/>
  <c r="M12" i="21"/>
  <c r="N12" i="21"/>
  <c r="O12" i="21"/>
  <c r="J12" i="21" s="1"/>
  <c r="M13" i="21"/>
  <c r="N13" i="21"/>
  <c r="O13" i="21"/>
  <c r="J13" i="21" s="1"/>
  <c r="M14" i="21"/>
  <c r="N14" i="21"/>
  <c r="O14" i="21"/>
  <c r="J14" i="21" s="1"/>
  <c r="M15" i="21"/>
  <c r="N15" i="21"/>
  <c r="O15" i="21"/>
  <c r="J15" i="21" s="1"/>
  <c r="M16" i="21"/>
  <c r="N16" i="21"/>
  <c r="O16" i="21"/>
  <c r="J16" i="21" s="1"/>
  <c r="J17" i="21"/>
  <c r="M17" i="21"/>
  <c r="N17" i="21"/>
  <c r="O17" i="21"/>
  <c r="J18" i="21"/>
  <c r="M18" i="21"/>
  <c r="N18" i="21"/>
  <c r="O18" i="21"/>
  <c r="L18" i="21" s="1"/>
  <c r="M19" i="21"/>
  <c r="N19" i="21"/>
  <c r="O19" i="21"/>
  <c r="J19" i="21" s="1"/>
  <c r="M20" i="21"/>
  <c r="N20" i="21"/>
  <c r="O20" i="21"/>
  <c r="J20" i="21" s="1"/>
  <c r="M21" i="21"/>
  <c r="N21" i="21"/>
  <c r="O21" i="21"/>
  <c r="J21" i="21" s="1"/>
  <c r="M22" i="21"/>
  <c r="N22" i="21"/>
  <c r="O22" i="21"/>
  <c r="J22" i="21" s="1"/>
  <c r="M23" i="21"/>
  <c r="N23" i="21"/>
  <c r="O23" i="21"/>
  <c r="J23" i="21" s="1"/>
  <c r="M24" i="21"/>
  <c r="N24" i="21"/>
  <c r="O24" i="21"/>
  <c r="J24" i="21" s="1"/>
  <c r="M25" i="21"/>
  <c r="N25" i="21"/>
  <c r="O25" i="21"/>
  <c r="J25" i="21" s="1"/>
  <c r="M26" i="21"/>
  <c r="N26" i="21"/>
  <c r="O26" i="21"/>
  <c r="J26" i="21" s="1"/>
  <c r="M27" i="21"/>
  <c r="N27" i="21"/>
  <c r="O27" i="21"/>
  <c r="J27" i="21" s="1"/>
  <c r="M28" i="21"/>
  <c r="N28" i="21"/>
  <c r="O28" i="21"/>
  <c r="J28" i="21" s="1"/>
  <c r="M29" i="21"/>
  <c r="N29" i="21"/>
  <c r="O29" i="21"/>
  <c r="J29" i="21" s="1"/>
  <c r="M30" i="21"/>
  <c r="N30" i="21"/>
  <c r="O30" i="21"/>
  <c r="J30" i="21" s="1"/>
  <c r="J31" i="21"/>
  <c r="M31" i="21"/>
  <c r="N31" i="21"/>
  <c r="O31" i="21"/>
  <c r="J32" i="21"/>
  <c r="M32" i="21"/>
  <c r="N32" i="21"/>
  <c r="O32" i="21"/>
  <c r="J33" i="21"/>
  <c r="M33" i="21"/>
  <c r="N33" i="21"/>
  <c r="O33" i="21"/>
  <c r="M34" i="21"/>
  <c r="N34" i="21"/>
  <c r="O34" i="21"/>
  <c r="J34" i="21" s="1"/>
  <c r="M35" i="21"/>
  <c r="N35" i="21"/>
  <c r="O35" i="21"/>
  <c r="J35" i="21" s="1"/>
  <c r="M36" i="21"/>
  <c r="N36" i="21"/>
  <c r="O36" i="21"/>
  <c r="J36" i="21" s="1"/>
  <c r="J37" i="21"/>
  <c r="N37" i="21"/>
  <c r="O37" i="21"/>
  <c r="M37" i="21" s="1"/>
  <c r="M38" i="21"/>
  <c r="N38" i="21"/>
  <c r="O38" i="21"/>
  <c r="J38" i="21" s="1"/>
  <c r="M39" i="21"/>
  <c r="N39" i="21"/>
  <c r="O39" i="21"/>
  <c r="J39" i="21" s="1"/>
  <c r="J40" i="21"/>
  <c r="N40" i="21"/>
  <c r="O40" i="21"/>
  <c r="M40" i="21" s="1"/>
  <c r="J41" i="21"/>
  <c r="N41" i="21"/>
  <c r="O41" i="21"/>
  <c r="M41" i="21" s="1"/>
  <c r="J42" i="21"/>
  <c r="N42" i="21"/>
  <c r="O42" i="21"/>
  <c r="M42" i="21" s="1"/>
  <c r="J43" i="21"/>
  <c r="N43" i="21"/>
  <c r="O43" i="21"/>
  <c r="M43" i="21" s="1"/>
  <c r="J44" i="21"/>
  <c r="N44" i="21"/>
  <c r="O44" i="21"/>
  <c r="M44" i="21" s="1"/>
  <c r="J45" i="21"/>
  <c r="N45" i="21"/>
  <c r="O45" i="21"/>
  <c r="M45" i="21" s="1"/>
  <c r="J46" i="21"/>
  <c r="N46" i="21"/>
  <c r="O46" i="21"/>
  <c r="M46" i="21" s="1"/>
  <c r="J47" i="21"/>
  <c r="M47" i="21"/>
  <c r="N47" i="21"/>
  <c r="O47" i="21"/>
  <c r="M48" i="21"/>
  <c r="N48" i="21"/>
  <c r="O48" i="21"/>
  <c r="J48" i="21" s="1"/>
  <c r="J49" i="21"/>
  <c r="M49" i="21"/>
  <c r="N49" i="21"/>
  <c r="O49" i="21"/>
  <c r="J50" i="21"/>
  <c r="M50" i="21"/>
  <c r="N50" i="21"/>
  <c r="O50" i="21"/>
  <c r="J51" i="21"/>
  <c r="M51" i="21"/>
  <c r="N51" i="21"/>
  <c r="O51" i="21"/>
  <c r="M52" i="21"/>
  <c r="N52" i="21"/>
  <c r="O52" i="21"/>
  <c r="J52" i="21" s="1"/>
  <c r="M53" i="21"/>
  <c r="N53" i="21"/>
  <c r="O53" i="21"/>
  <c r="J53" i="21" s="1"/>
  <c r="M54" i="21"/>
  <c r="N54" i="21"/>
  <c r="O54" i="21"/>
  <c r="J54" i="21" s="1"/>
  <c r="M55" i="21"/>
  <c r="N55" i="21"/>
  <c r="O55" i="21"/>
  <c r="J55" i="21" s="1"/>
  <c r="M56" i="21"/>
  <c r="N56" i="21"/>
  <c r="O56" i="21"/>
  <c r="J56" i="21" s="1"/>
  <c r="M57" i="21"/>
  <c r="N57" i="21"/>
  <c r="O57" i="21"/>
  <c r="J57" i="21" s="1"/>
  <c r="J58" i="21"/>
  <c r="N58" i="21"/>
  <c r="O58" i="21"/>
  <c r="M58" i="21" s="1"/>
  <c r="J59" i="21"/>
  <c r="N59" i="21"/>
  <c r="O59" i="21"/>
  <c r="M59" i="21" s="1"/>
  <c r="M60" i="21"/>
  <c r="N60" i="21"/>
  <c r="O60" i="21"/>
  <c r="J60" i="21" s="1"/>
  <c r="M61" i="21"/>
  <c r="N61" i="21"/>
  <c r="O61" i="21"/>
  <c r="J61" i="21" s="1"/>
  <c r="M62" i="21"/>
  <c r="N62" i="21"/>
  <c r="O62" i="21"/>
  <c r="J62" i="21" s="1"/>
  <c r="M63" i="21"/>
  <c r="N63" i="21"/>
  <c r="O63" i="21"/>
  <c r="J63" i="21" s="1"/>
  <c r="M64" i="21"/>
  <c r="N64" i="21"/>
  <c r="O64" i="21"/>
  <c r="J64" i="21" s="1"/>
  <c r="M65" i="21"/>
  <c r="N65" i="21"/>
  <c r="O65" i="21"/>
  <c r="J65" i="21" s="1"/>
  <c r="J66" i="21"/>
  <c r="M66" i="21"/>
  <c r="N66" i="21"/>
  <c r="O66" i="21"/>
  <c r="J67" i="21"/>
  <c r="M67" i="21"/>
  <c r="N67" i="21"/>
  <c r="O67" i="21"/>
  <c r="J68" i="21"/>
  <c r="M68" i="21"/>
  <c r="N68" i="21"/>
  <c r="O68" i="21"/>
  <c r="J69" i="21"/>
  <c r="M69" i="21"/>
  <c r="N69" i="21"/>
  <c r="I69" i="21" s="1"/>
  <c r="O69" i="21"/>
  <c r="M70" i="21"/>
  <c r="N70" i="21"/>
  <c r="O70" i="21"/>
  <c r="J70" i="21" s="1"/>
  <c r="J71" i="21"/>
  <c r="M71" i="21"/>
  <c r="N71" i="21"/>
  <c r="O71" i="21"/>
  <c r="J72" i="21"/>
  <c r="M72" i="21"/>
  <c r="N72" i="21"/>
  <c r="O72" i="21"/>
  <c r="J73" i="21"/>
  <c r="M73" i="21"/>
  <c r="N73" i="21"/>
  <c r="O73" i="21"/>
  <c r="J74" i="21"/>
  <c r="M74" i="21"/>
  <c r="N74" i="21"/>
  <c r="O74" i="21"/>
  <c r="J75" i="21"/>
  <c r="M75" i="21"/>
  <c r="N75" i="21"/>
  <c r="O75" i="21"/>
  <c r="J76" i="21"/>
  <c r="M76" i="21"/>
  <c r="N76" i="21"/>
  <c r="O76" i="21"/>
  <c r="J77" i="21"/>
  <c r="M77" i="21"/>
  <c r="N77" i="21"/>
  <c r="O77" i="21"/>
  <c r="M78" i="21"/>
  <c r="N78" i="21"/>
  <c r="O78" i="21"/>
  <c r="J78" i="21" s="1"/>
  <c r="M79" i="21"/>
  <c r="N79" i="21"/>
  <c r="O79" i="21"/>
  <c r="J79" i="21" s="1"/>
  <c r="J80" i="21"/>
  <c r="M80" i="21"/>
  <c r="N80" i="21"/>
  <c r="O80" i="21"/>
  <c r="M81" i="21"/>
  <c r="N81" i="21"/>
  <c r="O81" i="21"/>
  <c r="J81" i="21" s="1"/>
  <c r="M82" i="21"/>
  <c r="N82" i="21"/>
  <c r="O82" i="21"/>
  <c r="J82" i="21" s="1"/>
  <c r="M83" i="21"/>
  <c r="N83" i="21"/>
  <c r="O83" i="21"/>
  <c r="J83" i="21" s="1"/>
  <c r="M84" i="21"/>
  <c r="N84" i="21"/>
  <c r="O84" i="21"/>
  <c r="J84" i="21" s="1"/>
  <c r="M85" i="21"/>
  <c r="N85" i="21"/>
  <c r="O85" i="21"/>
  <c r="J85" i="21" s="1"/>
  <c r="M86" i="21"/>
  <c r="N86" i="21"/>
  <c r="O86" i="21"/>
  <c r="J86" i="21" s="1"/>
  <c r="J87" i="21"/>
  <c r="M87" i="21"/>
  <c r="N87" i="21"/>
  <c r="O87" i="21"/>
  <c r="L87" i="21" s="1"/>
  <c r="M88" i="21"/>
  <c r="N88" i="21"/>
  <c r="O88" i="21"/>
  <c r="J88" i="21" s="1"/>
  <c r="J89" i="21"/>
  <c r="M89" i="21"/>
  <c r="N89" i="21"/>
  <c r="O89" i="21"/>
  <c r="J90" i="21"/>
  <c r="M90" i="21"/>
  <c r="N90" i="21"/>
  <c r="O90" i="21"/>
  <c r="J91" i="21"/>
  <c r="M91" i="21"/>
  <c r="N91" i="21"/>
  <c r="O91" i="21"/>
  <c r="J92" i="21"/>
  <c r="M92" i="21"/>
  <c r="N92" i="21"/>
  <c r="O92" i="21"/>
  <c r="J93" i="21"/>
  <c r="M93" i="21"/>
  <c r="N93" i="21"/>
  <c r="O93" i="21"/>
  <c r="J94" i="21"/>
  <c r="M94" i="21"/>
  <c r="N94" i="21"/>
  <c r="O94" i="21"/>
  <c r="J95" i="21"/>
  <c r="M95" i="21"/>
  <c r="N95" i="21"/>
  <c r="O95" i="21"/>
  <c r="M96" i="21"/>
  <c r="N96" i="21"/>
  <c r="O96" i="21"/>
  <c r="J96" i="21" s="1"/>
  <c r="J97" i="21"/>
  <c r="M97" i="21"/>
  <c r="N97" i="21"/>
  <c r="O97" i="21"/>
  <c r="M98" i="21"/>
  <c r="N98" i="21"/>
  <c r="O98" i="21"/>
  <c r="J98" i="21" s="1"/>
  <c r="J99" i="21"/>
  <c r="M99" i="21"/>
  <c r="N99" i="21"/>
  <c r="O99" i="21"/>
  <c r="J100" i="21"/>
  <c r="M100" i="21"/>
  <c r="N100" i="21"/>
  <c r="O100" i="21"/>
  <c r="J101" i="21"/>
  <c r="M101" i="21"/>
  <c r="N101" i="21"/>
  <c r="O101" i="21"/>
  <c r="J102" i="21"/>
  <c r="M102" i="21"/>
  <c r="N102" i="21"/>
  <c r="O102" i="21"/>
  <c r="J103" i="21"/>
  <c r="M103" i="21"/>
  <c r="N103" i="21"/>
  <c r="O103" i="21"/>
  <c r="J104" i="21"/>
  <c r="M104" i="21"/>
  <c r="N104" i="21"/>
  <c r="O104" i="21"/>
  <c r="J105" i="21"/>
  <c r="M105" i="21"/>
  <c r="N105" i="21"/>
  <c r="O105" i="21"/>
  <c r="J106" i="21"/>
  <c r="M106" i="21"/>
  <c r="N106" i="21"/>
  <c r="O106" i="21"/>
  <c r="J107" i="21"/>
  <c r="M107" i="21"/>
  <c r="N107" i="21"/>
  <c r="O107" i="21"/>
  <c r="J108" i="21"/>
  <c r="M108" i="21"/>
  <c r="N108" i="21"/>
  <c r="O108" i="21"/>
  <c r="J109" i="21"/>
  <c r="M109" i="21"/>
  <c r="N109" i="21"/>
  <c r="O109" i="21"/>
  <c r="J110" i="21"/>
  <c r="M110" i="21"/>
  <c r="N110" i="21"/>
  <c r="O110" i="21"/>
  <c r="J111" i="21"/>
  <c r="M111" i="21"/>
  <c r="N111" i="21"/>
  <c r="O111" i="21"/>
  <c r="J112" i="21"/>
  <c r="M112" i="21"/>
  <c r="N112" i="21"/>
  <c r="O112" i="21"/>
  <c r="J113" i="21"/>
  <c r="M113" i="21"/>
  <c r="N113" i="21"/>
  <c r="O113" i="21"/>
  <c r="J114" i="21"/>
  <c r="M114" i="21"/>
  <c r="N114" i="21"/>
  <c r="O114" i="21"/>
  <c r="J115" i="21"/>
  <c r="M115" i="21"/>
  <c r="N115" i="21"/>
  <c r="O115" i="21"/>
  <c r="L115" i="21" s="1"/>
  <c r="M116" i="21"/>
  <c r="N116" i="21"/>
  <c r="O116" i="21"/>
  <c r="J116" i="21" s="1"/>
  <c r="J117" i="21"/>
  <c r="M117" i="21"/>
  <c r="N117" i="21"/>
  <c r="O117" i="21"/>
  <c r="M118" i="21"/>
  <c r="N118" i="21"/>
  <c r="O118" i="21"/>
  <c r="J118" i="21" s="1"/>
  <c r="M119" i="21"/>
  <c r="N119" i="21"/>
  <c r="O119" i="21"/>
  <c r="J119" i="21" s="1"/>
  <c r="J120" i="21"/>
  <c r="N120" i="21"/>
  <c r="O120" i="21"/>
  <c r="M120" i="21" s="1"/>
  <c r="M121" i="21"/>
  <c r="N121" i="21"/>
  <c r="O121" i="21"/>
  <c r="J121" i="21" s="1"/>
  <c r="J122" i="21"/>
  <c r="M122" i="21"/>
  <c r="N122" i="21"/>
  <c r="O122" i="21"/>
  <c r="L122" i="21" s="1"/>
  <c r="J123" i="21"/>
  <c r="N123" i="21"/>
  <c r="O123" i="21"/>
  <c r="M123" i="21" s="1"/>
  <c r="J124" i="21"/>
  <c r="N124" i="21"/>
  <c r="O124" i="21"/>
  <c r="M124" i="21" s="1"/>
  <c r="J125" i="21"/>
  <c r="N125" i="21"/>
  <c r="O125" i="21"/>
  <c r="M125" i="21" s="1"/>
  <c r="J126" i="21"/>
  <c r="M126" i="21"/>
  <c r="N126" i="21"/>
  <c r="O126" i="21"/>
  <c r="J127" i="21"/>
  <c r="M127" i="21"/>
  <c r="N127" i="21"/>
  <c r="O127" i="21"/>
  <c r="L127" i="21" s="1"/>
  <c r="J128" i="21"/>
  <c r="M128" i="21"/>
  <c r="N128" i="21"/>
  <c r="O128" i="21"/>
  <c r="L128" i="21" s="1"/>
  <c r="J129" i="21"/>
  <c r="M129" i="21"/>
  <c r="N129" i="21"/>
  <c r="O129" i="21"/>
  <c r="J130" i="21"/>
  <c r="N130" i="21"/>
  <c r="O130" i="21"/>
  <c r="M130" i="21" s="1"/>
  <c r="M131" i="21" s="1"/>
  <c r="J131" i="21"/>
  <c r="N131" i="21"/>
  <c r="O131" i="21"/>
  <c r="J2" i="21"/>
  <c r="M2" i="21"/>
  <c r="N2" i="21"/>
  <c r="O2" i="21"/>
  <c r="H42" i="21"/>
  <c r="H43" i="21"/>
  <c r="H44" i="21"/>
  <c r="H45" i="21"/>
  <c r="H46" i="21"/>
  <c r="H47" i="21"/>
  <c r="Q47" i="21" s="1"/>
  <c r="H48" i="21"/>
  <c r="H49" i="21"/>
  <c r="H50" i="21"/>
  <c r="Q50" i="21" s="1"/>
  <c r="H51" i="21"/>
  <c r="H52" i="21"/>
  <c r="H53" i="21"/>
  <c r="H54" i="21"/>
  <c r="H55" i="21"/>
  <c r="H56" i="21"/>
  <c r="H57" i="21"/>
  <c r="H58" i="21"/>
  <c r="H59" i="21"/>
  <c r="H60" i="21"/>
  <c r="H61" i="21"/>
  <c r="H62" i="21"/>
  <c r="H63" i="21"/>
  <c r="H64" i="21"/>
  <c r="H65" i="21"/>
  <c r="H66" i="21"/>
  <c r="H67" i="21"/>
  <c r="Q67" i="21" s="1"/>
  <c r="H68" i="21"/>
  <c r="H69" i="21"/>
  <c r="H70" i="21"/>
  <c r="H71" i="21"/>
  <c r="Q71" i="21" s="1"/>
  <c r="H72" i="21"/>
  <c r="Q72" i="21" s="1"/>
  <c r="H73" i="21"/>
  <c r="Q73" i="21" s="1"/>
  <c r="H74" i="21"/>
  <c r="Q74" i="21" s="1"/>
  <c r="H75" i="21"/>
  <c r="Q75" i="21" s="1"/>
  <c r="H76" i="21"/>
  <c r="Q76" i="21" s="1"/>
  <c r="H77" i="21"/>
  <c r="Q77" i="21" s="1"/>
  <c r="H78" i="21"/>
  <c r="H79" i="21"/>
  <c r="H80" i="21"/>
  <c r="H81" i="21"/>
  <c r="H82" i="21"/>
  <c r="H83" i="21"/>
  <c r="H84" i="21"/>
  <c r="H85" i="21"/>
  <c r="H86" i="21"/>
  <c r="H87" i="21"/>
  <c r="H88" i="21"/>
  <c r="H89" i="21"/>
  <c r="H90" i="21"/>
  <c r="H91" i="21"/>
  <c r="Q91" i="21" s="1"/>
  <c r="H92" i="21"/>
  <c r="Q92" i="21" s="1"/>
  <c r="H93" i="21"/>
  <c r="Q93" i="21" s="1"/>
  <c r="H94" i="21"/>
  <c r="Q94" i="21" s="1"/>
  <c r="H95" i="21"/>
  <c r="Q95" i="21" s="1"/>
  <c r="H96" i="21"/>
  <c r="H97" i="21"/>
  <c r="Q97" i="21" s="1"/>
  <c r="H98" i="21"/>
  <c r="H99" i="21"/>
  <c r="Q99" i="21" s="1"/>
  <c r="H100" i="21"/>
  <c r="Q100" i="21" s="1"/>
  <c r="H101" i="21"/>
  <c r="Q101" i="21" s="1"/>
  <c r="H102" i="21"/>
  <c r="Q102" i="21" s="1"/>
  <c r="H103" i="21"/>
  <c r="Q103" i="21" s="1"/>
  <c r="H104" i="21"/>
  <c r="Q104" i="21" s="1"/>
  <c r="H105" i="21"/>
  <c r="Q105" i="21" s="1"/>
  <c r="H106" i="21"/>
  <c r="Q106" i="21" s="1"/>
  <c r="H107" i="21"/>
  <c r="Q107" i="21" s="1"/>
  <c r="H108" i="21"/>
  <c r="Q108" i="21" s="1"/>
  <c r="H110" i="21"/>
  <c r="Q110" i="21" s="1"/>
  <c r="H111" i="21"/>
  <c r="Q111" i="21" s="1"/>
  <c r="H112" i="21"/>
  <c r="Q112" i="21" s="1"/>
  <c r="H113" i="21"/>
  <c r="Q113" i="21" s="1"/>
  <c r="H114" i="21"/>
  <c r="Q114" i="21" s="1"/>
  <c r="H115" i="21"/>
  <c r="Q115" i="21" s="1"/>
  <c r="H116" i="21"/>
  <c r="H117" i="21"/>
  <c r="Q117" i="21" s="1"/>
  <c r="H118" i="21"/>
  <c r="H119" i="21"/>
  <c r="H120" i="21"/>
  <c r="H121" i="21"/>
  <c r="H122" i="21"/>
  <c r="H123" i="21"/>
  <c r="H124" i="21"/>
  <c r="H125" i="21"/>
  <c r="H126" i="21"/>
  <c r="Q126" i="21" s="1"/>
  <c r="H127" i="21"/>
  <c r="Q127" i="21" s="1"/>
  <c r="H128" i="21"/>
  <c r="Q128" i="21" s="1"/>
  <c r="H129" i="21"/>
  <c r="Q129" i="21" s="1"/>
  <c r="H130" i="21"/>
  <c r="H131" i="21"/>
  <c r="H22" i="21"/>
  <c r="H23" i="21"/>
  <c r="H24" i="21"/>
  <c r="H25" i="21"/>
  <c r="H26" i="21"/>
  <c r="H27" i="21"/>
  <c r="H28" i="21"/>
  <c r="H29" i="21"/>
  <c r="H30" i="21"/>
  <c r="H31" i="21"/>
  <c r="H32" i="21"/>
  <c r="Q32" i="21" s="1"/>
  <c r="H33" i="21"/>
  <c r="H34" i="21"/>
  <c r="H35" i="21"/>
  <c r="H36" i="21"/>
  <c r="H37" i="21"/>
  <c r="H38" i="21"/>
  <c r="H39" i="21"/>
  <c r="H40" i="21"/>
  <c r="H41" i="21"/>
  <c r="I122" i="21" l="1"/>
  <c r="I121" i="21"/>
  <c r="I124" i="21"/>
  <c r="K3" i="21"/>
  <c r="L3" i="21"/>
  <c r="K51" i="21"/>
  <c r="L51" i="21"/>
  <c r="K109" i="21"/>
  <c r="L109" i="21"/>
  <c r="K66" i="21"/>
  <c r="L66" i="21"/>
  <c r="K31" i="21"/>
  <c r="L31" i="21"/>
  <c r="I123" i="21"/>
  <c r="I19" i="21"/>
  <c r="I13" i="21"/>
  <c r="I82" i="21"/>
  <c r="I77" i="21"/>
  <c r="I76" i="21"/>
  <c r="I75" i="21"/>
  <c r="I74" i="21"/>
  <c r="I73" i="21"/>
  <c r="I72" i="21"/>
  <c r="I71" i="21"/>
  <c r="I70" i="21"/>
  <c r="I62" i="21"/>
  <c r="I56" i="21"/>
  <c r="I40" i="21"/>
  <c r="I39" i="21"/>
  <c r="I35" i="21"/>
  <c r="I28" i="21"/>
  <c r="I24" i="21"/>
  <c r="I20" i="21"/>
  <c r="I14" i="21"/>
  <c r="I10" i="21"/>
  <c r="I45" i="21"/>
  <c r="I41" i="21"/>
  <c r="I36" i="21"/>
  <c r="I29" i="21"/>
  <c r="I25" i="21"/>
  <c r="I21" i="21"/>
  <c r="I120" i="21"/>
  <c r="I119" i="21"/>
  <c r="I97" i="21"/>
  <c r="I96" i="21"/>
  <c r="I129" i="21"/>
  <c r="I127" i="21"/>
  <c r="I126" i="21"/>
  <c r="I117" i="21"/>
  <c r="I114" i="21"/>
  <c r="I112" i="21"/>
  <c r="I109" i="21"/>
  <c r="I107" i="21"/>
  <c r="I105" i="21"/>
  <c r="I103" i="21"/>
  <c r="I101" i="21"/>
  <c r="I99" i="21"/>
  <c r="I84" i="21"/>
  <c r="I78" i="21"/>
  <c r="I63" i="21"/>
  <c r="I53" i="21"/>
  <c r="I52" i="21"/>
  <c r="I50" i="21"/>
  <c r="I48" i="21"/>
  <c r="I47" i="21"/>
  <c r="I42" i="21"/>
  <c r="I37" i="21"/>
  <c r="I33" i="21"/>
  <c r="I32" i="21"/>
  <c r="I30" i="21"/>
  <c r="I22" i="21"/>
  <c r="I15" i="21"/>
  <c r="I5" i="21"/>
  <c r="I4" i="21"/>
  <c r="I3" i="21"/>
  <c r="I131" i="21"/>
  <c r="I130" i="21"/>
  <c r="Q131" i="21" s="1"/>
  <c r="I118" i="21"/>
  <c r="I87" i="21"/>
  <c r="I86" i="21"/>
  <c r="I80" i="21"/>
  <c r="Q96" i="21" s="1"/>
  <c r="I79" i="21"/>
  <c r="Q86" i="21" s="1"/>
  <c r="I64" i="21"/>
  <c r="I58" i="21"/>
  <c r="I54" i="21"/>
  <c r="I43" i="21"/>
  <c r="I38" i="21"/>
  <c r="I34" i="21"/>
  <c r="I27" i="21"/>
  <c r="I23" i="21"/>
  <c r="I18" i="21"/>
  <c r="I17" i="21"/>
  <c r="I16" i="21"/>
  <c r="I12" i="21"/>
  <c r="I7" i="21"/>
  <c r="I6" i="21"/>
  <c r="I2" i="21"/>
  <c r="Q27" i="21" s="1"/>
  <c r="I128" i="21"/>
  <c r="I125" i="21"/>
  <c r="I116" i="21"/>
  <c r="I115" i="21"/>
  <c r="I113" i="21"/>
  <c r="I111" i="21"/>
  <c r="I110" i="21"/>
  <c r="I108" i="21"/>
  <c r="I106" i="21"/>
  <c r="I104" i="21"/>
  <c r="I102" i="21"/>
  <c r="I100" i="21"/>
  <c r="Q119" i="21" s="1"/>
  <c r="I98" i="21"/>
  <c r="I85" i="21"/>
  <c r="I83" i="21"/>
  <c r="I57" i="21"/>
  <c r="I51" i="21"/>
  <c r="I49" i="21"/>
  <c r="I46" i="21"/>
  <c r="I31" i="21"/>
  <c r="Q41" i="21" s="1"/>
  <c r="I26" i="21"/>
  <c r="I11" i="21"/>
  <c r="I95" i="21"/>
  <c r="I94" i="21"/>
  <c r="I93" i="21"/>
  <c r="I92" i="21"/>
  <c r="I91" i="21"/>
  <c r="I90" i="21"/>
  <c r="I89" i="21"/>
  <c r="I88" i="21"/>
  <c r="I81" i="21"/>
  <c r="Q89" i="21" s="1"/>
  <c r="I68" i="21"/>
  <c r="I67" i="21"/>
  <c r="I66" i="21"/>
  <c r="Q78" i="21" s="1"/>
  <c r="I65" i="21"/>
  <c r="I61" i="21"/>
  <c r="I60" i="21"/>
  <c r="I59" i="21"/>
  <c r="I55" i="21"/>
  <c r="I44" i="21"/>
  <c r="I9" i="21"/>
  <c r="I8" i="21"/>
  <c r="S33" i="21"/>
  <c r="R33" i="21"/>
  <c r="S40" i="21"/>
  <c r="R40" i="21"/>
  <c r="S28" i="21"/>
  <c r="R28" i="21"/>
  <c r="S130" i="21"/>
  <c r="R130" i="21"/>
  <c r="S110" i="21"/>
  <c r="R110" i="21"/>
  <c r="S37" i="21"/>
  <c r="R37" i="21"/>
  <c r="S25" i="21"/>
  <c r="R25" i="21"/>
  <c r="S36" i="21"/>
  <c r="R36" i="21"/>
  <c r="S32" i="21"/>
  <c r="R32" i="21"/>
  <c r="S24" i="21"/>
  <c r="R24" i="21"/>
  <c r="S126" i="21"/>
  <c r="R126" i="21"/>
  <c r="S122" i="21"/>
  <c r="R122" i="21"/>
  <c r="S118" i="21"/>
  <c r="R118" i="21"/>
  <c r="S114" i="21"/>
  <c r="R114" i="21"/>
  <c r="S106" i="21"/>
  <c r="R106" i="21"/>
  <c r="S102" i="21"/>
  <c r="R102" i="21"/>
  <c r="S98" i="21"/>
  <c r="R98" i="21"/>
  <c r="S94" i="21"/>
  <c r="R94" i="21"/>
  <c r="S90" i="21"/>
  <c r="R90" i="21"/>
  <c r="R86" i="21"/>
  <c r="S86" i="21"/>
  <c r="R82" i="21"/>
  <c r="S82" i="21"/>
  <c r="R78" i="21"/>
  <c r="S78" i="21"/>
  <c r="R74" i="21"/>
  <c r="S74" i="21"/>
  <c r="R70" i="21"/>
  <c r="S70" i="21"/>
  <c r="R66" i="21"/>
  <c r="S66" i="21"/>
  <c r="R62" i="21"/>
  <c r="S62" i="21"/>
  <c r="R58" i="21"/>
  <c r="S58" i="21"/>
  <c r="R54" i="21"/>
  <c r="S54" i="21"/>
  <c r="R50" i="21"/>
  <c r="S50" i="21"/>
  <c r="R46" i="21"/>
  <c r="S46" i="21"/>
  <c r="R42" i="21"/>
  <c r="S42" i="21"/>
  <c r="S39" i="21"/>
  <c r="R39" i="21"/>
  <c r="S31" i="21"/>
  <c r="R31" i="21"/>
  <c r="S129" i="21"/>
  <c r="R129" i="21"/>
  <c r="S121" i="21"/>
  <c r="R121" i="21"/>
  <c r="S113" i="21"/>
  <c r="R113" i="21"/>
  <c r="S105" i="21"/>
  <c r="R105" i="21"/>
  <c r="S97" i="21"/>
  <c r="R97" i="21"/>
  <c r="S89" i="21"/>
  <c r="R89" i="21"/>
  <c r="R81" i="21"/>
  <c r="S81" i="21"/>
  <c r="R73" i="21"/>
  <c r="S73" i="21"/>
  <c r="R69" i="21"/>
  <c r="S69" i="21"/>
  <c r="R61" i="21"/>
  <c r="S61" i="21"/>
  <c r="R57" i="21"/>
  <c r="S57" i="21"/>
  <c r="R53" i="21"/>
  <c r="S53" i="21"/>
  <c r="R49" i="21"/>
  <c r="S49" i="21"/>
  <c r="R45" i="21"/>
  <c r="S45" i="21"/>
  <c r="S35" i="21"/>
  <c r="R35" i="21"/>
  <c r="S27" i="21"/>
  <c r="R27" i="21"/>
  <c r="S23" i="21"/>
  <c r="R23" i="21"/>
  <c r="S125" i="21"/>
  <c r="R125" i="21"/>
  <c r="S117" i="21"/>
  <c r="R117" i="21"/>
  <c r="S109" i="21"/>
  <c r="R109" i="21"/>
  <c r="S101" i="21"/>
  <c r="R101" i="21"/>
  <c r="S93" i="21"/>
  <c r="R93" i="21"/>
  <c r="R85" i="21"/>
  <c r="S85" i="21"/>
  <c r="R77" i="21"/>
  <c r="S77" i="21"/>
  <c r="R65" i="21"/>
  <c r="S65" i="21"/>
  <c r="S38" i="21"/>
  <c r="R38" i="21"/>
  <c r="S34" i="21"/>
  <c r="R34" i="21"/>
  <c r="S30" i="21"/>
  <c r="R30" i="21"/>
  <c r="S26" i="21"/>
  <c r="R26" i="21"/>
  <c r="S22" i="21"/>
  <c r="R22" i="21"/>
  <c r="S128" i="21"/>
  <c r="R128" i="21"/>
  <c r="S124" i="21"/>
  <c r="R124" i="21"/>
  <c r="S120" i="21"/>
  <c r="R120" i="21"/>
  <c r="S116" i="21"/>
  <c r="R116" i="21"/>
  <c r="S112" i="21"/>
  <c r="R112" i="21"/>
  <c r="S108" i="21"/>
  <c r="R108" i="21"/>
  <c r="S104" i="21"/>
  <c r="R104" i="21"/>
  <c r="S100" i="21"/>
  <c r="R100" i="21"/>
  <c r="S96" i="21"/>
  <c r="R96" i="21"/>
  <c r="S92" i="21"/>
  <c r="R92" i="21"/>
  <c r="S88" i="21"/>
  <c r="R88" i="21"/>
  <c r="R84" i="21"/>
  <c r="S84" i="21"/>
  <c r="R80" i="21"/>
  <c r="S80" i="21"/>
  <c r="R76" i="21"/>
  <c r="S76" i="21"/>
  <c r="R72" i="21"/>
  <c r="S72" i="21"/>
  <c r="R68" i="21"/>
  <c r="S68" i="21"/>
  <c r="R64" i="21"/>
  <c r="S64" i="21"/>
  <c r="R60" i="21"/>
  <c r="S60" i="21"/>
  <c r="R56" i="21"/>
  <c r="S56" i="21"/>
  <c r="R52" i="21"/>
  <c r="S52" i="21"/>
  <c r="R48" i="21"/>
  <c r="S48" i="21"/>
  <c r="R44" i="21"/>
  <c r="S44" i="21"/>
  <c r="R41" i="21"/>
  <c r="S41" i="21"/>
  <c r="S29" i="21"/>
  <c r="R29" i="21"/>
  <c r="S131" i="21"/>
  <c r="R131" i="21"/>
  <c r="S127" i="21"/>
  <c r="R127" i="21"/>
  <c r="S123" i="21"/>
  <c r="R123" i="21"/>
  <c r="S119" i="21"/>
  <c r="R119" i="21"/>
  <c r="S115" i="21"/>
  <c r="R115" i="21"/>
  <c r="S111" i="21"/>
  <c r="R111" i="21"/>
  <c r="S107" i="21"/>
  <c r="R107" i="21"/>
  <c r="S103" i="21"/>
  <c r="R103" i="21"/>
  <c r="S99" i="21"/>
  <c r="R99" i="21"/>
  <c r="S95" i="21"/>
  <c r="R95" i="21"/>
  <c r="S91" i="21"/>
  <c r="R91" i="21"/>
  <c r="R87" i="21"/>
  <c r="S87" i="21"/>
  <c r="R83" i="21"/>
  <c r="S83" i="21"/>
  <c r="R79" i="21"/>
  <c r="S79" i="21"/>
  <c r="R75" i="21"/>
  <c r="S75" i="21"/>
  <c r="R71" i="21"/>
  <c r="S71" i="21"/>
  <c r="R67" i="21"/>
  <c r="S67" i="21"/>
  <c r="R63" i="21"/>
  <c r="S63" i="21"/>
  <c r="R59" i="21"/>
  <c r="S59" i="21"/>
  <c r="R55" i="21"/>
  <c r="S55" i="21"/>
  <c r="R51" i="21"/>
  <c r="S51" i="21"/>
  <c r="R47" i="21"/>
  <c r="S47" i="21"/>
  <c r="R43" i="21"/>
  <c r="S43" i="21"/>
  <c r="H3" i="21"/>
  <c r="Q3" i="21" s="1"/>
  <c r="H4" i="21"/>
  <c r="Q4" i="21" s="1"/>
  <c r="H5" i="21"/>
  <c r="Q5" i="21" s="1"/>
  <c r="H6" i="21"/>
  <c r="Q6" i="21" s="1"/>
  <c r="H7" i="21"/>
  <c r="Q7" i="21" s="1"/>
  <c r="H8" i="21"/>
  <c r="Q8" i="21" s="1"/>
  <c r="H9" i="21"/>
  <c r="Q9" i="21" s="1"/>
  <c r="H10" i="21"/>
  <c r="Q10" i="21" s="1"/>
  <c r="H11" i="21"/>
  <c r="Q11" i="21" s="1"/>
  <c r="H12" i="21"/>
  <c r="Q12" i="21" s="1"/>
  <c r="H13" i="21"/>
  <c r="Q13" i="21" s="1"/>
  <c r="H14" i="21"/>
  <c r="Q14" i="21" s="1"/>
  <c r="H15" i="21"/>
  <c r="Q15" i="21" s="1"/>
  <c r="H16" i="21"/>
  <c r="Q16" i="21" s="1"/>
  <c r="H17" i="21"/>
  <c r="Q17" i="21" s="1"/>
  <c r="H18" i="21"/>
  <c r="Q18" i="21" s="1"/>
  <c r="H19" i="21"/>
  <c r="Q19" i="21" s="1"/>
  <c r="H20" i="21"/>
  <c r="Q20" i="21" s="1"/>
  <c r="H21" i="21"/>
  <c r="Q21" i="21" s="1"/>
  <c r="H2" i="21"/>
  <c r="Q2" i="21" s="1"/>
  <c r="Q109" i="21" l="1"/>
  <c r="T109" i="21"/>
  <c r="Q59" i="21"/>
  <c r="Q87" i="21"/>
  <c r="Q22" i="21"/>
  <c r="Q38" i="21"/>
  <c r="Q31" i="21"/>
  <c r="Q53" i="21"/>
  <c r="Q85" i="21"/>
  <c r="Q90" i="21"/>
  <c r="Q48" i="21"/>
  <c r="Q64" i="21"/>
  <c r="Q88" i="21"/>
  <c r="Q24" i="21"/>
  <c r="Q62" i="21"/>
  <c r="Q98" i="21"/>
  <c r="Q130" i="21"/>
  <c r="Q123" i="21"/>
  <c r="Q37" i="21"/>
  <c r="Q43" i="21"/>
  <c r="Q63" i="21"/>
  <c r="Q116" i="21"/>
  <c r="Q26" i="21"/>
  <c r="Q125" i="21"/>
  <c r="Q35" i="21"/>
  <c r="Q57" i="21"/>
  <c r="Q52" i="21"/>
  <c r="Q68" i="21"/>
  <c r="Q28" i="21"/>
  <c r="Q70" i="21"/>
  <c r="Q49" i="21"/>
  <c r="Q36" i="21"/>
  <c r="Q25" i="21"/>
  <c r="Q66" i="21"/>
  <c r="Q51" i="21"/>
  <c r="Q79" i="21"/>
  <c r="Q120" i="21"/>
  <c r="Q30" i="21"/>
  <c r="Q23" i="21"/>
  <c r="Q39" i="21"/>
  <c r="Q69" i="21"/>
  <c r="Q118" i="21"/>
  <c r="Q56" i="21"/>
  <c r="Q80" i="21"/>
  <c r="Q121" i="21"/>
  <c r="Q46" i="21"/>
  <c r="Q61" i="21"/>
  <c r="Q40" i="21"/>
  <c r="Q29" i="21"/>
  <c r="Q82" i="21"/>
  <c r="Q55" i="21"/>
  <c r="Q83" i="21"/>
  <c r="Q124" i="21"/>
  <c r="Q34" i="21"/>
  <c r="Q45" i="21"/>
  <c r="Q81" i="21"/>
  <c r="Q42" i="21"/>
  <c r="Q44" i="21"/>
  <c r="Q60" i="21"/>
  <c r="Q84" i="21"/>
  <c r="Q65" i="21"/>
  <c r="Q54" i="21"/>
  <c r="Q122" i="21"/>
  <c r="Q58" i="21"/>
  <c r="Q33" i="21"/>
  <c r="S19" i="21"/>
  <c r="R19" i="21"/>
  <c r="S11" i="21"/>
  <c r="R11" i="21"/>
  <c r="S7" i="21"/>
  <c r="R7" i="21"/>
  <c r="S3" i="21"/>
  <c r="R3" i="21"/>
  <c r="R2" i="21"/>
  <c r="S2" i="21"/>
  <c r="S18" i="21"/>
  <c r="R18" i="21"/>
  <c r="S14" i="21"/>
  <c r="R14" i="21"/>
  <c r="S10" i="21"/>
  <c r="R10" i="21"/>
  <c r="S6" i="21"/>
  <c r="R6" i="21"/>
  <c r="S21" i="21"/>
  <c r="R21" i="21"/>
  <c r="S17" i="21"/>
  <c r="R17" i="21"/>
  <c r="S13" i="21"/>
  <c r="R13" i="21"/>
  <c r="S9" i="21"/>
  <c r="R9" i="21"/>
  <c r="S5" i="21"/>
  <c r="R5" i="21"/>
  <c r="S15" i="21"/>
  <c r="R15" i="21"/>
  <c r="S20" i="21"/>
  <c r="R20" i="21"/>
  <c r="S16" i="21"/>
  <c r="R16" i="21"/>
  <c r="S12" i="21"/>
  <c r="R12" i="21"/>
  <c r="S8" i="21"/>
  <c r="R8" i="21"/>
  <c r="S4" i="21"/>
  <c r="R4" i="21"/>
  <c r="C5" i="1" l="1"/>
  <c r="G5" i="1" l="1"/>
  <c r="H5" i="1"/>
  <c r="F5" i="1"/>
  <c r="D5" i="1" s="1"/>
  <c r="C6" i="1"/>
  <c r="D6" i="1" l="1"/>
  <c r="G6" i="1"/>
  <c r="C7" i="1"/>
  <c r="H7" i="1" l="1"/>
  <c r="F7" i="1"/>
  <c r="D7" i="1" s="1"/>
  <c r="G7" i="1"/>
  <c r="C8" i="1"/>
  <c r="F8" i="1" l="1"/>
  <c r="G8" i="1"/>
  <c r="H8" i="1"/>
  <c r="D8" i="1" s="1"/>
  <c r="C9" i="1"/>
  <c r="F9" i="1" l="1"/>
  <c r="G9" i="1"/>
  <c r="D9" i="1" s="1"/>
  <c r="H9" i="1"/>
  <c r="C10" i="1"/>
  <c r="G10" i="1" l="1"/>
  <c r="H10" i="1"/>
  <c r="F10" i="1"/>
  <c r="D10" i="1" s="1"/>
  <c r="C11" i="1"/>
  <c r="H11" i="1" l="1"/>
  <c r="F11" i="1"/>
  <c r="D11" i="1" s="1"/>
  <c r="G11" i="1"/>
  <c r="C12" i="1"/>
  <c r="F12" i="1" l="1"/>
  <c r="D12" i="1" s="1"/>
  <c r="G12" i="1"/>
  <c r="H12" i="1"/>
  <c r="C13" i="1"/>
  <c r="F13" i="1" l="1"/>
  <c r="D13" i="1" s="1"/>
  <c r="G13" i="1"/>
  <c r="H13" i="1"/>
  <c r="C14" i="1"/>
  <c r="F14" i="1" l="1"/>
  <c r="D14" i="1" s="1"/>
  <c r="G14" i="1"/>
  <c r="H14" i="1"/>
  <c r="C15" i="1"/>
  <c r="G15" i="1" l="1"/>
  <c r="H15" i="1"/>
  <c r="F15" i="1"/>
  <c r="D15" i="1" s="1"/>
  <c r="C16" i="1"/>
  <c r="H16" i="1" l="1"/>
  <c r="G16" i="1"/>
  <c r="F16" i="1"/>
  <c r="D16" i="1" s="1"/>
  <c r="C17" i="1"/>
  <c r="H17" i="1" l="1"/>
  <c r="F17" i="1"/>
  <c r="D17" i="1" s="1"/>
  <c r="G17" i="1"/>
  <c r="C18" i="1"/>
  <c r="F18" i="1" l="1"/>
  <c r="G18" i="1"/>
  <c r="D18" i="1" s="1"/>
  <c r="H18" i="1"/>
  <c r="A4" i="1"/>
  <c r="A5" i="1" l="1"/>
  <c r="B4" i="1" l="1"/>
  <c r="A6" i="1"/>
  <c r="B5" i="1" l="1"/>
  <c r="A7" i="1"/>
  <c r="A8" i="1" l="1"/>
  <c r="B6" i="1"/>
  <c r="A9" i="1" l="1"/>
  <c r="B7" i="1"/>
  <c r="A10" i="1" l="1"/>
  <c r="B8" i="1"/>
  <c r="B9" i="1" l="1"/>
  <c r="A11" i="1"/>
  <c r="B10" i="1" l="1"/>
  <c r="A12" i="1"/>
  <c r="B11" i="1" l="1"/>
  <c r="A13" i="1"/>
  <c r="A14" i="1" l="1"/>
  <c r="B12" i="1"/>
  <c r="A15" i="1" l="1"/>
  <c r="B13" i="1"/>
  <c r="B14" i="1" l="1"/>
  <c r="A16" i="1"/>
  <c r="A17" i="1" l="1"/>
  <c r="B15" i="1"/>
  <c r="B16" i="1" l="1"/>
  <c r="A18" i="1"/>
  <c r="B17" i="1" l="1"/>
  <c r="B1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DAMAY</author>
  </authors>
  <commentList>
    <comment ref="F6" authorId="0" shapeId="0" xr:uid="{A013A76B-5A59-4CDD-BD79-C2AD85ED1DB6}">
      <text>
        <r>
          <rPr>
            <b/>
            <sz val="9"/>
            <color indexed="81"/>
            <rFont val="Tahoma"/>
            <family val="2"/>
          </rPr>
          <t>2916,45</t>
        </r>
      </text>
    </comment>
    <comment ref="H6" authorId="0" shapeId="0" xr:uid="{7880F279-AD62-42D3-B287-1F159AA4190A}">
      <text>
        <r>
          <rPr>
            <b/>
            <sz val="9"/>
            <color indexed="81"/>
            <rFont val="Tahoma"/>
            <family val="2"/>
          </rPr>
          <t>1621,11</t>
        </r>
      </text>
    </comment>
  </commentList>
</comments>
</file>

<file path=xl/sharedStrings.xml><?xml version="1.0" encoding="utf-8"?>
<sst xmlns="http://schemas.openxmlformats.org/spreadsheetml/2006/main" count="404" uniqueCount="128">
  <si>
    <t>Trésorerie</t>
  </si>
  <si>
    <t xml:space="preserve">Centimes </t>
  </si>
  <si>
    <t>P 503</t>
  </si>
  <si>
    <t>Régies</t>
  </si>
  <si>
    <t xml:space="preserve">Recettes </t>
  </si>
  <si>
    <t>P503</t>
  </si>
  <si>
    <t>Titres</t>
  </si>
  <si>
    <t>Encaissement du recouvrement/Encaissement avant émission de titre/ENCAISS RECETTE A REGULARISER</t>
  </si>
  <si>
    <t>Débit        </t>
  </si>
  <si>
    <t>165,70 €</t>
  </si>
  <si>
    <t>Encaissement du recouvrement/Encaissement avant émission de titre/REGUL_FLUX_ENCAISS_DIFFERE_CB</t>
  </si>
  <si>
    <t>207,52 €</t>
  </si>
  <si>
    <t>Paiement/Paiement avant mandatement/ AVANT MANDATEMENT</t>
  </si>
  <si>
    <t>        Crédit</t>
  </si>
  <si>
    <t>0,75 €</t>
  </si>
  <si>
    <t>Encaissement du recouvrement/Encaissement sur pièces/EN REFERENCE PIECE</t>
  </si>
  <si>
    <t>1.570,85 €</t>
  </si>
  <si>
    <t>370,23 €</t>
  </si>
  <si>
    <t>Ecriture de Rattachement</t>
  </si>
  <si>
    <t>220,99 €</t>
  </si>
  <si>
    <t>4.113,00 €</t>
  </si>
  <si>
    <t>85.146,00 €</t>
  </si>
  <si>
    <t>2.638,44 €</t>
  </si>
  <si>
    <t>2.145,50 €</t>
  </si>
  <si>
    <t>53.316,35 €</t>
  </si>
  <si>
    <t>6.404,30 €</t>
  </si>
  <si>
    <t>7.730,50 €</t>
  </si>
  <si>
    <t>16.633,88 €</t>
  </si>
  <si>
    <t>221,85 €</t>
  </si>
  <si>
    <t>Paiement/Paiement interne/INTERNE</t>
  </si>
  <si>
    <t>78,00 €</t>
  </si>
  <si>
    <t>150,00 €</t>
  </si>
  <si>
    <t>21,21 €</t>
  </si>
  <si>
    <t>29,35 €</t>
  </si>
  <si>
    <t>28,32 €</t>
  </si>
  <si>
    <t>484,14 €</t>
  </si>
  <si>
    <t>1,47 €</t>
  </si>
  <si>
    <t>100,80 €</t>
  </si>
  <si>
    <t>3.233,45 €</t>
  </si>
  <si>
    <t>1.296,00 €</t>
  </si>
  <si>
    <t>1.812,00 €</t>
  </si>
  <si>
    <t>Encaissement du recouvrement/Encaissement avant émission de titre/AUTRES P503</t>
  </si>
  <si>
    <t>8,13 €</t>
  </si>
  <si>
    <t>28.059,50 €</t>
  </si>
  <si>
    <t>5.426,00 €</t>
  </si>
  <si>
    <t>1.536,49 €</t>
  </si>
  <si>
    <t>523,53 €</t>
  </si>
  <si>
    <t>PIECE</t>
  </si>
  <si>
    <t>RECETTE</t>
  </si>
  <si>
    <t>1.676,17 €</t>
  </si>
  <si>
    <t>450,41 €</t>
  </si>
  <si>
    <t>804,44 €</t>
  </si>
  <si>
    <t>320,12 €</t>
  </si>
  <si>
    <t>400,86 €</t>
  </si>
  <si>
    <t>2.555,55 €</t>
  </si>
  <si>
    <t>352,96 €</t>
  </si>
  <si>
    <t>295,75 €</t>
  </si>
  <si>
    <t>6,32 €</t>
  </si>
  <si>
    <t>2.274,77 €</t>
  </si>
  <si>
    <t>189,00 €</t>
  </si>
  <si>
    <t>7,25 €</t>
  </si>
  <si>
    <t>10,45 €</t>
  </si>
  <si>
    <t>34,65 €</t>
  </si>
  <si>
    <t>71,00 €</t>
  </si>
  <si>
    <t>123,71 €</t>
  </si>
  <si>
    <t>208,60 €</t>
  </si>
  <si>
    <t>331,10 €</t>
  </si>
  <si>
    <t>1.334,23 €</t>
  </si>
  <si>
    <t>17.928,00 €</t>
  </si>
  <si>
    <t>175,71 €</t>
  </si>
  <si>
    <t>52,00 €</t>
  </si>
  <si>
    <t>43,00 €</t>
  </si>
  <si>
    <t>309,84 €</t>
  </si>
  <si>
    <t>0,87 €</t>
  </si>
  <si>
    <t>175,30 €</t>
  </si>
  <si>
    <t>80,00 €</t>
  </si>
  <si>
    <t>79,33 €</t>
  </si>
  <si>
    <t>27.172,03 €</t>
  </si>
  <si>
    <t>19.062,28 €</t>
  </si>
  <si>
    <t>373.235,29 €</t>
  </si>
  <si>
    <t>292.290,83 €</t>
  </si>
  <si>
    <t>158.495,18 €</t>
  </si>
  <si>
    <t>10.714,00 €</t>
  </si>
  <si>
    <t>1.364,81 €</t>
  </si>
  <si>
    <t>48,40 €</t>
  </si>
  <si>
    <t>720.293,00 €</t>
  </si>
  <si>
    <t>55,00 €</t>
  </si>
  <si>
    <t>182,50 €</t>
  </si>
  <si>
    <t>57,40 €</t>
  </si>
  <si>
    <t>140,00 €</t>
  </si>
  <si>
    <t>43,10 €</t>
  </si>
  <si>
    <t>Encaissement du recouvrement/Encaissement avant émission de titre/RECETTE A REGULARISER</t>
  </si>
  <si>
    <t>3.534,00 €</t>
  </si>
  <si>
    <t>5.274,59 €</t>
  </si>
  <si>
    <t>197.745,56 €</t>
  </si>
  <si>
    <t>10,83 €</t>
  </si>
  <si>
    <t>241,40 €</t>
  </si>
  <si>
    <t>17,25 €</t>
  </si>
  <si>
    <t>19.384,21 €</t>
  </si>
  <si>
    <t>153.834,57 €</t>
  </si>
  <si>
    <t>89.438,71 €</t>
  </si>
  <si>
    <t>16.105,40 €</t>
  </si>
  <si>
    <t>58,11 €</t>
  </si>
  <si>
    <t>723,83 €</t>
  </si>
  <si>
    <t>1.200,00 €</t>
  </si>
  <si>
    <t>1.746,98 €</t>
  </si>
  <si>
    <t>7.295,64 €</t>
  </si>
  <si>
    <t>3.752,53 €</t>
  </si>
  <si>
    <t>175,59 €</t>
  </si>
  <si>
    <t>469,98 €</t>
  </si>
  <si>
    <t>179,00 €</t>
  </si>
  <si>
    <t>198,75 €</t>
  </si>
  <si>
    <t>1.852,52 €</t>
  </si>
  <si>
    <t>24,33 €</t>
  </si>
  <si>
    <t>690,94 €</t>
  </si>
  <si>
    <t>203,56 €</t>
  </si>
  <si>
    <t>230,23 €</t>
  </si>
  <si>
    <t>630,14 €</t>
  </si>
  <si>
    <t>33.865,00 €</t>
  </si>
  <si>
    <t>180,00 €</t>
  </si>
  <si>
    <t>90,00 €</t>
  </si>
  <si>
    <t>0,20 €</t>
  </si>
  <si>
    <t>1.717,53 €</t>
  </si>
  <si>
    <t>Annulation encaissement/Encaissement sur pièces</t>
  </si>
  <si>
    <t>-1.717,53 €</t>
  </si>
  <si>
    <t>REGISSEUR</t>
  </si>
  <si>
    <t>FLUX</t>
  </si>
  <si>
    <t>Rattachement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</si>
</sst>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d/mm/yy;@"/>
    <numFmt numFmtId="166" formatCode="[$-F800]dd\,\ mmmm\ dd\,\ yyyy"/>
    <numFmt numFmtId="169" formatCode="ddd\ dd\ mmmm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01D58"/>
      <name val="Arial"/>
      <family val="2"/>
    </font>
    <font>
      <sz val="9"/>
      <color rgb="FF00000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2F7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theme="9" tint="-0.24994659260841701"/>
      </top>
      <bottom style="dashed">
        <color auto="1"/>
      </bottom>
      <diagonal/>
    </border>
    <border>
      <left style="medium">
        <color rgb="FFFF3300"/>
      </left>
      <right style="medium">
        <color rgb="FFFF3300"/>
      </right>
      <top style="dashed">
        <color auto="1"/>
      </top>
      <bottom style="dashed">
        <color auto="1"/>
      </bottom>
      <diagonal/>
    </border>
    <border>
      <left style="medium">
        <color rgb="FFFF3300"/>
      </left>
      <right style="medium">
        <color rgb="FFFF3300"/>
      </right>
      <top style="dotted">
        <color theme="9" tint="-0.24994659260841701"/>
      </top>
      <bottom style="dashed">
        <color auto="1"/>
      </bottom>
      <diagonal/>
    </border>
    <border>
      <left style="medium">
        <color rgb="FFFF3300"/>
      </left>
      <right style="thin">
        <color auto="1"/>
      </right>
      <top style="dotted">
        <color theme="9" tint="-0.24994659260841701"/>
      </top>
      <bottom style="dashed">
        <color auto="1"/>
      </bottom>
      <diagonal/>
    </border>
    <border>
      <left style="medium">
        <color rgb="FFFF3300"/>
      </left>
      <right style="thin">
        <color auto="1"/>
      </right>
      <top style="medium">
        <color rgb="FFFF3300"/>
      </top>
      <bottom style="medium">
        <color rgb="FFFF3300"/>
      </bottom>
      <diagonal/>
    </border>
    <border>
      <left style="thin">
        <color auto="1"/>
      </left>
      <right style="thin">
        <color auto="1"/>
      </right>
      <top style="medium">
        <color rgb="FFFF3300"/>
      </top>
      <bottom style="medium">
        <color rgb="FFFF3300"/>
      </bottom>
      <diagonal/>
    </border>
    <border>
      <left/>
      <right/>
      <top/>
      <bottom style="medium">
        <color rgb="FFFFFFFF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FFFFFF"/>
      </bottom>
      <diagonal/>
    </border>
    <border>
      <left/>
      <right style="medium">
        <color rgb="FF000000"/>
      </right>
      <top/>
      <bottom style="medium">
        <color rgb="FFFFFFFF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FFFFFF"/>
      </bottom>
      <diagonal/>
    </border>
    <border>
      <left/>
      <right/>
      <top style="medium">
        <color rgb="FF000000"/>
      </top>
      <bottom style="medium">
        <color rgb="FFFFFFF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FFFFFF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vertical="center"/>
    </xf>
    <xf numFmtId="4" fontId="3" fillId="0" borderId="0" xfId="0" applyNumberFormat="1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4" fontId="5" fillId="0" borderId="0" xfId="0" applyNumberFormat="1" applyFont="1" applyAlignment="1">
      <alignment vertical="center"/>
    </xf>
    <xf numFmtId="3" fontId="1" fillId="4" borderId="1" xfId="0" applyNumberFormat="1" applyFont="1" applyFill="1" applyBorder="1" applyAlignment="1">
      <alignment vertical="center"/>
    </xf>
    <xf numFmtId="169" fontId="6" fillId="0" borderId="2" xfId="0" applyNumberFormat="1" applyFont="1" applyBorder="1" applyAlignment="1">
      <alignment vertical="center"/>
    </xf>
    <xf numFmtId="3" fontId="1" fillId="2" borderId="3" xfId="0" applyNumberFormat="1" applyFont="1" applyFill="1" applyBorder="1" applyAlignment="1">
      <alignment vertical="center"/>
    </xf>
    <xf numFmtId="3" fontId="1" fillId="4" borderId="4" xfId="0" applyNumberFormat="1" applyFont="1" applyFill="1" applyBorder="1" applyAlignment="1">
      <alignment vertical="center"/>
    </xf>
    <xf numFmtId="4" fontId="4" fillId="0" borderId="5" xfId="0" applyNumberFormat="1" applyFont="1" applyBorder="1" applyAlignment="1">
      <alignment vertical="center" wrapText="1"/>
    </xf>
    <xf numFmtId="3" fontId="2" fillId="0" borderId="6" xfId="0" applyNumberFormat="1" applyFont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165" fontId="0" fillId="0" borderId="0" xfId="0" applyNumberFormat="1" applyAlignment="1">
      <alignment vertical="center"/>
    </xf>
    <xf numFmtId="0" fontId="7" fillId="6" borderId="7" xfId="0" applyFont="1" applyFill="1" applyBorder="1" applyAlignment="1">
      <alignment horizontal="right" vertical="center" wrapText="1"/>
    </xf>
    <xf numFmtId="0" fontId="7" fillId="6" borderId="7" xfId="0" applyFont="1" applyFill="1" applyBorder="1" applyAlignment="1">
      <alignment horizontal="left" vertical="center" wrapText="1"/>
    </xf>
    <xf numFmtId="0" fontId="8" fillId="6" borderId="8" xfId="0" applyFont="1" applyFill="1" applyBorder="1" applyAlignment="1">
      <alignment horizontal="justify" vertical="center" wrapText="1"/>
    </xf>
    <xf numFmtId="0" fontId="8" fillId="6" borderId="8" xfId="0" applyFont="1" applyFill="1" applyBorder="1" applyAlignment="1">
      <alignment horizontal="right" vertical="center" wrapText="1"/>
    </xf>
    <xf numFmtId="0" fontId="7" fillId="5" borderId="7" xfId="0" applyFont="1" applyFill="1" applyBorder="1" applyAlignment="1">
      <alignment horizontal="right" vertical="center" wrapText="1"/>
    </xf>
    <xf numFmtId="0" fontId="7" fillId="5" borderId="7" xfId="0" applyFont="1" applyFill="1" applyBorder="1" applyAlignment="1">
      <alignment horizontal="left" vertical="center" wrapText="1"/>
    </xf>
    <xf numFmtId="0" fontId="8" fillId="5" borderId="8" xfId="0" applyFont="1" applyFill="1" applyBorder="1" applyAlignment="1">
      <alignment horizontal="justify" vertical="center" wrapText="1"/>
    </xf>
    <xf numFmtId="14" fontId="7" fillId="6" borderId="12" xfId="0" applyNumberFormat="1" applyFont="1" applyFill="1" applyBorder="1" applyAlignment="1">
      <alignment horizontal="center" vertical="center" wrapText="1"/>
    </xf>
    <xf numFmtId="0" fontId="7" fillId="6" borderId="13" xfId="0" applyFont="1" applyFill="1" applyBorder="1" applyAlignment="1">
      <alignment horizontal="center" vertical="center" wrapText="1"/>
    </xf>
    <xf numFmtId="14" fontId="7" fillId="5" borderId="12" xfId="0" applyNumberFormat="1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14" fontId="7" fillId="6" borderId="14" xfId="0" applyNumberFormat="1" applyFont="1" applyFill="1" applyBorder="1" applyAlignment="1">
      <alignment horizontal="center" vertical="center" wrapText="1"/>
    </xf>
    <xf numFmtId="0" fontId="7" fillId="6" borderId="15" xfId="0" applyFont="1" applyFill="1" applyBorder="1" applyAlignment="1">
      <alignment horizontal="right" vertical="center" wrapText="1"/>
    </xf>
    <xf numFmtId="0" fontId="7" fillId="6" borderId="15" xfId="0" applyFont="1" applyFill="1" applyBorder="1" applyAlignment="1">
      <alignment horizontal="left" vertical="center" wrapText="1"/>
    </xf>
    <xf numFmtId="0" fontId="0" fillId="6" borderId="16" xfId="0" applyFill="1" applyBorder="1"/>
    <xf numFmtId="0" fontId="0" fillId="6" borderId="9" xfId="0" applyFill="1" applyBorder="1" applyAlignment="1">
      <alignment vertical="center"/>
    </xf>
    <xf numFmtId="0" fontId="0" fillId="6" borderId="10" xfId="0" applyFill="1" applyBorder="1" applyAlignment="1">
      <alignment vertical="center"/>
    </xf>
    <xf numFmtId="0" fontId="0" fillId="6" borderId="11" xfId="0" applyFill="1" applyBorder="1" applyAlignment="1">
      <alignment vertical="center"/>
    </xf>
    <xf numFmtId="0" fontId="0" fillId="6" borderId="16" xfId="0" applyFill="1" applyBorder="1" applyAlignment="1">
      <alignment vertical="center"/>
    </xf>
    <xf numFmtId="14" fontId="7" fillId="6" borderId="17" xfId="0" applyNumberFormat="1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right" vertical="center" wrapText="1"/>
    </xf>
    <xf numFmtId="0" fontId="7" fillId="6" borderId="18" xfId="0" applyFont="1" applyFill="1" applyBorder="1" applyAlignment="1">
      <alignment horizontal="left" vertical="center" wrapText="1"/>
    </xf>
    <xf numFmtId="0" fontId="7" fillId="6" borderId="19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right" vertical="center" wrapText="1"/>
    </xf>
    <xf numFmtId="14" fontId="7" fillId="5" borderId="17" xfId="0" applyNumberFormat="1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right" vertical="center" wrapText="1"/>
    </xf>
    <xf numFmtId="0" fontId="7" fillId="5" borderId="18" xfId="0" applyFont="1" applyFill="1" applyBorder="1" applyAlignment="1">
      <alignment horizontal="left" vertical="center" wrapText="1"/>
    </xf>
    <xf numFmtId="0" fontId="7" fillId="5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25"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 val="0"/>
      </font>
      <fill>
        <patternFill>
          <bgColor rgb="FFFF33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 val="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8C71"/>
      <color rgb="FFFF6565"/>
      <color rgb="FFFFC4A3"/>
      <color rgb="FFA5FDF5"/>
      <color rgb="FFF35747"/>
      <color rgb="FFFFFF71"/>
      <color rgb="FFFFFFA3"/>
      <color rgb="FFFFFF5D"/>
      <color rgb="FFF85D3E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87D89-C699-4DE9-97E8-061FA0B2E4CE}">
  <dimension ref="A1:T131"/>
  <sheetViews>
    <sheetView workbookViewId="0">
      <pane ySplit="1" topLeftCell="A2" activePane="bottomLeft" state="frozen"/>
      <selection pane="bottomLeft" activeCell="Q1" sqref="Q1:T1048576"/>
    </sheetView>
  </sheetViews>
  <sheetFormatPr baseColWidth="10" defaultRowHeight="15" customHeight="1" x14ac:dyDescent="0.25"/>
  <cols>
    <col min="1" max="1" width="9.85546875" style="4" bestFit="1" customWidth="1"/>
    <col min="2" max="2" width="10" style="4" bestFit="1" customWidth="1"/>
    <col min="3" max="3" width="94.5703125" style="4" bestFit="1" customWidth="1"/>
    <col min="4" max="4" width="9.140625" style="4" bestFit="1" customWidth="1"/>
    <col min="5" max="5" width="14.7109375" style="4" customWidth="1"/>
    <col min="6" max="6" width="3.7109375" style="4" customWidth="1"/>
    <col min="7" max="7" width="4.140625" style="4" customWidth="1"/>
    <col min="8" max="8" width="11.42578125" style="15"/>
    <col min="9" max="15" width="11.42578125" style="4"/>
    <col min="16" max="16" width="4.28515625" style="4" customWidth="1"/>
    <col min="17" max="16384" width="11.42578125" style="4"/>
  </cols>
  <sheetData>
    <row r="1" spans="1:20" ht="15" customHeight="1" thickBot="1" x14ac:dyDescent="0.3">
      <c r="A1" s="31"/>
      <c r="B1" s="32"/>
      <c r="C1" s="32"/>
      <c r="D1" s="32"/>
      <c r="E1" s="32"/>
      <c r="F1" s="33"/>
      <c r="I1" s="6" t="s">
        <v>48</v>
      </c>
      <c r="J1" s="6" t="s">
        <v>47</v>
      </c>
      <c r="K1" s="6" t="s">
        <v>126</v>
      </c>
      <c r="L1" s="6" t="s">
        <v>127</v>
      </c>
      <c r="M1" s="6" t="s">
        <v>5</v>
      </c>
      <c r="N1" s="6" t="s">
        <v>125</v>
      </c>
      <c r="Q1" s="14" t="s">
        <v>6</v>
      </c>
      <c r="R1" s="14" t="s">
        <v>5</v>
      </c>
      <c r="S1" s="14" t="s">
        <v>125</v>
      </c>
      <c r="T1" s="4">
        <v>24</v>
      </c>
    </row>
    <row r="2" spans="1:20" ht="15" customHeight="1" thickBot="1" x14ac:dyDescent="0.3">
      <c r="A2" s="23">
        <v>44208</v>
      </c>
      <c r="B2" s="16">
        <v>727856338</v>
      </c>
      <c r="C2" s="17" t="s">
        <v>7</v>
      </c>
      <c r="D2" s="18" t="s">
        <v>8</v>
      </c>
      <c r="E2" s="17" t="s">
        <v>9</v>
      </c>
      <c r="F2" s="24"/>
      <c r="H2" s="15">
        <f>IF(LEFT(D2,5)="Débit",A2,"")</f>
        <v>44208</v>
      </c>
      <c r="I2" s="7">
        <f>IF(N2=O2,"",IF(ISERROR(SEARCH(I$1,$C2)),"",$O2))</f>
        <v>165.7</v>
      </c>
      <c r="J2" s="7" t="str">
        <f>IF(ISERROR(SEARCH(J$1,$C2)),"",$O2)</f>
        <v/>
      </c>
      <c r="K2" s="7" t="str">
        <f>IF(ISERROR(SEARCH(K$1,$C2)),"",$O2)</f>
        <v/>
      </c>
      <c r="L2" s="7" t="str">
        <f>IF(ISERROR(SEARCH(L$1,$C2)),"",$O2)</f>
        <v/>
      </c>
      <c r="M2" s="7" t="str">
        <f>IF(ISERROR(SEARCH(M$1,$C2)),"",$O2)</f>
        <v/>
      </c>
      <c r="N2" s="7" t="str">
        <f>IF(ISERROR(SEARCH(N$1,$C2)),"",$O2)</f>
        <v/>
      </c>
      <c r="O2" s="4">
        <f>IF(LEFT(D2,5)="Débit",_xlfn.NUMBERVALUE(LEFT(E2,LEN(E2)-2),",","."),"")</f>
        <v>165.7</v>
      </c>
      <c r="Q2" s="14">
        <f t="shared" ref="Q2:Q65" si="0">SUMIF($A$2:$A$29154,$H2,I$2:I$29154)+SUMIF($A$2:$A$29154,$H2,J$2:J$29154)+SUMIF($A$2:$A$29154,$H2,K$2:K$29154)+SUMIF($A$2:$A$29154,$H2,L$2:L$29154)</f>
        <v>181304.87999999992</v>
      </c>
      <c r="R2" s="14">
        <f>SUMIF($A$2:$A$29154,$H2,M$2:M$29154)</f>
        <v>0</v>
      </c>
      <c r="S2" s="14">
        <f>SUMIF($A$2:$A$29154,$H2,N$2:N$29154)</f>
        <v>0</v>
      </c>
    </row>
    <row r="3" spans="1:20" ht="15" customHeight="1" thickBot="1" x14ac:dyDescent="0.3">
      <c r="A3" s="23">
        <v>44208</v>
      </c>
      <c r="B3" s="16">
        <v>727860525</v>
      </c>
      <c r="C3" s="17" t="s">
        <v>10</v>
      </c>
      <c r="D3" s="18" t="s">
        <v>8</v>
      </c>
      <c r="E3" s="17" t="s">
        <v>11</v>
      </c>
      <c r="F3" s="24"/>
      <c r="H3" s="15">
        <f t="shared" ref="H3:H21" si="1">IF(LEFT(D3,5)="Débit",A3,"")</f>
        <v>44208</v>
      </c>
      <c r="I3" s="7" t="str">
        <f t="shared" ref="I3:I66" si="2">IF(N3=O3,"",IF(ISERROR(SEARCH(I$1,$C3)),"",$O3))</f>
        <v/>
      </c>
      <c r="J3" s="7" t="str">
        <f>IF(ISERROR(SEARCH(J$1,$C3)),"",$O3)</f>
        <v/>
      </c>
      <c r="K3" s="7">
        <f t="shared" ref="K3:L66" si="3">IF(ISERROR(SEARCH(K$1,$C3)),"",$O3)</f>
        <v>207.52</v>
      </c>
      <c r="L3" s="7" t="str">
        <f t="shared" si="3"/>
        <v/>
      </c>
      <c r="M3" s="7" t="str">
        <f>IF(ISERROR(SEARCH(M$1,$C3)),"",$O3)</f>
        <v/>
      </c>
      <c r="N3" s="7" t="str">
        <f>IF(ISERROR(SEARCH(N$1,$C3)),"",$O3)</f>
        <v/>
      </c>
      <c r="O3" s="4">
        <f t="shared" ref="O3:O66" si="4">IF(LEFT(D3,5)="Débit",_xlfn.NUMBERVALUE(LEFT(E3,LEN(E3)-2),",","."),"")</f>
        <v>207.52</v>
      </c>
      <c r="Q3" s="14">
        <f t="shared" si="0"/>
        <v>181304.87999999992</v>
      </c>
      <c r="R3" s="14">
        <f>SUMIF($A$2:$A$29154,$H3,M$2:M$29154)</f>
        <v>0</v>
      </c>
      <c r="S3" s="14">
        <f>SUMIF($A$2:$A$29154,$H3,N$2:N$29154)</f>
        <v>0</v>
      </c>
    </row>
    <row r="4" spans="1:20" ht="15" customHeight="1" thickBot="1" x14ac:dyDescent="0.3">
      <c r="A4" s="23">
        <v>44208</v>
      </c>
      <c r="B4" s="16">
        <v>727863051</v>
      </c>
      <c r="C4" s="17" t="s">
        <v>12</v>
      </c>
      <c r="D4" s="19" t="s">
        <v>13</v>
      </c>
      <c r="E4" s="17" t="s">
        <v>14</v>
      </c>
      <c r="F4" s="24"/>
      <c r="H4" s="15" t="str">
        <f t="shared" si="1"/>
        <v/>
      </c>
      <c r="I4" s="7" t="str">
        <f t="shared" si="2"/>
        <v/>
      </c>
      <c r="J4" s="7" t="str">
        <f>IF(ISERROR(SEARCH(J$1,$C4)),"",$O4)</f>
        <v/>
      </c>
      <c r="K4" s="7" t="str">
        <f t="shared" si="3"/>
        <v/>
      </c>
      <c r="L4" s="7" t="str">
        <f t="shared" si="3"/>
        <v/>
      </c>
      <c r="M4" s="7" t="str">
        <f>IF(ISERROR(SEARCH(M$1,$C4)),"",$O4)</f>
        <v/>
      </c>
      <c r="N4" s="7" t="str">
        <f>IF(ISERROR(SEARCH(N$1,$C4)),"",$O4)</f>
        <v/>
      </c>
      <c r="O4" s="4" t="str">
        <f t="shared" si="4"/>
        <v/>
      </c>
      <c r="Q4" s="14">
        <f t="shared" si="0"/>
        <v>0</v>
      </c>
      <c r="R4" s="14">
        <f>SUMIF($A$2:$A$29154,$H4,M$2:M$29154)</f>
        <v>0</v>
      </c>
      <c r="S4" s="14">
        <f>SUMIF($A$2:$A$29154,$H4,N$2:N$29154)</f>
        <v>0</v>
      </c>
    </row>
    <row r="5" spans="1:20" ht="15" customHeight="1" thickBot="1" x14ac:dyDescent="0.3">
      <c r="A5" s="23">
        <v>44208</v>
      </c>
      <c r="B5" s="16">
        <v>727875112</v>
      </c>
      <c r="C5" s="17" t="s">
        <v>15</v>
      </c>
      <c r="D5" s="18" t="s">
        <v>8</v>
      </c>
      <c r="E5" s="17" t="s">
        <v>16</v>
      </c>
      <c r="F5" s="24"/>
      <c r="H5" s="15">
        <f t="shared" si="1"/>
        <v>44208</v>
      </c>
      <c r="I5" s="7" t="str">
        <f t="shared" si="2"/>
        <v/>
      </c>
      <c r="J5" s="7">
        <f>IF(ISERROR(SEARCH(J$1,$C5)),"",$O5)</f>
        <v>1570.85</v>
      </c>
      <c r="K5" s="7" t="str">
        <f t="shared" si="3"/>
        <v/>
      </c>
      <c r="L5" s="7" t="str">
        <f t="shared" si="3"/>
        <v/>
      </c>
      <c r="M5" s="7" t="str">
        <f>IF(ISERROR(SEARCH(M$1,$C5)),"",$O5)</f>
        <v/>
      </c>
      <c r="N5" s="7" t="str">
        <f>IF(ISERROR(SEARCH(N$1,$C5)),"",$O5)</f>
        <v/>
      </c>
      <c r="O5" s="4">
        <f t="shared" si="4"/>
        <v>1570.85</v>
      </c>
      <c r="Q5" s="14">
        <f t="shared" si="0"/>
        <v>181304.87999999992</v>
      </c>
      <c r="R5" s="14">
        <f>SUMIF($A$2:$A$29154,$H5,M$2:M$29154)</f>
        <v>0</v>
      </c>
      <c r="S5" s="14">
        <f>SUMIF($A$2:$A$29154,$H5,N$2:N$29154)</f>
        <v>0</v>
      </c>
    </row>
    <row r="6" spans="1:20" ht="15" customHeight="1" thickBot="1" x14ac:dyDescent="0.3">
      <c r="A6" s="23">
        <v>44208</v>
      </c>
      <c r="B6" s="16">
        <v>727879508</v>
      </c>
      <c r="C6" s="17" t="s">
        <v>15</v>
      </c>
      <c r="D6" s="18" t="s">
        <v>8</v>
      </c>
      <c r="E6" s="17" t="s">
        <v>17</v>
      </c>
      <c r="F6" s="24"/>
      <c r="H6" s="15">
        <f t="shared" si="1"/>
        <v>44208</v>
      </c>
      <c r="I6" s="7" t="str">
        <f t="shared" si="2"/>
        <v/>
      </c>
      <c r="J6" s="7">
        <f>IF(ISERROR(SEARCH(J$1,$C6)),"",$O6)</f>
        <v>370.23</v>
      </c>
      <c r="K6" s="7" t="str">
        <f t="shared" si="3"/>
        <v/>
      </c>
      <c r="L6" s="7" t="str">
        <f t="shared" si="3"/>
        <v/>
      </c>
      <c r="M6" s="7" t="str">
        <f>IF(ISERROR(SEARCH(M$1,$C6)),"",$O6)</f>
        <v/>
      </c>
      <c r="N6" s="7" t="str">
        <f>IF(ISERROR(SEARCH(N$1,$C6)),"",$O6)</f>
        <v/>
      </c>
      <c r="O6" s="4">
        <f t="shared" si="4"/>
        <v>370.23</v>
      </c>
      <c r="Q6" s="14">
        <f t="shared" si="0"/>
        <v>181304.87999999992</v>
      </c>
      <c r="R6" s="14">
        <f>SUMIF($A$2:$A$29154,$H6,M$2:M$29154)</f>
        <v>0</v>
      </c>
      <c r="S6" s="14">
        <f>SUMIF($A$2:$A$29154,$H6,N$2:N$29154)</f>
        <v>0</v>
      </c>
    </row>
    <row r="7" spans="1:20" ht="15" customHeight="1" thickBot="1" x14ac:dyDescent="0.3">
      <c r="A7" s="25">
        <v>44208</v>
      </c>
      <c r="B7" s="20">
        <v>727882267</v>
      </c>
      <c r="C7" s="21" t="s">
        <v>18</v>
      </c>
      <c r="D7" s="22" t="s">
        <v>8</v>
      </c>
      <c r="E7" s="21" t="s">
        <v>19</v>
      </c>
      <c r="F7" s="26"/>
      <c r="H7" s="15">
        <f t="shared" si="1"/>
        <v>44208</v>
      </c>
      <c r="I7" s="7" t="str">
        <f t="shared" si="2"/>
        <v/>
      </c>
      <c r="J7" s="7" t="str">
        <f>IF(ISERROR(SEARCH(J$1,$C7)),"",$O7)</f>
        <v/>
      </c>
      <c r="K7" s="7" t="str">
        <f t="shared" si="3"/>
        <v/>
      </c>
      <c r="L7" s="7">
        <f t="shared" si="3"/>
        <v>220.99</v>
      </c>
      <c r="M7" s="7" t="str">
        <f>IF(ISERROR(SEARCH(M$1,$C7)),"",$O7)</f>
        <v/>
      </c>
      <c r="N7" s="7" t="str">
        <f>IF(ISERROR(SEARCH(N$1,$C7)),"",$O7)</f>
        <v/>
      </c>
      <c r="O7" s="4">
        <f t="shared" si="4"/>
        <v>220.99</v>
      </c>
      <c r="Q7" s="14">
        <f t="shared" si="0"/>
        <v>181304.87999999992</v>
      </c>
      <c r="R7" s="14">
        <f>SUMIF($A$2:$A$29154,$H7,M$2:M$29154)</f>
        <v>0</v>
      </c>
      <c r="S7" s="14">
        <f>SUMIF($A$2:$A$29154,$H7,N$2:N$29154)</f>
        <v>0</v>
      </c>
    </row>
    <row r="8" spans="1:20" ht="15" customHeight="1" thickBot="1" x14ac:dyDescent="0.3">
      <c r="A8" s="23">
        <v>44208</v>
      </c>
      <c r="B8" s="16">
        <v>727906605</v>
      </c>
      <c r="C8" s="17" t="s">
        <v>15</v>
      </c>
      <c r="D8" s="18" t="s">
        <v>8</v>
      </c>
      <c r="E8" s="17" t="s">
        <v>20</v>
      </c>
      <c r="F8" s="24"/>
      <c r="H8" s="15">
        <f t="shared" si="1"/>
        <v>44208</v>
      </c>
      <c r="I8" s="7" t="str">
        <f t="shared" si="2"/>
        <v/>
      </c>
      <c r="J8" s="7">
        <f>IF(ISERROR(SEARCH(J$1,$C8)),"",$O8)</f>
        <v>4113</v>
      </c>
      <c r="K8" s="7" t="str">
        <f t="shared" si="3"/>
        <v/>
      </c>
      <c r="L8" s="7" t="str">
        <f t="shared" si="3"/>
        <v/>
      </c>
      <c r="M8" s="7" t="str">
        <f>IF(ISERROR(SEARCH(M$1,$C8)),"",$O8)</f>
        <v/>
      </c>
      <c r="N8" s="7" t="str">
        <f>IF(ISERROR(SEARCH(N$1,$C8)),"",$O8)</f>
        <v/>
      </c>
      <c r="O8" s="4">
        <f t="shared" si="4"/>
        <v>4113</v>
      </c>
      <c r="Q8" s="14">
        <f t="shared" si="0"/>
        <v>181304.87999999992</v>
      </c>
      <c r="R8" s="14">
        <f>SUMIF($A$2:$A$29154,$H8,M$2:M$29154)</f>
        <v>0</v>
      </c>
      <c r="S8" s="14">
        <f>SUMIF($A$2:$A$29154,$H8,N$2:N$29154)</f>
        <v>0</v>
      </c>
    </row>
    <row r="9" spans="1:20" ht="15" customHeight="1" thickBot="1" x14ac:dyDescent="0.3">
      <c r="A9" s="23">
        <v>44208</v>
      </c>
      <c r="B9" s="16">
        <v>727907012</v>
      </c>
      <c r="C9" s="17" t="s">
        <v>15</v>
      </c>
      <c r="D9" s="18" t="s">
        <v>8</v>
      </c>
      <c r="E9" s="17" t="s">
        <v>21</v>
      </c>
      <c r="F9" s="24"/>
      <c r="H9" s="15">
        <f t="shared" si="1"/>
        <v>44208</v>
      </c>
      <c r="I9" s="7" t="str">
        <f t="shared" si="2"/>
        <v/>
      </c>
      <c r="J9" s="7">
        <f>IF(ISERROR(SEARCH(J$1,$C9)),"",$O9)</f>
        <v>85146</v>
      </c>
      <c r="K9" s="7" t="str">
        <f t="shared" si="3"/>
        <v/>
      </c>
      <c r="L9" s="7" t="str">
        <f t="shared" si="3"/>
        <v/>
      </c>
      <c r="M9" s="7" t="str">
        <f>IF(ISERROR(SEARCH(M$1,$C9)),"",$O9)</f>
        <v/>
      </c>
      <c r="N9" s="7" t="str">
        <f>IF(ISERROR(SEARCH(N$1,$C9)),"",$O9)</f>
        <v/>
      </c>
      <c r="O9" s="4">
        <f t="shared" si="4"/>
        <v>85146</v>
      </c>
      <c r="Q9" s="14">
        <f t="shared" si="0"/>
        <v>181304.87999999992</v>
      </c>
      <c r="R9" s="14">
        <f>SUMIF($A$2:$A$29154,$H9,M$2:M$29154)</f>
        <v>0</v>
      </c>
      <c r="S9" s="14">
        <f>SUMIF($A$2:$A$29154,$H9,N$2:N$29154)</f>
        <v>0</v>
      </c>
    </row>
    <row r="10" spans="1:20" ht="15" customHeight="1" thickBot="1" x14ac:dyDescent="0.3">
      <c r="A10" s="23">
        <v>44208</v>
      </c>
      <c r="B10" s="16">
        <v>727910278</v>
      </c>
      <c r="C10" s="17" t="s">
        <v>15</v>
      </c>
      <c r="D10" s="18" t="s">
        <v>8</v>
      </c>
      <c r="E10" s="17" t="s">
        <v>22</v>
      </c>
      <c r="F10" s="24"/>
      <c r="H10" s="15">
        <f t="shared" si="1"/>
        <v>44208</v>
      </c>
      <c r="I10" s="7" t="str">
        <f t="shared" si="2"/>
        <v/>
      </c>
      <c r="J10" s="7">
        <f>IF(ISERROR(SEARCH(J$1,$C10)),"",$O10)</f>
        <v>2638.44</v>
      </c>
      <c r="K10" s="7" t="str">
        <f t="shared" si="3"/>
        <v/>
      </c>
      <c r="L10" s="7" t="str">
        <f t="shared" si="3"/>
        <v/>
      </c>
      <c r="M10" s="7" t="str">
        <f>IF(ISERROR(SEARCH(M$1,$C10)),"",$O10)</f>
        <v/>
      </c>
      <c r="N10" s="7" t="str">
        <f>IF(ISERROR(SEARCH(N$1,$C10)),"",$O10)</f>
        <v/>
      </c>
      <c r="O10" s="4">
        <f t="shared" si="4"/>
        <v>2638.44</v>
      </c>
      <c r="Q10" s="14">
        <f t="shared" si="0"/>
        <v>181304.87999999992</v>
      </c>
      <c r="R10" s="14">
        <f>SUMIF($A$2:$A$29154,$H10,M$2:M$29154)</f>
        <v>0</v>
      </c>
      <c r="S10" s="14">
        <f>SUMIF($A$2:$A$29154,$H10,N$2:N$29154)</f>
        <v>0</v>
      </c>
    </row>
    <row r="11" spans="1:20" ht="15" customHeight="1" thickBot="1" x14ac:dyDescent="0.3">
      <c r="A11" s="27">
        <v>44208</v>
      </c>
      <c r="B11" s="28">
        <v>727910636</v>
      </c>
      <c r="C11" s="29" t="s">
        <v>15</v>
      </c>
      <c r="D11" s="18" t="s">
        <v>8</v>
      </c>
      <c r="E11" s="29" t="s">
        <v>23</v>
      </c>
      <c r="F11" s="34"/>
      <c r="H11" s="15">
        <f t="shared" si="1"/>
        <v>44208</v>
      </c>
      <c r="I11" s="7" t="str">
        <f t="shared" si="2"/>
        <v/>
      </c>
      <c r="J11" s="7">
        <f>IF(ISERROR(SEARCH(J$1,$C11)),"",$O11)</f>
        <v>2145.5</v>
      </c>
      <c r="K11" s="7" t="str">
        <f t="shared" si="3"/>
        <v/>
      </c>
      <c r="L11" s="7" t="str">
        <f t="shared" si="3"/>
        <v/>
      </c>
      <c r="M11" s="7" t="str">
        <f>IF(ISERROR(SEARCH(M$1,$C11)),"",$O11)</f>
        <v/>
      </c>
      <c r="N11" s="7" t="str">
        <f>IF(ISERROR(SEARCH(N$1,$C11)),"",$O11)</f>
        <v/>
      </c>
      <c r="O11" s="4">
        <f t="shared" si="4"/>
        <v>2145.5</v>
      </c>
      <c r="Q11" s="14">
        <f t="shared" si="0"/>
        <v>181304.87999999992</v>
      </c>
      <c r="R11" s="14">
        <f>SUMIF($A$2:$A$29154,$H11,M$2:M$29154)</f>
        <v>0</v>
      </c>
      <c r="S11" s="14">
        <f>SUMIF($A$2:$A$29154,$H11,N$2:N$29154)</f>
        <v>0</v>
      </c>
    </row>
    <row r="12" spans="1:20" ht="15" customHeight="1" thickBot="1" x14ac:dyDescent="0.3">
      <c r="A12" s="35">
        <v>44208</v>
      </c>
      <c r="B12" s="36">
        <v>727912274</v>
      </c>
      <c r="C12" s="37" t="s">
        <v>15</v>
      </c>
      <c r="D12" s="18" t="s">
        <v>8</v>
      </c>
      <c r="E12" s="37" t="s">
        <v>24</v>
      </c>
      <c r="F12" s="38"/>
      <c r="H12" s="15">
        <f t="shared" si="1"/>
        <v>44208</v>
      </c>
      <c r="I12" s="7" t="str">
        <f t="shared" si="2"/>
        <v/>
      </c>
      <c r="J12" s="7">
        <f>IF(ISERROR(SEARCH(J$1,$C12)),"",$O12)</f>
        <v>53316.35</v>
      </c>
      <c r="K12" s="7" t="str">
        <f t="shared" si="3"/>
        <v/>
      </c>
      <c r="L12" s="7" t="str">
        <f t="shared" si="3"/>
        <v/>
      </c>
      <c r="M12" s="7" t="str">
        <f>IF(ISERROR(SEARCH(M$1,$C12)),"",$O12)</f>
        <v/>
      </c>
      <c r="N12" s="7" t="str">
        <f>IF(ISERROR(SEARCH(N$1,$C12)),"",$O12)</f>
        <v/>
      </c>
      <c r="O12" s="4">
        <f t="shared" si="4"/>
        <v>53316.35</v>
      </c>
      <c r="Q12" s="14">
        <f t="shared" si="0"/>
        <v>181304.87999999992</v>
      </c>
      <c r="R12" s="14">
        <f>SUMIF($A$2:$A$29154,$H12,M$2:M$29154)</f>
        <v>0</v>
      </c>
      <c r="S12" s="14">
        <f>SUMIF($A$2:$A$29154,$H12,N$2:N$29154)</f>
        <v>0</v>
      </c>
    </row>
    <row r="13" spans="1:20" ht="15" customHeight="1" thickBot="1" x14ac:dyDescent="0.3">
      <c r="A13" s="23">
        <v>44208</v>
      </c>
      <c r="B13" s="16">
        <v>727912692</v>
      </c>
      <c r="C13" s="17" t="s">
        <v>15</v>
      </c>
      <c r="D13" s="18" t="s">
        <v>8</v>
      </c>
      <c r="E13" s="17" t="s">
        <v>25</v>
      </c>
      <c r="F13" s="24"/>
      <c r="H13" s="15">
        <f t="shared" si="1"/>
        <v>44208</v>
      </c>
      <c r="I13" s="7" t="str">
        <f t="shared" si="2"/>
        <v/>
      </c>
      <c r="J13" s="7">
        <f>IF(ISERROR(SEARCH(J$1,$C13)),"",$O13)</f>
        <v>6404.3</v>
      </c>
      <c r="K13" s="7" t="str">
        <f t="shared" si="3"/>
        <v/>
      </c>
      <c r="L13" s="7" t="str">
        <f t="shared" si="3"/>
        <v/>
      </c>
      <c r="M13" s="7" t="str">
        <f>IF(ISERROR(SEARCH(M$1,$C13)),"",$O13)</f>
        <v/>
      </c>
      <c r="N13" s="7" t="str">
        <f>IF(ISERROR(SEARCH(N$1,$C13)),"",$O13)</f>
        <v/>
      </c>
      <c r="O13" s="4">
        <f t="shared" si="4"/>
        <v>6404.3</v>
      </c>
      <c r="Q13" s="14">
        <f t="shared" si="0"/>
        <v>181304.87999999992</v>
      </c>
      <c r="R13" s="14">
        <f>SUMIF($A$2:$A$29154,$H13,M$2:M$29154)</f>
        <v>0</v>
      </c>
      <c r="S13" s="14">
        <f>SUMIF($A$2:$A$29154,$H13,N$2:N$29154)</f>
        <v>0</v>
      </c>
    </row>
    <row r="14" spans="1:20" ht="15" customHeight="1" thickBot="1" x14ac:dyDescent="0.3">
      <c r="A14" s="23">
        <v>44208</v>
      </c>
      <c r="B14" s="16">
        <v>727913092</v>
      </c>
      <c r="C14" s="17" t="s">
        <v>15</v>
      </c>
      <c r="D14" s="18" t="s">
        <v>8</v>
      </c>
      <c r="E14" s="17" t="s">
        <v>26</v>
      </c>
      <c r="F14" s="24"/>
      <c r="H14" s="15">
        <f t="shared" si="1"/>
        <v>44208</v>
      </c>
      <c r="I14" s="7" t="str">
        <f t="shared" si="2"/>
        <v/>
      </c>
      <c r="J14" s="7">
        <f>IF(ISERROR(SEARCH(J$1,$C14)),"",$O14)</f>
        <v>7730.5</v>
      </c>
      <c r="K14" s="7" t="str">
        <f t="shared" si="3"/>
        <v/>
      </c>
      <c r="L14" s="7" t="str">
        <f t="shared" si="3"/>
        <v/>
      </c>
      <c r="M14" s="7" t="str">
        <f>IF(ISERROR(SEARCH(M$1,$C14)),"",$O14)</f>
        <v/>
      </c>
      <c r="N14" s="7" t="str">
        <f>IF(ISERROR(SEARCH(N$1,$C14)),"",$O14)</f>
        <v/>
      </c>
      <c r="O14" s="4">
        <f t="shared" si="4"/>
        <v>7730.5</v>
      </c>
      <c r="Q14" s="14">
        <f t="shared" si="0"/>
        <v>181304.87999999992</v>
      </c>
      <c r="R14" s="14">
        <f>SUMIF($A$2:$A$29154,$H14,M$2:M$29154)</f>
        <v>0</v>
      </c>
      <c r="S14" s="14">
        <f>SUMIF($A$2:$A$29154,$H14,N$2:N$29154)</f>
        <v>0</v>
      </c>
    </row>
    <row r="15" spans="1:20" ht="15" customHeight="1" thickBot="1" x14ac:dyDescent="0.3">
      <c r="A15" s="23">
        <v>44208</v>
      </c>
      <c r="B15" s="16">
        <v>727913326</v>
      </c>
      <c r="C15" s="17" t="s">
        <v>15</v>
      </c>
      <c r="D15" s="18" t="s">
        <v>8</v>
      </c>
      <c r="E15" s="17" t="s">
        <v>27</v>
      </c>
      <c r="F15" s="24"/>
      <c r="H15" s="15">
        <f t="shared" si="1"/>
        <v>44208</v>
      </c>
      <c r="I15" s="7" t="str">
        <f t="shared" si="2"/>
        <v/>
      </c>
      <c r="J15" s="7">
        <f>IF(ISERROR(SEARCH(J$1,$C15)),"",$O15)</f>
        <v>16633.88</v>
      </c>
      <c r="K15" s="7" t="str">
        <f t="shared" si="3"/>
        <v/>
      </c>
      <c r="L15" s="7" t="str">
        <f t="shared" si="3"/>
        <v/>
      </c>
      <c r="M15" s="7" t="str">
        <f>IF(ISERROR(SEARCH(M$1,$C15)),"",$O15)</f>
        <v/>
      </c>
      <c r="N15" s="7" t="str">
        <f>IF(ISERROR(SEARCH(N$1,$C15)),"",$O15)</f>
        <v/>
      </c>
      <c r="O15" s="4">
        <f t="shared" si="4"/>
        <v>16633.88</v>
      </c>
      <c r="Q15" s="14">
        <f t="shared" si="0"/>
        <v>181304.87999999992</v>
      </c>
      <c r="R15" s="14">
        <f>SUMIF($A$2:$A$29154,$H15,M$2:M$29154)</f>
        <v>0</v>
      </c>
      <c r="S15" s="14">
        <f>SUMIF($A$2:$A$29154,$H15,N$2:N$29154)</f>
        <v>0</v>
      </c>
    </row>
    <row r="16" spans="1:20" ht="15" customHeight="1" thickBot="1" x14ac:dyDescent="0.3">
      <c r="A16" s="23">
        <v>44208</v>
      </c>
      <c r="B16" s="16">
        <v>727913503</v>
      </c>
      <c r="C16" s="17" t="s">
        <v>15</v>
      </c>
      <c r="D16" s="18" t="s">
        <v>8</v>
      </c>
      <c r="E16" s="17" t="s">
        <v>28</v>
      </c>
      <c r="F16" s="24"/>
      <c r="H16" s="15">
        <f t="shared" si="1"/>
        <v>44208</v>
      </c>
      <c r="I16" s="7" t="str">
        <f t="shared" si="2"/>
        <v/>
      </c>
      <c r="J16" s="7">
        <f>IF(ISERROR(SEARCH(J$1,$C16)),"",$O16)</f>
        <v>221.85</v>
      </c>
      <c r="K16" s="7" t="str">
        <f t="shared" si="3"/>
        <v/>
      </c>
      <c r="L16" s="7" t="str">
        <f t="shared" si="3"/>
        <v/>
      </c>
      <c r="M16" s="7" t="str">
        <f>IF(ISERROR(SEARCH(M$1,$C16)),"",$O16)</f>
        <v/>
      </c>
      <c r="N16" s="7" t="str">
        <f>IF(ISERROR(SEARCH(N$1,$C16)),"",$O16)</f>
        <v/>
      </c>
      <c r="O16" s="4">
        <f t="shared" si="4"/>
        <v>221.85</v>
      </c>
      <c r="Q16" s="14">
        <f t="shared" si="0"/>
        <v>181304.87999999992</v>
      </c>
      <c r="R16" s="14">
        <f>SUMIF($A$2:$A$29154,$H16,M$2:M$29154)</f>
        <v>0</v>
      </c>
      <c r="S16" s="14">
        <f>SUMIF($A$2:$A$29154,$H16,N$2:N$29154)</f>
        <v>0</v>
      </c>
    </row>
    <row r="17" spans="1:19" ht="15" customHeight="1" thickBot="1" x14ac:dyDescent="0.3">
      <c r="A17" s="23">
        <v>44208</v>
      </c>
      <c r="B17" s="16">
        <v>727937903</v>
      </c>
      <c r="C17" s="17" t="s">
        <v>29</v>
      </c>
      <c r="D17" s="19" t="s">
        <v>13</v>
      </c>
      <c r="E17" s="17" t="s">
        <v>30</v>
      </c>
      <c r="F17" s="24"/>
      <c r="H17" s="15" t="str">
        <f t="shared" si="1"/>
        <v/>
      </c>
      <c r="I17" s="7" t="str">
        <f t="shared" si="2"/>
        <v/>
      </c>
      <c r="J17" s="7" t="str">
        <f>IF(ISERROR(SEARCH(J$1,$C17)),"",$O17)</f>
        <v/>
      </c>
      <c r="K17" s="7" t="str">
        <f t="shared" si="3"/>
        <v/>
      </c>
      <c r="L17" s="7" t="str">
        <f t="shared" si="3"/>
        <v/>
      </c>
      <c r="M17" s="7" t="str">
        <f>IF(ISERROR(SEARCH(M$1,$C17)),"",$O17)</f>
        <v/>
      </c>
      <c r="N17" s="7" t="str">
        <f>IF(ISERROR(SEARCH(N$1,$C17)),"",$O17)</f>
        <v/>
      </c>
      <c r="O17" s="4" t="str">
        <f t="shared" si="4"/>
        <v/>
      </c>
      <c r="Q17" s="14">
        <f t="shared" si="0"/>
        <v>0</v>
      </c>
      <c r="R17" s="14">
        <f>SUMIF($A$2:$A$29154,$H17,M$2:M$29154)</f>
        <v>0</v>
      </c>
      <c r="S17" s="14">
        <f>SUMIF($A$2:$A$29154,$H17,N$2:N$29154)</f>
        <v>0</v>
      </c>
    </row>
    <row r="18" spans="1:19" ht="15" customHeight="1" thickBot="1" x14ac:dyDescent="0.3">
      <c r="A18" s="25">
        <v>44208</v>
      </c>
      <c r="B18" s="20">
        <v>727941718</v>
      </c>
      <c r="C18" s="21" t="s">
        <v>18</v>
      </c>
      <c r="D18" s="22" t="s">
        <v>8</v>
      </c>
      <c r="E18" s="21" t="s">
        <v>31</v>
      </c>
      <c r="F18" s="26"/>
      <c r="H18" s="15">
        <f t="shared" si="1"/>
        <v>44208</v>
      </c>
      <c r="I18" s="7" t="str">
        <f t="shared" si="2"/>
        <v/>
      </c>
      <c r="J18" s="7" t="str">
        <f>IF(ISERROR(SEARCH(J$1,$C18)),"",$O18)</f>
        <v/>
      </c>
      <c r="K18" s="7" t="str">
        <f t="shared" si="3"/>
        <v/>
      </c>
      <c r="L18" s="7">
        <f t="shared" si="3"/>
        <v>150</v>
      </c>
      <c r="M18" s="7" t="str">
        <f>IF(ISERROR(SEARCH(M$1,$C18)),"",$O18)</f>
        <v/>
      </c>
      <c r="N18" s="7" t="str">
        <f>IF(ISERROR(SEARCH(N$1,$C18)),"",$O18)</f>
        <v/>
      </c>
      <c r="O18" s="4">
        <f t="shared" si="4"/>
        <v>150</v>
      </c>
      <c r="Q18" s="14">
        <f t="shared" si="0"/>
        <v>181304.87999999992</v>
      </c>
      <c r="R18" s="14">
        <f>SUMIF($A$2:$A$29154,$H18,M$2:M$29154)</f>
        <v>0</v>
      </c>
      <c r="S18" s="14">
        <f>SUMIF($A$2:$A$29154,$H18,N$2:N$29154)</f>
        <v>0</v>
      </c>
    </row>
    <row r="19" spans="1:19" ht="15" customHeight="1" thickBot="1" x14ac:dyDescent="0.3">
      <c r="A19" s="23">
        <v>44208</v>
      </c>
      <c r="B19" s="16">
        <v>727946590</v>
      </c>
      <c r="C19" s="17" t="s">
        <v>15</v>
      </c>
      <c r="D19" s="18" t="s">
        <v>8</v>
      </c>
      <c r="E19" s="17" t="s">
        <v>32</v>
      </c>
      <c r="F19" s="24"/>
      <c r="H19" s="15">
        <f t="shared" si="1"/>
        <v>44208</v>
      </c>
      <c r="I19" s="7" t="str">
        <f t="shared" si="2"/>
        <v/>
      </c>
      <c r="J19" s="7">
        <f>IF(ISERROR(SEARCH(J$1,$C19)),"",$O19)</f>
        <v>21.21</v>
      </c>
      <c r="K19" s="7" t="str">
        <f t="shared" si="3"/>
        <v/>
      </c>
      <c r="L19" s="7" t="str">
        <f t="shared" si="3"/>
        <v/>
      </c>
      <c r="M19" s="7" t="str">
        <f>IF(ISERROR(SEARCH(M$1,$C19)),"",$O19)</f>
        <v/>
      </c>
      <c r="N19" s="7" t="str">
        <f>IF(ISERROR(SEARCH(N$1,$C19)),"",$O19)</f>
        <v/>
      </c>
      <c r="O19" s="4">
        <f t="shared" si="4"/>
        <v>21.21</v>
      </c>
      <c r="Q19" s="14">
        <f t="shared" si="0"/>
        <v>181304.87999999992</v>
      </c>
      <c r="R19" s="14">
        <f>SUMIF($A$2:$A$29154,$H19,M$2:M$29154)</f>
        <v>0</v>
      </c>
      <c r="S19" s="14">
        <f>SUMIF($A$2:$A$29154,$H19,N$2:N$29154)</f>
        <v>0</v>
      </c>
    </row>
    <row r="20" spans="1:19" ht="15" customHeight="1" thickBot="1" x14ac:dyDescent="0.3">
      <c r="A20" s="23">
        <v>44208</v>
      </c>
      <c r="B20" s="16">
        <v>727949047</v>
      </c>
      <c r="C20" s="17" t="s">
        <v>15</v>
      </c>
      <c r="D20" s="18" t="s">
        <v>8</v>
      </c>
      <c r="E20" s="17" t="s">
        <v>32</v>
      </c>
      <c r="F20" s="24"/>
      <c r="H20" s="15">
        <f t="shared" si="1"/>
        <v>44208</v>
      </c>
      <c r="I20" s="7" t="str">
        <f t="shared" si="2"/>
        <v/>
      </c>
      <c r="J20" s="7">
        <f>IF(ISERROR(SEARCH(J$1,$C20)),"",$O20)</f>
        <v>21.21</v>
      </c>
      <c r="K20" s="7" t="str">
        <f t="shared" si="3"/>
        <v/>
      </c>
      <c r="L20" s="7" t="str">
        <f t="shared" si="3"/>
        <v/>
      </c>
      <c r="M20" s="7" t="str">
        <f>IF(ISERROR(SEARCH(M$1,$C20)),"",$O20)</f>
        <v/>
      </c>
      <c r="N20" s="7" t="str">
        <f>IF(ISERROR(SEARCH(N$1,$C20)),"",$O20)</f>
        <v/>
      </c>
      <c r="O20" s="4">
        <f t="shared" si="4"/>
        <v>21.21</v>
      </c>
      <c r="Q20" s="14">
        <f t="shared" si="0"/>
        <v>181304.87999999992</v>
      </c>
      <c r="R20" s="14">
        <f>SUMIF($A$2:$A$29154,$H20,M$2:M$29154)</f>
        <v>0</v>
      </c>
      <c r="S20" s="14">
        <f>SUMIF($A$2:$A$29154,$H20,N$2:N$29154)</f>
        <v>0</v>
      </c>
    </row>
    <row r="21" spans="1:19" ht="15" customHeight="1" thickBot="1" x14ac:dyDescent="0.3">
      <c r="A21" s="27">
        <v>44208</v>
      </c>
      <c r="B21" s="28">
        <v>727949506</v>
      </c>
      <c r="C21" s="29" t="s">
        <v>15</v>
      </c>
      <c r="D21" s="18" t="s">
        <v>8</v>
      </c>
      <c r="E21" s="29" t="s">
        <v>32</v>
      </c>
      <c r="F21" s="30"/>
      <c r="H21" s="15">
        <f t="shared" si="1"/>
        <v>44208</v>
      </c>
      <c r="I21" s="7" t="str">
        <f t="shared" si="2"/>
        <v/>
      </c>
      <c r="J21" s="7">
        <f>IF(ISERROR(SEARCH(J$1,$C21)),"",$O21)</f>
        <v>21.21</v>
      </c>
      <c r="K21" s="7" t="str">
        <f t="shared" si="3"/>
        <v/>
      </c>
      <c r="L21" s="7" t="str">
        <f t="shared" si="3"/>
        <v/>
      </c>
      <c r="M21" s="7" t="str">
        <f>IF(ISERROR(SEARCH(M$1,$C21)),"",$O21)</f>
        <v/>
      </c>
      <c r="N21" s="7" t="str">
        <f>IF(ISERROR(SEARCH(N$1,$C21)),"",$O21)</f>
        <v/>
      </c>
      <c r="O21" s="4">
        <f t="shared" si="4"/>
        <v>21.21</v>
      </c>
      <c r="Q21" s="14">
        <f t="shared" si="0"/>
        <v>181304.87999999992</v>
      </c>
      <c r="R21" s="14">
        <f>SUMIF($A$2:$A$29154,$H21,M$2:M$29154)</f>
        <v>0</v>
      </c>
      <c r="S21" s="14">
        <f>SUMIF($A$2:$A$29154,$H21,N$2:N$29154)</f>
        <v>0</v>
      </c>
    </row>
    <row r="22" spans="1:19" ht="15" customHeight="1" thickBot="1" x14ac:dyDescent="0.3">
      <c r="A22" s="23">
        <v>44208</v>
      </c>
      <c r="B22" s="16">
        <v>727957069</v>
      </c>
      <c r="C22" s="17" t="s">
        <v>15</v>
      </c>
      <c r="D22" s="18" t="s">
        <v>8</v>
      </c>
      <c r="E22" s="17" t="s">
        <v>32</v>
      </c>
      <c r="F22" s="24"/>
      <c r="H22" s="15">
        <f t="shared" ref="H22:H41" si="5">IF(LEFT(D22,5)="Débit",A22,"")</f>
        <v>44208</v>
      </c>
      <c r="I22" s="7" t="str">
        <f t="shared" si="2"/>
        <v/>
      </c>
      <c r="J22" s="7">
        <f>IF(ISERROR(SEARCH(J$1,$C22)),"",$O22)</f>
        <v>21.21</v>
      </c>
      <c r="K22" s="7" t="str">
        <f t="shared" si="3"/>
        <v/>
      </c>
      <c r="L22" s="7" t="str">
        <f t="shared" si="3"/>
        <v/>
      </c>
      <c r="M22" s="7" t="str">
        <f>IF(ISERROR(SEARCH(M$1,$C22)),"",$O22)</f>
        <v/>
      </c>
      <c r="N22" s="7" t="str">
        <f>IF(ISERROR(SEARCH(N$1,$C22)),"",$O22)</f>
        <v/>
      </c>
      <c r="O22" s="4">
        <f t="shared" si="4"/>
        <v>21.21</v>
      </c>
      <c r="Q22" s="14">
        <f t="shared" si="0"/>
        <v>181304.87999999992</v>
      </c>
      <c r="R22" s="14">
        <f>SUMIF($A$2:$A$29154,$H22,M$2:M$29154)</f>
        <v>0</v>
      </c>
      <c r="S22" s="14">
        <f>SUMIF($A$2:$A$29154,$H22,N$2:N$29154)</f>
        <v>0</v>
      </c>
    </row>
    <row r="23" spans="1:19" ht="15" customHeight="1" thickBot="1" x14ac:dyDescent="0.3">
      <c r="A23" s="23">
        <v>44208</v>
      </c>
      <c r="B23" s="16">
        <v>727959852</v>
      </c>
      <c r="C23" s="17" t="s">
        <v>15</v>
      </c>
      <c r="D23" s="18" t="s">
        <v>8</v>
      </c>
      <c r="E23" s="17" t="s">
        <v>32</v>
      </c>
      <c r="F23" s="24"/>
      <c r="H23" s="15">
        <f t="shared" si="5"/>
        <v>44208</v>
      </c>
      <c r="I23" s="7" t="str">
        <f t="shared" si="2"/>
        <v/>
      </c>
      <c r="J23" s="7">
        <f>IF(ISERROR(SEARCH(J$1,$C23)),"",$O23)</f>
        <v>21.21</v>
      </c>
      <c r="K23" s="7" t="str">
        <f t="shared" si="3"/>
        <v/>
      </c>
      <c r="L23" s="7" t="str">
        <f t="shared" si="3"/>
        <v/>
      </c>
      <c r="M23" s="7" t="str">
        <f>IF(ISERROR(SEARCH(M$1,$C23)),"",$O23)</f>
        <v/>
      </c>
      <c r="N23" s="7" t="str">
        <f>IF(ISERROR(SEARCH(N$1,$C23)),"",$O23)</f>
        <v/>
      </c>
      <c r="O23" s="4">
        <f t="shared" si="4"/>
        <v>21.21</v>
      </c>
      <c r="Q23" s="14">
        <f t="shared" si="0"/>
        <v>181304.87999999992</v>
      </c>
      <c r="R23" s="14">
        <f>SUMIF($A$2:$A$29154,$H23,M$2:M$29154)</f>
        <v>0</v>
      </c>
      <c r="S23" s="14">
        <f>SUMIF($A$2:$A$29154,$H23,N$2:N$29154)</f>
        <v>0</v>
      </c>
    </row>
    <row r="24" spans="1:19" ht="15" customHeight="1" thickBot="1" x14ac:dyDescent="0.3">
      <c r="A24" s="23">
        <v>44208</v>
      </c>
      <c r="B24" s="16">
        <v>727960340</v>
      </c>
      <c r="C24" s="17" t="s">
        <v>15</v>
      </c>
      <c r="D24" s="18" t="s">
        <v>8</v>
      </c>
      <c r="E24" s="17" t="s">
        <v>32</v>
      </c>
      <c r="F24" s="24"/>
      <c r="H24" s="15">
        <f t="shared" si="5"/>
        <v>44208</v>
      </c>
      <c r="I24" s="7" t="str">
        <f t="shared" si="2"/>
        <v/>
      </c>
      <c r="J24" s="7">
        <f>IF(ISERROR(SEARCH(J$1,$C24)),"",$O24)</f>
        <v>21.21</v>
      </c>
      <c r="K24" s="7" t="str">
        <f t="shared" si="3"/>
        <v/>
      </c>
      <c r="L24" s="7" t="str">
        <f t="shared" si="3"/>
        <v/>
      </c>
      <c r="M24" s="7" t="str">
        <f>IF(ISERROR(SEARCH(M$1,$C24)),"",$O24)</f>
        <v/>
      </c>
      <c r="N24" s="7" t="str">
        <f>IF(ISERROR(SEARCH(N$1,$C24)),"",$O24)</f>
        <v/>
      </c>
      <c r="O24" s="4">
        <f t="shared" si="4"/>
        <v>21.21</v>
      </c>
      <c r="Q24" s="14">
        <f t="shared" si="0"/>
        <v>181304.87999999992</v>
      </c>
      <c r="R24" s="14">
        <f>SUMIF($A$2:$A$29154,$H24,M$2:M$29154)</f>
        <v>0</v>
      </c>
      <c r="S24" s="14">
        <f>SUMIF($A$2:$A$29154,$H24,N$2:N$29154)</f>
        <v>0</v>
      </c>
    </row>
    <row r="25" spans="1:19" ht="15" customHeight="1" thickBot="1" x14ac:dyDescent="0.3">
      <c r="A25" s="23">
        <v>44208</v>
      </c>
      <c r="B25" s="16">
        <v>727961861</v>
      </c>
      <c r="C25" s="17" t="s">
        <v>15</v>
      </c>
      <c r="D25" s="18" t="s">
        <v>8</v>
      </c>
      <c r="E25" s="17" t="s">
        <v>32</v>
      </c>
      <c r="F25" s="24"/>
      <c r="H25" s="15">
        <f t="shared" si="5"/>
        <v>44208</v>
      </c>
      <c r="I25" s="7" t="str">
        <f t="shared" si="2"/>
        <v/>
      </c>
      <c r="J25" s="7">
        <f>IF(ISERROR(SEARCH(J$1,$C25)),"",$O25)</f>
        <v>21.21</v>
      </c>
      <c r="K25" s="7" t="str">
        <f t="shared" si="3"/>
        <v/>
      </c>
      <c r="L25" s="7" t="str">
        <f t="shared" si="3"/>
        <v/>
      </c>
      <c r="M25" s="7" t="str">
        <f>IF(ISERROR(SEARCH(M$1,$C25)),"",$O25)</f>
        <v/>
      </c>
      <c r="N25" s="7" t="str">
        <f>IF(ISERROR(SEARCH(N$1,$C25)),"",$O25)</f>
        <v/>
      </c>
      <c r="O25" s="4">
        <f t="shared" si="4"/>
        <v>21.21</v>
      </c>
      <c r="Q25" s="14">
        <f t="shared" si="0"/>
        <v>181304.87999999992</v>
      </c>
      <c r="R25" s="14">
        <f>SUMIF($A$2:$A$29154,$H25,M$2:M$29154)</f>
        <v>0</v>
      </c>
      <c r="S25" s="14">
        <f>SUMIF($A$2:$A$29154,$H25,N$2:N$29154)</f>
        <v>0</v>
      </c>
    </row>
    <row r="26" spans="1:19" ht="15" customHeight="1" thickBot="1" x14ac:dyDescent="0.3">
      <c r="A26" s="23">
        <v>44208</v>
      </c>
      <c r="B26" s="16">
        <v>727962215</v>
      </c>
      <c r="C26" s="17" t="s">
        <v>15</v>
      </c>
      <c r="D26" s="18" t="s">
        <v>8</v>
      </c>
      <c r="E26" s="17" t="s">
        <v>32</v>
      </c>
      <c r="F26" s="24"/>
      <c r="H26" s="15">
        <f t="shared" si="5"/>
        <v>44208</v>
      </c>
      <c r="I26" s="7" t="str">
        <f t="shared" si="2"/>
        <v/>
      </c>
      <c r="J26" s="7">
        <f>IF(ISERROR(SEARCH(J$1,$C26)),"",$O26)</f>
        <v>21.21</v>
      </c>
      <c r="K26" s="7" t="str">
        <f t="shared" si="3"/>
        <v/>
      </c>
      <c r="L26" s="7" t="str">
        <f t="shared" si="3"/>
        <v/>
      </c>
      <c r="M26" s="7" t="str">
        <f>IF(ISERROR(SEARCH(M$1,$C26)),"",$O26)</f>
        <v/>
      </c>
      <c r="N26" s="7" t="str">
        <f>IF(ISERROR(SEARCH(N$1,$C26)),"",$O26)</f>
        <v/>
      </c>
      <c r="O26" s="4">
        <f t="shared" si="4"/>
        <v>21.21</v>
      </c>
      <c r="Q26" s="14">
        <f t="shared" si="0"/>
        <v>181304.87999999992</v>
      </c>
      <c r="R26" s="14">
        <f>SUMIF($A$2:$A$29154,$H26,M$2:M$29154)</f>
        <v>0</v>
      </c>
      <c r="S26" s="14">
        <f>SUMIF($A$2:$A$29154,$H26,N$2:N$29154)</f>
        <v>0</v>
      </c>
    </row>
    <row r="27" spans="1:19" ht="15" customHeight="1" thickBot="1" x14ac:dyDescent="0.3">
      <c r="A27" s="23">
        <v>44208</v>
      </c>
      <c r="B27" s="16">
        <v>727962573</v>
      </c>
      <c r="C27" s="17" t="s">
        <v>15</v>
      </c>
      <c r="D27" s="18" t="s">
        <v>8</v>
      </c>
      <c r="E27" s="17" t="s">
        <v>32</v>
      </c>
      <c r="F27" s="24"/>
      <c r="H27" s="15">
        <f t="shared" si="5"/>
        <v>44208</v>
      </c>
      <c r="I27" s="7" t="str">
        <f t="shared" si="2"/>
        <v/>
      </c>
      <c r="J27" s="7">
        <f>IF(ISERROR(SEARCH(J$1,$C27)),"",$O27)</f>
        <v>21.21</v>
      </c>
      <c r="K27" s="7" t="str">
        <f t="shared" si="3"/>
        <v/>
      </c>
      <c r="L27" s="7" t="str">
        <f t="shared" si="3"/>
        <v/>
      </c>
      <c r="M27" s="7" t="str">
        <f>IF(ISERROR(SEARCH(M$1,$C27)),"",$O27)</f>
        <v/>
      </c>
      <c r="N27" s="7" t="str">
        <f>IF(ISERROR(SEARCH(N$1,$C27)),"",$O27)</f>
        <v/>
      </c>
      <c r="O27" s="4">
        <f t="shared" si="4"/>
        <v>21.21</v>
      </c>
      <c r="Q27" s="14">
        <f t="shared" si="0"/>
        <v>181304.87999999992</v>
      </c>
      <c r="R27" s="14">
        <f>SUMIF($A$2:$A$29154,$H27,M$2:M$29154)</f>
        <v>0</v>
      </c>
      <c r="S27" s="14">
        <f>SUMIF($A$2:$A$29154,$H27,N$2:N$29154)</f>
        <v>0</v>
      </c>
    </row>
    <row r="28" spans="1:19" ht="15" customHeight="1" thickBot="1" x14ac:dyDescent="0.3">
      <c r="A28" s="23">
        <v>44208</v>
      </c>
      <c r="B28" s="16">
        <v>727963288</v>
      </c>
      <c r="C28" s="17" t="s">
        <v>15</v>
      </c>
      <c r="D28" s="18" t="s">
        <v>8</v>
      </c>
      <c r="E28" s="17" t="s">
        <v>33</v>
      </c>
      <c r="F28" s="24"/>
      <c r="H28" s="15">
        <f t="shared" si="5"/>
        <v>44208</v>
      </c>
      <c r="I28" s="7" t="str">
        <f t="shared" si="2"/>
        <v/>
      </c>
      <c r="J28" s="7">
        <f>IF(ISERROR(SEARCH(J$1,$C28)),"",$O28)</f>
        <v>29.35</v>
      </c>
      <c r="K28" s="7" t="str">
        <f t="shared" si="3"/>
        <v/>
      </c>
      <c r="L28" s="7" t="str">
        <f t="shared" si="3"/>
        <v/>
      </c>
      <c r="M28" s="7" t="str">
        <f>IF(ISERROR(SEARCH(M$1,$C28)),"",$O28)</f>
        <v/>
      </c>
      <c r="N28" s="7" t="str">
        <f>IF(ISERROR(SEARCH(N$1,$C28)),"",$O28)</f>
        <v/>
      </c>
      <c r="O28" s="4">
        <f t="shared" si="4"/>
        <v>29.35</v>
      </c>
      <c r="Q28" s="14">
        <f t="shared" si="0"/>
        <v>181304.87999999992</v>
      </c>
      <c r="R28" s="14">
        <f>SUMIF($A$2:$A$29154,$H28,M$2:M$29154)</f>
        <v>0</v>
      </c>
      <c r="S28" s="14">
        <f>SUMIF($A$2:$A$29154,$H28,N$2:N$29154)</f>
        <v>0</v>
      </c>
    </row>
    <row r="29" spans="1:19" ht="15" customHeight="1" thickBot="1" x14ac:dyDescent="0.3">
      <c r="A29" s="23">
        <v>44208</v>
      </c>
      <c r="B29" s="16">
        <v>727965043</v>
      </c>
      <c r="C29" s="17" t="s">
        <v>15</v>
      </c>
      <c r="D29" s="18" t="s">
        <v>8</v>
      </c>
      <c r="E29" s="17" t="s">
        <v>34</v>
      </c>
      <c r="F29" s="24"/>
      <c r="H29" s="15">
        <f t="shared" si="5"/>
        <v>44208</v>
      </c>
      <c r="I29" s="7" t="str">
        <f t="shared" si="2"/>
        <v/>
      </c>
      <c r="J29" s="7">
        <f>IF(ISERROR(SEARCH(J$1,$C29)),"",$O29)</f>
        <v>28.32</v>
      </c>
      <c r="K29" s="7" t="str">
        <f t="shared" si="3"/>
        <v/>
      </c>
      <c r="L29" s="7" t="str">
        <f t="shared" si="3"/>
        <v/>
      </c>
      <c r="M29" s="7" t="str">
        <f>IF(ISERROR(SEARCH(M$1,$C29)),"",$O29)</f>
        <v/>
      </c>
      <c r="N29" s="7" t="str">
        <f>IF(ISERROR(SEARCH(N$1,$C29)),"",$O29)</f>
        <v/>
      </c>
      <c r="O29" s="4">
        <f t="shared" si="4"/>
        <v>28.32</v>
      </c>
      <c r="Q29" s="14">
        <f t="shared" si="0"/>
        <v>181304.87999999992</v>
      </c>
      <c r="R29" s="14">
        <f>SUMIF($A$2:$A$29154,$H29,M$2:M$29154)</f>
        <v>0</v>
      </c>
      <c r="S29" s="14">
        <f>SUMIF($A$2:$A$29154,$H29,N$2:N$29154)</f>
        <v>0</v>
      </c>
    </row>
    <row r="30" spans="1:19" ht="15" customHeight="1" thickBot="1" x14ac:dyDescent="0.3">
      <c r="A30" s="23">
        <v>44208</v>
      </c>
      <c r="B30" s="16">
        <v>727966541</v>
      </c>
      <c r="C30" s="17" t="s">
        <v>15</v>
      </c>
      <c r="D30" s="18" t="s">
        <v>8</v>
      </c>
      <c r="E30" s="17" t="s">
        <v>32</v>
      </c>
      <c r="F30" s="24"/>
      <c r="H30" s="15">
        <f t="shared" si="5"/>
        <v>44208</v>
      </c>
      <c r="I30" s="7" t="str">
        <f t="shared" si="2"/>
        <v/>
      </c>
      <c r="J30" s="7">
        <f>IF(ISERROR(SEARCH(J$1,$C30)),"",$O30)</f>
        <v>21.21</v>
      </c>
      <c r="K30" s="7" t="str">
        <f t="shared" si="3"/>
        <v/>
      </c>
      <c r="L30" s="7" t="str">
        <f t="shared" si="3"/>
        <v/>
      </c>
      <c r="M30" s="7" t="str">
        <f>IF(ISERROR(SEARCH(M$1,$C30)),"",$O30)</f>
        <v/>
      </c>
      <c r="N30" s="7" t="str">
        <f>IF(ISERROR(SEARCH(N$1,$C30)),"",$O30)</f>
        <v/>
      </c>
      <c r="O30" s="4">
        <f t="shared" si="4"/>
        <v>21.21</v>
      </c>
      <c r="Q30" s="14">
        <f t="shared" si="0"/>
        <v>181304.87999999992</v>
      </c>
      <c r="R30" s="14">
        <f>SUMIF($A$2:$A$29154,$H30,M$2:M$29154)</f>
        <v>0</v>
      </c>
      <c r="S30" s="14">
        <f>SUMIF($A$2:$A$29154,$H30,N$2:N$29154)</f>
        <v>0</v>
      </c>
    </row>
    <row r="31" spans="1:19" ht="15" customHeight="1" thickBot="1" x14ac:dyDescent="0.3">
      <c r="A31" s="27">
        <v>44207</v>
      </c>
      <c r="B31" s="28">
        <v>51</v>
      </c>
      <c r="C31" s="29" t="s">
        <v>10</v>
      </c>
      <c r="D31" s="18" t="s">
        <v>8</v>
      </c>
      <c r="E31" s="29" t="s">
        <v>35</v>
      </c>
      <c r="F31" s="30"/>
      <c r="H31" s="15">
        <f t="shared" si="5"/>
        <v>44207</v>
      </c>
      <c r="I31" s="7" t="str">
        <f t="shared" si="2"/>
        <v/>
      </c>
      <c r="J31" s="7" t="str">
        <f>IF(ISERROR(SEARCH(J$1,$C31)),"",$O31)</f>
        <v/>
      </c>
      <c r="K31" s="7">
        <f t="shared" si="3"/>
        <v>484.14</v>
      </c>
      <c r="L31" s="7" t="str">
        <f t="shared" si="3"/>
        <v/>
      </c>
      <c r="M31" s="7" t="str">
        <f>IF(ISERROR(SEARCH(M$1,$C31)),"",$O31)</f>
        <v/>
      </c>
      <c r="N31" s="7" t="str">
        <f>IF(ISERROR(SEARCH(N$1,$C31)),"",$O31)</f>
        <v/>
      </c>
      <c r="O31" s="4">
        <f t="shared" si="4"/>
        <v>484.14</v>
      </c>
      <c r="Q31" s="14">
        <f t="shared" si="0"/>
        <v>91363.87000000001</v>
      </c>
      <c r="R31" s="14">
        <f>SUMIF($A$2:$A$29154,$H31,M$2:M$29154)</f>
        <v>6259.85</v>
      </c>
      <c r="S31" s="14">
        <f>SUMIF($A$2:$A$29154,$H31,N$2:N$29154)</f>
        <v>0</v>
      </c>
    </row>
    <row r="32" spans="1:19" ht="15" customHeight="1" thickBot="1" x14ac:dyDescent="0.3">
      <c r="A32" s="35">
        <v>44207</v>
      </c>
      <c r="B32" s="36">
        <v>52</v>
      </c>
      <c r="C32" s="37" t="s">
        <v>12</v>
      </c>
      <c r="D32" s="19" t="s">
        <v>13</v>
      </c>
      <c r="E32" s="37" t="s">
        <v>36</v>
      </c>
      <c r="F32" s="38"/>
      <c r="H32" s="15" t="str">
        <f t="shared" si="5"/>
        <v/>
      </c>
      <c r="I32" s="7" t="str">
        <f t="shared" si="2"/>
        <v/>
      </c>
      <c r="J32" s="7" t="str">
        <f>IF(ISERROR(SEARCH(J$1,$C32)),"",$O32)</f>
        <v/>
      </c>
      <c r="K32" s="7" t="str">
        <f t="shared" si="3"/>
        <v/>
      </c>
      <c r="L32" s="7" t="str">
        <f t="shared" si="3"/>
        <v/>
      </c>
      <c r="M32" s="7" t="str">
        <f>IF(ISERROR(SEARCH(M$1,$C32)),"",$O32)</f>
        <v/>
      </c>
      <c r="N32" s="7" t="str">
        <f>IF(ISERROR(SEARCH(N$1,$C32)),"",$O32)</f>
        <v/>
      </c>
      <c r="O32" s="4" t="str">
        <f t="shared" si="4"/>
        <v/>
      </c>
      <c r="Q32" s="14">
        <f t="shared" si="0"/>
        <v>0</v>
      </c>
      <c r="R32" s="14">
        <f>SUMIF($A$2:$A$29154,$H32,M$2:M$29154)</f>
        <v>0</v>
      </c>
      <c r="S32" s="14">
        <f>SUMIF($A$2:$A$29154,$H32,N$2:N$29154)</f>
        <v>0</v>
      </c>
    </row>
    <row r="33" spans="1:19" ht="15" customHeight="1" thickBot="1" x14ac:dyDescent="0.3">
      <c r="A33" s="23">
        <v>44207</v>
      </c>
      <c r="B33" s="16">
        <v>53</v>
      </c>
      <c r="C33" s="17" t="s">
        <v>7</v>
      </c>
      <c r="D33" s="18" t="s">
        <v>8</v>
      </c>
      <c r="E33" s="17" t="s">
        <v>37</v>
      </c>
      <c r="F33" s="24"/>
      <c r="H33" s="15">
        <f t="shared" si="5"/>
        <v>44207</v>
      </c>
      <c r="I33" s="7">
        <f t="shared" si="2"/>
        <v>100.8</v>
      </c>
      <c r="J33" s="7" t="str">
        <f>IF(ISERROR(SEARCH(J$1,$C33)),"",$O33)</f>
        <v/>
      </c>
      <c r="K33" s="7" t="str">
        <f t="shared" si="3"/>
        <v/>
      </c>
      <c r="L33" s="7" t="str">
        <f t="shared" si="3"/>
        <v/>
      </c>
      <c r="M33" s="7" t="str">
        <f>IF(ISERROR(SEARCH(M$1,$C33)),"",$O33)</f>
        <v/>
      </c>
      <c r="N33" s="7" t="str">
        <f>IF(ISERROR(SEARCH(N$1,$C33)),"",$O33)</f>
        <v/>
      </c>
      <c r="O33" s="4">
        <f t="shared" si="4"/>
        <v>100.8</v>
      </c>
      <c r="Q33" s="14">
        <f t="shared" si="0"/>
        <v>91363.87000000001</v>
      </c>
      <c r="R33" s="14">
        <f>SUMIF($A$2:$A$29154,$H33,M$2:M$29154)</f>
        <v>6259.85</v>
      </c>
      <c r="S33" s="14">
        <f>SUMIF($A$2:$A$29154,$H33,N$2:N$29154)</f>
        <v>0</v>
      </c>
    </row>
    <row r="34" spans="1:19" ht="15" customHeight="1" thickBot="1" x14ac:dyDescent="0.3">
      <c r="A34" s="23">
        <v>44207</v>
      </c>
      <c r="B34" s="16">
        <v>54</v>
      </c>
      <c r="C34" s="17" t="s">
        <v>15</v>
      </c>
      <c r="D34" s="18" t="s">
        <v>8</v>
      </c>
      <c r="E34" s="17" t="s">
        <v>38</v>
      </c>
      <c r="F34" s="24"/>
      <c r="H34" s="15">
        <f t="shared" si="5"/>
        <v>44207</v>
      </c>
      <c r="I34" s="7" t="str">
        <f t="shared" si="2"/>
        <v/>
      </c>
      <c r="J34" s="7">
        <f>IF(ISERROR(SEARCH(J$1,$C34)),"",$O34)</f>
        <v>3233.45</v>
      </c>
      <c r="K34" s="7" t="str">
        <f t="shared" si="3"/>
        <v/>
      </c>
      <c r="L34" s="7" t="str">
        <f t="shared" si="3"/>
        <v/>
      </c>
      <c r="M34" s="7" t="str">
        <f>IF(ISERROR(SEARCH(M$1,$C34)),"",$O34)</f>
        <v/>
      </c>
      <c r="N34" s="7" t="str">
        <f>IF(ISERROR(SEARCH(N$1,$C34)),"",$O34)</f>
        <v/>
      </c>
      <c r="O34" s="4">
        <f t="shared" si="4"/>
        <v>3233.45</v>
      </c>
      <c r="Q34" s="14">
        <f t="shared" si="0"/>
        <v>91363.87000000001</v>
      </c>
      <c r="R34" s="14">
        <f>SUMIF($A$2:$A$29154,$H34,M$2:M$29154)</f>
        <v>6259.85</v>
      </c>
      <c r="S34" s="14">
        <f>SUMIF($A$2:$A$29154,$H34,N$2:N$29154)</f>
        <v>0</v>
      </c>
    </row>
    <row r="35" spans="1:19" ht="15" customHeight="1" thickBot="1" x14ac:dyDescent="0.3">
      <c r="A35" s="23">
        <v>44207</v>
      </c>
      <c r="B35" s="16">
        <v>55</v>
      </c>
      <c r="C35" s="17" t="s">
        <v>15</v>
      </c>
      <c r="D35" s="18" t="s">
        <v>8</v>
      </c>
      <c r="E35" s="17" t="s">
        <v>39</v>
      </c>
      <c r="F35" s="24"/>
      <c r="H35" s="15">
        <f t="shared" si="5"/>
        <v>44207</v>
      </c>
      <c r="I35" s="7" t="str">
        <f t="shared" si="2"/>
        <v/>
      </c>
      <c r="J35" s="7">
        <f>IF(ISERROR(SEARCH(J$1,$C35)),"",$O35)</f>
        <v>1296</v>
      </c>
      <c r="K35" s="7" t="str">
        <f t="shared" si="3"/>
        <v/>
      </c>
      <c r="L35" s="7" t="str">
        <f t="shared" si="3"/>
        <v/>
      </c>
      <c r="M35" s="7" t="str">
        <f>IF(ISERROR(SEARCH(M$1,$C35)),"",$O35)</f>
        <v/>
      </c>
      <c r="N35" s="7" t="str">
        <f>IF(ISERROR(SEARCH(N$1,$C35)),"",$O35)</f>
        <v/>
      </c>
      <c r="O35" s="4">
        <f t="shared" si="4"/>
        <v>1296</v>
      </c>
      <c r="Q35" s="14">
        <f t="shared" si="0"/>
        <v>91363.87000000001</v>
      </c>
      <c r="R35" s="14">
        <f>SUMIF($A$2:$A$29154,$H35,M$2:M$29154)</f>
        <v>6259.85</v>
      </c>
      <c r="S35" s="14">
        <f>SUMIF($A$2:$A$29154,$H35,N$2:N$29154)</f>
        <v>0</v>
      </c>
    </row>
    <row r="36" spans="1:19" ht="15" customHeight="1" thickBot="1" x14ac:dyDescent="0.3">
      <c r="A36" s="23">
        <v>44207</v>
      </c>
      <c r="B36" s="16">
        <v>56</v>
      </c>
      <c r="C36" s="17" t="s">
        <v>15</v>
      </c>
      <c r="D36" s="18" t="s">
        <v>8</v>
      </c>
      <c r="E36" s="17" t="s">
        <v>40</v>
      </c>
      <c r="F36" s="24"/>
      <c r="H36" s="15">
        <f t="shared" si="5"/>
        <v>44207</v>
      </c>
      <c r="I36" s="7" t="str">
        <f t="shared" si="2"/>
        <v/>
      </c>
      <c r="J36" s="7">
        <f>IF(ISERROR(SEARCH(J$1,$C36)),"",$O36)</f>
        <v>1812</v>
      </c>
      <c r="K36" s="7" t="str">
        <f t="shared" si="3"/>
        <v/>
      </c>
      <c r="L36" s="7" t="str">
        <f t="shared" si="3"/>
        <v/>
      </c>
      <c r="M36" s="7" t="str">
        <f>IF(ISERROR(SEARCH(M$1,$C36)),"",$O36)</f>
        <v/>
      </c>
      <c r="N36" s="7" t="str">
        <f>IF(ISERROR(SEARCH(N$1,$C36)),"",$O36)</f>
        <v/>
      </c>
      <c r="O36" s="4">
        <f t="shared" si="4"/>
        <v>1812</v>
      </c>
      <c r="Q36" s="14">
        <f t="shared" si="0"/>
        <v>91363.87000000001</v>
      </c>
      <c r="R36" s="14">
        <f>SUMIF($A$2:$A$29154,$H36,M$2:M$29154)</f>
        <v>6259.85</v>
      </c>
      <c r="S36" s="14">
        <f>SUMIF($A$2:$A$29154,$H36,N$2:N$29154)</f>
        <v>0</v>
      </c>
    </row>
    <row r="37" spans="1:19" ht="15" customHeight="1" thickBot="1" x14ac:dyDescent="0.3">
      <c r="A37" s="23">
        <v>44207</v>
      </c>
      <c r="B37" s="16">
        <v>57</v>
      </c>
      <c r="C37" s="17" t="s">
        <v>41</v>
      </c>
      <c r="D37" s="18" t="s">
        <v>8</v>
      </c>
      <c r="E37" s="17" t="s">
        <v>42</v>
      </c>
      <c r="F37" s="24"/>
      <c r="H37" s="15">
        <f t="shared" si="5"/>
        <v>44207</v>
      </c>
      <c r="I37" s="7" t="str">
        <f t="shared" si="2"/>
        <v/>
      </c>
      <c r="J37" s="7" t="str">
        <f>IF(ISERROR(SEARCH(J$1,$C37)),"",$O37)</f>
        <v/>
      </c>
      <c r="K37" s="7" t="str">
        <f t="shared" si="3"/>
        <v/>
      </c>
      <c r="L37" s="7" t="str">
        <f t="shared" si="3"/>
        <v/>
      </c>
      <c r="M37" s="7">
        <f>IF(ISERROR(SEARCH(M$1,$C37)),"",$O37)</f>
        <v>8.1300000000000008</v>
      </c>
      <c r="N37" s="7" t="str">
        <f>IF(ISERROR(SEARCH(N$1,$C37)),"",$O37)</f>
        <v/>
      </c>
      <c r="O37" s="4">
        <f t="shared" si="4"/>
        <v>8.1300000000000008</v>
      </c>
      <c r="Q37" s="14">
        <f t="shared" si="0"/>
        <v>91363.87000000001</v>
      </c>
      <c r="R37" s="14">
        <f>SUMIF($A$2:$A$29154,$H37,M$2:M$29154)</f>
        <v>6259.85</v>
      </c>
      <c r="S37" s="14">
        <f>SUMIF($A$2:$A$29154,$H37,N$2:N$29154)</f>
        <v>0</v>
      </c>
    </row>
    <row r="38" spans="1:19" ht="15" customHeight="1" thickBot="1" x14ac:dyDescent="0.3">
      <c r="A38" s="23">
        <v>44207</v>
      </c>
      <c r="B38" s="16">
        <v>58</v>
      </c>
      <c r="C38" s="17" t="s">
        <v>15</v>
      </c>
      <c r="D38" s="18" t="s">
        <v>8</v>
      </c>
      <c r="E38" s="17" t="s">
        <v>43</v>
      </c>
      <c r="F38" s="24"/>
      <c r="H38" s="15">
        <f t="shared" si="5"/>
        <v>44207</v>
      </c>
      <c r="I38" s="7" t="str">
        <f t="shared" si="2"/>
        <v/>
      </c>
      <c r="J38" s="7">
        <f>IF(ISERROR(SEARCH(J$1,$C38)),"",$O38)</f>
        <v>28059.5</v>
      </c>
      <c r="K38" s="7" t="str">
        <f t="shared" si="3"/>
        <v/>
      </c>
      <c r="L38" s="7" t="str">
        <f t="shared" si="3"/>
        <v/>
      </c>
      <c r="M38" s="7" t="str">
        <f>IF(ISERROR(SEARCH(M$1,$C38)),"",$O38)</f>
        <v/>
      </c>
      <c r="N38" s="7" t="str">
        <f>IF(ISERROR(SEARCH(N$1,$C38)),"",$O38)</f>
        <v/>
      </c>
      <c r="O38" s="4">
        <f t="shared" si="4"/>
        <v>28059.5</v>
      </c>
      <c r="Q38" s="14">
        <f t="shared" si="0"/>
        <v>91363.87000000001</v>
      </c>
      <c r="R38" s="14">
        <f>SUMIF($A$2:$A$29154,$H38,M$2:M$29154)</f>
        <v>6259.85</v>
      </c>
      <c r="S38" s="14">
        <f>SUMIF($A$2:$A$29154,$H38,N$2:N$29154)</f>
        <v>0</v>
      </c>
    </row>
    <row r="39" spans="1:19" ht="15" customHeight="1" thickBot="1" x14ac:dyDescent="0.3">
      <c r="A39" s="23">
        <v>44207</v>
      </c>
      <c r="B39" s="16">
        <v>59</v>
      </c>
      <c r="C39" s="17" t="s">
        <v>15</v>
      </c>
      <c r="D39" s="18" t="s">
        <v>8</v>
      </c>
      <c r="E39" s="17" t="s">
        <v>44</v>
      </c>
      <c r="F39" s="24"/>
      <c r="H39" s="15">
        <f t="shared" si="5"/>
        <v>44207</v>
      </c>
      <c r="I39" s="7" t="str">
        <f t="shared" si="2"/>
        <v/>
      </c>
      <c r="J39" s="7">
        <f>IF(ISERROR(SEARCH(J$1,$C39)),"",$O39)</f>
        <v>5426</v>
      </c>
      <c r="K39" s="7" t="str">
        <f t="shared" si="3"/>
        <v/>
      </c>
      <c r="L39" s="7" t="str">
        <f t="shared" si="3"/>
        <v/>
      </c>
      <c r="M39" s="7" t="str">
        <f>IF(ISERROR(SEARCH(M$1,$C39)),"",$O39)</f>
        <v/>
      </c>
      <c r="N39" s="7" t="str">
        <f>IF(ISERROR(SEARCH(N$1,$C39)),"",$O39)</f>
        <v/>
      </c>
      <c r="O39" s="4">
        <f t="shared" si="4"/>
        <v>5426</v>
      </c>
      <c r="Q39" s="14">
        <f t="shared" si="0"/>
        <v>91363.87000000001</v>
      </c>
      <c r="R39" s="14">
        <f>SUMIF($A$2:$A$29154,$H39,M$2:M$29154)</f>
        <v>6259.85</v>
      </c>
      <c r="S39" s="14">
        <f>SUMIF($A$2:$A$29154,$H39,N$2:N$29154)</f>
        <v>0</v>
      </c>
    </row>
    <row r="40" spans="1:19" ht="15" customHeight="1" thickBot="1" x14ac:dyDescent="0.3">
      <c r="A40" s="23">
        <v>44207</v>
      </c>
      <c r="B40" s="16">
        <v>60</v>
      </c>
      <c r="C40" s="17" t="s">
        <v>41</v>
      </c>
      <c r="D40" s="18" t="s">
        <v>8</v>
      </c>
      <c r="E40" s="17" t="s">
        <v>45</v>
      </c>
      <c r="F40" s="24"/>
      <c r="H40" s="15">
        <f t="shared" si="5"/>
        <v>44207</v>
      </c>
      <c r="I40" s="7" t="str">
        <f t="shared" si="2"/>
        <v/>
      </c>
      <c r="J40" s="7" t="str">
        <f>IF(ISERROR(SEARCH(J$1,$C40)),"",$O40)</f>
        <v/>
      </c>
      <c r="K40" s="7" t="str">
        <f t="shared" si="3"/>
        <v/>
      </c>
      <c r="L40" s="7" t="str">
        <f t="shared" si="3"/>
        <v/>
      </c>
      <c r="M40" s="7">
        <f>IF(ISERROR(SEARCH(M$1,$C40)),"",$O40)</f>
        <v>1536.49</v>
      </c>
      <c r="N40" s="7" t="str">
        <f>IF(ISERROR(SEARCH(N$1,$C40)),"",$O40)</f>
        <v/>
      </c>
      <c r="O40" s="4">
        <f t="shared" si="4"/>
        <v>1536.49</v>
      </c>
      <c r="Q40" s="14">
        <f t="shared" si="0"/>
        <v>91363.87000000001</v>
      </c>
      <c r="R40" s="14">
        <f>SUMIF($A$2:$A$29154,$H40,M$2:M$29154)</f>
        <v>6259.85</v>
      </c>
      <c r="S40" s="14">
        <f>SUMIF($A$2:$A$29154,$H40,N$2:N$29154)</f>
        <v>0</v>
      </c>
    </row>
    <row r="41" spans="1:19" ht="15" customHeight="1" thickBot="1" x14ac:dyDescent="0.3">
      <c r="A41" s="27">
        <v>44207</v>
      </c>
      <c r="B41" s="28">
        <v>61</v>
      </c>
      <c r="C41" s="29" t="s">
        <v>41</v>
      </c>
      <c r="D41" s="18" t="s">
        <v>8</v>
      </c>
      <c r="E41" s="29" t="s">
        <v>46</v>
      </c>
      <c r="F41" s="30"/>
      <c r="H41" s="15">
        <f t="shared" si="5"/>
        <v>44207</v>
      </c>
      <c r="I41" s="7" t="str">
        <f t="shared" si="2"/>
        <v/>
      </c>
      <c r="J41" s="7" t="str">
        <f>IF(ISERROR(SEARCH(J$1,$C41)),"",$O41)</f>
        <v/>
      </c>
      <c r="K41" s="7" t="str">
        <f t="shared" si="3"/>
        <v/>
      </c>
      <c r="L41" s="7" t="str">
        <f t="shared" si="3"/>
        <v/>
      </c>
      <c r="M41" s="7">
        <f>IF(ISERROR(SEARCH(M$1,$C41)),"",$O41)</f>
        <v>523.53</v>
      </c>
      <c r="N41" s="7" t="str">
        <f>IF(ISERROR(SEARCH(N$1,$C41)),"",$O41)</f>
        <v/>
      </c>
      <c r="O41" s="4">
        <f t="shared" si="4"/>
        <v>523.53</v>
      </c>
      <c r="Q41" s="14">
        <f t="shared" si="0"/>
        <v>91363.87000000001</v>
      </c>
      <c r="R41" s="14">
        <f>SUMIF($A$2:$A$29154,$H41,M$2:M$29154)</f>
        <v>6259.85</v>
      </c>
      <c r="S41" s="14">
        <f>SUMIF($A$2:$A$29154,$H41,N$2:N$29154)</f>
        <v>0</v>
      </c>
    </row>
    <row r="42" spans="1:19" ht="15" customHeight="1" thickBot="1" x14ac:dyDescent="0.3">
      <c r="A42" s="23">
        <v>44207</v>
      </c>
      <c r="B42" s="16">
        <v>62</v>
      </c>
      <c r="C42" s="17" t="s">
        <v>41</v>
      </c>
      <c r="D42" s="18" t="s">
        <v>8</v>
      </c>
      <c r="E42" s="17" t="s">
        <v>49</v>
      </c>
      <c r="F42" s="24"/>
      <c r="H42" s="15">
        <f t="shared" ref="H42:H105" si="6">IF(LEFT(D42,5)="Débit",A42,"")</f>
        <v>44207</v>
      </c>
      <c r="I42" s="7" t="str">
        <f t="shared" si="2"/>
        <v/>
      </c>
      <c r="J42" s="7" t="str">
        <f>IF(ISERROR(SEARCH(J$1,$C42)),"",$O42)</f>
        <v/>
      </c>
      <c r="K42" s="7" t="str">
        <f t="shared" si="3"/>
        <v/>
      </c>
      <c r="L42" s="7" t="str">
        <f t="shared" si="3"/>
        <v/>
      </c>
      <c r="M42" s="7">
        <f>IF(ISERROR(SEARCH(M$1,$C42)),"",$O42)</f>
        <v>1676.17</v>
      </c>
      <c r="N42" s="7" t="str">
        <f>IF(ISERROR(SEARCH(N$1,$C42)),"",$O42)</f>
        <v/>
      </c>
      <c r="O42" s="4">
        <f t="shared" si="4"/>
        <v>1676.17</v>
      </c>
      <c r="Q42" s="14">
        <f t="shared" si="0"/>
        <v>91363.87000000001</v>
      </c>
      <c r="R42" s="14">
        <f>SUMIF($A$2:$A$29154,$H42,M$2:M$29154)</f>
        <v>6259.85</v>
      </c>
      <c r="S42" s="14">
        <f>SUMIF($A$2:$A$29154,$H42,N$2:N$29154)</f>
        <v>0</v>
      </c>
    </row>
    <row r="43" spans="1:19" ht="15" customHeight="1" thickBot="1" x14ac:dyDescent="0.3">
      <c r="A43" s="23">
        <v>44207</v>
      </c>
      <c r="B43" s="16">
        <v>63</v>
      </c>
      <c r="C43" s="17" t="s">
        <v>41</v>
      </c>
      <c r="D43" s="18" t="s">
        <v>8</v>
      </c>
      <c r="E43" s="17" t="s">
        <v>50</v>
      </c>
      <c r="F43" s="24"/>
      <c r="H43" s="15">
        <f t="shared" si="6"/>
        <v>44207</v>
      </c>
      <c r="I43" s="7" t="str">
        <f t="shared" si="2"/>
        <v/>
      </c>
      <c r="J43" s="7" t="str">
        <f>IF(ISERROR(SEARCH(J$1,$C43)),"",$O43)</f>
        <v/>
      </c>
      <c r="K43" s="7" t="str">
        <f t="shared" si="3"/>
        <v/>
      </c>
      <c r="L43" s="7" t="str">
        <f t="shared" si="3"/>
        <v/>
      </c>
      <c r="M43" s="7">
        <f>IF(ISERROR(SEARCH(M$1,$C43)),"",$O43)</f>
        <v>450.41</v>
      </c>
      <c r="N43" s="7" t="str">
        <f>IF(ISERROR(SEARCH(N$1,$C43)),"",$O43)</f>
        <v/>
      </c>
      <c r="O43" s="4">
        <f t="shared" si="4"/>
        <v>450.41</v>
      </c>
      <c r="Q43" s="14">
        <f t="shared" si="0"/>
        <v>91363.87000000001</v>
      </c>
      <c r="R43" s="14">
        <f>SUMIF($A$2:$A$29154,$H43,M$2:M$29154)</f>
        <v>6259.85</v>
      </c>
      <c r="S43" s="14">
        <f>SUMIF($A$2:$A$29154,$H43,N$2:N$29154)</f>
        <v>0</v>
      </c>
    </row>
    <row r="44" spans="1:19" ht="15" customHeight="1" thickBot="1" x14ac:dyDescent="0.3">
      <c r="A44" s="23">
        <v>44207</v>
      </c>
      <c r="B44" s="16">
        <v>64</v>
      </c>
      <c r="C44" s="17" t="s">
        <v>41</v>
      </c>
      <c r="D44" s="18" t="s">
        <v>8</v>
      </c>
      <c r="E44" s="17" t="s">
        <v>51</v>
      </c>
      <c r="F44" s="24"/>
      <c r="H44" s="15">
        <f t="shared" si="6"/>
        <v>44207</v>
      </c>
      <c r="I44" s="7" t="str">
        <f t="shared" si="2"/>
        <v/>
      </c>
      <c r="J44" s="7" t="str">
        <f>IF(ISERROR(SEARCH(J$1,$C44)),"",$O44)</f>
        <v/>
      </c>
      <c r="K44" s="7" t="str">
        <f t="shared" si="3"/>
        <v/>
      </c>
      <c r="L44" s="7" t="str">
        <f t="shared" si="3"/>
        <v/>
      </c>
      <c r="M44" s="7">
        <f>IF(ISERROR(SEARCH(M$1,$C44)),"",$O44)</f>
        <v>804.44</v>
      </c>
      <c r="N44" s="7" t="str">
        <f>IF(ISERROR(SEARCH(N$1,$C44)),"",$O44)</f>
        <v/>
      </c>
      <c r="O44" s="4">
        <f t="shared" si="4"/>
        <v>804.44</v>
      </c>
      <c r="Q44" s="14">
        <f t="shared" si="0"/>
        <v>91363.87000000001</v>
      </c>
      <c r="R44" s="14">
        <f>SUMIF($A$2:$A$29154,$H44,M$2:M$29154)</f>
        <v>6259.85</v>
      </c>
      <c r="S44" s="14">
        <f>SUMIF($A$2:$A$29154,$H44,N$2:N$29154)</f>
        <v>0</v>
      </c>
    </row>
    <row r="45" spans="1:19" ht="15" customHeight="1" thickBot="1" x14ac:dyDescent="0.3">
      <c r="A45" s="23">
        <v>44207</v>
      </c>
      <c r="B45" s="16">
        <v>65</v>
      </c>
      <c r="C45" s="17" t="s">
        <v>41</v>
      </c>
      <c r="D45" s="18" t="s">
        <v>8</v>
      </c>
      <c r="E45" s="17" t="s">
        <v>52</v>
      </c>
      <c r="F45" s="24"/>
      <c r="H45" s="15">
        <f t="shared" si="6"/>
        <v>44207</v>
      </c>
      <c r="I45" s="7" t="str">
        <f t="shared" si="2"/>
        <v/>
      </c>
      <c r="J45" s="7" t="str">
        <f>IF(ISERROR(SEARCH(J$1,$C45)),"",$O45)</f>
        <v/>
      </c>
      <c r="K45" s="7" t="str">
        <f t="shared" si="3"/>
        <v/>
      </c>
      <c r="L45" s="7" t="str">
        <f t="shared" si="3"/>
        <v/>
      </c>
      <c r="M45" s="7">
        <f>IF(ISERROR(SEARCH(M$1,$C45)),"",$O45)</f>
        <v>320.12</v>
      </c>
      <c r="N45" s="7" t="str">
        <f>IF(ISERROR(SEARCH(N$1,$C45)),"",$O45)</f>
        <v/>
      </c>
      <c r="O45" s="4">
        <f t="shared" si="4"/>
        <v>320.12</v>
      </c>
      <c r="Q45" s="14">
        <f t="shared" si="0"/>
        <v>91363.87000000001</v>
      </c>
      <c r="R45" s="14">
        <f>SUMIF($A$2:$A$29154,$H45,M$2:M$29154)</f>
        <v>6259.85</v>
      </c>
      <c r="S45" s="14">
        <f>SUMIF($A$2:$A$29154,$H45,N$2:N$29154)</f>
        <v>0</v>
      </c>
    </row>
    <row r="46" spans="1:19" ht="15" customHeight="1" thickBot="1" x14ac:dyDescent="0.3">
      <c r="A46" s="23">
        <v>44207</v>
      </c>
      <c r="B46" s="16">
        <v>66</v>
      </c>
      <c r="C46" s="17" t="s">
        <v>41</v>
      </c>
      <c r="D46" s="18" t="s">
        <v>8</v>
      </c>
      <c r="E46" s="17" t="s">
        <v>53</v>
      </c>
      <c r="F46" s="24"/>
      <c r="H46" s="15">
        <f t="shared" si="6"/>
        <v>44207</v>
      </c>
      <c r="I46" s="7" t="str">
        <f t="shared" si="2"/>
        <v/>
      </c>
      <c r="J46" s="7" t="str">
        <f>IF(ISERROR(SEARCH(J$1,$C46)),"",$O46)</f>
        <v/>
      </c>
      <c r="K46" s="7" t="str">
        <f t="shared" si="3"/>
        <v/>
      </c>
      <c r="L46" s="7" t="str">
        <f t="shared" si="3"/>
        <v/>
      </c>
      <c r="M46" s="7">
        <f>IF(ISERROR(SEARCH(M$1,$C46)),"",$O46)</f>
        <v>400.86</v>
      </c>
      <c r="N46" s="7" t="str">
        <f>IF(ISERROR(SEARCH(N$1,$C46)),"",$O46)</f>
        <v/>
      </c>
      <c r="O46" s="4">
        <f t="shared" si="4"/>
        <v>400.86</v>
      </c>
      <c r="Q46" s="14">
        <f t="shared" si="0"/>
        <v>91363.87000000001</v>
      </c>
      <c r="R46" s="14">
        <f>SUMIF($A$2:$A$29154,$H46,M$2:M$29154)</f>
        <v>6259.85</v>
      </c>
      <c r="S46" s="14">
        <f>SUMIF($A$2:$A$29154,$H46,N$2:N$29154)</f>
        <v>0</v>
      </c>
    </row>
    <row r="47" spans="1:19" ht="15" customHeight="1" thickBot="1" x14ac:dyDescent="0.3">
      <c r="A47" s="23">
        <v>44207</v>
      </c>
      <c r="B47" s="16">
        <v>68</v>
      </c>
      <c r="C47" s="17" t="s">
        <v>12</v>
      </c>
      <c r="D47" s="19" t="s">
        <v>13</v>
      </c>
      <c r="E47" s="17" t="s">
        <v>54</v>
      </c>
      <c r="F47" s="24"/>
      <c r="H47" s="15" t="str">
        <f t="shared" si="6"/>
        <v/>
      </c>
      <c r="I47" s="7" t="str">
        <f t="shared" si="2"/>
        <v/>
      </c>
      <c r="J47" s="7" t="str">
        <f>IF(ISERROR(SEARCH(J$1,$C47)),"",$O47)</f>
        <v/>
      </c>
      <c r="K47" s="7" t="str">
        <f t="shared" si="3"/>
        <v/>
      </c>
      <c r="L47" s="7" t="str">
        <f t="shared" si="3"/>
        <v/>
      </c>
      <c r="M47" s="7" t="str">
        <f>IF(ISERROR(SEARCH(M$1,$C47)),"",$O47)</f>
        <v/>
      </c>
      <c r="N47" s="7" t="str">
        <f>IF(ISERROR(SEARCH(N$1,$C47)),"",$O47)</f>
        <v/>
      </c>
      <c r="O47" s="4" t="str">
        <f t="shared" si="4"/>
        <v/>
      </c>
      <c r="Q47" s="14">
        <f t="shared" si="0"/>
        <v>0</v>
      </c>
      <c r="R47" s="14">
        <f>SUMIF($A$2:$A$29154,$H47,M$2:M$29154)</f>
        <v>0</v>
      </c>
      <c r="S47" s="14">
        <f>SUMIF($A$2:$A$29154,$H47,N$2:N$29154)</f>
        <v>0</v>
      </c>
    </row>
    <row r="48" spans="1:19" ht="15" customHeight="1" thickBot="1" x14ac:dyDescent="0.3">
      <c r="A48" s="23">
        <v>44207</v>
      </c>
      <c r="B48" s="16">
        <v>69</v>
      </c>
      <c r="C48" s="17" t="s">
        <v>15</v>
      </c>
      <c r="D48" s="18" t="s">
        <v>8</v>
      </c>
      <c r="E48" s="17" t="s">
        <v>55</v>
      </c>
      <c r="F48" s="24"/>
      <c r="H48" s="15">
        <f t="shared" si="6"/>
        <v>44207</v>
      </c>
      <c r="I48" s="7" t="str">
        <f t="shared" si="2"/>
        <v/>
      </c>
      <c r="J48" s="7">
        <f>IF(ISERROR(SEARCH(J$1,$C48)),"",$O48)</f>
        <v>352.96</v>
      </c>
      <c r="K48" s="7" t="str">
        <f t="shared" si="3"/>
        <v/>
      </c>
      <c r="L48" s="7" t="str">
        <f t="shared" si="3"/>
        <v/>
      </c>
      <c r="M48" s="7" t="str">
        <f>IF(ISERROR(SEARCH(M$1,$C48)),"",$O48)</f>
        <v/>
      </c>
      <c r="N48" s="7" t="str">
        <f>IF(ISERROR(SEARCH(N$1,$C48)),"",$O48)</f>
        <v/>
      </c>
      <c r="O48" s="4">
        <f t="shared" si="4"/>
        <v>352.96</v>
      </c>
      <c r="Q48" s="14">
        <f t="shared" si="0"/>
        <v>91363.87000000001</v>
      </c>
      <c r="R48" s="14">
        <f>SUMIF($A$2:$A$29154,$H48,M$2:M$29154)</f>
        <v>6259.85</v>
      </c>
      <c r="S48" s="14">
        <f>SUMIF($A$2:$A$29154,$H48,N$2:N$29154)</f>
        <v>0</v>
      </c>
    </row>
    <row r="49" spans="1:19" ht="15" customHeight="1" thickBot="1" x14ac:dyDescent="0.3">
      <c r="A49" s="23">
        <v>44207</v>
      </c>
      <c r="B49" s="16">
        <v>70</v>
      </c>
      <c r="C49" s="17" t="s">
        <v>7</v>
      </c>
      <c r="D49" s="18" t="s">
        <v>8</v>
      </c>
      <c r="E49" s="17" t="s">
        <v>56</v>
      </c>
      <c r="F49" s="24"/>
      <c r="H49" s="15">
        <f t="shared" si="6"/>
        <v>44207</v>
      </c>
      <c r="I49" s="7">
        <f t="shared" si="2"/>
        <v>295.75</v>
      </c>
      <c r="J49" s="7" t="str">
        <f>IF(ISERROR(SEARCH(J$1,$C49)),"",$O49)</f>
        <v/>
      </c>
      <c r="K49" s="7" t="str">
        <f t="shared" si="3"/>
        <v/>
      </c>
      <c r="L49" s="7" t="str">
        <f t="shared" si="3"/>
        <v/>
      </c>
      <c r="M49" s="7" t="str">
        <f>IF(ISERROR(SEARCH(M$1,$C49)),"",$O49)</f>
        <v/>
      </c>
      <c r="N49" s="7" t="str">
        <f>IF(ISERROR(SEARCH(N$1,$C49)),"",$O49)</f>
        <v/>
      </c>
      <c r="O49" s="4">
        <f t="shared" si="4"/>
        <v>295.75</v>
      </c>
      <c r="Q49" s="14">
        <f t="shared" si="0"/>
        <v>91363.87000000001</v>
      </c>
      <c r="R49" s="14">
        <f>SUMIF($A$2:$A$29154,$H49,M$2:M$29154)</f>
        <v>6259.85</v>
      </c>
      <c r="S49" s="14">
        <f>SUMIF($A$2:$A$29154,$H49,N$2:N$29154)</f>
        <v>0</v>
      </c>
    </row>
    <row r="50" spans="1:19" ht="15" customHeight="1" thickBot="1" x14ac:dyDescent="0.3">
      <c r="A50" s="23">
        <v>44207</v>
      </c>
      <c r="B50" s="16">
        <v>71</v>
      </c>
      <c r="C50" s="17" t="s">
        <v>12</v>
      </c>
      <c r="D50" s="19" t="s">
        <v>13</v>
      </c>
      <c r="E50" s="17" t="s">
        <v>57</v>
      </c>
      <c r="F50" s="24"/>
      <c r="H50" s="15" t="str">
        <f t="shared" si="6"/>
        <v/>
      </c>
      <c r="I50" s="7" t="str">
        <f t="shared" si="2"/>
        <v/>
      </c>
      <c r="J50" s="7" t="str">
        <f>IF(ISERROR(SEARCH(J$1,$C50)),"",$O50)</f>
        <v/>
      </c>
      <c r="K50" s="7" t="str">
        <f t="shared" si="3"/>
        <v/>
      </c>
      <c r="L50" s="7" t="str">
        <f t="shared" si="3"/>
        <v/>
      </c>
      <c r="M50" s="7" t="str">
        <f>IF(ISERROR(SEARCH(M$1,$C50)),"",$O50)</f>
        <v/>
      </c>
      <c r="N50" s="7" t="str">
        <f>IF(ISERROR(SEARCH(N$1,$C50)),"",$O50)</f>
        <v/>
      </c>
      <c r="O50" s="4" t="str">
        <f t="shared" si="4"/>
        <v/>
      </c>
      <c r="Q50" s="14">
        <f t="shared" si="0"/>
        <v>0</v>
      </c>
      <c r="R50" s="14">
        <f>SUMIF($A$2:$A$29154,$H50,M$2:M$29154)</f>
        <v>0</v>
      </c>
      <c r="S50" s="14">
        <f>SUMIF($A$2:$A$29154,$H50,N$2:N$29154)</f>
        <v>0</v>
      </c>
    </row>
    <row r="51" spans="1:19" ht="15" customHeight="1" thickBot="1" x14ac:dyDescent="0.3">
      <c r="A51" s="27">
        <v>44207</v>
      </c>
      <c r="B51" s="28">
        <v>72</v>
      </c>
      <c r="C51" s="29" t="s">
        <v>10</v>
      </c>
      <c r="D51" s="18" t="s">
        <v>8</v>
      </c>
      <c r="E51" s="29" t="s">
        <v>58</v>
      </c>
      <c r="F51" s="30"/>
      <c r="H51" s="15">
        <f t="shared" si="6"/>
        <v>44207</v>
      </c>
      <c r="I51" s="7" t="str">
        <f t="shared" si="2"/>
        <v/>
      </c>
      <c r="J51" s="7" t="str">
        <f>IF(ISERROR(SEARCH(J$1,$C51)),"",$O51)</f>
        <v/>
      </c>
      <c r="K51" s="7">
        <f t="shared" si="3"/>
        <v>2274.77</v>
      </c>
      <c r="L51" s="7" t="str">
        <f t="shared" si="3"/>
        <v/>
      </c>
      <c r="M51" s="7" t="str">
        <f>IF(ISERROR(SEARCH(M$1,$C51)),"",$O51)</f>
        <v/>
      </c>
      <c r="N51" s="7" t="str">
        <f>IF(ISERROR(SEARCH(N$1,$C51)),"",$O51)</f>
        <v/>
      </c>
      <c r="O51" s="4">
        <f t="shared" si="4"/>
        <v>2274.77</v>
      </c>
      <c r="Q51" s="14">
        <f t="shared" si="0"/>
        <v>91363.87000000001</v>
      </c>
      <c r="R51" s="14">
        <f>SUMIF($A$2:$A$29154,$H51,M$2:M$29154)</f>
        <v>6259.85</v>
      </c>
      <c r="S51" s="14">
        <f>SUMIF($A$2:$A$29154,$H51,N$2:N$29154)</f>
        <v>0</v>
      </c>
    </row>
    <row r="52" spans="1:19" ht="15" customHeight="1" thickBot="1" x14ac:dyDescent="0.3">
      <c r="A52" s="23">
        <v>44207</v>
      </c>
      <c r="B52" s="16">
        <v>73</v>
      </c>
      <c r="C52" s="17" t="s">
        <v>15</v>
      </c>
      <c r="D52" s="18" t="s">
        <v>8</v>
      </c>
      <c r="E52" s="17" t="s">
        <v>59</v>
      </c>
      <c r="F52" s="24"/>
      <c r="H52" s="15">
        <f t="shared" si="6"/>
        <v>44207</v>
      </c>
      <c r="I52" s="7" t="str">
        <f t="shared" si="2"/>
        <v/>
      </c>
      <c r="J52" s="7">
        <f>IF(ISERROR(SEARCH(J$1,$C52)),"",$O52)</f>
        <v>189</v>
      </c>
      <c r="K52" s="7" t="str">
        <f t="shared" si="3"/>
        <v/>
      </c>
      <c r="L52" s="7" t="str">
        <f t="shared" si="3"/>
        <v/>
      </c>
      <c r="M52" s="7" t="str">
        <f>IF(ISERROR(SEARCH(M$1,$C52)),"",$O52)</f>
        <v/>
      </c>
      <c r="N52" s="7" t="str">
        <f>IF(ISERROR(SEARCH(N$1,$C52)),"",$O52)</f>
        <v/>
      </c>
      <c r="O52" s="4">
        <f t="shared" si="4"/>
        <v>189</v>
      </c>
      <c r="Q52" s="14">
        <f t="shared" si="0"/>
        <v>91363.87000000001</v>
      </c>
      <c r="R52" s="14">
        <f>SUMIF($A$2:$A$29154,$H52,M$2:M$29154)</f>
        <v>6259.85</v>
      </c>
      <c r="S52" s="14">
        <f>SUMIF($A$2:$A$29154,$H52,N$2:N$29154)</f>
        <v>0</v>
      </c>
    </row>
    <row r="53" spans="1:19" ht="15" customHeight="1" thickBot="1" x14ac:dyDescent="0.3">
      <c r="A53" s="23">
        <v>44207</v>
      </c>
      <c r="B53" s="16">
        <v>74</v>
      </c>
      <c r="C53" s="17" t="s">
        <v>15</v>
      </c>
      <c r="D53" s="18" t="s">
        <v>8</v>
      </c>
      <c r="E53" s="17" t="s">
        <v>60</v>
      </c>
      <c r="F53" s="24"/>
      <c r="H53" s="15">
        <f t="shared" si="6"/>
        <v>44207</v>
      </c>
      <c r="I53" s="7" t="str">
        <f t="shared" si="2"/>
        <v/>
      </c>
      <c r="J53" s="7">
        <f>IF(ISERROR(SEARCH(J$1,$C53)),"",$O53)</f>
        <v>7.25</v>
      </c>
      <c r="K53" s="7" t="str">
        <f t="shared" si="3"/>
        <v/>
      </c>
      <c r="L53" s="7" t="str">
        <f t="shared" si="3"/>
        <v/>
      </c>
      <c r="M53" s="7" t="str">
        <f>IF(ISERROR(SEARCH(M$1,$C53)),"",$O53)</f>
        <v/>
      </c>
      <c r="N53" s="7" t="str">
        <f>IF(ISERROR(SEARCH(N$1,$C53)),"",$O53)</f>
        <v/>
      </c>
      <c r="O53" s="4">
        <f t="shared" si="4"/>
        <v>7.25</v>
      </c>
      <c r="Q53" s="14">
        <f t="shared" si="0"/>
        <v>91363.87000000001</v>
      </c>
      <c r="R53" s="14">
        <f>SUMIF($A$2:$A$29154,$H53,M$2:M$29154)</f>
        <v>6259.85</v>
      </c>
      <c r="S53" s="14">
        <f>SUMIF($A$2:$A$29154,$H53,N$2:N$29154)</f>
        <v>0</v>
      </c>
    </row>
    <row r="54" spans="1:19" ht="15" customHeight="1" thickBot="1" x14ac:dyDescent="0.3">
      <c r="A54" s="23">
        <v>44207</v>
      </c>
      <c r="B54" s="16">
        <v>75</v>
      </c>
      <c r="C54" s="17" t="s">
        <v>15</v>
      </c>
      <c r="D54" s="18" t="s">
        <v>8</v>
      </c>
      <c r="E54" s="17" t="s">
        <v>61</v>
      </c>
      <c r="F54" s="24"/>
      <c r="H54" s="15">
        <f t="shared" si="6"/>
        <v>44207</v>
      </c>
      <c r="I54" s="7" t="str">
        <f t="shared" si="2"/>
        <v/>
      </c>
      <c r="J54" s="7">
        <f>IF(ISERROR(SEARCH(J$1,$C54)),"",$O54)</f>
        <v>10.45</v>
      </c>
      <c r="K54" s="7" t="str">
        <f t="shared" si="3"/>
        <v/>
      </c>
      <c r="L54" s="7" t="str">
        <f t="shared" si="3"/>
        <v/>
      </c>
      <c r="M54" s="7" t="str">
        <f>IF(ISERROR(SEARCH(M$1,$C54)),"",$O54)</f>
        <v/>
      </c>
      <c r="N54" s="7" t="str">
        <f>IF(ISERROR(SEARCH(N$1,$C54)),"",$O54)</f>
        <v/>
      </c>
      <c r="O54" s="4">
        <f t="shared" si="4"/>
        <v>10.45</v>
      </c>
      <c r="Q54" s="14">
        <f t="shared" si="0"/>
        <v>91363.87000000001</v>
      </c>
      <c r="R54" s="14">
        <f>SUMIF($A$2:$A$29154,$H54,M$2:M$29154)</f>
        <v>6259.85</v>
      </c>
      <c r="S54" s="14">
        <f>SUMIF($A$2:$A$29154,$H54,N$2:N$29154)</f>
        <v>0</v>
      </c>
    </row>
    <row r="55" spans="1:19" ht="15" customHeight="1" thickBot="1" x14ac:dyDescent="0.3">
      <c r="A55" s="23">
        <v>44207</v>
      </c>
      <c r="B55" s="16">
        <v>76</v>
      </c>
      <c r="C55" s="17" t="s">
        <v>15</v>
      </c>
      <c r="D55" s="18" t="s">
        <v>8</v>
      </c>
      <c r="E55" s="17" t="s">
        <v>62</v>
      </c>
      <c r="F55" s="24"/>
      <c r="H55" s="15">
        <f t="shared" si="6"/>
        <v>44207</v>
      </c>
      <c r="I55" s="7" t="str">
        <f t="shared" si="2"/>
        <v/>
      </c>
      <c r="J55" s="7">
        <f>IF(ISERROR(SEARCH(J$1,$C55)),"",$O55)</f>
        <v>34.65</v>
      </c>
      <c r="K55" s="7" t="str">
        <f t="shared" si="3"/>
        <v/>
      </c>
      <c r="L55" s="7" t="str">
        <f t="shared" si="3"/>
        <v/>
      </c>
      <c r="M55" s="7" t="str">
        <f>IF(ISERROR(SEARCH(M$1,$C55)),"",$O55)</f>
        <v/>
      </c>
      <c r="N55" s="7" t="str">
        <f>IF(ISERROR(SEARCH(N$1,$C55)),"",$O55)</f>
        <v/>
      </c>
      <c r="O55" s="4">
        <f t="shared" si="4"/>
        <v>34.65</v>
      </c>
      <c r="Q55" s="14">
        <f t="shared" si="0"/>
        <v>91363.87000000001</v>
      </c>
      <c r="R55" s="14">
        <f>SUMIF($A$2:$A$29154,$H55,M$2:M$29154)</f>
        <v>6259.85</v>
      </c>
      <c r="S55" s="14">
        <f>SUMIF($A$2:$A$29154,$H55,N$2:N$29154)</f>
        <v>0</v>
      </c>
    </row>
    <row r="56" spans="1:19" ht="15" customHeight="1" thickBot="1" x14ac:dyDescent="0.3">
      <c r="A56" s="23">
        <v>44207</v>
      </c>
      <c r="B56" s="16">
        <v>77</v>
      </c>
      <c r="C56" s="17" t="s">
        <v>15</v>
      </c>
      <c r="D56" s="18" t="s">
        <v>8</v>
      </c>
      <c r="E56" s="17" t="s">
        <v>63</v>
      </c>
      <c r="F56" s="24"/>
      <c r="H56" s="15">
        <f t="shared" si="6"/>
        <v>44207</v>
      </c>
      <c r="I56" s="7" t="str">
        <f t="shared" si="2"/>
        <v/>
      </c>
      <c r="J56" s="7">
        <f>IF(ISERROR(SEARCH(J$1,$C56)),"",$O56)</f>
        <v>71</v>
      </c>
      <c r="K56" s="7" t="str">
        <f t="shared" si="3"/>
        <v/>
      </c>
      <c r="L56" s="7" t="str">
        <f t="shared" si="3"/>
        <v/>
      </c>
      <c r="M56" s="7" t="str">
        <f>IF(ISERROR(SEARCH(M$1,$C56)),"",$O56)</f>
        <v/>
      </c>
      <c r="N56" s="7" t="str">
        <f>IF(ISERROR(SEARCH(N$1,$C56)),"",$O56)</f>
        <v/>
      </c>
      <c r="O56" s="4">
        <f t="shared" si="4"/>
        <v>71</v>
      </c>
      <c r="Q56" s="14">
        <f t="shared" si="0"/>
        <v>91363.87000000001</v>
      </c>
      <c r="R56" s="14">
        <f>SUMIF($A$2:$A$29154,$H56,M$2:M$29154)</f>
        <v>6259.85</v>
      </c>
      <c r="S56" s="14">
        <f>SUMIF($A$2:$A$29154,$H56,N$2:N$29154)</f>
        <v>0</v>
      </c>
    </row>
    <row r="57" spans="1:19" ht="15" customHeight="1" thickBot="1" x14ac:dyDescent="0.3">
      <c r="A57" s="23">
        <v>44207</v>
      </c>
      <c r="B57" s="16">
        <v>78</v>
      </c>
      <c r="C57" s="17" t="s">
        <v>15</v>
      </c>
      <c r="D57" s="18" t="s">
        <v>8</v>
      </c>
      <c r="E57" s="17" t="s">
        <v>64</v>
      </c>
      <c r="F57" s="24"/>
      <c r="H57" s="15">
        <f t="shared" si="6"/>
        <v>44207</v>
      </c>
      <c r="I57" s="7" t="str">
        <f t="shared" si="2"/>
        <v/>
      </c>
      <c r="J57" s="7">
        <f>IF(ISERROR(SEARCH(J$1,$C57)),"",$O57)</f>
        <v>123.71</v>
      </c>
      <c r="K57" s="7" t="str">
        <f t="shared" si="3"/>
        <v/>
      </c>
      <c r="L57" s="7" t="str">
        <f t="shared" si="3"/>
        <v/>
      </c>
      <c r="M57" s="7" t="str">
        <f>IF(ISERROR(SEARCH(M$1,$C57)),"",$O57)</f>
        <v/>
      </c>
      <c r="N57" s="7" t="str">
        <f>IF(ISERROR(SEARCH(N$1,$C57)),"",$O57)</f>
        <v/>
      </c>
      <c r="O57" s="4">
        <f t="shared" si="4"/>
        <v>123.71</v>
      </c>
      <c r="Q57" s="14">
        <f t="shared" si="0"/>
        <v>91363.87000000001</v>
      </c>
      <c r="R57" s="14">
        <f>SUMIF($A$2:$A$29154,$H57,M$2:M$29154)</f>
        <v>6259.85</v>
      </c>
      <c r="S57" s="14">
        <f>SUMIF($A$2:$A$29154,$H57,N$2:N$29154)</f>
        <v>0</v>
      </c>
    </row>
    <row r="58" spans="1:19" ht="15" customHeight="1" thickBot="1" x14ac:dyDescent="0.3">
      <c r="A58" s="23">
        <v>44207</v>
      </c>
      <c r="B58" s="16">
        <v>79</v>
      </c>
      <c r="C58" s="17" t="s">
        <v>41</v>
      </c>
      <c r="D58" s="18" t="s">
        <v>8</v>
      </c>
      <c r="E58" s="17" t="s">
        <v>65</v>
      </c>
      <c r="F58" s="24"/>
      <c r="H58" s="15">
        <f t="shared" si="6"/>
        <v>44207</v>
      </c>
      <c r="I58" s="7" t="str">
        <f t="shared" si="2"/>
        <v/>
      </c>
      <c r="J58" s="7" t="str">
        <f>IF(ISERROR(SEARCH(J$1,$C58)),"",$O58)</f>
        <v/>
      </c>
      <c r="K58" s="7" t="str">
        <f t="shared" si="3"/>
        <v/>
      </c>
      <c r="L58" s="7" t="str">
        <f t="shared" si="3"/>
        <v/>
      </c>
      <c r="M58" s="7">
        <f>IF(ISERROR(SEARCH(M$1,$C58)),"",$O58)</f>
        <v>208.6</v>
      </c>
      <c r="N58" s="7" t="str">
        <f>IF(ISERROR(SEARCH(N$1,$C58)),"",$O58)</f>
        <v/>
      </c>
      <c r="O58" s="4">
        <f t="shared" si="4"/>
        <v>208.6</v>
      </c>
      <c r="Q58" s="14">
        <f t="shared" si="0"/>
        <v>91363.87000000001</v>
      </c>
      <c r="R58" s="14">
        <f>SUMIF($A$2:$A$29154,$H58,M$2:M$29154)</f>
        <v>6259.85</v>
      </c>
      <c r="S58" s="14">
        <f>SUMIF($A$2:$A$29154,$H58,N$2:N$29154)</f>
        <v>0</v>
      </c>
    </row>
    <row r="59" spans="1:19" ht="15" customHeight="1" thickBot="1" x14ac:dyDescent="0.3">
      <c r="A59" s="23">
        <v>44207</v>
      </c>
      <c r="B59" s="16">
        <v>80</v>
      </c>
      <c r="C59" s="17" t="s">
        <v>41</v>
      </c>
      <c r="D59" s="18" t="s">
        <v>8</v>
      </c>
      <c r="E59" s="17" t="s">
        <v>66</v>
      </c>
      <c r="F59" s="24"/>
      <c r="H59" s="15">
        <f t="shared" si="6"/>
        <v>44207</v>
      </c>
      <c r="I59" s="7" t="str">
        <f t="shared" si="2"/>
        <v/>
      </c>
      <c r="J59" s="7" t="str">
        <f>IF(ISERROR(SEARCH(J$1,$C59)),"",$O59)</f>
        <v/>
      </c>
      <c r="K59" s="7" t="str">
        <f t="shared" si="3"/>
        <v/>
      </c>
      <c r="L59" s="7" t="str">
        <f t="shared" si="3"/>
        <v/>
      </c>
      <c r="M59" s="7">
        <f>IF(ISERROR(SEARCH(M$1,$C59)),"",$O59)</f>
        <v>331.1</v>
      </c>
      <c r="N59" s="7" t="str">
        <f>IF(ISERROR(SEARCH(N$1,$C59)),"",$O59)</f>
        <v/>
      </c>
      <c r="O59" s="4">
        <f t="shared" si="4"/>
        <v>331.1</v>
      </c>
      <c r="Q59" s="14">
        <f t="shared" si="0"/>
        <v>91363.87000000001</v>
      </c>
      <c r="R59" s="14">
        <f>SUMIF($A$2:$A$29154,$H59,M$2:M$29154)</f>
        <v>6259.85</v>
      </c>
      <c r="S59" s="14">
        <f>SUMIF($A$2:$A$29154,$H59,N$2:N$29154)</f>
        <v>0</v>
      </c>
    </row>
    <row r="60" spans="1:19" ht="15" customHeight="1" thickBot="1" x14ac:dyDescent="0.3">
      <c r="A60" s="23">
        <v>44207</v>
      </c>
      <c r="B60" s="16">
        <v>81</v>
      </c>
      <c r="C60" s="17" t="s">
        <v>15</v>
      </c>
      <c r="D60" s="18" t="s">
        <v>8</v>
      </c>
      <c r="E60" s="17" t="s">
        <v>67</v>
      </c>
      <c r="F60" s="24"/>
      <c r="H60" s="15">
        <f t="shared" si="6"/>
        <v>44207</v>
      </c>
      <c r="I60" s="7" t="str">
        <f t="shared" si="2"/>
        <v/>
      </c>
      <c r="J60" s="7">
        <f>IF(ISERROR(SEARCH(J$1,$C60)),"",$O60)</f>
        <v>1334.23</v>
      </c>
      <c r="K60" s="7" t="str">
        <f t="shared" si="3"/>
        <v/>
      </c>
      <c r="L60" s="7" t="str">
        <f t="shared" si="3"/>
        <v/>
      </c>
      <c r="M60" s="7" t="str">
        <f>IF(ISERROR(SEARCH(M$1,$C60)),"",$O60)</f>
        <v/>
      </c>
      <c r="N60" s="7" t="str">
        <f>IF(ISERROR(SEARCH(N$1,$C60)),"",$O60)</f>
        <v/>
      </c>
      <c r="O60" s="4">
        <f t="shared" si="4"/>
        <v>1334.23</v>
      </c>
      <c r="Q60" s="14">
        <f t="shared" si="0"/>
        <v>91363.87000000001</v>
      </c>
      <c r="R60" s="14">
        <f>SUMIF($A$2:$A$29154,$H60,M$2:M$29154)</f>
        <v>6259.85</v>
      </c>
      <c r="S60" s="14">
        <f>SUMIF($A$2:$A$29154,$H60,N$2:N$29154)</f>
        <v>0</v>
      </c>
    </row>
    <row r="61" spans="1:19" ht="15" customHeight="1" thickBot="1" x14ac:dyDescent="0.3">
      <c r="A61" s="27">
        <v>44207</v>
      </c>
      <c r="B61" s="28">
        <v>82</v>
      </c>
      <c r="C61" s="29" t="s">
        <v>15</v>
      </c>
      <c r="D61" s="18" t="s">
        <v>8</v>
      </c>
      <c r="E61" s="29" t="s">
        <v>43</v>
      </c>
      <c r="F61" s="30"/>
      <c r="H61" s="15">
        <f t="shared" si="6"/>
        <v>44207</v>
      </c>
      <c r="I61" s="7" t="str">
        <f t="shared" si="2"/>
        <v/>
      </c>
      <c r="J61" s="7">
        <f>IF(ISERROR(SEARCH(J$1,$C61)),"",$O61)</f>
        <v>28059.5</v>
      </c>
      <c r="K61" s="7" t="str">
        <f t="shared" si="3"/>
        <v/>
      </c>
      <c r="L61" s="7" t="str">
        <f t="shared" si="3"/>
        <v/>
      </c>
      <c r="M61" s="7" t="str">
        <f>IF(ISERROR(SEARCH(M$1,$C61)),"",$O61)</f>
        <v/>
      </c>
      <c r="N61" s="7" t="str">
        <f>IF(ISERROR(SEARCH(N$1,$C61)),"",$O61)</f>
        <v/>
      </c>
      <c r="O61" s="4">
        <f t="shared" si="4"/>
        <v>28059.5</v>
      </c>
      <c r="Q61" s="14">
        <f t="shared" si="0"/>
        <v>91363.87000000001</v>
      </c>
      <c r="R61" s="14">
        <f>SUMIF($A$2:$A$29154,$H61,M$2:M$29154)</f>
        <v>6259.85</v>
      </c>
      <c r="S61" s="14">
        <f>SUMIF($A$2:$A$29154,$H61,N$2:N$29154)</f>
        <v>0</v>
      </c>
    </row>
    <row r="62" spans="1:19" ht="15" customHeight="1" thickBot="1" x14ac:dyDescent="0.3">
      <c r="A62" s="23">
        <v>44207</v>
      </c>
      <c r="B62" s="16">
        <v>83</v>
      </c>
      <c r="C62" s="17" t="s">
        <v>15</v>
      </c>
      <c r="D62" s="18" t="s">
        <v>8</v>
      </c>
      <c r="E62" s="17" t="s">
        <v>68</v>
      </c>
      <c r="F62" s="24"/>
      <c r="H62" s="15">
        <f t="shared" si="6"/>
        <v>44207</v>
      </c>
      <c r="I62" s="7" t="str">
        <f t="shared" si="2"/>
        <v/>
      </c>
      <c r="J62" s="7">
        <f>IF(ISERROR(SEARCH(J$1,$C62)),"",$O62)</f>
        <v>17928</v>
      </c>
      <c r="K62" s="7" t="str">
        <f t="shared" si="3"/>
        <v/>
      </c>
      <c r="L62" s="7" t="str">
        <f t="shared" si="3"/>
        <v/>
      </c>
      <c r="M62" s="7" t="str">
        <f>IF(ISERROR(SEARCH(M$1,$C62)),"",$O62)</f>
        <v/>
      </c>
      <c r="N62" s="7" t="str">
        <f>IF(ISERROR(SEARCH(N$1,$C62)),"",$O62)</f>
        <v/>
      </c>
      <c r="O62" s="4">
        <f t="shared" si="4"/>
        <v>17928</v>
      </c>
      <c r="Q62" s="14">
        <f t="shared" si="0"/>
        <v>91363.87000000001</v>
      </c>
      <c r="R62" s="14">
        <f>SUMIF($A$2:$A$29154,$H62,M$2:M$29154)</f>
        <v>6259.85</v>
      </c>
      <c r="S62" s="14">
        <f>SUMIF($A$2:$A$29154,$H62,N$2:N$29154)</f>
        <v>0</v>
      </c>
    </row>
    <row r="63" spans="1:19" ht="15" customHeight="1" thickBot="1" x14ac:dyDescent="0.3">
      <c r="A63" s="23">
        <v>44207</v>
      </c>
      <c r="B63" s="16">
        <v>84</v>
      </c>
      <c r="C63" s="17" t="s">
        <v>15</v>
      </c>
      <c r="D63" s="18" t="s">
        <v>8</v>
      </c>
      <c r="E63" s="17" t="s">
        <v>69</v>
      </c>
      <c r="F63" s="24"/>
      <c r="H63" s="15">
        <f t="shared" si="6"/>
        <v>44207</v>
      </c>
      <c r="I63" s="7" t="str">
        <f t="shared" si="2"/>
        <v/>
      </c>
      <c r="J63" s="7">
        <f>IF(ISERROR(SEARCH(J$1,$C63)),"",$O63)</f>
        <v>175.71</v>
      </c>
      <c r="K63" s="7" t="str">
        <f t="shared" si="3"/>
        <v/>
      </c>
      <c r="L63" s="7" t="str">
        <f t="shared" si="3"/>
        <v/>
      </c>
      <c r="M63" s="7" t="str">
        <f>IF(ISERROR(SEARCH(M$1,$C63)),"",$O63)</f>
        <v/>
      </c>
      <c r="N63" s="7" t="str">
        <f>IF(ISERROR(SEARCH(N$1,$C63)),"",$O63)</f>
        <v/>
      </c>
      <c r="O63" s="4">
        <f t="shared" si="4"/>
        <v>175.71</v>
      </c>
      <c r="Q63" s="14">
        <f t="shared" si="0"/>
        <v>91363.87000000001</v>
      </c>
      <c r="R63" s="14">
        <f>SUMIF($A$2:$A$29154,$H63,M$2:M$29154)</f>
        <v>6259.85</v>
      </c>
      <c r="S63" s="14">
        <f>SUMIF($A$2:$A$29154,$H63,N$2:N$29154)</f>
        <v>0</v>
      </c>
    </row>
    <row r="64" spans="1:19" ht="15" customHeight="1" thickBot="1" x14ac:dyDescent="0.3">
      <c r="A64" s="23">
        <v>44207</v>
      </c>
      <c r="B64" s="16">
        <v>85</v>
      </c>
      <c r="C64" s="17" t="s">
        <v>15</v>
      </c>
      <c r="D64" s="18" t="s">
        <v>8</v>
      </c>
      <c r="E64" s="17" t="s">
        <v>70</v>
      </c>
      <c r="F64" s="24"/>
      <c r="H64" s="15">
        <f t="shared" si="6"/>
        <v>44207</v>
      </c>
      <c r="I64" s="7" t="str">
        <f t="shared" si="2"/>
        <v/>
      </c>
      <c r="J64" s="7">
        <f>IF(ISERROR(SEARCH(J$1,$C64)),"",$O64)</f>
        <v>52</v>
      </c>
      <c r="K64" s="7" t="str">
        <f t="shared" si="3"/>
        <v/>
      </c>
      <c r="L64" s="7" t="str">
        <f t="shared" si="3"/>
        <v/>
      </c>
      <c r="M64" s="7" t="str">
        <f>IF(ISERROR(SEARCH(M$1,$C64)),"",$O64)</f>
        <v/>
      </c>
      <c r="N64" s="7" t="str">
        <f>IF(ISERROR(SEARCH(N$1,$C64)),"",$O64)</f>
        <v/>
      </c>
      <c r="O64" s="4">
        <f t="shared" si="4"/>
        <v>52</v>
      </c>
      <c r="Q64" s="14">
        <f t="shared" si="0"/>
        <v>91363.87000000001</v>
      </c>
      <c r="R64" s="14">
        <f>SUMIF($A$2:$A$29154,$H64,M$2:M$29154)</f>
        <v>6259.85</v>
      </c>
      <c r="S64" s="14">
        <f>SUMIF($A$2:$A$29154,$H64,N$2:N$29154)</f>
        <v>0</v>
      </c>
    </row>
    <row r="65" spans="1:19" ht="15" customHeight="1" thickBot="1" x14ac:dyDescent="0.3">
      <c r="A65" s="23">
        <v>44207</v>
      </c>
      <c r="B65" s="16">
        <v>86</v>
      </c>
      <c r="C65" s="17" t="s">
        <v>15</v>
      </c>
      <c r="D65" s="18" t="s">
        <v>8</v>
      </c>
      <c r="E65" s="17" t="s">
        <v>71</v>
      </c>
      <c r="F65" s="24"/>
      <c r="H65" s="15">
        <f t="shared" si="6"/>
        <v>44207</v>
      </c>
      <c r="I65" s="7" t="str">
        <f t="shared" si="2"/>
        <v/>
      </c>
      <c r="J65" s="7">
        <f>IF(ISERROR(SEARCH(J$1,$C65)),"",$O65)</f>
        <v>43</v>
      </c>
      <c r="K65" s="7" t="str">
        <f t="shared" si="3"/>
        <v/>
      </c>
      <c r="L65" s="7" t="str">
        <f t="shared" si="3"/>
        <v/>
      </c>
      <c r="M65" s="7" t="str">
        <f>IF(ISERROR(SEARCH(M$1,$C65)),"",$O65)</f>
        <v/>
      </c>
      <c r="N65" s="7" t="str">
        <f>IF(ISERROR(SEARCH(N$1,$C65)),"",$O65)</f>
        <v/>
      </c>
      <c r="O65" s="4">
        <f t="shared" si="4"/>
        <v>43</v>
      </c>
      <c r="Q65" s="14">
        <f t="shared" si="0"/>
        <v>91363.87000000001</v>
      </c>
      <c r="R65" s="14">
        <f>SUMIF($A$2:$A$29154,$H65,M$2:M$29154)</f>
        <v>6259.85</v>
      </c>
      <c r="S65" s="14">
        <f>SUMIF($A$2:$A$29154,$H65,N$2:N$29154)</f>
        <v>0</v>
      </c>
    </row>
    <row r="66" spans="1:19" ht="15" customHeight="1" thickBot="1" x14ac:dyDescent="0.3">
      <c r="A66" s="23">
        <v>44204</v>
      </c>
      <c r="B66" s="16">
        <v>52</v>
      </c>
      <c r="C66" s="17" t="s">
        <v>10</v>
      </c>
      <c r="D66" s="18" t="s">
        <v>8</v>
      </c>
      <c r="E66" s="17" t="s">
        <v>72</v>
      </c>
      <c r="F66" s="24"/>
      <c r="H66" s="15">
        <f t="shared" si="6"/>
        <v>44204</v>
      </c>
      <c r="I66" s="7" t="str">
        <f t="shared" si="2"/>
        <v/>
      </c>
      <c r="J66" s="7" t="str">
        <f>IF(ISERROR(SEARCH(J$1,$C66)),"",$O66)</f>
        <v/>
      </c>
      <c r="K66" s="7">
        <f t="shared" si="3"/>
        <v>309.83999999999997</v>
      </c>
      <c r="L66" s="7" t="str">
        <f t="shared" si="3"/>
        <v/>
      </c>
      <c r="M66" s="7" t="str">
        <f>IF(ISERROR(SEARCH(M$1,$C66)),"",$O66)</f>
        <v/>
      </c>
      <c r="N66" s="7" t="str">
        <f>IF(ISERROR(SEARCH(N$1,$C66)),"",$O66)</f>
        <v/>
      </c>
      <c r="O66" s="4">
        <f t="shared" si="4"/>
        <v>309.83999999999997</v>
      </c>
      <c r="Q66" s="14">
        <f t="shared" ref="Q66:Q108" si="7">SUMIF($A$2:$A$29154,$H66,I$2:I$29154)+SUMIF($A$2:$A$29154,$H66,J$2:J$29154)+SUMIF($A$2:$A$29154,$H66,K$2:K$29154)+SUMIF($A$2:$A$29154,$H66,L$2:L$29154)</f>
        <v>692.86999999999989</v>
      </c>
      <c r="R66" s="14">
        <f>SUMIF($A$2:$A$29154,$H66,M$2:M$29154)</f>
        <v>0</v>
      </c>
      <c r="S66" s="14">
        <f>SUMIF($A$2:$A$29154,$H66,N$2:N$29154)</f>
        <v>0</v>
      </c>
    </row>
    <row r="67" spans="1:19" ht="15" customHeight="1" thickBot="1" x14ac:dyDescent="0.3">
      <c r="A67" s="23">
        <v>44204</v>
      </c>
      <c r="B67" s="16">
        <v>53</v>
      </c>
      <c r="C67" s="17" t="s">
        <v>12</v>
      </c>
      <c r="D67" s="19" t="s">
        <v>13</v>
      </c>
      <c r="E67" s="17" t="s">
        <v>73</v>
      </c>
      <c r="F67" s="24"/>
      <c r="H67" s="15" t="str">
        <f t="shared" si="6"/>
        <v/>
      </c>
      <c r="I67" s="7" t="str">
        <f t="shared" ref="I67:I130" si="8">IF(N67=O67,"",IF(ISERROR(SEARCH(I$1,$C67)),"",$O67))</f>
        <v/>
      </c>
      <c r="J67" s="7" t="str">
        <f>IF(ISERROR(SEARCH(J$1,$C67)),"",$O67)</f>
        <v/>
      </c>
      <c r="K67" s="7" t="str">
        <f t="shared" ref="K67:L130" si="9">IF(ISERROR(SEARCH(K$1,$C67)),"",$O67)</f>
        <v/>
      </c>
      <c r="L67" s="7" t="str">
        <f t="shared" si="9"/>
        <v/>
      </c>
      <c r="M67" s="7" t="str">
        <f>IF(ISERROR(SEARCH(M$1,$C67)),"",$O67)</f>
        <v/>
      </c>
      <c r="N67" s="7" t="str">
        <f>IF(ISERROR(SEARCH(N$1,$C67)),"",$O67)</f>
        <v/>
      </c>
      <c r="O67" s="4" t="str">
        <f t="shared" ref="O67:O130" si="10">IF(LEFT(D67,5)="Débit",_xlfn.NUMBERVALUE(LEFT(E67,LEN(E67)-2),",","."),"")</f>
        <v/>
      </c>
      <c r="Q67" s="14">
        <f t="shared" si="7"/>
        <v>0</v>
      </c>
      <c r="R67" s="14">
        <f>SUMIF($A$2:$A$29154,$H67,M$2:M$29154)</f>
        <v>0</v>
      </c>
      <c r="S67" s="14">
        <f>SUMIF($A$2:$A$29154,$H67,N$2:N$29154)</f>
        <v>0</v>
      </c>
    </row>
    <row r="68" spans="1:19" ht="15" customHeight="1" thickBot="1" x14ac:dyDescent="0.3">
      <c r="A68" s="23">
        <v>44204</v>
      </c>
      <c r="B68" s="16">
        <v>58</v>
      </c>
      <c r="C68" s="17" t="s">
        <v>7</v>
      </c>
      <c r="D68" s="18" t="s">
        <v>8</v>
      </c>
      <c r="E68" s="17" t="s">
        <v>74</v>
      </c>
      <c r="F68" s="24"/>
      <c r="H68" s="15">
        <f t="shared" si="6"/>
        <v>44204</v>
      </c>
      <c r="I68" s="7">
        <f t="shared" si="8"/>
        <v>175.3</v>
      </c>
      <c r="J68" s="7" t="str">
        <f>IF(ISERROR(SEARCH(J$1,$C68)),"",$O68)</f>
        <v/>
      </c>
      <c r="K68" s="7" t="str">
        <f t="shared" si="9"/>
        <v/>
      </c>
      <c r="L68" s="7" t="str">
        <f t="shared" si="9"/>
        <v/>
      </c>
      <c r="M68" s="7" t="str">
        <f>IF(ISERROR(SEARCH(M$1,$C68)),"",$O68)</f>
        <v/>
      </c>
      <c r="N68" s="7" t="str">
        <f>IF(ISERROR(SEARCH(N$1,$C68)),"",$O68)</f>
        <v/>
      </c>
      <c r="O68" s="4">
        <f t="shared" si="10"/>
        <v>175.3</v>
      </c>
      <c r="Q68" s="14">
        <f t="shared" si="7"/>
        <v>692.86999999999989</v>
      </c>
      <c r="R68" s="14">
        <f>SUMIF($A$2:$A$29154,$H68,M$2:M$29154)</f>
        <v>0</v>
      </c>
      <c r="S68" s="14">
        <f>SUMIF($A$2:$A$29154,$H68,N$2:N$29154)</f>
        <v>0</v>
      </c>
    </row>
    <row r="69" spans="1:19" ht="15" customHeight="1" thickBot="1" x14ac:dyDescent="0.3">
      <c r="A69" s="23">
        <v>44204</v>
      </c>
      <c r="B69" s="16">
        <v>59</v>
      </c>
      <c r="C69" s="17" t="s">
        <v>7</v>
      </c>
      <c r="D69" s="18" t="s">
        <v>8</v>
      </c>
      <c r="E69" s="17" t="s">
        <v>75</v>
      </c>
      <c r="F69" s="24"/>
      <c r="H69" s="15">
        <f t="shared" si="6"/>
        <v>44204</v>
      </c>
      <c r="I69" s="7">
        <f t="shared" si="8"/>
        <v>80</v>
      </c>
      <c r="J69" s="7" t="str">
        <f>IF(ISERROR(SEARCH(J$1,$C69)),"",$O69)</f>
        <v/>
      </c>
      <c r="K69" s="7" t="str">
        <f t="shared" si="9"/>
        <v/>
      </c>
      <c r="L69" s="7" t="str">
        <f t="shared" si="9"/>
        <v/>
      </c>
      <c r="M69" s="7" t="str">
        <f>IF(ISERROR(SEARCH(M$1,$C69)),"",$O69)</f>
        <v/>
      </c>
      <c r="N69" s="7" t="str">
        <f>IF(ISERROR(SEARCH(N$1,$C69)),"",$O69)</f>
        <v/>
      </c>
      <c r="O69" s="4">
        <f t="shared" si="10"/>
        <v>80</v>
      </c>
      <c r="Q69" s="14">
        <f t="shared" si="7"/>
        <v>692.86999999999989</v>
      </c>
      <c r="R69" s="14">
        <f>SUMIF($A$2:$A$29154,$H69,M$2:M$29154)</f>
        <v>0</v>
      </c>
      <c r="S69" s="14">
        <f>SUMIF($A$2:$A$29154,$H69,N$2:N$29154)</f>
        <v>0</v>
      </c>
    </row>
    <row r="70" spans="1:19" ht="15" customHeight="1" thickBot="1" x14ac:dyDescent="0.3">
      <c r="A70" s="23">
        <v>44204</v>
      </c>
      <c r="B70" s="16">
        <v>60</v>
      </c>
      <c r="C70" s="17" t="s">
        <v>15</v>
      </c>
      <c r="D70" s="18" t="s">
        <v>8</v>
      </c>
      <c r="E70" s="17" t="s">
        <v>76</v>
      </c>
      <c r="F70" s="24"/>
      <c r="H70" s="15">
        <f t="shared" si="6"/>
        <v>44204</v>
      </c>
      <c r="I70" s="7" t="str">
        <f t="shared" si="8"/>
        <v/>
      </c>
      <c r="J70" s="7">
        <f>IF(ISERROR(SEARCH(J$1,$C70)),"",$O70)</f>
        <v>79.33</v>
      </c>
      <c r="K70" s="7" t="str">
        <f t="shared" si="9"/>
        <v/>
      </c>
      <c r="L70" s="7" t="str">
        <f t="shared" si="9"/>
        <v/>
      </c>
      <c r="M70" s="7" t="str">
        <f>IF(ISERROR(SEARCH(M$1,$C70)),"",$O70)</f>
        <v/>
      </c>
      <c r="N70" s="7" t="str">
        <f>IF(ISERROR(SEARCH(N$1,$C70)),"",$O70)</f>
        <v/>
      </c>
      <c r="O70" s="4">
        <f t="shared" si="10"/>
        <v>79.33</v>
      </c>
      <c r="Q70" s="14">
        <f t="shared" si="7"/>
        <v>692.86999999999989</v>
      </c>
      <c r="R70" s="14">
        <f>SUMIF($A$2:$A$29154,$H70,M$2:M$29154)</f>
        <v>0</v>
      </c>
      <c r="S70" s="14">
        <f>SUMIF($A$2:$A$29154,$H70,N$2:N$29154)</f>
        <v>0</v>
      </c>
    </row>
    <row r="71" spans="1:19" ht="15" customHeight="1" thickBot="1" x14ac:dyDescent="0.3">
      <c r="A71" s="27">
        <v>44204</v>
      </c>
      <c r="B71" s="28">
        <v>61</v>
      </c>
      <c r="C71" s="29" t="s">
        <v>12</v>
      </c>
      <c r="D71" s="19" t="s">
        <v>13</v>
      </c>
      <c r="E71" s="29" t="s">
        <v>77</v>
      </c>
      <c r="F71" s="30"/>
      <c r="H71" s="15" t="str">
        <f t="shared" si="6"/>
        <v/>
      </c>
      <c r="I71" s="7" t="str">
        <f t="shared" si="8"/>
        <v/>
      </c>
      <c r="J71" s="7" t="str">
        <f>IF(ISERROR(SEARCH(J$1,$C71)),"",$O71)</f>
        <v/>
      </c>
      <c r="K71" s="7" t="str">
        <f t="shared" si="9"/>
        <v/>
      </c>
      <c r="L71" s="7" t="str">
        <f t="shared" si="9"/>
        <v/>
      </c>
      <c r="M71" s="7" t="str">
        <f>IF(ISERROR(SEARCH(M$1,$C71)),"",$O71)</f>
        <v/>
      </c>
      <c r="N71" s="7" t="str">
        <f>IF(ISERROR(SEARCH(N$1,$C71)),"",$O71)</f>
        <v/>
      </c>
      <c r="O71" s="4" t="str">
        <f t="shared" si="10"/>
        <v/>
      </c>
      <c r="Q71" s="14">
        <f t="shared" si="7"/>
        <v>0</v>
      </c>
      <c r="R71" s="14">
        <f>SUMIF($A$2:$A$29154,$H71,M$2:M$29154)</f>
        <v>0</v>
      </c>
      <c r="S71" s="14">
        <f>SUMIF($A$2:$A$29154,$H71,N$2:N$29154)</f>
        <v>0</v>
      </c>
    </row>
    <row r="72" spans="1:19" ht="15" customHeight="1" thickBot="1" x14ac:dyDescent="0.3">
      <c r="A72" s="35">
        <v>44204</v>
      </c>
      <c r="B72" s="36">
        <v>62</v>
      </c>
      <c r="C72" s="37" t="s">
        <v>12</v>
      </c>
      <c r="D72" s="19" t="s">
        <v>13</v>
      </c>
      <c r="E72" s="37" t="s">
        <v>78</v>
      </c>
      <c r="F72" s="38"/>
      <c r="H72" s="15" t="str">
        <f t="shared" si="6"/>
        <v/>
      </c>
      <c r="I72" s="7" t="str">
        <f t="shared" si="8"/>
        <v/>
      </c>
      <c r="J72" s="7" t="str">
        <f>IF(ISERROR(SEARCH(J$1,$C72)),"",$O72)</f>
        <v/>
      </c>
      <c r="K72" s="7" t="str">
        <f t="shared" si="9"/>
        <v/>
      </c>
      <c r="L72" s="7" t="str">
        <f t="shared" si="9"/>
        <v/>
      </c>
      <c r="M72" s="7" t="str">
        <f>IF(ISERROR(SEARCH(M$1,$C72)),"",$O72)</f>
        <v/>
      </c>
      <c r="N72" s="7" t="str">
        <f>IF(ISERROR(SEARCH(N$1,$C72)),"",$O72)</f>
        <v/>
      </c>
      <c r="O72" s="4" t="str">
        <f t="shared" si="10"/>
        <v/>
      </c>
      <c r="Q72" s="14">
        <f t="shared" si="7"/>
        <v>0</v>
      </c>
      <c r="R72" s="14">
        <f>SUMIF($A$2:$A$29154,$H72,M$2:M$29154)</f>
        <v>0</v>
      </c>
      <c r="S72" s="14">
        <f>SUMIF($A$2:$A$29154,$H72,N$2:N$29154)</f>
        <v>0</v>
      </c>
    </row>
    <row r="73" spans="1:19" ht="15" customHeight="1" thickBot="1" x14ac:dyDescent="0.3">
      <c r="A73" s="23">
        <v>44204</v>
      </c>
      <c r="B73" s="16">
        <v>63</v>
      </c>
      <c r="C73" s="17" t="s">
        <v>12</v>
      </c>
      <c r="D73" s="19" t="s">
        <v>13</v>
      </c>
      <c r="E73" s="17" t="s">
        <v>79</v>
      </c>
      <c r="F73" s="24"/>
      <c r="H73" s="15" t="str">
        <f t="shared" si="6"/>
        <v/>
      </c>
      <c r="I73" s="7" t="str">
        <f t="shared" si="8"/>
        <v/>
      </c>
      <c r="J73" s="7" t="str">
        <f>IF(ISERROR(SEARCH(J$1,$C73)),"",$O73)</f>
        <v/>
      </c>
      <c r="K73" s="7" t="str">
        <f t="shared" si="9"/>
        <v/>
      </c>
      <c r="L73" s="7" t="str">
        <f t="shared" si="9"/>
        <v/>
      </c>
      <c r="M73" s="7" t="str">
        <f>IF(ISERROR(SEARCH(M$1,$C73)),"",$O73)</f>
        <v/>
      </c>
      <c r="N73" s="7" t="str">
        <f>IF(ISERROR(SEARCH(N$1,$C73)),"",$O73)</f>
        <v/>
      </c>
      <c r="O73" s="4" t="str">
        <f t="shared" si="10"/>
        <v/>
      </c>
      <c r="Q73" s="14">
        <f t="shared" si="7"/>
        <v>0</v>
      </c>
      <c r="R73" s="14">
        <f>SUMIF($A$2:$A$29154,$H73,M$2:M$29154)</f>
        <v>0</v>
      </c>
      <c r="S73" s="14">
        <f>SUMIF($A$2:$A$29154,$H73,N$2:N$29154)</f>
        <v>0</v>
      </c>
    </row>
    <row r="74" spans="1:19" ht="15" customHeight="1" thickBot="1" x14ac:dyDescent="0.3">
      <c r="A74" s="23">
        <v>44204</v>
      </c>
      <c r="B74" s="16">
        <v>64</v>
      </c>
      <c r="C74" s="17" t="s">
        <v>12</v>
      </c>
      <c r="D74" s="19" t="s">
        <v>13</v>
      </c>
      <c r="E74" s="17" t="s">
        <v>80</v>
      </c>
      <c r="F74" s="24"/>
      <c r="H74" s="15" t="str">
        <f t="shared" si="6"/>
        <v/>
      </c>
      <c r="I74" s="7" t="str">
        <f t="shared" si="8"/>
        <v/>
      </c>
      <c r="J74" s="7" t="str">
        <f>IF(ISERROR(SEARCH(J$1,$C74)),"",$O74)</f>
        <v/>
      </c>
      <c r="K74" s="7" t="str">
        <f t="shared" si="9"/>
        <v/>
      </c>
      <c r="L74" s="7" t="str">
        <f t="shared" si="9"/>
        <v/>
      </c>
      <c r="M74" s="7" t="str">
        <f>IF(ISERROR(SEARCH(M$1,$C74)),"",$O74)</f>
        <v/>
      </c>
      <c r="N74" s="7" t="str">
        <f>IF(ISERROR(SEARCH(N$1,$C74)),"",$O74)</f>
        <v/>
      </c>
      <c r="O74" s="4" t="str">
        <f t="shared" si="10"/>
        <v/>
      </c>
      <c r="Q74" s="14">
        <f t="shared" si="7"/>
        <v>0</v>
      </c>
      <c r="R74" s="14">
        <f>SUMIF($A$2:$A$29154,$H74,M$2:M$29154)</f>
        <v>0</v>
      </c>
      <c r="S74" s="14">
        <f>SUMIF($A$2:$A$29154,$H74,N$2:N$29154)</f>
        <v>0</v>
      </c>
    </row>
    <row r="75" spans="1:19" ht="15" customHeight="1" thickBot="1" x14ac:dyDescent="0.3">
      <c r="A75" s="23">
        <v>44204</v>
      </c>
      <c r="B75" s="16">
        <v>65</v>
      </c>
      <c r="C75" s="17" t="s">
        <v>12</v>
      </c>
      <c r="D75" s="19" t="s">
        <v>13</v>
      </c>
      <c r="E75" s="17" t="s">
        <v>81</v>
      </c>
      <c r="F75" s="24"/>
      <c r="H75" s="15" t="str">
        <f t="shared" si="6"/>
        <v/>
      </c>
      <c r="I75" s="7" t="str">
        <f t="shared" si="8"/>
        <v/>
      </c>
      <c r="J75" s="7" t="str">
        <f>IF(ISERROR(SEARCH(J$1,$C75)),"",$O75)</f>
        <v/>
      </c>
      <c r="K75" s="7" t="str">
        <f t="shared" si="9"/>
        <v/>
      </c>
      <c r="L75" s="7" t="str">
        <f t="shared" si="9"/>
        <v/>
      </c>
      <c r="M75" s="7" t="str">
        <f>IF(ISERROR(SEARCH(M$1,$C75)),"",$O75)</f>
        <v/>
      </c>
      <c r="N75" s="7" t="str">
        <f>IF(ISERROR(SEARCH(N$1,$C75)),"",$O75)</f>
        <v/>
      </c>
      <c r="O75" s="4" t="str">
        <f t="shared" si="10"/>
        <v/>
      </c>
      <c r="Q75" s="14">
        <f t="shared" si="7"/>
        <v>0</v>
      </c>
      <c r="R75" s="14">
        <f>SUMIF($A$2:$A$29154,$H75,M$2:M$29154)</f>
        <v>0</v>
      </c>
      <c r="S75" s="14">
        <f>SUMIF($A$2:$A$29154,$H75,N$2:N$29154)</f>
        <v>0</v>
      </c>
    </row>
    <row r="76" spans="1:19" ht="15" customHeight="1" thickBot="1" x14ac:dyDescent="0.3">
      <c r="A76" s="23">
        <v>44204</v>
      </c>
      <c r="B76" s="16">
        <v>66</v>
      </c>
      <c r="C76" s="17" t="s">
        <v>12</v>
      </c>
      <c r="D76" s="19" t="s">
        <v>13</v>
      </c>
      <c r="E76" s="17" t="s">
        <v>82</v>
      </c>
      <c r="F76" s="24"/>
      <c r="H76" s="15" t="str">
        <f t="shared" si="6"/>
        <v/>
      </c>
      <c r="I76" s="7" t="str">
        <f t="shared" si="8"/>
        <v/>
      </c>
      <c r="J76" s="7" t="str">
        <f>IF(ISERROR(SEARCH(J$1,$C76)),"",$O76)</f>
        <v/>
      </c>
      <c r="K76" s="7" t="str">
        <f t="shared" si="9"/>
        <v/>
      </c>
      <c r="L76" s="7" t="str">
        <f t="shared" si="9"/>
        <v/>
      </c>
      <c r="M76" s="7" t="str">
        <f>IF(ISERROR(SEARCH(M$1,$C76)),"",$O76)</f>
        <v/>
      </c>
      <c r="N76" s="7" t="str">
        <f>IF(ISERROR(SEARCH(N$1,$C76)),"",$O76)</f>
        <v/>
      </c>
      <c r="O76" s="4" t="str">
        <f t="shared" si="10"/>
        <v/>
      </c>
      <c r="Q76" s="14">
        <f t="shared" si="7"/>
        <v>0</v>
      </c>
      <c r="R76" s="14">
        <f>SUMIF($A$2:$A$29154,$H76,M$2:M$29154)</f>
        <v>0</v>
      </c>
      <c r="S76" s="14">
        <f>SUMIF($A$2:$A$29154,$H76,N$2:N$29154)</f>
        <v>0</v>
      </c>
    </row>
    <row r="77" spans="1:19" ht="15" customHeight="1" thickBot="1" x14ac:dyDescent="0.3">
      <c r="A77" s="23">
        <v>44204</v>
      </c>
      <c r="B77" s="16">
        <v>67</v>
      </c>
      <c r="C77" s="17" t="s">
        <v>12</v>
      </c>
      <c r="D77" s="19" t="s">
        <v>13</v>
      </c>
      <c r="E77" s="17" t="s">
        <v>83</v>
      </c>
      <c r="F77" s="24"/>
      <c r="H77" s="15" t="str">
        <f t="shared" si="6"/>
        <v/>
      </c>
      <c r="I77" s="7" t="str">
        <f t="shared" si="8"/>
        <v/>
      </c>
      <c r="J77" s="7" t="str">
        <f>IF(ISERROR(SEARCH(J$1,$C77)),"",$O77)</f>
        <v/>
      </c>
      <c r="K77" s="7" t="str">
        <f t="shared" si="9"/>
        <v/>
      </c>
      <c r="L77" s="7" t="str">
        <f t="shared" si="9"/>
        <v/>
      </c>
      <c r="M77" s="7" t="str">
        <f>IF(ISERROR(SEARCH(M$1,$C77)),"",$O77)</f>
        <v/>
      </c>
      <c r="N77" s="7" t="str">
        <f>IF(ISERROR(SEARCH(N$1,$C77)),"",$O77)</f>
        <v/>
      </c>
      <c r="O77" s="4" t="str">
        <f t="shared" si="10"/>
        <v/>
      </c>
      <c r="Q77" s="14">
        <f t="shared" si="7"/>
        <v>0</v>
      </c>
      <c r="R77" s="14">
        <f>SUMIF($A$2:$A$29154,$H77,M$2:M$29154)</f>
        <v>0</v>
      </c>
      <c r="S77" s="14">
        <f>SUMIF($A$2:$A$29154,$H77,N$2:N$29154)</f>
        <v>0</v>
      </c>
    </row>
    <row r="78" spans="1:19" ht="15" customHeight="1" thickBot="1" x14ac:dyDescent="0.3">
      <c r="A78" s="23">
        <v>44204</v>
      </c>
      <c r="B78" s="16">
        <v>74</v>
      </c>
      <c r="C78" s="17" t="s">
        <v>15</v>
      </c>
      <c r="D78" s="18" t="s">
        <v>8</v>
      </c>
      <c r="E78" s="17" t="s">
        <v>84</v>
      </c>
      <c r="F78" s="24"/>
      <c r="H78" s="15">
        <f t="shared" si="6"/>
        <v>44204</v>
      </c>
      <c r="I78" s="7" t="str">
        <f t="shared" si="8"/>
        <v/>
      </c>
      <c r="J78" s="7">
        <f>IF(ISERROR(SEARCH(J$1,$C78)),"",$O78)</f>
        <v>48.4</v>
      </c>
      <c r="K78" s="7" t="str">
        <f t="shared" si="9"/>
        <v/>
      </c>
      <c r="L78" s="7" t="str">
        <f t="shared" si="9"/>
        <v/>
      </c>
      <c r="M78" s="7" t="str">
        <f>IF(ISERROR(SEARCH(M$1,$C78)),"",$O78)</f>
        <v/>
      </c>
      <c r="N78" s="7" t="str">
        <f>IF(ISERROR(SEARCH(N$1,$C78)),"",$O78)</f>
        <v/>
      </c>
      <c r="O78" s="4">
        <f t="shared" si="10"/>
        <v>48.4</v>
      </c>
      <c r="Q78" s="14">
        <f t="shared" si="7"/>
        <v>692.86999999999989</v>
      </c>
      <c r="R78" s="14">
        <f>SUMIF($A$2:$A$29154,$H78,M$2:M$29154)</f>
        <v>0</v>
      </c>
      <c r="S78" s="14">
        <f>SUMIF($A$2:$A$29154,$H78,N$2:N$29154)</f>
        <v>0</v>
      </c>
    </row>
    <row r="79" spans="1:19" ht="15" customHeight="1" thickBot="1" x14ac:dyDescent="0.3">
      <c r="A79" s="23">
        <v>44203</v>
      </c>
      <c r="B79" s="16">
        <v>5</v>
      </c>
      <c r="C79" s="17" t="s">
        <v>15</v>
      </c>
      <c r="D79" s="18" t="s">
        <v>8</v>
      </c>
      <c r="E79" s="17" t="s">
        <v>85</v>
      </c>
      <c r="F79" s="24"/>
      <c r="H79" s="15">
        <f t="shared" si="6"/>
        <v>44203</v>
      </c>
      <c r="I79" s="7" t="str">
        <f t="shared" si="8"/>
        <v/>
      </c>
      <c r="J79" s="7">
        <f>IF(ISERROR(SEARCH(J$1,$C79)),"",$O79)</f>
        <v>720293</v>
      </c>
      <c r="K79" s="7" t="str">
        <f t="shared" si="9"/>
        <v/>
      </c>
      <c r="L79" s="7" t="str">
        <f t="shared" si="9"/>
        <v/>
      </c>
      <c r="M79" s="7" t="str">
        <f>IF(ISERROR(SEARCH(M$1,$C79)),"",$O79)</f>
        <v/>
      </c>
      <c r="N79" s="7" t="str">
        <f>IF(ISERROR(SEARCH(N$1,$C79)),"",$O79)</f>
        <v/>
      </c>
      <c r="O79" s="4">
        <f t="shared" si="10"/>
        <v>720293</v>
      </c>
      <c r="Q79" s="14">
        <f t="shared" si="7"/>
        <v>729692.50999999989</v>
      </c>
      <c r="R79" s="14">
        <f>SUMIF($A$2:$A$29154,$H79,M$2:M$29154)</f>
        <v>0</v>
      </c>
      <c r="S79" s="14">
        <f>SUMIF($A$2:$A$29154,$H79,N$2:N$29154)</f>
        <v>0</v>
      </c>
    </row>
    <row r="80" spans="1:19" ht="15" customHeight="1" thickBot="1" x14ac:dyDescent="0.3">
      <c r="A80" s="23">
        <v>44203</v>
      </c>
      <c r="B80" s="16">
        <v>6</v>
      </c>
      <c r="C80" s="17" t="s">
        <v>7</v>
      </c>
      <c r="D80" s="18" t="s">
        <v>8</v>
      </c>
      <c r="E80" s="17" t="s">
        <v>32</v>
      </c>
      <c r="F80" s="24"/>
      <c r="H80" s="15">
        <f t="shared" si="6"/>
        <v>44203</v>
      </c>
      <c r="I80" s="7">
        <f t="shared" si="8"/>
        <v>21.21</v>
      </c>
      <c r="J80" s="7" t="str">
        <f>IF(ISERROR(SEARCH(J$1,$C80)),"",$O80)</f>
        <v/>
      </c>
      <c r="K80" s="7" t="str">
        <f t="shared" si="9"/>
        <v/>
      </c>
      <c r="L80" s="7" t="str">
        <f t="shared" si="9"/>
        <v/>
      </c>
      <c r="M80" s="7" t="str">
        <f>IF(ISERROR(SEARCH(M$1,$C80)),"",$O80)</f>
        <v/>
      </c>
      <c r="N80" s="7" t="str">
        <f>IF(ISERROR(SEARCH(N$1,$C80)),"",$O80)</f>
        <v/>
      </c>
      <c r="O80" s="4">
        <f t="shared" si="10"/>
        <v>21.21</v>
      </c>
      <c r="Q80" s="14">
        <f t="shared" si="7"/>
        <v>729692.50999999989</v>
      </c>
      <c r="R80" s="14">
        <f>SUMIF($A$2:$A$29154,$H80,M$2:M$29154)</f>
        <v>0</v>
      </c>
      <c r="S80" s="14">
        <f>SUMIF($A$2:$A$29154,$H80,N$2:N$29154)</f>
        <v>0</v>
      </c>
    </row>
    <row r="81" spans="1:19" ht="15" customHeight="1" thickBot="1" x14ac:dyDescent="0.3">
      <c r="A81" s="27">
        <v>44203</v>
      </c>
      <c r="B81" s="28">
        <v>7</v>
      </c>
      <c r="C81" s="29" t="s">
        <v>15</v>
      </c>
      <c r="D81" s="18" t="s">
        <v>8</v>
      </c>
      <c r="E81" s="29" t="s">
        <v>32</v>
      </c>
      <c r="F81" s="30"/>
      <c r="H81" s="15">
        <f t="shared" si="6"/>
        <v>44203</v>
      </c>
      <c r="I81" s="7" t="str">
        <f t="shared" si="8"/>
        <v/>
      </c>
      <c r="J81" s="7">
        <f>IF(ISERROR(SEARCH(J$1,$C81)),"",$O81)</f>
        <v>21.21</v>
      </c>
      <c r="K81" s="7" t="str">
        <f t="shared" si="9"/>
        <v/>
      </c>
      <c r="L81" s="7" t="str">
        <f t="shared" si="9"/>
        <v/>
      </c>
      <c r="M81" s="7" t="str">
        <f>IF(ISERROR(SEARCH(M$1,$C81)),"",$O81)</f>
        <v/>
      </c>
      <c r="N81" s="7" t="str">
        <f>IF(ISERROR(SEARCH(N$1,$C81)),"",$O81)</f>
        <v/>
      </c>
      <c r="O81" s="4">
        <f t="shared" si="10"/>
        <v>21.21</v>
      </c>
      <c r="Q81" s="14">
        <f t="shared" si="7"/>
        <v>729692.50999999989</v>
      </c>
      <c r="R81" s="14">
        <f>SUMIF($A$2:$A$29154,$H81,M$2:M$29154)</f>
        <v>0</v>
      </c>
      <c r="S81" s="14">
        <f>SUMIF($A$2:$A$29154,$H81,N$2:N$29154)</f>
        <v>0</v>
      </c>
    </row>
    <row r="82" spans="1:19" ht="15" customHeight="1" thickBot="1" x14ac:dyDescent="0.3">
      <c r="A82" s="35">
        <v>44203</v>
      </c>
      <c r="B82" s="36">
        <v>8</v>
      </c>
      <c r="C82" s="37" t="s">
        <v>15</v>
      </c>
      <c r="D82" s="18" t="s">
        <v>8</v>
      </c>
      <c r="E82" s="37" t="s">
        <v>32</v>
      </c>
      <c r="F82" s="38"/>
      <c r="H82" s="15">
        <f t="shared" si="6"/>
        <v>44203</v>
      </c>
      <c r="I82" s="7" t="str">
        <f t="shared" si="8"/>
        <v/>
      </c>
      <c r="J82" s="7">
        <f>IF(ISERROR(SEARCH(J$1,$C82)),"",$O82)</f>
        <v>21.21</v>
      </c>
      <c r="K82" s="7" t="str">
        <f t="shared" si="9"/>
        <v/>
      </c>
      <c r="L82" s="7" t="str">
        <f t="shared" si="9"/>
        <v/>
      </c>
      <c r="M82" s="7" t="str">
        <f>IF(ISERROR(SEARCH(M$1,$C82)),"",$O82)</f>
        <v/>
      </c>
      <c r="N82" s="7" t="str">
        <f>IF(ISERROR(SEARCH(N$1,$C82)),"",$O82)</f>
        <v/>
      </c>
      <c r="O82" s="4">
        <f t="shared" si="10"/>
        <v>21.21</v>
      </c>
      <c r="Q82" s="14">
        <f t="shared" si="7"/>
        <v>729692.50999999989</v>
      </c>
      <c r="R82" s="14">
        <f>SUMIF($A$2:$A$29154,$H82,M$2:M$29154)</f>
        <v>0</v>
      </c>
      <c r="S82" s="14">
        <f>SUMIF($A$2:$A$29154,$H82,N$2:N$29154)</f>
        <v>0</v>
      </c>
    </row>
    <row r="83" spans="1:19" ht="15" customHeight="1" thickBot="1" x14ac:dyDescent="0.3">
      <c r="A83" s="23">
        <v>44203</v>
      </c>
      <c r="B83" s="16">
        <v>9</v>
      </c>
      <c r="C83" s="17" t="s">
        <v>15</v>
      </c>
      <c r="D83" s="18" t="s">
        <v>8</v>
      </c>
      <c r="E83" s="17" t="s">
        <v>86</v>
      </c>
      <c r="F83" s="24"/>
      <c r="H83" s="15">
        <f t="shared" si="6"/>
        <v>44203</v>
      </c>
      <c r="I83" s="7" t="str">
        <f t="shared" si="8"/>
        <v/>
      </c>
      <c r="J83" s="7">
        <f>IF(ISERROR(SEARCH(J$1,$C83)),"",$O83)</f>
        <v>55</v>
      </c>
      <c r="K83" s="7" t="str">
        <f t="shared" si="9"/>
        <v/>
      </c>
      <c r="L83" s="7" t="str">
        <f t="shared" si="9"/>
        <v/>
      </c>
      <c r="M83" s="7" t="str">
        <f>IF(ISERROR(SEARCH(M$1,$C83)),"",$O83)</f>
        <v/>
      </c>
      <c r="N83" s="7" t="str">
        <f>IF(ISERROR(SEARCH(N$1,$C83)),"",$O83)</f>
        <v/>
      </c>
      <c r="O83" s="4">
        <f t="shared" si="10"/>
        <v>55</v>
      </c>
      <c r="Q83" s="14">
        <f t="shared" si="7"/>
        <v>729692.50999999989</v>
      </c>
      <c r="R83" s="14">
        <f>SUMIF($A$2:$A$29154,$H83,M$2:M$29154)</f>
        <v>0</v>
      </c>
      <c r="S83" s="14">
        <f>SUMIF($A$2:$A$29154,$H83,N$2:N$29154)</f>
        <v>0</v>
      </c>
    </row>
    <row r="84" spans="1:19" ht="15" customHeight="1" thickBot="1" x14ac:dyDescent="0.3">
      <c r="A84" s="23">
        <v>44203</v>
      </c>
      <c r="B84" s="16">
        <v>10</v>
      </c>
      <c r="C84" s="17" t="s">
        <v>15</v>
      </c>
      <c r="D84" s="18" t="s">
        <v>8</v>
      </c>
      <c r="E84" s="17" t="s">
        <v>87</v>
      </c>
      <c r="F84" s="24"/>
      <c r="H84" s="15">
        <f t="shared" si="6"/>
        <v>44203</v>
      </c>
      <c r="I84" s="7" t="str">
        <f t="shared" si="8"/>
        <v/>
      </c>
      <c r="J84" s="7">
        <f>IF(ISERROR(SEARCH(J$1,$C84)),"",$O84)</f>
        <v>182.5</v>
      </c>
      <c r="K84" s="7" t="str">
        <f t="shared" si="9"/>
        <v/>
      </c>
      <c r="L84" s="7" t="str">
        <f t="shared" si="9"/>
        <v/>
      </c>
      <c r="M84" s="7" t="str">
        <f>IF(ISERROR(SEARCH(M$1,$C84)),"",$O84)</f>
        <v/>
      </c>
      <c r="N84" s="7" t="str">
        <f>IF(ISERROR(SEARCH(N$1,$C84)),"",$O84)</f>
        <v/>
      </c>
      <c r="O84" s="4">
        <f t="shared" si="10"/>
        <v>182.5</v>
      </c>
      <c r="Q84" s="14">
        <f t="shared" si="7"/>
        <v>729692.50999999989</v>
      </c>
      <c r="R84" s="14">
        <f>SUMIF($A$2:$A$29154,$H84,M$2:M$29154)</f>
        <v>0</v>
      </c>
      <c r="S84" s="14">
        <f>SUMIF($A$2:$A$29154,$H84,N$2:N$29154)</f>
        <v>0</v>
      </c>
    </row>
    <row r="85" spans="1:19" ht="15" customHeight="1" thickBot="1" x14ac:dyDescent="0.3">
      <c r="A85" s="23">
        <v>44203</v>
      </c>
      <c r="B85" s="16">
        <v>11</v>
      </c>
      <c r="C85" s="17" t="s">
        <v>15</v>
      </c>
      <c r="D85" s="18" t="s">
        <v>8</v>
      </c>
      <c r="E85" s="17" t="s">
        <v>88</v>
      </c>
      <c r="F85" s="24"/>
      <c r="H85" s="15">
        <f t="shared" si="6"/>
        <v>44203</v>
      </c>
      <c r="I85" s="7" t="str">
        <f t="shared" si="8"/>
        <v/>
      </c>
      <c r="J85" s="7">
        <f>IF(ISERROR(SEARCH(J$1,$C85)),"",$O85)</f>
        <v>57.4</v>
      </c>
      <c r="K85" s="7" t="str">
        <f t="shared" si="9"/>
        <v/>
      </c>
      <c r="L85" s="7" t="str">
        <f t="shared" si="9"/>
        <v/>
      </c>
      <c r="M85" s="7" t="str">
        <f>IF(ISERROR(SEARCH(M$1,$C85)),"",$O85)</f>
        <v/>
      </c>
      <c r="N85" s="7" t="str">
        <f>IF(ISERROR(SEARCH(N$1,$C85)),"",$O85)</f>
        <v/>
      </c>
      <c r="O85" s="4">
        <f t="shared" si="10"/>
        <v>57.4</v>
      </c>
      <c r="Q85" s="14">
        <f t="shared" si="7"/>
        <v>729692.50999999989</v>
      </c>
      <c r="R85" s="14">
        <f>SUMIF($A$2:$A$29154,$H85,M$2:M$29154)</f>
        <v>0</v>
      </c>
      <c r="S85" s="14">
        <f>SUMIF($A$2:$A$29154,$H85,N$2:N$29154)</f>
        <v>0</v>
      </c>
    </row>
    <row r="86" spans="1:19" ht="15" customHeight="1" thickBot="1" x14ac:dyDescent="0.3">
      <c r="A86" s="23">
        <v>44203</v>
      </c>
      <c r="B86" s="16">
        <v>12</v>
      </c>
      <c r="C86" s="17" t="s">
        <v>15</v>
      </c>
      <c r="D86" s="18" t="s">
        <v>8</v>
      </c>
      <c r="E86" s="17" t="s">
        <v>32</v>
      </c>
      <c r="F86" s="24"/>
      <c r="H86" s="15">
        <f t="shared" si="6"/>
        <v>44203</v>
      </c>
      <c r="I86" s="7" t="str">
        <f t="shared" si="8"/>
        <v/>
      </c>
      <c r="J86" s="7">
        <f>IF(ISERROR(SEARCH(J$1,$C86)),"",$O86)</f>
        <v>21.21</v>
      </c>
      <c r="K86" s="7" t="str">
        <f t="shared" si="9"/>
        <v/>
      </c>
      <c r="L86" s="7" t="str">
        <f t="shared" si="9"/>
        <v/>
      </c>
      <c r="M86" s="7" t="str">
        <f>IF(ISERROR(SEARCH(M$1,$C86)),"",$O86)</f>
        <v/>
      </c>
      <c r="N86" s="7" t="str">
        <f>IF(ISERROR(SEARCH(N$1,$C86)),"",$O86)</f>
        <v/>
      </c>
      <c r="O86" s="4">
        <f t="shared" si="10"/>
        <v>21.21</v>
      </c>
      <c r="Q86" s="14">
        <f t="shared" si="7"/>
        <v>729692.50999999989</v>
      </c>
      <c r="R86" s="14">
        <f>SUMIF($A$2:$A$29154,$H86,M$2:M$29154)</f>
        <v>0</v>
      </c>
      <c r="S86" s="14">
        <f>SUMIF($A$2:$A$29154,$H86,N$2:N$29154)</f>
        <v>0</v>
      </c>
    </row>
    <row r="87" spans="1:19" ht="15" customHeight="1" thickBot="1" x14ac:dyDescent="0.3">
      <c r="A87" s="25">
        <v>44203</v>
      </c>
      <c r="B87" s="20">
        <v>13</v>
      </c>
      <c r="C87" s="21" t="s">
        <v>18</v>
      </c>
      <c r="D87" s="22" t="s">
        <v>8</v>
      </c>
      <c r="E87" s="21" t="s">
        <v>89</v>
      </c>
      <c r="F87" s="26"/>
      <c r="H87" s="15">
        <f t="shared" si="6"/>
        <v>44203</v>
      </c>
      <c r="I87" s="7" t="str">
        <f t="shared" si="8"/>
        <v/>
      </c>
      <c r="J87" s="7" t="str">
        <f>IF(ISERROR(SEARCH(J$1,$C87)),"",$O87)</f>
        <v/>
      </c>
      <c r="K87" s="7" t="str">
        <f t="shared" si="9"/>
        <v/>
      </c>
      <c r="L87" s="7">
        <f t="shared" si="9"/>
        <v>140</v>
      </c>
      <c r="M87" s="7" t="str">
        <f>IF(ISERROR(SEARCH(M$1,$C87)),"",$O87)</f>
        <v/>
      </c>
      <c r="N87" s="7" t="str">
        <f>IF(ISERROR(SEARCH(N$1,$C87)),"",$O87)</f>
        <v/>
      </c>
      <c r="O87" s="4">
        <f t="shared" si="10"/>
        <v>140</v>
      </c>
      <c r="Q87" s="14">
        <f t="shared" si="7"/>
        <v>729692.50999999989</v>
      </c>
      <c r="R87" s="14">
        <f>SUMIF($A$2:$A$29154,$H87,M$2:M$29154)</f>
        <v>0</v>
      </c>
      <c r="S87" s="14">
        <f>SUMIF($A$2:$A$29154,$H87,N$2:N$29154)</f>
        <v>0</v>
      </c>
    </row>
    <row r="88" spans="1:19" ht="15" customHeight="1" thickBot="1" x14ac:dyDescent="0.3">
      <c r="A88" s="23">
        <v>44203</v>
      </c>
      <c r="B88" s="16">
        <v>14</v>
      </c>
      <c r="C88" s="17" t="s">
        <v>15</v>
      </c>
      <c r="D88" s="18" t="s">
        <v>8</v>
      </c>
      <c r="E88" s="17" t="s">
        <v>90</v>
      </c>
      <c r="F88" s="24"/>
      <c r="H88" s="15">
        <f t="shared" si="6"/>
        <v>44203</v>
      </c>
      <c r="I88" s="7" t="str">
        <f t="shared" si="8"/>
        <v/>
      </c>
      <c r="J88" s="7">
        <f>IF(ISERROR(SEARCH(J$1,$C88)),"",$O88)</f>
        <v>43.1</v>
      </c>
      <c r="K88" s="7" t="str">
        <f t="shared" si="9"/>
        <v/>
      </c>
      <c r="L88" s="7" t="str">
        <f t="shared" si="9"/>
        <v/>
      </c>
      <c r="M88" s="7" t="str">
        <f>IF(ISERROR(SEARCH(M$1,$C88)),"",$O88)</f>
        <v/>
      </c>
      <c r="N88" s="7" t="str">
        <f>IF(ISERROR(SEARCH(N$1,$C88)),"",$O88)</f>
        <v/>
      </c>
      <c r="O88" s="4">
        <f t="shared" si="10"/>
        <v>43.1</v>
      </c>
      <c r="Q88" s="14">
        <f t="shared" si="7"/>
        <v>729692.50999999989</v>
      </c>
      <c r="R88" s="14">
        <f>SUMIF($A$2:$A$29154,$H88,M$2:M$29154)</f>
        <v>0</v>
      </c>
      <c r="S88" s="14">
        <f>SUMIF($A$2:$A$29154,$H88,N$2:N$29154)</f>
        <v>0</v>
      </c>
    </row>
    <row r="89" spans="1:19" ht="15" customHeight="1" thickBot="1" x14ac:dyDescent="0.3">
      <c r="A89" s="23">
        <v>44203</v>
      </c>
      <c r="B89" s="16">
        <v>15</v>
      </c>
      <c r="C89" s="17" t="s">
        <v>91</v>
      </c>
      <c r="D89" s="18" t="s">
        <v>8</v>
      </c>
      <c r="E89" s="17" t="s">
        <v>92</v>
      </c>
      <c r="F89" s="24"/>
      <c r="H89" s="15">
        <f t="shared" si="6"/>
        <v>44203</v>
      </c>
      <c r="I89" s="7">
        <f t="shared" si="8"/>
        <v>3534</v>
      </c>
      <c r="J89" s="7" t="str">
        <f>IF(ISERROR(SEARCH(J$1,$C89)),"",$O89)</f>
        <v/>
      </c>
      <c r="K89" s="7" t="str">
        <f t="shared" si="9"/>
        <v/>
      </c>
      <c r="L89" s="7" t="str">
        <f t="shared" si="9"/>
        <v/>
      </c>
      <c r="M89" s="7" t="str">
        <f>IF(ISERROR(SEARCH(M$1,$C89)),"",$O89)</f>
        <v/>
      </c>
      <c r="N89" s="7" t="str">
        <f>IF(ISERROR(SEARCH(N$1,$C89)),"",$O89)</f>
        <v/>
      </c>
      <c r="O89" s="4">
        <f t="shared" si="10"/>
        <v>3534</v>
      </c>
      <c r="Q89" s="14">
        <f t="shared" si="7"/>
        <v>729692.50999999989</v>
      </c>
      <c r="R89" s="14">
        <f>SUMIF($A$2:$A$29154,$H89,M$2:M$29154)</f>
        <v>0</v>
      </c>
      <c r="S89" s="14">
        <f>SUMIF($A$2:$A$29154,$H89,N$2:N$29154)</f>
        <v>0</v>
      </c>
    </row>
    <row r="90" spans="1:19" ht="15" customHeight="1" thickBot="1" x14ac:dyDescent="0.3">
      <c r="A90" s="23">
        <v>44203</v>
      </c>
      <c r="B90" s="16">
        <v>16</v>
      </c>
      <c r="C90" s="17" t="s">
        <v>91</v>
      </c>
      <c r="D90" s="18" t="s">
        <v>8</v>
      </c>
      <c r="E90" s="17" t="s">
        <v>93</v>
      </c>
      <c r="F90" s="24"/>
      <c r="H90" s="15">
        <f t="shared" si="6"/>
        <v>44203</v>
      </c>
      <c r="I90" s="7">
        <f t="shared" si="8"/>
        <v>5274.59</v>
      </c>
      <c r="J90" s="7" t="str">
        <f>IF(ISERROR(SEARCH(J$1,$C90)),"",$O90)</f>
        <v/>
      </c>
      <c r="K90" s="7" t="str">
        <f t="shared" si="9"/>
        <v/>
      </c>
      <c r="L90" s="7" t="str">
        <f t="shared" si="9"/>
        <v/>
      </c>
      <c r="M90" s="7" t="str">
        <f>IF(ISERROR(SEARCH(M$1,$C90)),"",$O90)</f>
        <v/>
      </c>
      <c r="N90" s="7" t="str">
        <f>IF(ISERROR(SEARCH(N$1,$C90)),"",$O90)</f>
        <v/>
      </c>
      <c r="O90" s="4">
        <f t="shared" si="10"/>
        <v>5274.59</v>
      </c>
      <c r="Q90" s="14">
        <f t="shared" si="7"/>
        <v>729692.50999999989</v>
      </c>
      <c r="R90" s="14">
        <f>SUMIF($A$2:$A$29154,$H90,M$2:M$29154)</f>
        <v>0</v>
      </c>
      <c r="S90" s="14">
        <f>SUMIF($A$2:$A$29154,$H90,N$2:N$29154)</f>
        <v>0</v>
      </c>
    </row>
    <row r="91" spans="1:19" ht="15" customHeight="1" thickBot="1" x14ac:dyDescent="0.3">
      <c r="A91" s="27">
        <v>44203</v>
      </c>
      <c r="B91" s="28">
        <v>42</v>
      </c>
      <c r="C91" s="29" t="s">
        <v>12</v>
      </c>
      <c r="D91" s="19" t="s">
        <v>13</v>
      </c>
      <c r="E91" s="29" t="s">
        <v>32</v>
      </c>
      <c r="F91" s="30"/>
      <c r="H91" s="15" t="str">
        <f t="shared" si="6"/>
        <v/>
      </c>
      <c r="I91" s="7" t="str">
        <f t="shared" si="8"/>
        <v/>
      </c>
      <c r="J91" s="7" t="str">
        <f>IF(ISERROR(SEARCH(J$1,$C91)),"",$O91)</f>
        <v/>
      </c>
      <c r="K91" s="7" t="str">
        <f t="shared" si="9"/>
        <v/>
      </c>
      <c r="L91" s="7" t="str">
        <f t="shared" si="9"/>
        <v/>
      </c>
      <c r="M91" s="7" t="str">
        <f>IF(ISERROR(SEARCH(M$1,$C91)),"",$O91)</f>
        <v/>
      </c>
      <c r="N91" s="7" t="str">
        <f>IF(ISERROR(SEARCH(N$1,$C91)),"",$O91)</f>
        <v/>
      </c>
      <c r="O91" s="4" t="str">
        <f t="shared" si="10"/>
        <v/>
      </c>
      <c r="Q91" s="14">
        <f t="shared" si="7"/>
        <v>0</v>
      </c>
      <c r="R91" s="14">
        <f>SUMIF($A$2:$A$29154,$H91,M$2:M$29154)</f>
        <v>0</v>
      </c>
      <c r="S91" s="14">
        <f>SUMIF($A$2:$A$29154,$H91,N$2:N$29154)</f>
        <v>0</v>
      </c>
    </row>
    <row r="92" spans="1:19" ht="15" customHeight="1" thickBot="1" x14ac:dyDescent="0.3">
      <c r="A92" s="35">
        <v>44203</v>
      </c>
      <c r="B92" s="36">
        <v>43</v>
      </c>
      <c r="C92" s="37" t="s">
        <v>12</v>
      </c>
      <c r="D92" s="19" t="s">
        <v>13</v>
      </c>
      <c r="E92" s="37" t="s">
        <v>32</v>
      </c>
      <c r="F92" s="38"/>
      <c r="H92" s="15" t="str">
        <f t="shared" si="6"/>
        <v/>
      </c>
      <c r="I92" s="7" t="str">
        <f t="shared" si="8"/>
        <v/>
      </c>
      <c r="J92" s="7" t="str">
        <f>IF(ISERROR(SEARCH(J$1,$C92)),"",$O92)</f>
        <v/>
      </c>
      <c r="K92" s="7" t="str">
        <f t="shared" si="9"/>
        <v/>
      </c>
      <c r="L92" s="7" t="str">
        <f t="shared" si="9"/>
        <v/>
      </c>
      <c r="M92" s="7" t="str">
        <f>IF(ISERROR(SEARCH(M$1,$C92)),"",$O92)</f>
        <v/>
      </c>
      <c r="N92" s="7" t="str">
        <f>IF(ISERROR(SEARCH(N$1,$C92)),"",$O92)</f>
        <v/>
      </c>
      <c r="O92" s="4" t="str">
        <f t="shared" si="10"/>
        <v/>
      </c>
      <c r="Q92" s="14">
        <f t="shared" si="7"/>
        <v>0</v>
      </c>
      <c r="R92" s="14">
        <f>SUMIF($A$2:$A$29154,$H92,M$2:M$29154)</f>
        <v>0</v>
      </c>
      <c r="S92" s="14">
        <f>SUMIF($A$2:$A$29154,$H92,N$2:N$29154)</f>
        <v>0</v>
      </c>
    </row>
    <row r="93" spans="1:19" ht="15" customHeight="1" thickBot="1" x14ac:dyDescent="0.3">
      <c r="A93" s="23">
        <v>44203</v>
      </c>
      <c r="B93" s="16">
        <v>44</v>
      </c>
      <c r="C93" s="17" t="s">
        <v>12</v>
      </c>
      <c r="D93" s="19" t="s">
        <v>13</v>
      </c>
      <c r="E93" s="17" t="s">
        <v>32</v>
      </c>
      <c r="F93" s="24"/>
      <c r="H93" s="15" t="str">
        <f t="shared" si="6"/>
        <v/>
      </c>
      <c r="I93" s="7" t="str">
        <f t="shared" si="8"/>
        <v/>
      </c>
      <c r="J93" s="7" t="str">
        <f>IF(ISERROR(SEARCH(J$1,$C93)),"",$O93)</f>
        <v/>
      </c>
      <c r="K93" s="7" t="str">
        <f t="shared" si="9"/>
        <v/>
      </c>
      <c r="L93" s="7" t="str">
        <f t="shared" si="9"/>
        <v/>
      </c>
      <c r="M93" s="7" t="str">
        <f>IF(ISERROR(SEARCH(M$1,$C93)),"",$O93)</f>
        <v/>
      </c>
      <c r="N93" s="7" t="str">
        <f>IF(ISERROR(SEARCH(N$1,$C93)),"",$O93)</f>
        <v/>
      </c>
      <c r="O93" s="4" t="str">
        <f t="shared" si="10"/>
        <v/>
      </c>
      <c r="Q93" s="14">
        <f t="shared" si="7"/>
        <v>0</v>
      </c>
      <c r="R93" s="14">
        <f>SUMIF($A$2:$A$29154,$H93,M$2:M$29154)</f>
        <v>0</v>
      </c>
      <c r="S93" s="14">
        <f>SUMIF($A$2:$A$29154,$H93,N$2:N$29154)</f>
        <v>0</v>
      </c>
    </row>
    <row r="94" spans="1:19" ht="15" customHeight="1" thickBot="1" x14ac:dyDescent="0.3">
      <c r="A94" s="23">
        <v>44203</v>
      </c>
      <c r="B94" s="16">
        <v>45</v>
      </c>
      <c r="C94" s="17" t="s">
        <v>12</v>
      </c>
      <c r="D94" s="19" t="s">
        <v>13</v>
      </c>
      <c r="E94" s="17" t="s">
        <v>32</v>
      </c>
      <c r="F94" s="24"/>
      <c r="H94" s="15" t="str">
        <f t="shared" si="6"/>
        <v/>
      </c>
      <c r="I94" s="7" t="str">
        <f t="shared" si="8"/>
        <v/>
      </c>
      <c r="J94" s="7" t="str">
        <f>IF(ISERROR(SEARCH(J$1,$C94)),"",$O94)</f>
        <v/>
      </c>
      <c r="K94" s="7" t="str">
        <f t="shared" si="9"/>
        <v/>
      </c>
      <c r="L94" s="7" t="str">
        <f t="shared" si="9"/>
        <v/>
      </c>
      <c r="M94" s="7" t="str">
        <f>IF(ISERROR(SEARCH(M$1,$C94)),"",$O94)</f>
        <v/>
      </c>
      <c r="N94" s="7" t="str">
        <f>IF(ISERROR(SEARCH(N$1,$C94)),"",$O94)</f>
        <v/>
      </c>
      <c r="O94" s="4" t="str">
        <f t="shared" si="10"/>
        <v/>
      </c>
      <c r="Q94" s="14">
        <f t="shared" si="7"/>
        <v>0</v>
      </c>
      <c r="R94" s="14">
        <f>SUMIF($A$2:$A$29154,$H94,M$2:M$29154)</f>
        <v>0</v>
      </c>
      <c r="S94" s="14">
        <f>SUMIF($A$2:$A$29154,$H94,N$2:N$29154)</f>
        <v>0</v>
      </c>
    </row>
    <row r="95" spans="1:19" ht="15" customHeight="1" thickBot="1" x14ac:dyDescent="0.3">
      <c r="A95" s="23">
        <v>44203</v>
      </c>
      <c r="B95" s="16">
        <v>46</v>
      </c>
      <c r="C95" s="17" t="s">
        <v>29</v>
      </c>
      <c r="D95" s="19" t="s">
        <v>13</v>
      </c>
      <c r="E95" s="17" t="s">
        <v>94</v>
      </c>
      <c r="F95" s="24"/>
      <c r="H95" s="15" t="str">
        <f t="shared" si="6"/>
        <v/>
      </c>
      <c r="I95" s="7" t="str">
        <f t="shared" si="8"/>
        <v/>
      </c>
      <c r="J95" s="7" t="str">
        <f>IF(ISERROR(SEARCH(J$1,$C95)),"",$O95)</f>
        <v/>
      </c>
      <c r="K95" s="7" t="str">
        <f t="shared" si="9"/>
        <v/>
      </c>
      <c r="L95" s="7" t="str">
        <f t="shared" si="9"/>
        <v/>
      </c>
      <c r="M95" s="7" t="str">
        <f>IF(ISERROR(SEARCH(M$1,$C95)),"",$O95)</f>
        <v/>
      </c>
      <c r="N95" s="7" t="str">
        <f>IF(ISERROR(SEARCH(N$1,$C95)),"",$O95)</f>
        <v/>
      </c>
      <c r="O95" s="4" t="str">
        <f t="shared" si="10"/>
        <v/>
      </c>
      <c r="Q95" s="14">
        <f t="shared" si="7"/>
        <v>0</v>
      </c>
      <c r="R95" s="14">
        <f>SUMIF($A$2:$A$29154,$H95,M$2:M$29154)</f>
        <v>0</v>
      </c>
      <c r="S95" s="14">
        <f>SUMIF($A$2:$A$29154,$H95,N$2:N$29154)</f>
        <v>0</v>
      </c>
    </row>
    <row r="96" spans="1:19" ht="15" customHeight="1" thickBot="1" x14ac:dyDescent="0.3">
      <c r="A96" s="23">
        <v>44203</v>
      </c>
      <c r="B96" s="16">
        <v>47</v>
      </c>
      <c r="C96" s="17" t="s">
        <v>15</v>
      </c>
      <c r="D96" s="18" t="s">
        <v>8</v>
      </c>
      <c r="E96" s="17" t="s">
        <v>95</v>
      </c>
      <c r="F96" s="24"/>
      <c r="H96" s="15">
        <f t="shared" si="6"/>
        <v>44203</v>
      </c>
      <c r="I96" s="7" t="str">
        <f t="shared" si="8"/>
        <v/>
      </c>
      <c r="J96" s="7">
        <f>IF(ISERROR(SEARCH(J$1,$C96)),"",$O96)</f>
        <v>10.83</v>
      </c>
      <c r="K96" s="7" t="str">
        <f t="shared" si="9"/>
        <v/>
      </c>
      <c r="L96" s="7" t="str">
        <f t="shared" si="9"/>
        <v/>
      </c>
      <c r="M96" s="7" t="str">
        <f>IF(ISERROR(SEARCH(M$1,$C96)),"",$O96)</f>
        <v/>
      </c>
      <c r="N96" s="7" t="str">
        <f>IF(ISERROR(SEARCH(N$1,$C96)),"",$O96)</f>
        <v/>
      </c>
      <c r="O96" s="4">
        <f t="shared" si="10"/>
        <v>10.83</v>
      </c>
      <c r="Q96" s="14">
        <f t="shared" si="7"/>
        <v>729692.50999999989</v>
      </c>
      <c r="R96" s="14">
        <f>SUMIF($A$2:$A$29154,$H96,M$2:M$29154)</f>
        <v>0</v>
      </c>
      <c r="S96" s="14">
        <f>SUMIF($A$2:$A$29154,$H96,N$2:N$29154)</f>
        <v>0</v>
      </c>
    </row>
    <row r="97" spans="1:20" ht="15" customHeight="1" thickBot="1" x14ac:dyDescent="0.3">
      <c r="A97" s="23">
        <v>44203</v>
      </c>
      <c r="B97" s="16">
        <v>48</v>
      </c>
      <c r="C97" s="17" t="s">
        <v>29</v>
      </c>
      <c r="D97" s="19" t="s">
        <v>13</v>
      </c>
      <c r="E97" s="17" t="s">
        <v>96</v>
      </c>
      <c r="F97" s="24"/>
      <c r="H97" s="15" t="str">
        <f t="shared" si="6"/>
        <v/>
      </c>
      <c r="I97" s="7" t="str">
        <f t="shared" si="8"/>
        <v/>
      </c>
      <c r="J97" s="7" t="str">
        <f>IF(ISERROR(SEARCH(J$1,$C97)),"",$O97)</f>
        <v/>
      </c>
      <c r="K97" s="7" t="str">
        <f t="shared" si="9"/>
        <v/>
      </c>
      <c r="L97" s="7" t="str">
        <f t="shared" si="9"/>
        <v/>
      </c>
      <c r="M97" s="7" t="str">
        <f>IF(ISERROR(SEARCH(M$1,$C97)),"",$O97)</f>
        <v/>
      </c>
      <c r="N97" s="7" t="str">
        <f>IF(ISERROR(SEARCH(N$1,$C97)),"",$O97)</f>
        <v/>
      </c>
      <c r="O97" s="4" t="str">
        <f t="shared" si="10"/>
        <v/>
      </c>
      <c r="Q97" s="14">
        <f t="shared" si="7"/>
        <v>0</v>
      </c>
      <c r="R97" s="14">
        <f>SUMIF($A$2:$A$29154,$H97,M$2:M$29154)</f>
        <v>0</v>
      </c>
      <c r="S97" s="14">
        <f>SUMIF($A$2:$A$29154,$H97,N$2:N$29154)</f>
        <v>0</v>
      </c>
    </row>
    <row r="98" spans="1:20" ht="15" customHeight="1" thickBot="1" x14ac:dyDescent="0.3">
      <c r="A98" s="23">
        <v>44203</v>
      </c>
      <c r="B98" s="16">
        <v>49</v>
      </c>
      <c r="C98" s="17" t="s">
        <v>15</v>
      </c>
      <c r="D98" s="18" t="s">
        <v>8</v>
      </c>
      <c r="E98" s="17" t="s">
        <v>97</v>
      </c>
      <c r="F98" s="24"/>
      <c r="H98" s="15">
        <f t="shared" si="6"/>
        <v>44203</v>
      </c>
      <c r="I98" s="7" t="str">
        <f t="shared" si="8"/>
        <v/>
      </c>
      <c r="J98" s="7">
        <f>IF(ISERROR(SEARCH(J$1,$C98)),"",$O98)</f>
        <v>17.25</v>
      </c>
      <c r="K98" s="7" t="str">
        <f t="shared" si="9"/>
        <v/>
      </c>
      <c r="L98" s="7" t="str">
        <f t="shared" si="9"/>
        <v/>
      </c>
      <c r="M98" s="7" t="str">
        <f>IF(ISERROR(SEARCH(M$1,$C98)),"",$O98)</f>
        <v/>
      </c>
      <c r="N98" s="7" t="str">
        <f>IF(ISERROR(SEARCH(N$1,$C98)),"",$O98)</f>
        <v/>
      </c>
      <c r="O98" s="4">
        <f t="shared" si="10"/>
        <v>17.25</v>
      </c>
      <c r="Q98" s="14">
        <f t="shared" si="7"/>
        <v>729692.50999999989</v>
      </c>
      <c r="R98" s="14">
        <f>SUMIF($A$2:$A$29154,$H98,M$2:M$29154)</f>
        <v>0</v>
      </c>
      <c r="S98" s="14">
        <f>SUMIF($A$2:$A$29154,$H98,N$2:N$29154)</f>
        <v>0</v>
      </c>
    </row>
    <row r="99" spans="1:20" ht="15" customHeight="1" thickBot="1" x14ac:dyDescent="0.3">
      <c r="A99" s="23">
        <v>44202</v>
      </c>
      <c r="B99" s="16">
        <v>4</v>
      </c>
      <c r="C99" s="17" t="s">
        <v>12</v>
      </c>
      <c r="D99" s="19" t="s">
        <v>13</v>
      </c>
      <c r="E99" s="17" t="s">
        <v>98</v>
      </c>
      <c r="F99" s="24"/>
      <c r="H99" s="15" t="str">
        <f t="shared" si="6"/>
        <v/>
      </c>
      <c r="I99" s="7" t="str">
        <f t="shared" si="8"/>
        <v/>
      </c>
      <c r="J99" s="7" t="str">
        <f>IF(ISERROR(SEARCH(J$1,$C99)),"",$O99)</f>
        <v/>
      </c>
      <c r="K99" s="7" t="str">
        <f t="shared" si="9"/>
        <v/>
      </c>
      <c r="L99" s="7" t="str">
        <f t="shared" si="9"/>
        <v/>
      </c>
      <c r="M99" s="7" t="str">
        <f>IF(ISERROR(SEARCH(M$1,$C99)),"",$O99)</f>
        <v/>
      </c>
      <c r="N99" s="7" t="str">
        <f>IF(ISERROR(SEARCH(N$1,$C99)),"",$O99)</f>
        <v/>
      </c>
      <c r="O99" s="4" t="str">
        <f t="shared" si="10"/>
        <v/>
      </c>
      <c r="Q99" s="14">
        <f t="shared" si="7"/>
        <v>0</v>
      </c>
      <c r="R99" s="14">
        <f>SUMIF($A$2:$A$29154,$H99,M$2:M$29154)</f>
        <v>0</v>
      </c>
      <c r="S99" s="14">
        <f>SUMIF($A$2:$A$29154,$H99,N$2:N$29154)</f>
        <v>0</v>
      </c>
    </row>
    <row r="100" spans="1:20" ht="15" customHeight="1" thickBot="1" x14ac:dyDescent="0.3">
      <c r="A100" s="23">
        <v>44202</v>
      </c>
      <c r="B100" s="16">
        <v>5</v>
      </c>
      <c r="C100" s="17" t="s">
        <v>12</v>
      </c>
      <c r="D100" s="19" t="s">
        <v>13</v>
      </c>
      <c r="E100" s="17" t="s">
        <v>99</v>
      </c>
      <c r="F100" s="24"/>
      <c r="H100" s="15" t="str">
        <f t="shared" si="6"/>
        <v/>
      </c>
      <c r="I100" s="7" t="str">
        <f t="shared" si="8"/>
        <v/>
      </c>
      <c r="J100" s="7" t="str">
        <f>IF(ISERROR(SEARCH(J$1,$C100)),"",$O100)</f>
        <v/>
      </c>
      <c r="K100" s="7" t="str">
        <f t="shared" si="9"/>
        <v/>
      </c>
      <c r="L100" s="7" t="str">
        <f t="shared" si="9"/>
        <v/>
      </c>
      <c r="M100" s="7" t="str">
        <f>IF(ISERROR(SEARCH(M$1,$C100)),"",$O100)</f>
        <v/>
      </c>
      <c r="N100" s="7" t="str">
        <f>IF(ISERROR(SEARCH(N$1,$C100)),"",$O100)</f>
        <v/>
      </c>
      <c r="O100" s="4" t="str">
        <f t="shared" si="10"/>
        <v/>
      </c>
      <c r="Q100" s="14">
        <f t="shared" si="7"/>
        <v>0</v>
      </c>
      <c r="R100" s="14">
        <f>SUMIF($A$2:$A$29154,$H100,M$2:M$29154)</f>
        <v>0</v>
      </c>
      <c r="S100" s="14">
        <f>SUMIF($A$2:$A$29154,$H100,N$2:N$29154)</f>
        <v>0</v>
      </c>
    </row>
    <row r="101" spans="1:20" ht="15" customHeight="1" thickBot="1" x14ac:dyDescent="0.3">
      <c r="A101" s="27">
        <v>44202</v>
      </c>
      <c r="B101" s="28">
        <v>6</v>
      </c>
      <c r="C101" s="29" t="s">
        <v>12</v>
      </c>
      <c r="D101" s="19" t="s">
        <v>13</v>
      </c>
      <c r="E101" s="29" t="s">
        <v>100</v>
      </c>
      <c r="F101" s="30"/>
      <c r="H101" s="15" t="str">
        <f t="shared" si="6"/>
        <v/>
      </c>
      <c r="I101" s="7" t="str">
        <f t="shared" si="8"/>
        <v/>
      </c>
      <c r="J101" s="7" t="str">
        <f>IF(ISERROR(SEARCH(J$1,$C101)),"",$O101)</f>
        <v/>
      </c>
      <c r="K101" s="7" t="str">
        <f t="shared" si="9"/>
        <v/>
      </c>
      <c r="L101" s="7" t="str">
        <f t="shared" si="9"/>
        <v/>
      </c>
      <c r="M101" s="7" t="str">
        <f>IF(ISERROR(SEARCH(M$1,$C101)),"",$O101)</f>
        <v/>
      </c>
      <c r="N101" s="7" t="str">
        <f>IF(ISERROR(SEARCH(N$1,$C101)),"",$O101)</f>
        <v/>
      </c>
      <c r="O101" s="4" t="str">
        <f t="shared" si="10"/>
        <v/>
      </c>
      <c r="Q101" s="14">
        <f t="shared" si="7"/>
        <v>0</v>
      </c>
      <c r="R101" s="14">
        <f>SUMIF($A$2:$A$29154,$H101,M$2:M$29154)</f>
        <v>0</v>
      </c>
      <c r="S101" s="14">
        <f>SUMIF($A$2:$A$29154,$H101,N$2:N$29154)</f>
        <v>0</v>
      </c>
    </row>
    <row r="102" spans="1:20" ht="15" customHeight="1" thickBot="1" x14ac:dyDescent="0.3">
      <c r="A102" s="35">
        <v>44202</v>
      </c>
      <c r="B102" s="36">
        <v>7</v>
      </c>
      <c r="C102" s="37" t="s">
        <v>12</v>
      </c>
      <c r="D102" s="19" t="s">
        <v>13</v>
      </c>
      <c r="E102" s="37" t="s">
        <v>101</v>
      </c>
      <c r="F102" s="38"/>
      <c r="H102" s="15" t="str">
        <f t="shared" si="6"/>
        <v/>
      </c>
      <c r="I102" s="7" t="str">
        <f t="shared" si="8"/>
        <v/>
      </c>
      <c r="J102" s="7" t="str">
        <f>IF(ISERROR(SEARCH(J$1,$C102)),"",$O102)</f>
        <v/>
      </c>
      <c r="K102" s="7" t="str">
        <f t="shared" si="9"/>
        <v/>
      </c>
      <c r="L102" s="7" t="str">
        <f t="shared" si="9"/>
        <v/>
      </c>
      <c r="M102" s="7" t="str">
        <f>IF(ISERROR(SEARCH(M$1,$C102)),"",$O102)</f>
        <v/>
      </c>
      <c r="N102" s="7" t="str">
        <f>IF(ISERROR(SEARCH(N$1,$C102)),"",$O102)</f>
        <v/>
      </c>
      <c r="O102" s="4" t="str">
        <f t="shared" si="10"/>
        <v/>
      </c>
      <c r="Q102" s="14">
        <f t="shared" si="7"/>
        <v>0</v>
      </c>
      <c r="R102" s="14">
        <f>SUMIF($A$2:$A$29154,$H102,M$2:M$29154)</f>
        <v>0</v>
      </c>
      <c r="S102" s="14">
        <f>SUMIF($A$2:$A$29154,$H102,N$2:N$29154)</f>
        <v>0</v>
      </c>
    </row>
    <row r="103" spans="1:20" ht="15" customHeight="1" thickBot="1" x14ac:dyDescent="0.3">
      <c r="A103" s="23">
        <v>44202</v>
      </c>
      <c r="B103" s="16">
        <v>8</v>
      </c>
      <c r="C103" s="17" t="s">
        <v>12</v>
      </c>
      <c r="D103" s="19" t="s">
        <v>13</v>
      </c>
      <c r="E103" s="17" t="s">
        <v>32</v>
      </c>
      <c r="F103" s="24"/>
      <c r="H103" s="15" t="str">
        <f t="shared" si="6"/>
        <v/>
      </c>
      <c r="I103" s="7" t="str">
        <f t="shared" si="8"/>
        <v/>
      </c>
      <c r="J103" s="7" t="str">
        <f>IF(ISERROR(SEARCH(J$1,$C103)),"",$O103)</f>
        <v/>
      </c>
      <c r="K103" s="7" t="str">
        <f t="shared" si="9"/>
        <v/>
      </c>
      <c r="L103" s="7" t="str">
        <f t="shared" si="9"/>
        <v/>
      </c>
      <c r="M103" s="7" t="str">
        <f>IF(ISERROR(SEARCH(M$1,$C103)),"",$O103)</f>
        <v/>
      </c>
      <c r="N103" s="7" t="str">
        <f>IF(ISERROR(SEARCH(N$1,$C103)),"",$O103)</f>
        <v/>
      </c>
      <c r="O103" s="4" t="str">
        <f t="shared" si="10"/>
        <v/>
      </c>
      <c r="Q103" s="14">
        <f t="shared" si="7"/>
        <v>0</v>
      </c>
      <c r="R103" s="14">
        <f>SUMIF($A$2:$A$29154,$H103,M$2:M$29154)</f>
        <v>0</v>
      </c>
      <c r="S103" s="14">
        <f>SUMIF($A$2:$A$29154,$H103,N$2:N$29154)</f>
        <v>0</v>
      </c>
    </row>
    <row r="104" spans="1:20" ht="15" customHeight="1" thickBot="1" x14ac:dyDescent="0.3">
      <c r="A104" s="23">
        <v>44202</v>
      </c>
      <c r="B104" s="16">
        <v>9</v>
      </c>
      <c r="C104" s="17" t="s">
        <v>12</v>
      </c>
      <c r="D104" s="19" t="s">
        <v>13</v>
      </c>
      <c r="E104" s="17" t="s">
        <v>32</v>
      </c>
      <c r="F104" s="24"/>
      <c r="H104" s="15" t="str">
        <f t="shared" si="6"/>
        <v/>
      </c>
      <c r="I104" s="7" t="str">
        <f t="shared" si="8"/>
        <v/>
      </c>
      <c r="J104" s="7" t="str">
        <f>IF(ISERROR(SEARCH(J$1,$C104)),"",$O104)</f>
        <v/>
      </c>
      <c r="K104" s="7" t="str">
        <f t="shared" si="9"/>
        <v/>
      </c>
      <c r="L104" s="7" t="str">
        <f t="shared" si="9"/>
        <v/>
      </c>
      <c r="M104" s="7" t="str">
        <f>IF(ISERROR(SEARCH(M$1,$C104)),"",$O104)</f>
        <v/>
      </c>
      <c r="N104" s="7" t="str">
        <f>IF(ISERROR(SEARCH(N$1,$C104)),"",$O104)</f>
        <v/>
      </c>
      <c r="O104" s="4" t="str">
        <f t="shared" si="10"/>
        <v/>
      </c>
      <c r="Q104" s="14">
        <f t="shared" si="7"/>
        <v>0</v>
      </c>
      <c r="R104" s="14">
        <f>SUMIF($A$2:$A$29154,$H104,M$2:M$29154)</f>
        <v>0</v>
      </c>
      <c r="S104" s="14">
        <f>SUMIF($A$2:$A$29154,$H104,N$2:N$29154)</f>
        <v>0</v>
      </c>
    </row>
    <row r="105" spans="1:20" ht="15" customHeight="1" thickBot="1" x14ac:dyDescent="0.3">
      <c r="A105" s="23">
        <v>44202</v>
      </c>
      <c r="B105" s="16">
        <v>10</v>
      </c>
      <c r="C105" s="17" t="s">
        <v>12</v>
      </c>
      <c r="D105" s="19" t="s">
        <v>13</v>
      </c>
      <c r="E105" s="17" t="s">
        <v>32</v>
      </c>
      <c r="F105" s="24"/>
      <c r="H105" s="15" t="str">
        <f t="shared" si="6"/>
        <v/>
      </c>
      <c r="I105" s="7" t="str">
        <f t="shared" si="8"/>
        <v/>
      </c>
      <c r="J105" s="7" t="str">
        <f>IF(ISERROR(SEARCH(J$1,$C105)),"",$O105)</f>
        <v/>
      </c>
      <c r="K105" s="7" t="str">
        <f t="shared" si="9"/>
        <v/>
      </c>
      <c r="L105" s="7" t="str">
        <f t="shared" si="9"/>
        <v/>
      </c>
      <c r="M105" s="7" t="str">
        <f>IF(ISERROR(SEARCH(M$1,$C105)),"",$O105)</f>
        <v/>
      </c>
      <c r="N105" s="7" t="str">
        <f>IF(ISERROR(SEARCH(N$1,$C105)),"",$O105)</f>
        <v/>
      </c>
      <c r="O105" s="4" t="str">
        <f t="shared" si="10"/>
        <v/>
      </c>
      <c r="Q105" s="14">
        <f t="shared" si="7"/>
        <v>0</v>
      </c>
      <c r="R105" s="14">
        <f>SUMIF($A$2:$A$29154,$H105,M$2:M$29154)</f>
        <v>0</v>
      </c>
      <c r="S105" s="14">
        <f>SUMIF($A$2:$A$29154,$H105,N$2:N$29154)</f>
        <v>0</v>
      </c>
    </row>
    <row r="106" spans="1:20" ht="15" customHeight="1" thickBot="1" x14ac:dyDescent="0.3">
      <c r="A106" s="23">
        <v>44202</v>
      </c>
      <c r="B106" s="16">
        <v>11</v>
      </c>
      <c r="C106" s="17" t="s">
        <v>12</v>
      </c>
      <c r="D106" s="19" t="s">
        <v>13</v>
      </c>
      <c r="E106" s="17" t="s">
        <v>32</v>
      </c>
      <c r="F106" s="24"/>
      <c r="H106" s="15" t="str">
        <f t="shared" ref="H106:H131" si="11">IF(LEFT(D106,5)="Débit",A106,"")</f>
        <v/>
      </c>
      <c r="I106" s="7" t="str">
        <f t="shared" si="8"/>
        <v/>
      </c>
      <c r="J106" s="7" t="str">
        <f>IF(ISERROR(SEARCH(J$1,$C106)),"",$O106)</f>
        <v/>
      </c>
      <c r="K106" s="7" t="str">
        <f t="shared" si="9"/>
        <v/>
      </c>
      <c r="L106" s="7" t="str">
        <f t="shared" si="9"/>
        <v/>
      </c>
      <c r="M106" s="7" t="str">
        <f>IF(ISERROR(SEARCH(M$1,$C106)),"",$O106)</f>
        <v/>
      </c>
      <c r="N106" s="7" t="str">
        <f>IF(ISERROR(SEARCH(N$1,$C106)),"",$O106)</f>
        <v/>
      </c>
      <c r="O106" s="4" t="str">
        <f t="shared" si="10"/>
        <v/>
      </c>
      <c r="Q106" s="14">
        <f t="shared" si="7"/>
        <v>0</v>
      </c>
      <c r="R106" s="14">
        <f>SUMIF($A$2:$A$29154,$H106,M$2:M$29154)</f>
        <v>0</v>
      </c>
      <c r="S106" s="14">
        <f>SUMIF($A$2:$A$29154,$H106,N$2:N$29154)</f>
        <v>0</v>
      </c>
    </row>
    <row r="107" spans="1:20" ht="15" customHeight="1" thickBot="1" x14ac:dyDescent="0.3">
      <c r="A107" s="23">
        <v>44202</v>
      </c>
      <c r="B107" s="16">
        <v>12</v>
      </c>
      <c r="C107" s="17" t="s">
        <v>12</v>
      </c>
      <c r="D107" s="19" t="s">
        <v>13</v>
      </c>
      <c r="E107" s="17" t="s">
        <v>32</v>
      </c>
      <c r="F107" s="24"/>
      <c r="H107" s="15" t="str">
        <f t="shared" si="11"/>
        <v/>
      </c>
      <c r="I107" s="7" t="str">
        <f t="shared" si="8"/>
        <v/>
      </c>
      <c r="J107" s="7" t="str">
        <f>IF(ISERROR(SEARCH(J$1,$C107)),"",$O107)</f>
        <v/>
      </c>
      <c r="K107" s="7" t="str">
        <f t="shared" si="9"/>
        <v/>
      </c>
      <c r="L107" s="7" t="str">
        <f t="shared" si="9"/>
        <v/>
      </c>
      <c r="M107" s="7" t="str">
        <f>IF(ISERROR(SEARCH(M$1,$C107)),"",$O107)</f>
        <v/>
      </c>
      <c r="N107" s="7" t="str">
        <f>IF(ISERROR(SEARCH(N$1,$C107)),"",$O107)</f>
        <v/>
      </c>
      <c r="O107" s="4" t="str">
        <f t="shared" si="10"/>
        <v/>
      </c>
      <c r="Q107" s="14">
        <f t="shared" si="7"/>
        <v>0</v>
      </c>
      <c r="R107" s="14">
        <f>SUMIF($A$2:$A$29154,$H107,M$2:M$29154)</f>
        <v>0</v>
      </c>
      <c r="S107" s="14">
        <f>SUMIF($A$2:$A$29154,$H107,N$2:N$29154)</f>
        <v>0</v>
      </c>
    </row>
    <row r="108" spans="1:20" ht="15" customHeight="1" thickBot="1" x14ac:dyDescent="0.3">
      <c r="A108" s="23">
        <v>44202</v>
      </c>
      <c r="B108" s="16">
        <v>13</v>
      </c>
      <c r="C108" s="17" t="s">
        <v>12</v>
      </c>
      <c r="D108" s="19" t="s">
        <v>13</v>
      </c>
      <c r="E108" s="17" t="s">
        <v>32</v>
      </c>
      <c r="F108" s="24"/>
      <c r="H108" s="15" t="str">
        <f t="shared" si="11"/>
        <v/>
      </c>
      <c r="I108" s="7" t="str">
        <f t="shared" si="8"/>
        <v/>
      </c>
      <c r="J108" s="7" t="str">
        <f>IF(ISERROR(SEARCH(J$1,$C108)),"",$O108)</f>
        <v/>
      </c>
      <c r="K108" s="7" t="str">
        <f t="shared" si="9"/>
        <v/>
      </c>
      <c r="L108" s="7" t="str">
        <f t="shared" si="9"/>
        <v/>
      </c>
      <c r="M108" s="7" t="str">
        <f>IF(ISERROR(SEARCH(M$1,$C108)),"",$O108)</f>
        <v/>
      </c>
      <c r="N108" s="7" t="str">
        <f>IF(ISERROR(SEARCH(N$1,$C108)),"",$O108)</f>
        <v/>
      </c>
      <c r="O108" s="4" t="str">
        <f t="shared" si="10"/>
        <v/>
      </c>
      <c r="Q108" s="14">
        <f t="shared" si="7"/>
        <v>0</v>
      </c>
      <c r="R108" s="14">
        <f>SUMIF($A$2:$A$29154,$H108,M$2:M$29154)</f>
        <v>0</v>
      </c>
      <c r="S108" s="14">
        <f>SUMIF($A$2:$A$29154,$H108,N$2:N$29154)</f>
        <v>0</v>
      </c>
    </row>
    <row r="109" spans="1:20" ht="15" customHeight="1" thickBot="1" x14ac:dyDescent="0.3">
      <c r="A109" s="23">
        <v>44202</v>
      </c>
      <c r="B109" s="16">
        <v>15</v>
      </c>
      <c r="C109" s="17" t="s">
        <v>10</v>
      </c>
      <c r="D109" s="18" t="s">
        <v>8</v>
      </c>
      <c r="E109" s="17" t="s">
        <v>102</v>
      </c>
      <c r="F109" s="24"/>
      <c r="H109" s="15">
        <f t="shared" si="11"/>
        <v>44202</v>
      </c>
      <c r="I109" s="7" t="str">
        <f t="shared" si="8"/>
        <v/>
      </c>
      <c r="J109" s="7" t="str">
        <f>IF(ISERROR(SEARCH(J$1,$C109)),"",$O109)</f>
        <v/>
      </c>
      <c r="K109" s="7">
        <f t="shared" si="9"/>
        <v>58.11</v>
      </c>
      <c r="L109" s="7" t="str">
        <f t="shared" si="9"/>
        <v/>
      </c>
      <c r="M109" s="7" t="str">
        <f>IF(ISERROR(SEARCH(M$1,$C109)),"",$O109)</f>
        <v/>
      </c>
      <c r="N109" s="7" t="str">
        <f>IF(ISERROR(SEARCH(N$1,$C109)),"",$O109)</f>
        <v/>
      </c>
      <c r="O109" s="4">
        <f t="shared" si="10"/>
        <v>58.11</v>
      </c>
      <c r="Q109" s="14">
        <f>SUMIF($A$2:$A$29154,$H109,I$2:I$29154)+SUMIF($A$2:$A$29154,$H109,J$2:J$29154)+SUMIF($A$2:$A$29154,$H109,K$2:K$29154)+SUMIF($A$2:$A$29154,$H109,L$2:L$29154)</f>
        <v>1621.1100000000001</v>
      </c>
      <c r="R109" s="14">
        <f>SUMIF($A$2:$A$29154,$H109,M$2:M$29154)</f>
        <v>2916.45</v>
      </c>
      <c r="S109" s="14">
        <f>SUMIF($A$2:$A$29154,$H109,N$2:N$29154)</f>
        <v>0</v>
      </c>
      <c r="T109" s="4">
        <f>SUMIF($A$2:$A$29154,$H109,I$2:I$29154)+SUMIF($A$2:$A$29154,$H109,J$2:J$29154)+SUMIF($A$2:$A$29154,$H109,K$2:K$29154)+SUMIF($A$2:$A$29154,$H109,L$2:L$29154)</f>
        <v>1621.1100000000001</v>
      </c>
    </row>
    <row r="110" spans="1:20" ht="15" customHeight="1" thickBot="1" x14ac:dyDescent="0.3">
      <c r="A110" s="23">
        <v>44202</v>
      </c>
      <c r="B110" s="16">
        <v>16</v>
      </c>
      <c r="C110" s="17" t="s">
        <v>29</v>
      </c>
      <c r="D110" s="19" t="s">
        <v>13</v>
      </c>
      <c r="E110" s="17" t="s">
        <v>103</v>
      </c>
      <c r="F110" s="24"/>
      <c r="H110" s="15" t="str">
        <f t="shared" si="11"/>
        <v/>
      </c>
      <c r="I110" s="7" t="str">
        <f t="shared" si="8"/>
        <v/>
      </c>
      <c r="J110" s="7" t="str">
        <f>IF(ISERROR(SEARCH(J$1,$C110)),"",$O110)</f>
        <v/>
      </c>
      <c r="K110" s="7" t="str">
        <f t="shared" si="9"/>
        <v/>
      </c>
      <c r="L110" s="7" t="str">
        <f t="shared" si="9"/>
        <v/>
      </c>
      <c r="M110" s="7" t="str">
        <f>IF(ISERROR(SEARCH(M$1,$C110)),"",$O110)</f>
        <v/>
      </c>
      <c r="N110" s="7" t="str">
        <f>IF(ISERROR(SEARCH(N$1,$C110)),"",$O110)</f>
        <v/>
      </c>
      <c r="O110" s="4" t="str">
        <f t="shared" si="10"/>
        <v/>
      </c>
      <c r="Q110" s="14">
        <f t="shared" ref="Q110:Q131" si="12">SUMIF($A$2:$A$29154,$H110,I$2:I$29154)+SUMIF($A$2:$A$29154,$H110,J$2:J$29154)+SUMIF($A$2:$A$29154,$H110,K$2:K$29154)+SUMIF($A$2:$A$29154,$H110,L$2:L$29154)</f>
        <v>0</v>
      </c>
      <c r="R110" s="14">
        <f>SUMIF($A$2:$A$29154,$H110,M$2:M$29154)</f>
        <v>0</v>
      </c>
      <c r="S110" s="14">
        <f>SUMIF($A$2:$A$29154,$H110,N$2:N$29154)</f>
        <v>0</v>
      </c>
    </row>
    <row r="111" spans="1:20" ht="15" customHeight="1" thickBot="1" x14ac:dyDescent="0.3">
      <c r="A111" s="27">
        <v>44202</v>
      </c>
      <c r="B111" s="28">
        <v>17</v>
      </c>
      <c r="C111" s="29" t="s">
        <v>29</v>
      </c>
      <c r="D111" s="19" t="s">
        <v>13</v>
      </c>
      <c r="E111" s="29" t="s">
        <v>104</v>
      </c>
      <c r="F111" s="30"/>
      <c r="H111" s="15" t="str">
        <f t="shared" si="11"/>
        <v/>
      </c>
      <c r="I111" s="7" t="str">
        <f t="shared" si="8"/>
        <v/>
      </c>
      <c r="J111" s="7" t="str">
        <f>IF(ISERROR(SEARCH(J$1,$C111)),"",$O111)</f>
        <v/>
      </c>
      <c r="K111" s="7" t="str">
        <f t="shared" si="9"/>
        <v/>
      </c>
      <c r="L111" s="7" t="str">
        <f t="shared" si="9"/>
        <v/>
      </c>
      <c r="M111" s="7" t="str">
        <f>IF(ISERROR(SEARCH(M$1,$C111)),"",$O111)</f>
        <v/>
      </c>
      <c r="N111" s="7" t="str">
        <f>IF(ISERROR(SEARCH(N$1,$C111)),"",$O111)</f>
        <v/>
      </c>
      <c r="O111" s="4" t="str">
        <f t="shared" si="10"/>
        <v/>
      </c>
      <c r="Q111" s="14">
        <f t="shared" si="12"/>
        <v>0</v>
      </c>
      <c r="R111" s="14">
        <f>SUMIF($A$2:$A$29154,$H111,M$2:M$29154)</f>
        <v>0</v>
      </c>
      <c r="S111" s="14">
        <f>SUMIF($A$2:$A$29154,$H111,N$2:N$29154)</f>
        <v>0</v>
      </c>
    </row>
    <row r="112" spans="1:20" ht="15" customHeight="1" thickBot="1" x14ac:dyDescent="0.3">
      <c r="A112" s="35">
        <v>44202</v>
      </c>
      <c r="B112" s="36">
        <v>18</v>
      </c>
      <c r="C112" s="37" t="s">
        <v>29</v>
      </c>
      <c r="D112" s="19" t="s">
        <v>13</v>
      </c>
      <c r="E112" s="37" t="s">
        <v>105</v>
      </c>
      <c r="F112" s="38"/>
      <c r="H112" s="15" t="str">
        <f t="shared" si="11"/>
        <v/>
      </c>
      <c r="I112" s="7" t="str">
        <f t="shared" si="8"/>
        <v/>
      </c>
      <c r="J112" s="7" t="str">
        <f>IF(ISERROR(SEARCH(J$1,$C112)),"",$O112)</f>
        <v/>
      </c>
      <c r="K112" s="7" t="str">
        <f t="shared" si="9"/>
        <v/>
      </c>
      <c r="L112" s="7" t="str">
        <f t="shared" si="9"/>
        <v/>
      </c>
      <c r="M112" s="7" t="str">
        <f>IF(ISERROR(SEARCH(M$1,$C112)),"",$O112)</f>
        <v/>
      </c>
      <c r="N112" s="7" t="str">
        <f>IF(ISERROR(SEARCH(N$1,$C112)),"",$O112)</f>
        <v/>
      </c>
      <c r="O112" s="4" t="str">
        <f t="shared" si="10"/>
        <v/>
      </c>
      <c r="Q112" s="14">
        <f t="shared" si="12"/>
        <v>0</v>
      </c>
      <c r="R112" s="14">
        <f>SUMIF($A$2:$A$29154,$H112,M$2:M$29154)</f>
        <v>0</v>
      </c>
      <c r="S112" s="14">
        <f>SUMIF($A$2:$A$29154,$H112,N$2:N$29154)</f>
        <v>0</v>
      </c>
    </row>
    <row r="113" spans="1:19" ht="15" customHeight="1" thickBot="1" x14ac:dyDescent="0.3">
      <c r="A113" s="23">
        <v>44202</v>
      </c>
      <c r="B113" s="16">
        <v>19</v>
      </c>
      <c r="C113" s="17" t="s">
        <v>29</v>
      </c>
      <c r="D113" s="19" t="s">
        <v>13</v>
      </c>
      <c r="E113" s="17" t="s">
        <v>106</v>
      </c>
      <c r="F113" s="24"/>
      <c r="H113" s="15" t="str">
        <f t="shared" si="11"/>
        <v/>
      </c>
      <c r="I113" s="7" t="str">
        <f t="shared" si="8"/>
        <v/>
      </c>
      <c r="J113" s="7" t="str">
        <f>IF(ISERROR(SEARCH(J$1,$C113)),"",$O113)</f>
        <v/>
      </c>
      <c r="K113" s="7" t="str">
        <f t="shared" si="9"/>
        <v/>
      </c>
      <c r="L113" s="7" t="str">
        <f t="shared" si="9"/>
        <v/>
      </c>
      <c r="M113" s="7" t="str">
        <f>IF(ISERROR(SEARCH(M$1,$C113)),"",$O113)</f>
        <v/>
      </c>
      <c r="N113" s="7" t="str">
        <f>IF(ISERROR(SEARCH(N$1,$C113)),"",$O113)</f>
        <v/>
      </c>
      <c r="O113" s="4" t="str">
        <f t="shared" si="10"/>
        <v/>
      </c>
      <c r="Q113" s="14">
        <f t="shared" si="12"/>
        <v>0</v>
      </c>
      <c r="R113" s="14">
        <f>SUMIF($A$2:$A$29154,$H113,M$2:M$29154)</f>
        <v>0</v>
      </c>
      <c r="S113" s="14">
        <f>SUMIF($A$2:$A$29154,$H113,N$2:N$29154)</f>
        <v>0</v>
      </c>
    </row>
    <row r="114" spans="1:19" ht="15" customHeight="1" thickBot="1" x14ac:dyDescent="0.3">
      <c r="A114" s="23">
        <v>44202</v>
      </c>
      <c r="B114" s="16">
        <v>20</v>
      </c>
      <c r="C114" s="17" t="s">
        <v>29</v>
      </c>
      <c r="D114" s="19" t="s">
        <v>13</v>
      </c>
      <c r="E114" s="17" t="s">
        <v>107</v>
      </c>
      <c r="F114" s="24"/>
      <c r="H114" s="15" t="str">
        <f t="shared" si="11"/>
        <v/>
      </c>
      <c r="I114" s="7" t="str">
        <f t="shared" si="8"/>
        <v/>
      </c>
      <c r="J114" s="7" t="str">
        <f>IF(ISERROR(SEARCH(J$1,$C114)),"",$O114)</f>
        <v/>
      </c>
      <c r="K114" s="7" t="str">
        <f t="shared" si="9"/>
        <v/>
      </c>
      <c r="L114" s="7" t="str">
        <f t="shared" si="9"/>
        <v/>
      </c>
      <c r="M114" s="7" t="str">
        <f>IF(ISERROR(SEARCH(M$1,$C114)),"",$O114)</f>
        <v/>
      </c>
      <c r="N114" s="7" t="str">
        <f>IF(ISERROR(SEARCH(N$1,$C114)),"",$O114)</f>
        <v/>
      </c>
      <c r="O114" s="4" t="str">
        <f t="shared" si="10"/>
        <v/>
      </c>
      <c r="Q114" s="14">
        <f t="shared" si="12"/>
        <v>0</v>
      </c>
      <c r="R114" s="14">
        <f>SUMIF($A$2:$A$29154,$H114,M$2:M$29154)</f>
        <v>0</v>
      </c>
      <c r="S114" s="14">
        <f>SUMIF($A$2:$A$29154,$H114,N$2:N$29154)</f>
        <v>0</v>
      </c>
    </row>
    <row r="115" spans="1:19" ht="15" customHeight="1" thickBot="1" x14ac:dyDescent="0.3">
      <c r="A115" s="25">
        <v>44202</v>
      </c>
      <c r="B115" s="20">
        <v>21</v>
      </c>
      <c r="C115" s="21" t="s">
        <v>18</v>
      </c>
      <c r="D115" s="39" t="s">
        <v>13</v>
      </c>
      <c r="E115" s="21" t="s">
        <v>108</v>
      </c>
      <c r="F115" s="26"/>
      <c r="H115" s="15" t="str">
        <f t="shared" si="11"/>
        <v/>
      </c>
      <c r="I115" s="7" t="str">
        <f t="shared" si="8"/>
        <v/>
      </c>
      <c r="J115" s="7" t="str">
        <f>IF(ISERROR(SEARCH(J$1,$C115)),"",$O115)</f>
        <v/>
      </c>
      <c r="K115" s="7" t="str">
        <f t="shared" si="9"/>
        <v/>
      </c>
      <c r="L115" s="7" t="str">
        <f t="shared" si="9"/>
        <v/>
      </c>
      <c r="M115" s="7" t="str">
        <f>IF(ISERROR(SEARCH(M$1,$C115)),"",$O115)</f>
        <v/>
      </c>
      <c r="N115" s="7" t="str">
        <f>IF(ISERROR(SEARCH(N$1,$C115)),"",$O115)</f>
        <v/>
      </c>
      <c r="O115" s="4" t="str">
        <f t="shared" si="10"/>
        <v/>
      </c>
      <c r="Q115" s="14">
        <f t="shared" si="12"/>
        <v>0</v>
      </c>
      <c r="R115" s="14">
        <f>SUMIF($A$2:$A$29154,$H115,M$2:M$29154)</f>
        <v>0</v>
      </c>
      <c r="S115" s="14">
        <f>SUMIF($A$2:$A$29154,$H115,N$2:N$29154)</f>
        <v>0</v>
      </c>
    </row>
    <row r="116" spans="1:19" ht="15" customHeight="1" thickBot="1" x14ac:dyDescent="0.3">
      <c r="A116" s="23">
        <v>44202</v>
      </c>
      <c r="B116" s="16">
        <v>22</v>
      </c>
      <c r="C116" s="17" t="s">
        <v>15</v>
      </c>
      <c r="D116" s="18" t="s">
        <v>8</v>
      </c>
      <c r="E116" s="17" t="s">
        <v>109</v>
      </c>
      <c r="F116" s="24"/>
      <c r="H116" s="15">
        <f t="shared" si="11"/>
        <v>44202</v>
      </c>
      <c r="I116" s="7" t="str">
        <f t="shared" si="8"/>
        <v/>
      </c>
      <c r="J116" s="7">
        <f>IF(ISERROR(SEARCH(J$1,$C116)),"",$O116)</f>
        <v>469.98</v>
      </c>
      <c r="K116" s="7" t="str">
        <f t="shared" si="9"/>
        <v/>
      </c>
      <c r="L116" s="7" t="str">
        <f t="shared" si="9"/>
        <v/>
      </c>
      <c r="M116" s="7" t="str">
        <f>IF(ISERROR(SEARCH(M$1,$C116)),"",$O116)</f>
        <v/>
      </c>
      <c r="N116" s="7" t="str">
        <f>IF(ISERROR(SEARCH(N$1,$C116)),"",$O116)</f>
        <v/>
      </c>
      <c r="O116" s="4">
        <f t="shared" si="10"/>
        <v>469.98</v>
      </c>
      <c r="Q116" s="14">
        <f t="shared" si="12"/>
        <v>1621.1100000000001</v>
      </c>
      <c r="R116" s="14">
        <f>SUMIF($A$2:$A$29154,$H116,M$2:M$29154)</f>
        <v>2916.45</v>
      </c>
      <c r="S116" s="14">
        <f>SUMIF($A$2:$A$29154,$H116,N$2:N$29154)</f>
        <v>0</v>
      </c>
    </row>
    <row r="117" spans="1:19" ht="15" customHeight="1" thickBot="1" x14ac:dyDescent="0.3">
      <c r="A117" s="23">
        <v>44202</v>
      </c>
      <c r="B117" s="16">
        <v>23</v>
      </c>
      <c r="C117" s="17" t="s">
        <v>29</v>
      </c>
      <c r="D117" s="19" t="s">
        <v>13</v>
      </c>
      <c r="E117" s="17" t="s">
        <v>94</v>
      </c>
      <c r="F117" s="24"/>
      <c r="H117" s="15" t="str">
        <f t="shared" si="11"/>
        <v/>
      </c>
      <c r="I117" s="7" t="str">
        <f t="shared" si="8"/>
        <v/>
      </c>
      <c r="J117" s="7" t="str">
        <f>IF(ISERROR(SEARCH(J$1,$C117)),"",$O117)</f>
        <v/>
      </c>
      <c r="K117" s="7" t="str">
        <f t="shared" si="9"/>
        <v/>
      </c>
      <c r="L117" s="7" t="str">
        <f t="shared" si="9"/>
        <v/>
      </c>
      <c r="M117" s="7" t="str">
        <f>IF(ISERROR(SEARCH(M$1,$C117)),"",$O117)</f>
        <v/>
      </c>
      <c r="N117" s="7" t="str">
        <f>IF(ISERROR(SEARCH(N$1,$C117)),"",$O117)</f>
        <v/>
      </c>
      <c r="O117" s="4" t="str">
        <f t="shared" si="10"/>
        <v/>
      </c>
      <c r="Q117" s="14">
        <f t="shared" si="12"/>
        <v>0</v>
      </c>
      <c r="R117" s="14">
        <f>SUMIF($A$2:$A$29154,$H117,M$2:M$29154)</f>
        <v>0</v>
      </c>
      <c r="S117" s="14">
        <f>SUMIF($A$2:$A$29154,$H117,N$2:N$29154)</f>
        <v>0</v>
      </c>
    </row>
    <row r="118" spans="1:19" ht="15" customHeight="1" thickBot="1" x14ac:dyDescent="0.3">
      <c r="A118" s="23">
        <v>44202</v>
      </c>
      <c r="B118" s="16">
        <v>24</v>
      </c>
      <c r="C118" s="17" t="s">
        <v>15</v>
      </c>
      <c r="D118" s="18" t="s">
        <v>8</v>
      </c>
      <c r="E118" s="17" t="s">
        <v>110</v>
      </c>
      <c r="F118" s="24"/>
      <c r="H118" s="15">
        <f t="shared" si="11"/>
        <v>44202</v>
      </c>
      <c r="I118" s="7" t="str">
        <f t="shared" si="8"/>
        <v/>
      </c>
      <c r="J118" s="7">
        <f>IF(ISERROR(SEARCH(J$1,$C118)),"",$O118)</f>
        <v>179</v>
      </c>
      <c r="K118" s="7" t="str">
        <f t="shared" si="9"/>
        <v/>
      </c>
      <c r="L118" s="7" t="str">
        <f t="shared" si="9"/>
        <v/>
      </c>
      <c r="M118" s="7" t="str">
        <f>IF(ISERROR(SEARCH(M$1,$C118)),"",$O118)</f>
        <v/>
      </c>
      <c r="N118" s="7" t="str">
        <f>IF(ISERROR(SEARCH(N$1,$C118)),"",$O118)</f>
        <v/>
      </c>
      <c r="O118" s="4">
        <f t="shared" si="10"/>
        <v>179</v>
      </c>
      <c r="Q118" s="14">
        <f t="shared" si="12"/>
        <v>1621.1100000000001</v>
      </c>
      <c r="R118" s="14">
        <f>SUMIF($A$2:$A$29154,$H118,M$2:M$29154)</f>
        <v>2916.45</v>
      </c>
      <c r="S118" s="14">
        <f>SUMIF($A$2:$A$29154,$H118,N$2:N$29154)</f>
        <v>0</v>
      </c>
    </row>
    <row r="119" spans="1:19" ht="15" customHeight="1" thickBot="1" x14ac:dyDescent="0.3">
      <c r="A119" s="23">
        <v>44202</v>
      </c>
      <c r="B119" s="16">
        <v>25</v>
      </c>
      <c r="C119" s="17" t="s">
        <v>15</v>
      </c>
      <c r="D119" s="18" t="s">
        <v>8</v>
      </c>
      <c r="E119" s="17" t="s">
        <v>111</v>
      </c>
      <c r="F119" s="24"/>
      <c r="H119" s="15">
        <f t="shared" si="11"/>
        <v>44202</v>
      </c>
      <c r="I119" s="7" t="str">
        <f t="shared" si="8"/>
        <v/>
      </c>
      <c r="J119" s="7">
        <f>IF(ISERROR(SEARCH(J$1,$C119)),"",$O119)</f>
        <v>198.75</v>
      </c>
      <c r="K119" s="7" t="str">
        <f t="shared" si="9"/>
        <v/>
      </c>
      <c r="L119" s="7" t="str">
        <f t="shared" si="9"/>
        <v/>
      </c>
      <c r="M119" s="7" t="str">
        <f>IF(ISERROR(SEARCH(M$1,$C119)),"",$O119)</f>
        <v/>
      </c>
      <c r="N119" s="7" t="str">
        <f>IF(ISERROR(SEARCH(N$1,$C119)),"",$O119)</f>
        <v/>
      </c>
      <c r="O119" s="4">
        <f t="shared" si="10"/>
        <v>198.75</v>
      </c>
      <c r="Q119" s="14">
        <f t="shared" si="12"/>
        <v>1621.1100000000001</v>
      </c>
      <c r="R119" s="14">
        <f>SUMIF($A$2:$A$29154,$H119,M$2:M$29154)</f>
        <v>2916.45</v>
      </c>
      <c r="S119" s="14">
        <f>SUMIF($A$2:$A$29154,$H119,N$2:N$29154)</f>
        <v>0</v>
      </c>
    </row>
    <row r="120" spans="1:19" ht="15" customHeight="1" thickBot="1" x14ac:dyDescent="0.3">
      <c r="A120" s="23">
        <v>44202</v>
      </c>
      <c r="B120" s="16">
        <v>26</v>
      </c>
      <c r="C120" s="17" t="s">
        <v>41</v>
      </c>
      <c r="D120" s="18" t="s">
        <v>8</v>
      </c>
      <c r="E120" s="17" t="s">
        <v>112</v>
      </c>
      <c r="F120" s="24"/>
      <c r="H120" s="15">
        <f t="shared" si="11"/>
        <v>44202</v>
      </c>
      <c r="I120" s="7" t="str">
        <f t="shared" si="8"/>
        <v/>
      </c>
      <c r="J120" s="7" t="str">
        <f>IF(ISERROR(SEARCH(J$1,$C120)),"",$O120)</f>
        <v/>
      </c>
      <c r="K120" s="7" t="str">
        <f t="shared" si="9"/>
        <v/>
      </c>
      <c r="L120" s="7" t="str">
        <f t="shared" si="9"/>
        <v/>
      </c>
      <c r="M120" s="7">
        <f>IF(ISERROR(SEARCH(M$1,$C120)),"",$O120)</f>
        <v>1852.52</v>
      </c>
      <c r="N120" s="7" t="str">
        <f>IF(ISERROR(SEARCH(N$1,$C120)),"",$O120)</f>
        <v/>
      </c>
      <c r="O120" s="4">
        <f t="shared" si="10"/>
        <v>1852.52</v>
      </c>
      <c r="Q120" s="14">
        <f t="shared" si="12"/>
        <v>1621.1100000000001</v>
      </c>
      <c r="R120" s="14">
        <f>SUMIF($A$2:$A$29154,$H120,M$2:M$29154)</f>
        <v>2916.45</v>
      </c>
      <c r="S120" s="14">
        <f>SUMIF($A$2:$A$29154,$H120,N$2:N$29154)</f>
        <v>0</v>
      </c>
    </row>
    <row r="121" spans="1:19" ht="15" customHeight="1" thickBot="1" x14ac:dyDescent="0.3">
      <c r="A121" s="27">
        <v>44202</v>
      </c>
      <c r="B121" s="28">
        <v>27</v>
      </c>
      <c r="C121" s="29" t="s">
        <v>15</v>
      </c>
      <c r="D121" s="18" t="s">
        <v>8</v>
      </c>
      <c r="E121" s="29" t="s">
        <v>113</v>
      </c>
      <c r="F121" s="30"/>
      <c r="H121" s="15">
        <f t="shared" si="11"/>
        <v>44202</v>
      </c>
      <c r="I121" s="7" t="str">
        <f t="shared" si="8"/>
        <v/>
      </c>
      <c r="J121" s="7">
        <f>IF(ISERROR(SEARCH(J$1,$C121)),"",$O121)</f>
        <v>24.33</v>
      </c>
      <c r="K121" s="7" t="str">
        <f t="shared" si="9"/>
        <v/>
      </c>
      <c r="L121" s="7" t="str">
        <f t="shared" si="9"/>
        <v/>
      </c>
      <c r="M121" s="7" t="str">
        <f>IF(ISERROR(SEARCH(M$1,$C121)),"",$O121)</f>
        <v/>
      </c>
      <c r="N121" s="7" t="str">
        <f>IF(ISERROR(SEARCH(N$1,$C121)),"",$O121)</f>
        <v/>
      </c>
      <c r="O121" s="4">
        <f t="shared" si="10"/>
        <v>24.33</v>
      </c>
      <c r="Q121" s="14">
        <f t="shared" si="12"/>
        <v>1621.1100000000001</v>
      </c>
      <c r="R121" s="14">
        <f>SUMIF($A$2:$A$29154,$H121,M$2:M$29154)</f>
        <v>2916.45</v>
      </c>
      <c r="S121" s="14">
        <f>SUMIF($A$2:$A$29154,$H121,N$2:N$29154)</f>
        <v>0</v>
      </c>
    </row>
    <row r="122" spans="1:19" ht="15" customHeight="1" thickBot="1" x14ac:dyDescent="0.3">
      <c r="A122" s="40">
        <v>44202</v>
      </c>
      <c r="B122" s="41">
        <v>28</v>
      </c>
      <c r="C122" s="42" t="s">
        <v>18</v>
      </c>
      <c r="D122" s="22" t="s">
        <v>8</v>
      </c>
      <c r="E122" s="42" t="s">
        <v>114</v>
      </c>
      <c r="F122" s="43"/>
      <c r="H122" s="15">
        <f t="shared" si="11"/>
        <v>44202</v>
      </c>
      <c r="I122" s="7" t="str">
        <f t="shared" si="8"/>
        <v/>
      </c>
      <c r="J122" s="7" t="str">
        <f>IF(ISERROR(SEARCH(J$1,$C122)),"",$O122)</f>
        <v/>
      </c>
      <c r="K122" s="7" t="str">
        <f t="shared" si="9"/>
        <v/>
      </c>
      <c r="L122" s="7">
        <f t="shared" si="9"/>
        <v>690.94</v>
      </c>
      <c r="M122" s="7" t="str">
        <f>IF(ISERROR(SEARCH(M$1,$C122)),"",$O122)</f>
        <v/>
      </c>
      <c r="N122" s="7" t="str">
        <f>IF(ISERROR(SEARCH(N$1,$C122)),"",$O122)</f>
        <v/>
      </c>
      <c r="O122" s="4">
        <f t="shared" si="10"/>
        <v>690.94</v>
      </c>
      <c r="Q122" s="14">
        <f t="shared" si="12"/>
        <v>1621.1100000000001</v>
      </c>
      <c r="R122" s="14">
        <f>SUMIF($A$2:$A$29154,$H122,M$2:M$29154)</f>
        <v>2916.45</v>
      </c>
      <c r="S122" s="14">
        <f>SUMIF($A$2:$A$29154,$H122,N$2:N$29154)</f>
        <v>0</v>
      </c>
    </row>
    <row r="123" spans="1:19" ht="15" customHeight="1" thickBot="1" x14ac:dyDescent="0.3">
      <c r="A123" s="23">
        <v>44202</v>
      </c>
      <c r="B123" s="16">
        <v>29</v>
      </c>
      <c r="C123" s="17" t="s">
        <v>41</v>
      </c>
      <c r="D123" s="18" t="s">
        <v>8</v>
      </c>
      <c r="E123" s="17" t="s">
        <v>115</v>
      </c>
      <c r="F123" s="24"/>
      <c r="H123" s="15">
        <f t="shared" si="11"/>
        <v>44202</v>
      </c>
      <c r="I123" s="7" t="str">
        <f t="shared" si="8"/>
        <v/>
      </c>
      <c r="J123" s="7" t="str">
        <f>IF(ISERROR(SEARCH(J$1,$C123)),"",$O123)</f>
        <v/>
      </c>
      <c r="K123" s="7" t="str">
        <f t="shared" si="9"/>
        <v/>
      </c>
      <c r="L123" s="7" t="str">
        <f t="shared" si="9"/>
        <v/>
      </c>
      <c r="M123" s="7">
        <f>IF(ISERROR(SEARCH(M$1,$C123)),"",$O123)</f>
        <v>203.56</v>
      </c>
      <c r="N123" s="7" t="str">
        <f>IF(ISERROR(SEARCH(N$1,$C123)),"",$O123)</f>
        <v/>
      </c>
      <c r="O123" s="4">
        <f t="shared" si="10"/>
        <v>203.56</v>
      </c>
      <c r="Q123" s="14">
        <f t="shared" si="12"/>
        <v>1621.1100000000001</v>
      </c>
      <c r="R123" s="14">
        <f>SUMIF($A$2:$A$29154,$H123,M$2:M$29154)</f>
        <v>2916.45</v>
      </c>
      <c r="S123" s="14">
        <f>SUMIF($A$2:$A$29154,$H123,N$2:N$29154)</f>
        <v>0</v>
      </c>
    </row>
    <row r="124" spans="1:19" ht="15" customHeight="1" thickBot="1" x14ac:dyDescent="0.3">
      <c r="A124" s="23">
        <v>44202</v>
      </c>
      <c r="B124" s="16">
        <v>30</v>
      </c>
      <c r="C124" s="17" t="s">
        <v>41</v>
      </c>
      <c r="D124" s="18" t="s">
        <v>8</v>
      </c>
      <c r="E124" s="17" t="s">
        <v>116</v>
      </c>
      <c r="F124" s="24"/>
      <c r="H124" s="15">
        <f t="shared" si="11"/>
        <v>44202</v>
      </c>
      <c r="I124" s="7" t="str">
        <f t="shared" si="8"/>
        <v/>
      </c>
      <c r="J124" s="7" t="str">
        <f>IF(ISERROR(SEARCH(J$1,$C124)),"",$O124)</f>
        <v/>
      </c>
      <c r="K124" s="7" t="str">
        <f t="shared" si="9"/>
        <v/>
      </c>
      <c r="L124" s="7" t="str">
        <f t="shared" si="9"/>
        <v/>
      </c>
      <c r="M124" s="7">
        <f>IF(ISERROR(SEARCH(M$1,$C124)),"",$O124)</f>
        <v>230.23</v>
      </c>
      <c r="N124" s="7" t="str">
        <f>IF(ISERROR(SEARCH(N$1,$C124)),"",$O124)</f>
        <v/>
      </c>
      <c r="O124" s="4">
        <f t="shared" si="10"/>
        <v>230.23</v>
      </c>
      <c r="Q124" s="14">
        <f t="shared" si="12"/>
        <v>1621.1100000000001</v>
      </c>
      <c r="R124" s="14">
        <f>SUMIF($A$2:$A$29154,$H124,M$2:M$29154)</f>
        <v>2916.45</v>
      </c>
      <c r="S124" s="14">
        <f>SUMIF($A$2:$A$29154,$H124,N$2:N$29154)</f>
        <v>0</v>
      </c>
    </row>
    <row r="125" spans="1:19" ht="15" customHeight="1" thickBot="1" x14ac:dyDescent="0.3">
      <c r="A125" s="23">
        <v>44202</v>
      </c>
      <c r="B125" s="16">
        <v>31</v>
      </c>
      <c r="C125" s="17" t="s">
        <v>41</v>
      </c>
      <c r="D125" s="18" t="s">
        <v>8</v>
      </c>
      <c r="E125" s="17" t="s">
        <v>117</v>
      </c>
      <c r="F125" s="24"/>
      <c r="H125" s="15">
        <f t="shared" si="11"/>
        <v>44202</v>
      </c>
      <c r="I125" s="7" t="str">
        <f t="shared" si="8"/>
        <v/>
      </c>
      <c r="J125" s="7" t="str">
        <f>IF(ISERROR(SEARCH(J$1,$C125)),"",$O125)</f>
        <v/>
      </c>
      <c r="K125" s="7" t="str">
        <f t="shared" si="9"/>
        <v/>
      </c>
      <c r="L125" s="7" t="str">
        <f t="shared" si="9"/>
        <v/>
      </c>
      <c r="M125" s="7">
        <f>IF(ISERROR(SEARCH(M$1,$C125)),"",$O125)</f>
        <v>630.14</v>
      </c>
      <c r="N125" s="7" t="str">
        <f>IF(ISERROR(SEARCH(N$1,$C125)),"",$O125)</f>
        <v/>
      </c>
      <c r="O125" s="4">
        <f t="shared" si="10"/>
        <v>630.14</v>
      </c>
      <c r="Q125" s="14">
        <f t="shared" si="12"/>
        <v>1621.1100000000001</v>
      </c>
      <c r="R125" s="14">
        <f>SUMIF($A$2:$A$29154,$H125,M$2:M$29154)</f>
        <v>2916.45</v>
      </c>
      <c r="S125" s="14">
        <f>SUMIF($A$2:$A$29154,$H125,N$2:N$29154)</f>
        <v>0</v>
      </c>
    </row>
    <row r="126" spans="1:19" ht="15" customHeight="1" thickBot="1" x14ac:dyDescent="0.3">
      <c r="A126" s="23">
        <v>44202</v>
      </c>
      <c r="B126" s="16">
        <v>32</v>
      </c>
      <c r="C126" s="17" t="s">
        <v>29</v>
      </c>
      <c r="D126" s="19" t="s">
        <v>13</v>
      </c>
      <c r="E126" s="17" t="s">
        <v>118</v>
      </c>
      <c r="F126" s="24"/>
      <c r="H126" s="15" t="str">
        <f t="shared" si="11"/>
        <v/>
      </c>
      <c r="I126" s="7" t="str">
        <f t="shared" si="8"/>
        <v/>
      </c>
      <c r="J126" s="7" t="str">
        <f>IF(ISERROR(SEARCH(J$1,$C126)),"",$O126)</f>
        <v/>
      </c>
      <c r="K126" s="7" t="str">
        <f t="shared" si="9"/>
        <v/>
      </c>
      <c r="L126" s="7" t="str">
        <f t="shared" si="9"/>
        <v/>
      </c>
      <c r="M126" s="7" t="str">
        <f>IF(ISERROR(SEARCH(M$1,$C126)),"",$O126)</f>
        <v/>
      </c>
      <c r="N126" s="7" t="str">
        <f>IF(ISERROR(SEARCH(N$1,$C126)),"",$O126)</f>
        <v/>
      </c>
      <c r="O126" s="4" t="str">
        <f t="shared" si="10"/>
        <v/>
      </c>
      <c r="Q126" s="14">
        <f t="shared" si="12"/>
        <v>0</v>
      </c>
      <c r="R126" s="14">
        <f>SUMIF($A$2:$A$29154,$H126,M$2:M$29154)</f>
        <v>0</v>
      </c>
      <c r="S126" s="14">
        <f>SUMIF($A$2:$A$29154,$H126,N$2:N$29154)</f>
        <v>0</v>
      </c>
    </row>
    <row r="127" spans="1:19" ht="15" customHeight="1" thickBot="1" x14ac:dyDescent="0.3">
      <c r="A127" s="25">
        <v>44202</v>
      </c>
      <c r="B127" s="20">
        <v>33</v>
      </c>
      <c r="C127" s="21" t="s">
        <v>18</v>
      </c>
      <c r="D127" s="39" t="s">
        <v>13</v>
      </c>
      <c r="E127" s="21" t="s">
        <v>119</v>
      </c>
      <c r="F127" s="26"/>
      <c r="H127" s="15" t="str">
        <f t="shared" si="11"/>
        <v/>
      </c>
      <c r="I127" s="7" t="str">
        <f t="shared" si="8"/>
        <v/>
      </c>
      <c r="J127" s="7" t="str">
        <f>IF(ISERROR(SEARCH(J$1,$C127)),"",$O127)</f>
        <v/>
      </c>
      <c r="K127" s="7" t="str">
        <f t="shared" si="9"/>
        <v/>
      </c>
      <c r="L127" s="7" t="str">
        <f t="shared" si="9"/>
        <v/>
      </c>
      <c r="M127" s="7" t="str">
        <f>IF(ISERROR(SEARCH(M$1,$C127)),"",$O127)</f>
        <v/>
      </c>
      <c r="N127" s="7" t="str">
        <f>IF(ISERROR(SEARCH(N$1,$C127)),"",$O127)</f>
        <v/>
      </c>
      <c r="O127" s="4" t="str">
        <f t="shared" si="10"/>
        <v/>
      </c>
      <c r="Q127" s="14">
        <f t="shared" si="12"/>
        <v>0</v>
      </c>
      <c r="R127" s="14">
        <f>SUMIF($A$2:$A$29154,$H127,M$2:M$29154)</f>
        <v>0</v>
      </c>
      <c r="S127" s="14">
        <f>SUMIF($A$2:$A$29154,$H127,N$2:N$29154)</f>
        <v>0</v>
      </c>
    </row>
    <row r="128" spans="1:19" ht="15" customHeight="1" thickBot="1" x14ac:dyDescent="0.3">
      <c r="A128" s="25">
        <v>44202</v>
      </c>
      <c r="B128" s="20">
        <v>34</v>
      </c>
      <c r="C128" s="21" t="s">
        <v>18</v>
      </c>
      <c r="D128" s="39" t="s">
        <v>13</v>
      </c>
      <c r="E128" s="21" t="s">
        <v>120</v>
      </c>
      <c r="F128" s="26"/>
      <c r="H128" s="15" t="str">
        <f t="shared" si="11"/>
        <v/>
      </c>
      <c r="I128" s="7" t="str">
        <f t="shared" si="8"/>
        <v/>
      </c>
      <c r="J128" s="7" t="str">
        <f>IF(ISERROR(SEARCH(J$1,$C128)),"",$O128)</f>
        <v/>
      </c>
      <c r="K128" s="7" t="str">
        <f t="shared" si="9"/>
        <v/>
      </c>
      <c r="L128" s="7" t="str">
        <f t="shared" si="9"/>
        <v/>
      </c>
      <c r="M128" s="7" t="str">
        <f>IF(ISERROR(SEARCH(M$1,$C128)),"",$O128)</f>
        <v/>
      </c>
      <c r="N128" s="7" t="str">
        <f>IF(ISERROR(SEARCH(N$1,$C128)),"",$O128)</f>
        <v/>
      </c>
      <c r="O128" s="4" t="str">
        <f t="shared" si="10"/>
        <v/>
      </c>
      <c r="Q128" s="14">
        <f t="shared" si="12"/>
        <v>0</v>
      </c>
      <c r="R128" s="14">
        <f>SUMIF($A$2:$A$29154,$H128,M$2:M$29154)</f>
        <v>0</v>
      </c>
      <c r="S128" s="14">
        <f>SUMIF($A$2:$A$29154,$H128,N$2:N$29154)</f>
        <v>0</v>
      </c>
    </row>
    <row r="129" spans="1:19" ht="15" customHeight="1" thickBot="1" x14ac:dyDescent="0.3">
      <c r="A129" s="23">
        <v>44202</v>
      </c>
      <c r="B129" s="16">
        <v>35</v>
      </c>
      <c r="C129" s="17" t="s">
        <v>12</v>
      </c>
      <c r="D129" s="19" t="s">
        <v>13</v>
      </c>
      <c r="E129" s="17" t="s">
        <v>121</v>
      </c>
      <c r="F129" s="24"/>
      <c r="H129" s="15" t="str">
        <f t="shared" si="11"/>
        <v/>
      </c>
      <c r="I129" s="7" t="str">
        <f t="shared" si="8"/>
        <v/>
      </c>
      <c r="J129" s="7" t="str">
        <f>IF(ISERROR(SEARCH(J$1,$C129)),"",$O129)</f>
        <v/>
      </c>
      <c r="K129" s="7" t="str">
        <f t="shared" si="9"/>
        <v/>
      </c>
      <c r="L129" s="7" t="str">
        <f t="shared" si="9"/>
        <v/>
      </c>
      <c r="M129" s="7" t="str">
        <f>IF(ISERROR(SEARCH(M$1,$C129)),"",$O129)</f>
        <v/>
      </c>
      <c r="N129" s="7" t="str">
        <f>IF(ISERROR(SEARCH(N$1,$C129)),"",$O129)</f>
        <v/>
      </c>
      <c r="O129" s="4" t="str">
        <f t="shared" si="10"/>
        <v/>
      </c>
      <c r="Q129" s="14">
        <f t="shared" si="12"/>
        <v>0</v>
      </c>
      <c r="R129" s="14">
        <f>SUMIF($A$2:$A$29154,$H129,M$2:M$29154)</f>
        <v>0</v>
      </c>
      <c r="S129" s="14">
        <f>SUMIF($A$2:$A$29154,$H129,N$2:N$29154)</f>
        <v>0</v>
      </c>
    </row>
    <row r="130" spans="1:19" ht="15" customHeight="1" thickBot="1" x14ac:dyDescent="0.3">
      <c r="A130" s="23">
        <v>44201</v>
      </c>
      <c r="B130" s="16">
        <v>1</v>
      </c>
      <c r="C130" s="17" t="s">
        <v>41</v>
      </c>
      <c r="D130" s="18" t="s">
        <v>8</v>
      </c>
      <c r="E130" s="17" t="s">
        <v>122</v>
      </c>
      <c r="F130" s="24"/>
      <c r="H130" s="15">
        <f t="shared" si="11"/>
        <v>44201</v>
      </c>
      <c r="I130" s="7" t="str">
        <f t="shared" si="8"/>
        <v/>
      </c>
      <c r="J130" s="7" t="str">
        <f>IF(ISERROR(SEARCH(J$1,$C130)),"",$O130)</f>
        <v/>
      </c>
      <c r="K130" s="7" t="str">
        <f t="shared" si="9"/>
        <v/>
      </c>
      <c r="L130" s="7" t="str">
        <f t="shared" si="9"/>
        <v/>
      </c>
      <c r="M130" s="7">
        <f>IF(ISERROR(SEARCH(M$1,$C130)),"",$O130)</f>
        <v>1717.53</v>
      </c>
      <c r="N130" s="7" t="str">
        <f>IF(ISERROR(SEARCH(N$1,$C130)),"",$O130)</f>
        <v/>
      </c>
      <c r="O130" s="4">
        <f t="shared" si="10"/>
        <v>1717.53</v>
      </c>
      <c r="Q130" s="14">
        <f t="shared" si="12"/>
        <v>0</v>
      </c>
      <c r="R130" s="14">
        <f>SUMIF($A$2:$A$29154,$H130,M$2:M$29154)</f>
        <v>0</v>
      </c>
      <c r="S130" s="14">
        <f>SUMIF($A$2:$A$29154,$H130,N$2:N$29154)</f>
        <v>0</v>
      </c>
    </row>
    <row r="131" spans="1:19" ht="15" customHeight="1" thickBot="1" x14ac:dyDescent="0.3">
      <c r="A131" s="27">
        <v>44201</v>
      </c>
      <c r="B131" s="28">
        <v>3</v>
      </c>
      <c r="C131" s="29" t="s">
        <v>123</v>
      </c>
      <c r="D131" s="18" t="s">
        <v>8</v>
      </c>
      <c r="E131" s="29" t="s">
        <v>124</v>
      </c>
      <c r="F131" s="30"/>
      <c r="H131" s="15">
        <f t="shared" si="11"/>
        <v>44201</v>
      </c>
      <c r="I131" s="7" t="str">
        <f>IF(N131=O131,"",IF(ISERROR(SEARCH(I$1,$C131)),"",$O131))</f>
        <v/>
      </c>
      <c r="J131" s="7" t="str">
        <f>IF(ISERROR(SEARCH(J$1,$C131)),"",$O131)</f>
        <v/>
      </c>
      <c r="K131" s="7" t="str">
        <f>IF(ISERROR(SEARCH(K$1,$C131)),"",$O131)</f>
        <v/>
      </c>
      <c r="L131" s="7" t="str">
        <f>IF(ISERROR(SEARCH(L$1,$C131)),"",$O131)</f>
        <v/>
      </c>
      <c r="M131" s="7">
        <f>-M130</f>
        <v>-1717.53</v>
      </c>
      <c r="N131" s="7" t="str">
        <f>IF(ISERROR(SEARCH(N$1,$C131)),"",$O131)</f>
        <v/>
      </c>
      <c r="O131" s="4">
        <f>IF(LEFT(D131,5)="Débit",_xlfn.NUMBERVALUE(LEFT(E131,LEN(E131)-2),",","."),"")</f>
        <v>-1717.53</v>
      </c>
      <c r="Q131" s="14">
        <f t="shared" si="12"/>
        <v>0</v>
      </c>
      <c r="R131" s="14">
        <f>SUMIF($A$2:$A$29154,$H131,M$2:M$29154)</f>
        <v>0</v>
      </c>
      <c r="S131" s="14">
        <f>SUMIF($A$2:$A$29154,$H131,N$2:N$29154)</f>
        <v>0</v>
      </c>
    </row>
  </sheetData>
  <conditionalFormatting sqref="I2:K131 M2:N131">
    <cfRule type="expression" dxfId="24" priority="2">
      <formula>LEFT(#REF!,4)="Tota"</formula>
    </cfRule>
  </conditionalFormatting>
  <conditionalFormatting sqref="L2:L131">
    <cfRule type="expression" dxfId="23" priority="1">
      <formula>LEFT(#REF!,4)="Tota"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78AC3-136E-441B-A77A-E60D98B03344}">
  <sheetPr codeName="Feuil1"/>
  <dimension ref="A1:H18"/>
  <sheetViews>
    <sheetView tabSelected="1" topLeftCell="C1" workbookViewId="0">
      <pane ySplit="3" topLeftCell="A4" activePane="bottomLeft" state="frozen"/>
      <selection activeCell="I129" sqref="I129"/>
      <selection pane="bottomLeft" activeCell="H6" sqref="H6"/>
    </sheetView>
  </sheetViews>
  <sheetFormatPr baseColWidth="10" defaultRowHeight="15" x14ac:dyDescent="0.25"/>
  <cols>
    <col min="1" max="2" width="8" style="4" hidden="1" customWidth="1"/>
    <col min="3" max="3" width="17.42578125" style="4" bestFit="1" customWidth="1"/>
    <col min="4" max="4" width="11.42578125" style="4"/>
    <col min="5" max="7" width="10.28515625" style="4" customWidth="1"/>
    <col min="8" max="8" width="12.140625" style="4" bestFit="1" customWidth="1"/>
    <col min="9" max="16384" width="11.42578125" style="4"/>
  </cols>
  <sheetData>
    <row r="1" spans="1:8" x14ac:dyDescent="0.25">
      <c r="B1" s="1"/>
      <c r="C1" s="2"/>
      <c r="D1" s="2"/>
      <c r="E1" s="2"/>
      <c r="F1" s="2"/>
      <c r="G1" s="2"/>
      <c r="H1" s="2"/>
    </row>
    <row r="2" spans="1:8" ht="15.75" thickBot="1" x14ac:dyDescent="0.3">
      <c r="B2" s="1"/>
      <c r="C2" s="2"/>
      <c r="D2" s="2"/>
      <c r="E2" s="2"/>
      <c r="F2" s="2"/>
      <c r="G2" s="2"/>
      <c r="H2" s="2"/>
    </row>
    <row r="3" spans="1:8" ht="15.75" thickBot="1" x14ac:dyDescent="0.3">
      <c r="B3" s="3"/>
      <c r="C3" s="12"/>
      <c r="D3" s="13" t="s">
        <v>0</v>
      </c>
      <c r="E3" s="13" t="s">
        <v>1</v>
      </c>
      <c r="F3" s="13" t="s">
        <v>2</v>
      </c>
      <c r="G3" s="13" t="s">
        <v>3</v>
      </c>
      <c r="H3" s="13" t="s">
        <v>4</v>
      </c>
    </row>
    <row r="4" spans="1:8" x14ac:dyDescent="0.25">
      <c r="A4" s="5" t="e">
        <f>+#REF!+1</f>
        <v>#REF!</v>
      </c>
      <c r="B4" s="1" t="str">
        <f t="shared" ref="B4:B18" si="0">LEFT(TEXT(C4,"jjjj"),1)</f>
        <v>l</v>
      </c>
      <c r="C4" s="9">
        <v>44200</v>
      </c>
      <c r="D4" s="10">
        <v>1389600.2099999995</v>
      </c>
      <c r="E4" s="11"/>
      <c r="F4" s="8"/>
      <c r="G4" s="8"/>
      <c r="H4" s="8"/>
    </row>
    <row r="5" spans="1:8" x14ac:dyDescent="0.25">
      <c r="A5" s="5" t="e">
        <f t="shared" ref="A5:A18" si="1">+A4+1</f>
        <v>#REF!</v>
      </c>
      <c r="B5" s="1" t="str">
        <f t="shared" si="0"/>
        <v>m</v>
      </c>
      <c r="C5" s="9">
        <f t="shared" ref="C5:C18" si="2">+C4+1</f>
        <v>44201</v>
      </c>
      <c r="D5" s="10">
        <f>+D4+E5+F5+G5+H5</f>
        <v>1389600.2099999995</v>
      </c>
      <c r="E5" s="11"/>
      <c r="F5" s="8">
        <f>VLOOKUP($C5,Recettes!$A$2:$S$18899,18,0)</f>
        <v>0</v>
      </c>
      <c r="G5" s="8">
        <f>VLOOKUP($C5,Recettes!$A$2:$S$18899,19,0)</f>
        <v>0</v>
      </c>
      <c r="H5" s="8">
        <f>VLOOKUP($C5,Recettes!$A$2:$S$18899,17,0)</f>
        <v>0</v>
      </c>
    </row>
    <row r="6" spans="1:8" x14ac:dyDescent="0.25">
      <c r="A6" s="5" t="e">
        <f t="shared" si="1"/>
        <v>#REF!</v>
      </c>
      <c r="B6" s="1" t="str">
        <f t="shared" si="0"/>
        <v>m</v>
      </c>
      <c r="C6" s="9">
        <f t="shared" si="2"/>
        <v>44202</v>
      </c>
      <c r="D6" s="10">
        <f t="shared" ref="D6:D18" si="3">+D5+E6+F6+G6+H6</f>
        <v>1389600.2099999995</v>
      </c>
      <c r="E6" s="11"/>
      <c r="F6" s="8">
        <f>VLOOKUP($C6,Recettes!$A$2:$S$18899,18,0)</f>
        <v>0</v>
      </c>
      <c r="G6" s="8">
        <f>VLOOKUP($C6,Recettes!$A$2:$S$18899,19,0)</f>
        <v>0</v>
      </c>
      <c r="H6" s="8">
        <f>VLOOKUP($C6,Recettes!$A$2:$S$18899,17,0)</f>
        <v>0</v>
      </c>
    </row>
    <row r="7" spans="1:8" x14ac:dyDescent="0.25">
      <c r="A7" s="5" t="e">
        <f t="shared" si="1"/>
        <v>#REF!</v>
      </c>
      <c r="B7" s="1" t="str">
        <f t="shared" si="0"/>
        <v>j</v>
      </c>
      <c r="C7" s="9">
        <f t="shared" si="2"/>
        <v>44203</v>
      </c>
      <c r="D7" s="10">
        <f t="shared" si="3"/>
        <v>2119292.7199999993</v>
      </c>
      <c r="E7" s="11"/>
      <c r="F7" s="8">
        <f>VLOOKUP($C7,Recettes!$A$2:$S$18899,18,0)</f>
        <v>0</v>
      </c>
      <c r="G7" s="8">
        <f>VLOOKUP($C7,Recettes!$A$2:$S$18899,19,0)</f>
        <v>0</v>
      </c>
      <c r="H7" s="8">
        <f>VLOOKUP($C7,Recettes!$A$2:$S$18899,17,0)</f>
        <v>729692.50999999989</v>
      </c>
    </row>
    <row r="8" spans="1:8" x14ac:dyDescent="0.25">
      <c r="A8" s="5" t="e">
        <f t="shared" si="1"/>
        <v>#REF!</v>
      </c>
      <c r="B8" s="1" t="str">
        <f t="shared" si="0"/>
        <v>v</v>
      </c>
      <c r="C8" s="9">
        <f t="shared" si="2"/>
        <v>44204</v>
      </c>
      <c r="D8" s="10">
        <f t="shared" si="3"/>
        <v>2119985.5899999994</v>
      </c>
      <c r="E8" s="11"/>
      <c r="F8" s="8">
        <f>VLOOKUP($C8,Recettes!$A$2:$S$18899,18,0)</f>
        <v>0</v>
      </c>
      <c r="G8" s="8">
        <f>VLOOKUP($C8,Recettes!$A$2:$S$18899,19,0)</f>
        <v>0</v>
      </c>
      <c r="H8" s="8">
        <f>VLOOKUP($C8,Recettes!$A$2:$S$18899,17,0)</f>
        <v>692.86999999999989</v>
      </c>
    </row>
    <row r="9" spans="1:8" x14ac:dyDescent="0.25">
      <c r="A9" s="5" t="e">
        <f t="shared" si="1"/>
        <v>#REF!</v>
      </c>
      <c r="B9" s="1" t="str">
        <f t="shared" si="0"/>
        <v>s</v>
      </c>
      <c r="C9" s="9">
        <f t="shared" si="2"/>
        <v>44205</v>
      </c>
      <c r="D9" s="10" t="e">
        <f t="shared" si="3"/>
        <v>#N/A</v>
      </c>
      <c r="E9" s="11"/>
      <c r="F9" s="8" t="e">
        <f>VLOOKUP($C9,Recettes!$A$2:$S$18899,18,0)</f>
        <v>#N/A</v>
      </c>
      <c r="G9" s="8" t="e">
        <f>VLOOKUP($C9,Recettes!$A$2:$S$18899,19,0)</f>
        <v>#N/A</v>
      </c>
      <c r="H9" s="8" t="e">
        <f>VLOOKUP($C9,Recettes!$A$2:$S$18899,17,0)</f>
        <v>#N/A</v>
      </c>
    </row>
    <row r="10" spans="1:8" x14ac:dyDescent="0.25">
      <c r="A10" s="5" t="e">
        <f t="shared" si="1"/>
        <v>#REF!</v>
      </c>
      <c r="B10" s="1" t="str">
        <f t="shared" si="0"/>
        <v>d</v>
      </c>
      <c r="C10" s="9">
        <f t="shared" si="2"/>
        <v>44206</v>
      </c>
      <c r="D10" s="10" t="e">
        <f t="shared" si="3"/>
        <v>#N/A</v>
      </c>
      <c r="E10" s="11"/>
      <c r="F10" s="8" t="e">
        <f>VLOOKUP($C10,Recettes!$A$2:$S$18899,18,0)</f>
        <v>#N/A</v>
      </c>
      <c r="G10" s="8" t="e">
        <f>VLOOKUP($C10,Recettes!$A$2:$S$18899,19,0)</f>
        <v>#N/A</v>
      </c>
      <c r="H10" s="8" t="e">
        <f>VLOOKUP($C10,Recettes!$A$2:$S$18899,17,0)</f>
        <v>#N/A</v>
      </c>
    </row>
    <row r="11" spans="1:8" x14ac:dyDescent="0.25">
      <c r="A11" s="5" t="e">
        <f t="shared" si="1"/>
        <v>#REF!</v>
      </c>
      <c r="B11" s="1" t="str">
        <f t="shared" si="0"/>
        <v>l</v>
      </c>
      <c r="C11" s="9">
        <f t="shared" si="2"/>
        <v>44207</v>
      </c>
      <c r="D11" s="10" t="e">
        <f t="shared" si="3"/>
        <v>#N/A</v>
      </c>
      <c r="E11" s="11"/>
      <c r="F11" s="8">
        <f>VLOOKUP($C11,Recettes!$A$2:$S$18899,18,0)</f>
        <v>6259.85</v>
      </c>
      <c r="G11" s="8">
        <f>VLOOKUP($C11,Recettes!$A$2:$S$18899,19,0)</f>
        <v>0</v>
      </c>
      <c r="H11" s="8">
        <f>VLOOKUP($C11,Recettes!$A$2:$S$18899,17,0)</f>
        <v>91363.87000000001</v>
      </c>
    </row>
    <row r="12" spans="1:8" x14ac:dyDescent="0.25">
      <c r="A12" s="5" t="e">
        <f t="shared" si="1"/>
        <v>#REF!</v>
      </c>
      <c r="B12" s="1" t="str">
        <f t="shared" si="0"/>
        <v>m</v>
      </c>
      <c r="C12" s="9">
        <f t="shared" si="2"/>
        <v>44208</v>
      </c>
      <c r="D12" s="10" t="e">
        <f t="shared" si="3"/>
        <v>#N/A</v>
      </c>
      <c r="E12" s="11"/>
      <c r="F12" s="8">
        <f>VLOOKUP($C12,Recettes!$A$2:$S$18899,18,0)</f>
        <v>0</v>
      </c>
      <c r="G12" s="8">
        <f>VLOOKUP($C12,Recettes!$A$2:$S$18899,19,0)</f>
        <v>0</v>
      </c>
      <c r="H12" s="8">
        <f>VLOOKUP($C12,Recettes!$A$2:$S$18899,17,0)</f>
        <v>181304.87999999992</v>
      </c>
    </row>
    <row r="13" spans="1:8" x14ac:dyDescent="0.25">
      <c r="A13" s="5" t="e">
        <f t="shared" si="1"/>
        <v>#REF!</v>
      </c>
      <c r="B13" s="1" t="str">
        <f t="shared" si="0"/>
        <v>m</v>
      </c>
      <c r="C13" s="9">
        <f t="shared" si="2"/>
        <v>44209</v>
      </c>
      <c r="D13" s="10" t="e">
        <f t="shared" si="3"/>
        <v>#N/A</v>
      </c>
      <c r="E13" s="11"/>
      <c r="F13" s="8" t="e">
        <f>VLOOKUP($C13,Recettes!$A$2:$S$18899,18,0)</f>
        <v>#N/A</v>
      </c>
      <c r="G13" s="8" t="e">
        <f>VLOOKUP($C13,Recettes!$A$2:$S$18899,19,0)</f>
        <v>#N/A</v>
      </c>
      <c r="H13" s="8" t="e">
        <f>VLOOKUP($C13,Recettes!$A$2:$S$18899,17,0)</f>
        <v>#N/A</v>
      </c>
    </row>
    <row r="14" spans="1:8" x14ac:dyDescent="0.25">
      <c r="A14" s="5" t="e">
        <f t="shared" si="1"/>
        <v>#REF!</v>
      </c>
      <c r="B14" s="1" t="str">
        <f t="shared" si="0"/>
        <v>j</v>
      </c>
      <c r="C14" s="9">
        <f t="shared" si="2"/>
        <v>44210</v>
      </c>
      <c r="D14" s="10" t="e">
        <f t="shared" si="3"/>
        <v>#N/A</v>
      </c>
      <c r="E14" s="11"/>
      <c r="F14" s="8" t="e">
        <f>VLOOKUP($C14,Recettes!$A$2:$S$18899,18,0)</f>
        <v>#N/A</v>
      </c>
      <c r="G14" s="8" t="e">
        <f>VLOOKUP($C14,Recettes!$A$2:$S$18899,19,0)</f>
        <v>#N/A</v>
      </c>
      <c r="H14" s="8" t="e">
        <f>VLOOKUP($C14,Recettes!$A$2:$S$18899,17,0)</f>
        <v>#N/A</v>
      </c>
    </row>
    <row r="15" spans="1:8" x14ac:dyDescent="0.25">
      <c r="A15" s="5" t="e">
        <f t="shared" si="1"/>
        <v>#REF!</v>
      </c>
      <c r="B15" s="1" t="str">
        <f t="shared" si="0"/>
        <v>v</v>
      </c>
      <c r="C15" s="9">
        <f t="shared" si="2"/>
        <v>44211</v>
      </c>
      <c r="D15" s="10" t="e">
        <f t="shared" si="3"/>
        <v>#N/A</v>
      </c>
      <c r="E15" s="11"/>
      <c r="F15" s="8" t="e">
        <f>VLOOKUP($C15,Recettes!$A$2:$S$18899,18,0)</f>
        <v>#N/A</v>
      </c>
      <c r="G15" s="8" t="e">
        <f>VLOOKUP($C15,Recettes!$A$2:$S$18899,19,0)</f>
        <v>#N/A</v>
      </c>
      <c r="H15" s="8" t="e">
        <f>VLOOKUP($C15,Recettes!$A$2:$S$18899,17,0)</f>
        <v>#N/A</v>
      </c>
    </row>
    <row r="16" spans="1:8" x14ac:dyDescent="0.25">
      <c r="A16" s="5" t="e">
        <f t="shared" si="1"/>
        <v>#REF!</v>
      </c>
      <c r="B16" s="1" t="str">
        <f t="shared" si="0"/>
        <v>s</v>
      </c>
      <c r="C16" s="9">
        <f t="shared" si="2"/>
        <v>44212</v>
      </c>
      <c r="D16" s="10" t="e">
        <f t="shared" si="3"/>
        <v>#N/A</v>
      </c>
      <c r="E16" s="11"/>
      <c r="F16" s="8" t="e">
        <f>VLOOKUP($C16,Recettes!$A$2:$S$18899,18,0)</f>
        <v>#N/A</v>
      </c>
      <c r="G16" s="8" t="e">
        <f>VLOOKUP($C16,Recettes!$A$2:$S$18899,19,0)</f>
        <v>#N/A</v>
      </c>
      <c r="H16" s="8" t="e">
        <f>VLOOKUP($C16,Recettes!$A$2:$S$18899,17,0)</f>
        <v>#N/A</v>
      </c>
    </row>
    <row r="17" spans="1:8" x14ac:dyDescent="0.25">
      <c r="A17" s="5" t="e">
        <f t="shared" si="1"/>
        <v>#REF!</v>
      </c>
      <c r="B17" s="1" t="str">
        <f t="shared" si="0"/>
        <v>d</v>
      </c>
      <c r="C17" s="9">
        <f t="shared" si="2"/>
        <v>44213</v>
      </c>
      <c r="D17" s="10" t="e">
        <f t="shared" si="3"/>
        <v>#N/A</v>
      </c>
      <c r="E17" s="11"/>
      <c r="F17" s="8" t="e">
        <f>VLOOKUP($C17,Recettes!$A$2:$S$18899,18,0)</f>
        <v>#N/A</v>
      </c>
      <c r="G17" s="8" t="e">
        <f>VLOOKUP($C17,Recettes!$A$2:$S$18899,19,0)</f>
        <v>#N/A</v>
      </c>
      <c r="H17" s="8" t="e">
        <f>VLOOKUP($C17,Recettes!$A$2:$S$18899,17,0)</f>
        <v>#N/A</v>
      </c>
    </row>
    <row r="18" spans="1:8" x14ac:dyDescent="0.25">
      <c r="A18" s="5" t="e">
        <f t="shared" si="1"/>
        <v>#REF!</v>
      </c>
      <c r="B18" s="1" t="str">
        <f t="shared" si="0"/>
        <v>l</v>
      </c>
      <c r="C18" s="9">
        <f t="shared" si="2"/>
        <v>44214</v>
      </c>
      <c r="D18" s="10" t="e">
        <f t="shared" si="3"/>
        <v>#N/A</v>
      </c>
      <c r="E18" s="11"/>
      <c r="F18" s="8" t="e">
        <f>VLOOKUP($C18,Recettes!$A$2:$S$18899,18,0)</f>
        <v>#N/A</v>
      </c>
      <c r="G18" s="8" t="e">
        <f>VLOOKUP($C18,Recettes!$A$2:$S$18899,19,0)</f>
        <v>#N/A</v>
      </c>
      <c r="H18" s="8" t="e">
        <f>VLOOKUP($C18,Recettes!$A$2:$S$18899,17,0)</f>
        <v>#N/A</v>
      </c>
    </row>
  </sheetData>
  <conditionalFormatting sqref="C4:D5 C9:C10 E7 E9:E10 C6:C7 E12:E18 C12:C18 D6:D18">
    <cfRule type="expression" dxfId="22" priority="540">
      <formula>$C4=TODAY()</formula>
    </cfRule>
    <cfRule type="expression" dxfId="21" priority="541">
      <formula>$B4="d"</formula>
    </cfRule>
    <cfRule type="expression" dxfId="20" priority="542">
      <formula>$B4="s"</formula>
    </cfRule>
  </conditionalFormatting>
  <conditionalFormatting sqref="E4:E6">
    <cfRule type="expression" dxfId="19" priority="145">
      <formula>$A4=TODAY()</formula>
    </cfRule>
    <cfRule type="expression" dxfId="18" priority="146">
      <formula>$B4="d"</formula>
    </cfRule>
    <cfRule type="expression" dxfId="17" priority="147">
      <formula>$B4="s"</formula>
    </cfRule>
  </conditionalFormatting>
  <conditionalFormatting sqref="E4:E6">
    <cfRule type="cellIs" dxfId="16" priority="144" operator="lessThan">
      <formula>0</formula>
    </cfRule>
  </conditionalFormatting>
  <conditionalFormatting sqref="C11 E11">
    <cfRule type="expression" dxfId="15" priority="95">
      <formula>$C11=TODAY()</formula>
    </cfRule>
    <cfRule type="expression" dxfId="14" priority="96">
      <formula>$B11="d"</formula>
    </cfRule>
    <cfRule type="expression" dxfId="13" priority="97">
      <formula>$B11="s"</formula>
    </cfRule>
  </conditionalFormatting>
  <conditionalFormatting sqref="C8 E8">
    <cfRule type="expression" dxfId="12" priority="70">
      <formula>$C8=TODAY()</formula>
    </cfRule>
    <cfRule type="expression" dxfId="11" priority="71">
      <formula>$B8="d"</formula>
    </cfRule>
    <cfRule type="expression" dxfId="10" priority="72">
      <formula>$B8="s"</formula>
    </cfRule>
  </conditionalFormatting>
  <conditionalFormatting sqref="G4:H18">
    <cfRule type="expression" dxfId="2" priority="16">
      <formula>$C4=TODAY()</formula>
    </cfRule>
    <cfRule type="expression" dxfId="1" priority="17">
      <formula>$B4="d"</formula>
    </cfRule>
    <cfRule type="expression" dxfId="0" priority="18">
      <formula>$B4="s"</formula>
    </cfRule>
  </conditionalFormatting>
  <conditionalFormatting sqref="F4:F18">
    <cfRule type="expression" dxfId="5" priority="10">
      <formula>$C4=TODAY()</formula>
    </cfRule>
    <cfRule type="expression" dxfId="4" priority="11">
      <formula>$B4="d"</formula>
    </cfRule>
    <cfRule type="expression" dxfId="3" priority="12">
      <formula>$B4="s"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Sébastien DAMAY</cp:lastModifiedBy>
  <cp:lastPrinted>2020-10-23T10:22:36Z</cp:lastPrinted>
  <dcterms:created xsi:type="dcterms:W3CDTF">2019-08-22T14:15:09Z</dcterms:created>
  <dcterms:modified xsi:type="dcterms:W3CDTF">2021-01-12T16:49:55Z</dcterms:modified>
</cp:coreProperties>
</file>