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8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8800" windowHeight="12300" tabRatio="664" activeTab="2"/>
  </bookViews>
  <sheets>
    <sheet name="TOTAL D" sheetId="7" r:id="rId1"/>
    <sheet name="Détail" sheetId="20" r:id="rId2"/>
    <sheet name="R-D" sheetId="2" r:id="rId3"/>
    <sheet name="Feuil1" sheetId="23" r:id="rId4"/>
    <sheet name="TOTAL R" sheetId="8" r:id="rId5"/>
  </sheets>
  <definedNames>
    <definedName name="_xlnm.Print_Area" localSheetId="2">'R-D'!$A$1:$M$34</definedName>
    <definedName name="_xlnm.Print_Area" localSheetId="4">'TOTAL R'!$A$1:$N$34</definedName>
  </definedNames>
  <calcPr calcId="162913"/>
</workbook>
</file>

<file path=xl/calcChain.xml><?xml version="1.0" encoding="utf-8"?>
<calcChain xmlns="http://schemas.openxmlformats.org/spreadsheetml/2006/main">
  <c r="I3" i="20" l="1"/>
  <c r="F214" i="23" l="1"/>
  <c r="F184" i="23"/>
  <c r="F153" i="23"/>
  <c r="F124" i="23"/>
  <c r="F93" i="23"/>
  <c r="F61" i="23"/>
  <c r="F31" i="23"/>
  <c r="I13" i="23"/>
  <c r="I12" i="23"/>
  <c r="I11" i="23"/>
  <c r="L10" i="23"/>
  <c r="L16" i="23" s="1"/>
  <c r="I9" i="23"/>
  <c r="G9" i="23"/>
  <c r="I6" i="23"/>
  <c r="P5" i="23"/>
  <c r="H5" i="23"/>
  <c r="B5" i="23"/>
  <c r="B6" i="23" s="1"/>
  <c r="A6" i="23" s="1"/>
  <c r="I4" i="23"/>
  <c r="G4" i="23"/>
  <c r="D4" i="23" s="1"/>
  <c r="A4" i="23"/>
  <c r="G1" i="23"/>
  <c r="B10" i="20"/>
  <c r="G10" i="20"/>
  <c r="A5" i="23" l="1"/>
  <c r="D5" i="23"/>
  <c r="D6" i="23" s="1"/>
  <c r="D7" i="23" s="1"/>
  <c r="D8" i="23" s="1"/>
  <c r="D9" i="23" s="1"/>
  <c r="D10" i="23" s="1"/>
  <c r="D11" i="23" s="1"/>
  <c r="D12" i="23" s="1"/>
  <c r="D13" i="23" s="1"/>
  <c r="D14" i="23" s="1"/>
  <c r="D15" i="23" s="1"/>
  <c r="D16" i="23" s="1"/>
  <c r="D17" i="23" s="1"/>
  <c r="D18" i="23" s="1"/>
  <c r="D19" i="23" s="1"/>
  <c r="D20" i="23" s="1"/>
  <c r="D21" i="23" s="1"/>
  <c r="D22" i="23" s="1"/>
  <c r="D23" i="23" s="1"/>
  <c r="D24" i="23" s="1"/>
  <c r="D25" i="23" s="1"/>
  <c r="D26" i="23" s="1"/>
  <c r="D27" i="23" s="1"/>
  <c r="D28" i="23" s="1"/>
  <c r="D29" i="23" s="1"/>
  <c r="D30" i="23" s="1"/>
  <c r="D31" i="23" s="1"/>
  <c r="D32" i="23" s="1"/>
  <c r="D33" i="23" s="1"/>
  <c r="D34" i="23" s="1"/>
  <c r="D35" i="23" s="1"/>
  <c r="D36" i="23" s="1"/>
  <c r="D37" i="23" s="1"/>
  <c r="D38" i="23" s="1"/>
  <c r="D39" i="23" s="1"/>
  <c r="D40" i="23" s="1"/>
  <c r="D41" i="23" s="1"/>
  <c r="D42" i="23" s="1"/>
  <c r="D43" i="23" s="1"/>
  <c r="D44" i="23" s="1"/>
  <c r="D45" i="23" s="1"/>
  <c r="D46" i="23" s="1"/>
  <c r="D47" i="23" s="1"/>
  <c r="D48" i="23" s="1"/>
  <c r="D49" i="23" s="1"/>
  <c r="D50" i="23" s="1"/>
  <c r="D51" i="23" s="1"/>
  <c r="D52" i="23" s="1"/>
  <c r="D53" i="23" s="1"/>
  <c r="D54" i="23" s="1"/>
  <c r="D55" i="23" s="1"/>
  <c r="D56" i="23" s="1"/>
  <c r="D57" i="23" s="1"/>
  <c r="D58" i="23" s="1"/>
  <c r="D59" i="23" s="1"/>
  <c r="D60" i="23" s="1"/>
  <c r="D61" i="23" s="1"/>
  <c r="D62" i="23" s="1"/>
  <c r="D63" i="23" s="1"/>
  <c r="D64" i="23" s="1"/>
  <c r="D65" i="23" s="1"/>
  <c r="D66" i="23" s="1"/>
  <c r="D67" i="23" s="1"/>
  <c r="D68" i="23" s="1"/>
  <c r="D69" i="23" s="1"/>
  <c r="D70" i="23" s="1"/>
  <c r="D71" i="23" s="1"/>
  <c r="D72" i="23" s="1"/>
  <c r="D73" i="23" s="1"/>
  <c r="D74" i="23" s="1"/>
  <c r="D75" i="23" s="1"/>
  <c r="D76" i="23" s="1"/>
  <c r="D77" i="23" s="1"/>
  <c r="D78" i="23" s="1"/>
  <c r="D79" i="23" s="1"/>
  <c r="D80" i="23" s="1"/>
  <c r="D81" i="23" s="1"/>
  <c r="D82" i="23" s="1"/>
  <c r="D83" i="23" s="1"/>
  <c r="D84" i="23" s="1"/>
  <c r="D85" i="23" s="1"/>
  <c r="D86" i="23" s="1"/>
  <c r="D87" i="23" s="1"/>
  <c r="D88" i="23" s="1"/>
  <c r="D89" i="23" s="1"/>
  <c r="D90" i="23" s="1"/>
  <c r="D91" i="23" s="1"/>
  <c r="D92" i="23" s="1"/>
  <c r="D93" i="23" s="1"/>
  <c r="D94" i="23" s="1"/>
  <c r="D95" i="23" s="1"/>
  <c r="D96" i="23" s="1"/>
  <c r="D97" i="23" s="1"/>
  <c r="D98" i="23" s="1"/>
  <c r="D99" i="23" s="1"/>
  <c r="D100" i="23" s="1"/>
  <c r="D101" i="23" s="1"/>
  <c r="D102" i="23" s="1"/>
  <c r="D103" i="23" s="1"/>
  <c r="D104" i="23" s="1"/>
  <c r="D105" i="23" s="1"/>
  <c r="D106" i="23" s="1"/>
  <c r="D107" i="23" s="1"/>
  <c r="D108" i="23" s="1"/>
  <c r="D109" i="23" s="1"/>
  <c r="D110" i="23" s="1"/>
  <c r="D111" i="23" s="1"/>
  <c r="D112" i="23" s="1"/>
  <c r="D113" i="23" s="1"/>
  <c r="D114" i="23" s="1"/>
  <c r="D115" i="23" s="1"/>
  <c r="D116" i="23" s="1"/>
  <c r="D117" i="23" s="1"/>
  <c r="D118" i="23" s="1"/>
  <c r="D119" i="23" s="1"/>
  <c r="D120" i="23" s="1"/>
  <c r="D121" i="23" s="1"/>
  <c r="D122" i="23" s="1"/>
  <c r="D123" i="23" s="1"/>
  <c r="D124" i="23" s="1"/>
  <c r="D125" i="23" s="1"/>
  <c r="D126" i="23" s="1"/>
  <c r="D127" i="23" s="1"/>
  <c r="D128" i="23" s="1"/>
  <c r="D129" i="23" s="1"/>
  <c r="D130" i="23" s="1"/>
  <c r="D131" i="23" s="1"/>
  <c r="D132" i="23" s="1"/>
  <c r="D133" i="23" s="1"/>
  <c r="D134" i="23" s="1"/>
  <c r="D135" i="23" s="1"/>
  <c r="D136" i="23" s="1"/>
  <c r="D137" i="23" s="1"/>
  <c r="D138" i="23" s="1"/>
  <c r="D139" i="23" s="1"/>
  <c r="D140" i="23" s="1"/>
  <c r="D141" i="23" s="1"/>
  <c r="D142" i="23" s="1"/>
  <c r="D143" i="23" s="1"/>
  <c r="D144" i="23" s="1"/>
  <c r="D145" i="23" s="1"/>
  <c r="D146" i="23" s="1"/>
  <c r="D147" i="23" s="1"/>
  <c r="D148" i="23" s="1"/>
  <c r="D149" i="23" s="1"/>
  <c r="D150" i="23" s="1"/>
  <c r="D151" i="23" s="1"/>
  <c r="D152" i="23" s="1"/>
  <c r="D153" i="23" s="1"/>
  <c r="D154" i="23" s="1"/>
  <c r="D155" i="23" s="1"/>
  <c r="D156" i="23" s="1"/>
  <c r="D157" i="23" s="1"/>
  <c r="D158" i="23" s="1"/>
  <c r="D159" i="23" s="1"/>
  <c r="D160" i="23" s="1"/>
  <c r="D161" i="23" s="1"/>
  <c r="D162" i="23" s="1"/>
  <c r="D163" i="23" s="1"/>
  <c r="D164" i="23" s="1"/>
  <c r="D165" i="23" s="1"/>
  <c r="D166" i="23" s="1"/>
  <c r="D167" i="23" s="1"/>
  <c r="D168" i="23" s="1"/>
  <c r="D169" i="23" s="1"/>
  <c r="D170" i="23" s="1"/>
  <c r="D171" i="23" s="1"/>
  <c r="D172" i="23" s="1"/>
  <c r="D173" i="23" s="1"/>
  <c r="D174" i="23" s="1"/>
  <c r="D175" i="23" s="1"/>
  <c r="D176" i="23" s="1"/>
  <c r="D177" i="23" s="1"/>
  <c r="D178" i="23" s="1"/>
  <c r="D179" i="23" s="1"/>
  <c r="D180" i="23" s="1"/>
  <c r="D181" i="23" s="1"/>
  <c r="D182" i="23" s="1"/>
  <c r="D183" i="23" s="1"/>
  <c r="D184" i="23" s="1"/>
  <c r="D185" i="23" s="1"/>
  <c r="D186" i="23" s="1"/>
  <c r="D187" i="23" s="1"/>
  <c r="D188" i="23" s="1"/>
  <c r="D189" i="23" s="1"/>
  <c r="D190" i="23" s="1"/>
  <c r="D191" i="23" s="1"/>
  <c r="D192" i="23" s="1"/>
  <c r="D193" i="23" s="1"/>
  <c r="D194" i="23" s="1"/>
  <c r="D195" i="23" s="1"/>
  <c r="D196" i="23" s="1"/>
  <c r="D197" i="23" s="1"/>
  <c r="D198" i="23" s="1"/>
  <c r="D199" i="23" s="1"/>
  <c r="D200" i="23" s="1"/>
  <c r="D201" i="23" s="1"/>
  <c r="D202" i="23" s="1"/>
  <c r="D203" i="23" s="1"/>
  <c r="D204" i="23" s="1"/>
  <c r="D205" i="23" s="1"/>
  <c r="D206" i="23" s="1"/>
  <c r="D207" i="23" s="1"/>
  <c r="D208" i="23" s="1"/>
  <c r="D209" i="23" s="1"/>
  <c r="D210" i="23" s="1"/>
  <c r="D211" i="23" s="1"/>
  <c r="D212" i="23" s="1"/>
  <c r="D213" i="23" s="1"/>
  <c r="D214" i="23" s="1"/>
  <c r="D215" i="23" s="1"/>
  <c r="D216" i="23" s="1"/>
  <c r="D217" i="23" s="1"/>
  <c r="D218" i="23" s="1"/>
  <c r="D219" i="23" s="1"/>
  <c r="D220" i="23" s="1"/>
  <c r="D221" i="23" s="1"/>
  <c r="D222" i="23" s="1"/>
  <c r="D223" i="23" s="1"/>
  <c r="D224" i="23" s="1"/>
  <c r="D225" i="23" s="1"/>
  <c r="D226" i="23" s="1"/>
  <c r="D227" i="23" s="1"/>
  <c r="D228" i="23" s="1"/>
  <c r="D229" i="23" s="1"/>
  <c r="B7" i="23"/>
  <c r="B8" i="23" l="1"/>
  <c r="A7" i="23"/>
  <c r="D2" i="23"/>
  <c r="B15" i="20"/>
  <c r="G29" i="20"/>
  <c r="A8" i="23" l="1"/>
  <c r="B9" i="23"/>
  <c r="G28" i="20"/>
  <c r="G27" i="20"/>
  <c r="G26" i="20"/>
  <c r="G25" i="20"/>
  <c r="G24" i="20"/>
  <c r="G23" i="20"/>
  <c r="G22" i="20"/>
  <c r="G21" i="20"/>
  <c r="G20" i="20"/>
  <c r="G19" i="20"/>
  <c r="G18" i="20"/>
  <c r="G17" i="20"/>
  <c r="G16" i="20"/>
  <c r="G15" i="20"/>
  <c r="B10" i="23" l="1"/>
  <c r="A9" i="23"/>
  <c r="B11" i="23" l="1"/>
  <c r="A10" i="23"/>
  <c r="G13" i="20"/>
  <c r="G12" i="20"/>
  <c r="B12" i="20"/>
  <c r="B12" i="23" l="1"/>
  <c r="A11" i="23"/>
  <c r="B13" i="23" l="1"/>
  <c r="A12" i="23"/>
  <c r="B14" i="23" l="1"/>
  <c r="A13" i="23"/>
  <c r="B15" i="23" l="1"/>
  <c r="A14" i="23"/>
  <c r="B16" i="23" l="1"/>
  <c r="A15" i="23"/>
  <c r="B17" i="23" l="1"/>
  <c r="A16" i="23"/>
  <c r="G11" i="20"/>
  <c r="B18" i="23" l="1"/>
  <c r="A17" i="23"/>
  <c r="B19" i="23" l="1"/>
  <c r="A18" i="23"/>
  <c r="B20" i="23" l="1"/>
  <c r="A19" i="23"/>
  <c r="B21" i="23" l="1"/>
  <c r="A20" i="23"/>
  <c r="B22" i="23" l="1"/>
  <c r="A21" i="23"/>
  <c r="H1" i="2"/>
  <c r="B23" i="23" l="1"/>
  <c r="A22" i="23"/>
  <c r="B24" i="23" l="1"/>
  <c r="A23" i="23"/>
  <c r="B25" i="23" l="1"/>
  <c r="A24" i="23"/>
  <c r="B26" i="23" l="1"/>
  <c r="A25" i="23"/>
  <c r="B27" i="23" l="1"/>
  <c r="A26" i="23"/>
  <c r="B28" i="23" l="1"/>
  <c r="A27" i="23"/>
  <c r="B29" i="23" l="1"/>
  <c r="A28" i="23"/>
  <c r="B30" i="23" l="1"/>
  <c r="A29" i="23"/>
  <c r="B31" i="23" l="1"/>
  <c r="A30" i="23"/>
  <c r="B32" i="23" l="1"/>
  <c r="A31" i="23"/>
  <c r="B8" i="20"/>
  <c r="G9" i="20"/>
  <c r="G8" i="20"/>
  <c r="A32" i="23" l="1"/>
  <c r="B33" i="23"/>
  <c r="B34" i="23" l="1"/>
  <c r="A33" i="23"/>
  <c r="B35" i="23" l="1"/>
  <c r="A34" i="23"/>
  <c r="B36" i="23" l="1"/>
  <c r="A35" i="23"/>
  <c r="A36" i="23" l="1"/>
  <c r="B37" i="23"/>
  <c r="B38" i="23" l="1"/>
  <c r="A37" i="23"/>
  <c r="A38" i="23" l="1"/>
  <c r="B39" i="23"/>
  <c r="B40" i="23" l="1"/>
  <c r="A39" i="23"/>
  <c r="B41" i="23" l="1"/>
  <c r="A40" i="23"/>
  <c r="B42" i="23" l="1"/>
  <c r="A41" i="23"/>
  <c r="B43" i="23" l="1"/>
  <c r="A42" i="23"/>
  <c r="B44" i="23" l="1"/>
  <c r="A43" i="23"/>
  <c r="A44" i="23" l="1"/>
  <c r="B45" i="23"/>
  <c r="B46" i="23" l="1"/>
  <c r="A45" i="23"/>
  <c r="A46" i="23" l="1"/>
  <c r="B47" i="23"/>
  <c r="B48" i="23" l="1"/>
  <c r="A47" i="23"/>
  <c r="B49" i="23" l="1"/>
  <c r="A48" i="23"/>
  <c r="B50" i="23" l="1"/>
  <c r="A49" i="23"/>
  <c r="B51" i="23" l="1"/>
  <c r="A50" i="23"/>
  <c r="B52" i="23" l="1"/>
  <c r="A51" i="23"/>
  <c r="A52" i="23" l="1"/>
  <c r="B53" i="23"/>
  <c r="B54" i="23" l="1"/>
  <c r="A53" i="23"/>
  <c r="A54" i="23" l="1"/>
  <c r="B55" i="23"/>
  <c r="B56" i="23" l="1"/>
  <c r="A55" i="23"/>
  <c r="B57" i="23" l="1"/>
  <c r="A56" i="23"/>
  <c r="B58" i="23" l="1"/>
  <c r="A57" i="23"/>
  <c r="B59" i="23" l="1"/>
  <c r="A58" i="23"/>
  <c r="B60" i="23" l="1"/>
  <c r="A59" i="23"/>
  <c r="A60" i="23" l="1"/>
  <c r="B61" i="23"/>
  <c r="A61" i="23" l="1"/>
  <c r="B62" i="23"/>
  <c r="B63" i="23" l="1"/>
  <c r="A62" i="23"/>
  <c r="B64" i="23" l="1"/>
  <c r="A63" i="23"/>
  <c r="B65" i="23" l="1"/>
  <c r="A64" i="23"/>
  <c r="A65" i="23" l="1"/>
  <c r="B66" i="23"/>
  <c r="B67" i="23" l="1"/>
  <c r="A66" i="23"/>
  <c r="A67" i="23" l="1"/>
  <c r="B68" i="23"/>
  <c r="B69" i="23" l="1"/>
  <c r="A68" i="23"/>
  <c r="G7" i="20"/>
  <c r="B7" i="20"/>
  <c r="B70" i="23" l="1"/>
  <c r="A69" i="23"/>
  <c r="B71" i="23" l="1"/>
  <c r="A70" i="23"/>
  <c r="B72" i="23" l="1"/>
  <c r="A71" i="23"/>
  <c r="B73" i="23" l="1"/>
  <c r="A72" i="23"/>
  <c r="A73" i="23" l="1"/>
  <c r="B74" i="23"/>
  <c r="B75" i="23" l="1"/>
  <c r="A74" i="23"/>
  <c r="A75" i="23" l="1"/>
  <c r="B76" i="23"/>
  <c r="B77" i="23" l="1"/>
  <c r="A76" i="23"/>
  <c r="B78" i="23" l="1"/>
  <c r="A77" i="23"/>
  <c r="B79" i="23" l="1"/>
  <c r="A78" i="23"/>
  <c r="F1" i="2"/>
  <c r="B80" i="23" l="1"/>
  <c r="A79" i="23"/>
  <c r="B81" i="23" l="1"/>
  <c r="A80" i="23"/>
  <c r="A81" i="23" l="1"/>
  <c r="B82" i="23"/>
  <c r="B83" i="23" l="1"/>
  <c r="A82" i="23"/>
  <c r="B84" i="23" l="1"/>
  <c r="A83" i="23"/>
  <c r="B85" i="23" l="1"/>
  <c r="A84" i="23"/>
  <c r="B86" i="23" l="1"/>
  <c r="A85" i="23"/>
  <c r="B87" i="23" l="1"/>
  <c r="A86" i="23"/>
  <c r="B88" i="23" l="1"/>
  <c r="A87" i="23"/>
  <c r="B89" i="23" l="1"/>
  <c r="A88" i="23"/>
  <c r="B90" i="23" l="1"/>
  <c r="A89" i="23"/>
  <c r="B91" i="23" l="1"/>
  <c r="A90" i="23"/>
  <c r="B92" i="23" l="1"/>
  <c r="A91" i="23"/>
  <c r="B93" i="23" l="1"/>
  <c r="A92" i="23"/>
  <c r="B94" i="23" l="1"/>
  <c r="A93" i="23"/>
  <c r="B95" i="23" l="1"/>
  <c r="A94" i="23"/>
  <c r="B96" i="23" l="1"/>
  <c r="A95" i="23"/>
  <c r="B97" i="23" l="1"/>
  <c r="A96" i="23"/>
  <c r="B98" i="23" l="1"/>
  <c r="A97" i="23"/>
  <c r="B99" i="23" l="1"/>
  <c r="A98" i="23"/>
  <c r="B100" i="23" l="1"/>
  <c r="A99" i="23"/>
  <c r="B101" i="23" l="1"/>
  <c r="A100" i="23"/>
  <c r="B6" i="20"/>
  <c r="G6" i="20"/>
  <c r="B102" i="23" l="1"/>
  <c r="A101" i="23"/>
  <c r="B103" i="23" l="1"/>
  <c r="A102" i="23"/>
  <c r="B104" i="23" l="1"/>
  <c r="A103" i="23"/>
  <c r="B105" i="23" l="1"/>
  <c r="A104" i="23"/>
  <c r="B106" i="23" l="1"/>
  <c r="A105" i="23"/>
  <c r="A106" i="23" l="1"/>
  <c r="B107" i="23"/>
  <c r="B108" i="23" l="1"/>
  <c r="A107" i="23"/>
  <c r="B109" i="23" l="1"/>
  <c r="A108" i="23"/>
  <c r="B110" i="23" l="1"/>
  <c r="A109" i="23"/>
  <c r="B111" i="23" l="1"/>
  <c r="A110" i="23"/>
  <c r="B112" i="23" l="1"/>
  <c r="A111" i="23"/>
  <c r="B113" i="23" l="1"/>
  <c r="A112" i="23"/>
  <c r="B114" i="23" l="1"/>
  <c r="A113" i="23"/>
  <c r="B115" i="23" l="1"/>
  <c r="A114" i="23"/>
  <c r="B116" i="23" l="1"/>
  <c r="A115" i="23"/>
  <c r="B117" i="23" l="1"/>
  <c r="A116" i="23"/>
  <c r="B118" i="23" l="1"/>
  <c r="A117" i="23"/>
  <c r="A118" i="23" l="1"/>
  <c r="B119" i="23"/>
  <c r="B120" i="23" l="1"/>
  <c r="A119" i="23"/>
  <c r="A120" i="23" l="1"/>
  <c r="B121" i="23"/>
  <c r="B122" i="23" l="1"/>
  <c r="A121" i="23"/>
  <c r="B123" i="23" l="1"/>
  <c r="A122" i="23"/>
  <c r="B124" i="23" l="1"/>
  <c r="A123" i="23"/>
  <c r="B125" i="23" l="1"/>
  <c r="A124" i="23"/>
  <c r="B126" i="23" l="1"/>
  <c r="A125" i="23"/>
  <c r="B127" i="23" l="1"/>
  <c r="A126" i="23"/>
  <c r="A127" i="23" l="1"/>
  <c r="B128" i="23"/>
  <c r="B129" i="23" l="1"/>
  <c r="A128" i="23"/>
  <c r="B130" i="23" l="1"/>
  <c r="A129" i="23"/>
  <c r="B131" i="23" l="1"/>
  <c r="A130" i="23"/>
  <c r="B132" i="23" l="1"/>
  <c r="A131" i="23"/>
  <c r="B133" i="23" l="1"/>
  <c r="A132" i="23"/>
  <c r="B134" i="23" l="1"/>
  <c r="A133" i="23"/>
  <c r="B135" i="23" l="1"/>
  <c r="A134" i="23"/>
  <c r="B136" i="23" l="1"/>
  <c r="A135" i="23"/>
  <c r="B137" i="23" l="1"/>
  <c r="A136" i="23"/>
  <c r="B138" i="23" l="1"/>
  <c r="A137" i="23"/>
  <c r="B139" i="23" l="1"/>
  <c r="A138" i="23"/>
  <c r="B140" i="23" l="1"/>
  <c r="A139" i="23"/>
  <c r="B141" i="23" l="1"/>
  <c r="A140" i="23"/>
  <c r="B142" i="23" l="1"/>
  <c r="A141" i="23"/>
  <c r="B143" i="23" l="1"/>
  <c r="A142" i="23"/>
  <c r="A143" i="23" l="1"/>
  <c r="B144" i="23"/>
  <c r="B145" i="23" l="1"/>
  <c r="A144" i="23"/>
  <c r="G2" i="20"/>
  <c r="I2" i="20" s="1"/>
  <c r="E3" i="20" s="1"/>
  <c r="I1" i="23" s="1"/>
  <c r="B146" i="23" l="1"/>
  <c r="A145" i="23"/>
  <c r="B147" i="23" l="1"/>
  <c r="A146" i="23"/>
  <c r="C7" i="2"/>
  <c r="C8" i="2" s="1"/>
  <c r="C9" i="2" s="1"/>
  <c r="C10" i="2" s="1"/>
  <c r="B148" i="23" l="1"/>
  <c r="A147" i="23"/>
  <c r="C11" i="2"/>
  <c r="C12" i="2" s="1"/>
  <c r="C13" i="2" s="1"/>
  <c r="B149" i="23" l="1"/>
  <c r="A148" i="23"/>
  <c r="C14" i="2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B150" i="23" l="1"/>
  <c r="A149" i="23"/>
  <c r="C26" i="2"/>
  <c r="C27" i="2" s="1"/>
  <c r="C28" i="2" s="1"/>
  <c r="C29" i="2" s="1"/>
  <c r="C30" i="2" s="1"/>
  <c r="C31" i="2" s="1"/>
  <c r="C32" i="2" s="1"/>
  <c r="D4" i="2" s="1"/>
  <c r="B151" i="23" l="1"/>
  <c r="A150" i="23"/>
  <c r="D5" i="2"/>
  <c r="D6" i="2" s="1"/>
  <c r="C3" i="2"/>
  <c r="B152" i="23" l="1"/>
  <c r="A151" i="23"/>
  <c r="D7" i="2"/>
  <c r="B153" i="23" l="1"/>
  <c r="A152" i="23"/>
  <c r="D8" i="2"/>
  <c r="B154" i="23" l="1"/>
  <c r="A153" i="23"/>
  <c r="D9" i="2"/>
  <c r="B155" i="23" l="1"/>
  <c r="A154" i="23"/>
  <c r="D10" i="2"/>
  <c r="B156" i="23" l="1"/>
  <c r="A155" i="23"/>
  <c r="D11" i="2"/>
  <c r="B157" i="23" l="1"/>
  <c r="A156" i="23"/>
  <c r="D12" i="2"/>
  <c r="B158" i="23" l="1"/>
  <c r="A157" i="23"/>
  <c r="D13" i="2"/>
  <c r="B159" i="23" l="1"/>
  <c r="A158" i="23"/>
  <c r="D14" i="2"/>
  <c r="B160" i="23" l="1"/>
  <c r="A159" i="23"/>
  <c r="D15" i="2"/>
  <c r="B161" i="23" l="1"/>
  <c r="A160" i="23"/>
  <c r="D16" i="2"/>
  <c r="B162" i="23" l="1"/>
  <c r="A161" i="23"/>
  <c r="D17" i="2"/>
  <c r="B163" i="23" l="1"/>
  <c r="A162" i="23"/>
  <c r="D18" i="2"/>
  <c r="B164" i="23" l="1"/>
  <c r="A163" i="23"/>
  <c r="D19" i="2"/>
  <c r="B165" i="23" l="1"/>
  <c r="A164" i="23"/>
  <c r="D20" i="2"/>
  <c r="B166" i="23" l="1"/>
  <c r="A165" i="23"/>
  <c r="D21" i="2"/>
  <c r="B167" i="23" l="1"/>
  <c r="A166" i="23"/>
  <c r="D22" i="2"/>
  <c r="B168" i="23" l="1"/>
  <c r="A167" i="23"/>
  <c r="D23" i="2"/>
  <c r="A168" i="23" l="1"/>
  <c r="B169" i="23"/>
  <c r="D24" i="2"/>
  <c r="B170" i="23" l="1"/>
  <c r="A169" i="23"/>
  <c r="D25" i="2"/>
  <c r="B171" i="23" l="1"/>
  <c r="A170" i="23"/>
  <c r="D26" i="2"/>
  <c r="B172" i="23" l="1"/>
  <c r="A171" i="23"/>
  <c r="D27" i="2"/>
  <c r="B173" i="23" l="1"/>
  <c r="A172" i="23"/>
  <c r="D28" i="2"/>
  <c r="B174" i="23" l="1"/>
  <c r="A173" i="23"/>
  <c r="D29" i="2"/>
  <c r="B175" i="23" l="1"/>
  <c r="A174" i="23"/>
  <c r="D30" i="2"/>
  <c r="B176" i="23" l="1"/>
  <c r="A175" i="23"/>
  <c r="D31" i="2"/>
  <c r="B177" i="23" l="1"/>
  <c r="A176" i="23"/>
  <c r="D32" i="2"/>
  <c r="B178" i="23" l="1"/>
  <c r="A177" i="23"/>
  <c r="D33" i="2"/>
  <c r="B179" i="23" l="1"/>
  <c r="A178" i="23"/>
  <c r="D34" i="2"/>
  <c r="B180" i="23" l="1"/>
  <c r="A179" i="23"/>
  <c r="D3" i="2"/>
  <c r="E4" i="2"/>
  <c r="B181" i="23" l="1"/>
  <c r="A180" i="23"/>
  <c r="E5" i="2"/>
  <c r="B182" i="23" l="1"/>
  <c r="A181" i="23"/>
  <c r="E6" i="2"/>
  <c r="B183" i="23" l="1"/>
  <c r="A182" i="23"/>
  <c r="E7" i="2"/>
  <c r="B184" i="23" l="1"/>
  <c r="A183" i="23"/>
  <c r="E8" i="2"/>
  <c r="B185" i="23" l="1"/>
  <c r="A184" i="23"/>
  <c r="E9" i="2"/>
  <c r="B186" i="23" l="1"/>
  <c r="A185" i="23"/>
  <c r="E10" i="2"/>
  <c r="B187" i="23" l="1"/>
  <c r="A186" i="23"/>
  <c r="E11" i="2"/>
  <c r="B188" i="23" l="1"/>
  <c r="A187" i="23"/>
  <c r="E12" i="2"/>
  <c r="B189" i="23" l="1"/>
  <c r="A188" i="23"/>
  <c r="E13" i="2"/>
  <c r="B190" i="23" l="1"/>
  <c r="A189" i="23"/>
  <c r="E14" i="2"/>
  <c r="B191" i="23" l="1"/>
  <c r="A190" i="23"/>
  <c r="E15" i="2"/>
  <c r="B192" i="23" l="1"/>
  <c r="A191" i="23"/>
  <c r="E16" i="2"/>
  <c r="B193" i="23" l="1"/>
  <c r="A192" i="23"/>
  <c r="E17" i="2"/>
  <c r="A193" i="23" l="1"/>
  <c r="B194" i="23"/>
  <c r="E18" i="2"/>
  <c r="B195" i="23" l="1"/>
  <c r="A194" i="23"/>
  <c r="E19" i="2"/>
  <c r="B196" i="23" l="1"/>
  <c r="A195" i="23"/>
  <c r="E20" i="2"/>
  <c r="B197" i="23" l="1"/>
  <c r="A196" i="23"/>
  <c r="E21" i="2"/>
  <c r="B198" i="23" l="1"/>
  <c r="A197" i="23"/>
  <c r="E22" i="2"/>
  <c r="B199" i="23" l="1"/>
  <c r="A198" i="23"/>
  <c r="E23" i="2"/>
  <c r="B200" i="23" l="1"/>
  <c r="A199" i="23"/>
  <c r="E24" i="2"/>
  <c r="B201" i="23" l="1"/>
  <c r="A200" i="23"/>
  <c r="E25" i="2"/>
  <c r="B202" i="23" l="1"/>
  <c r="A201" i="23"/>
  <c r="E26" i="2"/>
  <c r="B203" i="23" l="1"/>
  <c r="A202" i="23"/>
  <c r="E27" i="2"/>
  <c r="B204" i="23" l="1"/>
  <c r="A203" i="23"/>
  <c r="E28" i="2"/>
  <c r="B205" i="23" l="1"/>
  <c r="A204" i="23"/>
  <c r="E29" i="2"/>
  <c r="B206" i="23" l="1"/>
  <c r="A205" i="23"/>
  <c r="E30" i="2"/>
  <c r="B207" i="23" l="1"/>
  <c r="A206" i="23"/>
  <c r="E31" i="2"/>
  <c r="B208" i="23" l="1"/>
  <c r="A207" i="23"/>
  <c r="E32" i="2"/>
  <c r="B209" i="23" l="1"/>
  <c r="A208" i="23"/>
  <c r="E33" i="2"/>
  <c r="E3" i="2" s="1"/>
  <c r="A209" i="23" l="1"/>
  <c r="B210" i="23"/>
  <c r="F4" i="2"/>
  <c r="B211" i="23" l="1"/>
  <c r="A210" i="23"/>
  <c r="F5" i="2"/>
  <c r="B212" i="23" l="1"/>
  <c r="A211" i="23"/>
  <c r="F6" i="2"/>
  <c r="B213" i="23" l="1"/>
  <c r="A212" i="23"/>
  <c r="F7" i="2"/>
  <c r="B214" i="23" l="1"/>
  <c r="A213" i="23"/>
  <c r="F8" i="2"/>
  <c r="A214" i="23" l="1"/>
  <c r="B215" i="23"/>
  <c r="F9" i="2"/>
  <c r="B216" i="23" l="1"/>
  <c r="A215" i="23"/>
  <c r="F10" i="2"/>
  <c r="B217" i="23" l="1"/>
  <c r="A216" i="23"/>
  <c r="F11" i="2"/>
  <c r="B218" i="23" l="1"/>
  <c r="A217" i="23"/>
  <c r="F12" i="2"/>
  <c r="A218" i="23" l="1"/>
  <c r="B219" i="23"/>
  <c r="F13" i="2"/>
  <c r="B220" i="23" l="1"/>
  <c r="A219" i="23"/>
  <c r="F14" i="2"/>
  <c r="B221" i="23" l="1"/>
  <c r="A220" i="23"/>
  <c r="F15" i="2"/>
  <c r="B222" i="23" l="1"/>
  <c r="A221" i="23"/>
  <c r="F16" i="2"/>
  <c r="B223" i="23" l="1"/>
  <c r="A222" i="23"/>
  <c r="F17" i="2"/>
  <c r="B224" i="23" l="1"/>
  <c r="A223" i="23"/>
  <c r="F18" i="2"/>
  <c r="B225" i="23" l="1"/>
  <c r="A224" i="23"/>
  <c r="F19" i="2"/>
  <c r="B226" i="23" l="1"/>
  <c r="A225" i="23"/>
  <c r="F20" i="2"/>
  <c r="B227" i="23" l="1"/>
  <c r="A226" i="23"/>
  <c r="F21" i="2"/>
  <c r="B228" i="23" l="1"/>
  <c r="A227" i="23"/>
  <c r="F22" i="2"/>
  <c r="B229" i="23" l="1"/>
  <c r="A229" i="23" s="1"/>
  <c r="A228" i="23"/>
  <c r="F23" i="2"/>
  <c r="F24" i="2" l="1"/>
  <c r="F25" i="2" l="1"/>
  <c r="F26" i="2" l="1"/>
  <c r="F27" i="2" l="1"/>
  <c r="F28" i="2" l="1"/>
  <c r="F29" i="2" l="1"/>
  <c r="F30" i="2" l="1"/>
  <c r="F31" i="2" l="1"/>
  <c r="F32" i="2" l="1"/>
  <c r="F33" i="2" l="1"/>
  <c r="F34" i="2" l="1"/>
  <c r="F3" i="2" s="1"/>
  <c r="J1" i="2" l="1"/>
  <c r="G4" i="2"/>
  <c r="G5" i="2" l="1"/>
  <c r="G6" i="2" l="1"/>
  <c r="G1" i="2" s="1"/>
  <c r="G7" i="2" l="1"/>
  <c r="G8" i="2" l="1"/>
  <c r="G9" i="2" l="1"/>
  <c r="G10" i="2" l="1"/>
  <c r="G11" i="2" l="1"/>
  <c r="G12" i="2" l="1"/>
  <c r="G13" i="2" l="1"/>
  <c r="G14" i="2" l="1"/>
  <c r="G15" i="2" l="1"/>
  <c r="G16" i="2" l="1"/>
  <c r="G17" i="2" l="1"/>
  <c r="G18" i="2" l="1"/>
  <c r="G19" i="2" l="1"/>
  <c r="G20" i="2" l="1"/>
  <c r="G21" i="2" l="1"/>
  <c r="G22" i="2" l="1"/>
  <c r="G23" i="2" l="1"/>
  <c r="G24" i="2" l="1"/>
  <c r="G25" i="2" l="1"/>
  <c r="G26" i="2" l="1"/>
  <c r="G27" i="2" l="1"/>
  <c r="G28" i="2" l="1"/>
  <c r="G29" i="2" l="1"/>
  <c r="G30" i="2" l="1"/>
  <c r="G31" i="2" l="1"/>
  <c r="G32" i="2" l="1"/>
  <c r="G33" i="2" l="1"/>
  <c r="G3" i="2" s="1"/>
  <c r="H4" i="2" l="1"/>
  <c r="H5" i="2" l="1"/>
  <c r="H6" i="2" l="1"/>
  <c r="H7" i="2" l="1"/>
  <c r="H8" i="2" l="1"/>
  <c r="H9" i="2" l="1"/>
  <c r="H10" i="2" l="1"/>
  <c r="H11" i="2" l="1"/>
  <c r="H12" i="2" l="1"/>
  <c r="H13" i="2" l="1"/>
  <c r="H14" i="2" l="1"/>
  <c r="H15" i="2" l="1"/>
  <c r="H16" i="2" l="1"/>
  <c r="H17" i="2" l="1"/>
  <c r="H18" i="2" l="1"/>
  <c r="H19" i="2" l="1"/>
  <c r="H20" i="2" l="1"/>
  <c r="H21" i="2" l="1"/>
  <c r="H22" i="2" l="1"/>
  <c r="H23" i="2" l="1"/>
  <c r="H24" i="2" l="1"/>
  <c r="H25" i="2" l="1"/>
  <c r="H26" i="2" l="1"/>
  <c r="H27" i="2" l="1"/>
  <c r="H28" i="2" l="1"/>
  <c r="H29" i="2" l="1"/>
  <c r="H30" i="2" l="1"/>
  <c r="H31" i="2" l="1"/>
  <c r="H32" i="2" l="1"/>
  <c r="H33" i="2" l="1"/>
  <c r="H34" i="2" l="1"/>
  <c r="H3" i="2" s="1"/>
  <c r="I4" i="2" l="1"/>
  <c r="I5" i="2" l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" i="2" l="1"/>
  <c r="J4" i="2"/>
  <c r="J5" i="2" l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K4" i="2" s="1"/>
  <c r="J3" i="2" l="1"/>
  <c r="K5" i="2"/>
  <c r="K6" i="2" s="1"/>
  <c r="K7" i="2" s="1"/>
  <c r="K8" i="2" s="1"/>
  <c r="K9" i="2" s="1"/>
  <c r="K10" i="2" s="1"/>
  <c r="K11" i="2" s="1"/>
  <c r="K12" i="2" s="1"/>
  <c r="K13" i="2" s="1"/>
  <c r="K14" i="2" s="1"/>
  <c r="K15" i="2" s="1"/>
  <c r="K16" i="2" s="1"/>
  <c r="K17" i="2" s="1"/>
  <c r="K18" i="2" s="1"/>
  <c r="K19" i="2" s="1"/>
  <c r="K20" i="2" s="1"/>
  <c r="K21" i="2" s="1"/>
  <c r="K22" i="2" s="1"/>
  <c r="K23" i="2" s="1"/>
  <c r="K24" i="2" s="1"/>
  <c r="K25" i="2" s="1"/>
  <c r="K26" i="2" s="1"/>
  <c r="K27" i="2" s="1"/>
  <c r="K28" i="2" s="1"/>
  <c r="K29" i="2" s="1"/>
  <c r="K30" i="2" s="1"/>
  <c r="K31" i="2" s="1"/>
  <c r="K32" i="2" s="1"/>
  <c r="K33" i="2" s="1"/>
  <c r="K34" i="2" s="1"/>
  <c r="K3" i="2" l="1"/>
  <c r="L4" i="2"/>
  <c r="L5" i="2" l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M4" i="2" s="1"/>
  <c r="L3" i="2" l="1"/>
  <c r="M5" i="2"/>
  <c r="M6" i="2" l="1"/>
  <c r="M7" i="2" l="1"/>
  <c r="M8" i="2" l="1"/>
  <c r="M9" i="2" l="1"/>
  <c r="M10" i="2" l="1"/>
  <c r="M11" i="2" l="1"/>
  <c r="M12" i="2" l="1"/>
  <c r="M13" i="2" l="1"/>
  <c r="M14" i="2" l="1"/>
  <c r="M15" i="2" l="1"/>
  <c r="M16" i="2" l="1"/>
  <c r="M17" i="2" l="1"/>
  <c r="M18" i="2" l="1"/>
  <c r="M19" i="2" l="1"/>
  <c r="M20" i="2" l="1"/>
  <c r="M21" i="2" l="1"/>
  <c r="M22" i="2" l="1"/>
  <c r="M23" i="2" l="1"/>
  <c r="M24" i="2" l="1"/>
  <c r="M25" i="2" l="1"/>
  <c r="M26" i="2" l="1"/>
  <c r="M27" i="2" l="1"/>
  <c r="M28" i="2" l="1"/>
  <c r="M29" i="2" l="1"/>
  <c r="M30" i="2" l="1"/>
  <c r="M31" i="2" l="1"/>
  <c r="M32" i="2" l="1"/>
  <c r="M33" i="2" l="1"/>
  <c r="M34" i="2" l="1"/>
  <c r="M3" i="2" s="1"/>
</calcChain>
</file>

<file path=xl/sharedStrings.xml><?xml version="1.0" encoding="utf-8"?>
<sst xmlns="http://schemas.openxmlformats.org/spreadsheetml/2006/main" count="70" uniqueCount="42">
  <si>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</si>
  <si>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</si>
  <si>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</si>
  <si>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</si>
  <si>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</si>
  <si>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</si>
  <si>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</si>
  <si>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</si>
  <si>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</si>
  <si>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</si>
  <si>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</si>
  <si>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</si>
  <si>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DEPENSES 2016 - total des mandatements</t>
  </si>
  <si>
    <t>Recettes 2016</t>
  </si>
  <si>
    <t>Prévisionnel    Recettes - Dépenses</t>
  </si>
  <si>
    <t>Solde du 515 le 3/02/2016</t>
  </si>
  <si>
    <t>Détail des bordereaux</t>
  </si>
  <si>
    <t>Montant</t>
  </si>
  <si>
    <t>Date</t>
  </si>
  <si>
    <t>Réglé</t>
  </si>
  <si>
    <t>Solde</t>
  </si>
  <si>
    <t>Solde cpte 515</t>
  </si>
  <si>
    <t>Total calculé dans R-D</t>
  </si>
  <si>
    <t>Bordereaux non réglés</t>
  </si>
  <si>
    <t xml:space="preserve">Ecart = </t>
  </si>
  <si>
    <t>16BLI</t>
  </si>
  <si>
    <t>19Camp</t>
  </si>
  <si>
    <t>17BLI</t>
  </si>
  <si>
    <t>17Camp</t>
  </si>
  <si>
    <t>Solde initial au 24 mai</t>
  </si>
  <si>
    <t xml:space="preserve">Point bas = </t>
  </si>
  <si>
    <t>Référence</t>
  </si>
  <si>
    <t>Col 1</t>
  </si>
  <si>
    <t>Col 2</t>
  </si>
  <si>
    <t>Col 3</t>
  </si>
  <si>
    <t>Col 4</t>
  </si>
  <si>
    <t>Col 5</t>
  </si>
  <si>
    <t>Col 6</t>
  </si>
  <si>
    <t>Col 7</t>
  </si>
  <si>
    <t>Col 8</t>
  </si>
  <si>
    <t>Col 9</t>
  </si>
  <si>
    <t>Col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</si>
</sst>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164" formatCode="[$-F800]dddd\,\ mmmm\ dd\,\ yyyy"/>
    <numFmt numFmtId="165" formatCode="dd/mm/yy;@"/>
    <numFmt numFmtId="166" formatCode="_-* #,##0\ &quot;€&quot;_-;\-* #,##0\ &quot;€&quot;_-;_-* &quot;-&quot;??\ &quot;€&quot;_-;_-@_-"/>
    <numFmt numFmtId="167" formatCode="#,##0.00_ ;\-#,##0.00\ "/>
  </numFmts>
  <fonts count="1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9" tint="0.59999389629810485"/>
      <name val="Calibri"/>
      <family val="2"/>
      <scheme val="minor"/>
    </font>
    <font>
      <b/>
      <sz val="11"/>
      <color theme="4" tint="0.59999389629810485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E4F13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505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9" fillId="12" borderId="0" applyNumberFormat="0" applyBorder="0" applyAlignment="0" applyProtection="0"/>
  </cellStyleXfs>
  <cellXfs count="76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Font="1" applyAlignment="1">
      <alignment vertical="center"/>
    </xf>
    <xf numFmtId="3" fontId="0" fillId="0" borderId="1" xfId="0" applyNumberFormat="1" applyFont="1" applyBorder="1" applyAlignment="1">
      <alignment vertical="center"/>
    </xf>
    <xf numFmtId="3" fontId="0" fillId="0" borderId="0" xfId="0" applyNumberFormat="1" applyFont="1" applyAlignment="1">
      <alignment vertical="center"/>
    </xf>
    <xf numFmtId="3" fontId="0" fillId="2" borderId="1" xfId="0" applyNumberFormat="1" applyFont="1" applyFill="1" applyBorder="1" applyAlignment="1">
      <alignment vertical="center"/>
    </xf>
    <xf numFmtId="3" fontId="0" fillId="0" borderId="2" xfId="0" applyNumberFormat="1" applyFont="1" applyBorder="1" applyAlignment="1">
      <alignment vertical="center"/>
    </xf>
    <xf numFmtId="3" fontId="0" fillId="0" borderId="3" xfId="0" applyNumberFormat="1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3" borderId="0" xfId="0" applyFill="1" applyAlignment="1">
      <alignment vertical="center"/>
    </xf>
    <xf numFmtId="3" fontId="2" fillId="3" borderId="1" xfId="0" applyNumberFormat="1" applyFont="1" applyFill="1" applyBorder="1" applyAlignment="1">
      <alignment vertical="center"/>
    </xf>
    <xf numFmtId="165" fontId="3" fillId="0" borderId="0" xfId="0" applyNumberFormat="1" applyFont="1" applyAlignment="1">
      <alignment horizontal="left" vertical="center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0" fillId="4" borderId="0" xfId="0" applyNumberFormat="1" applyFill="1" applyAlignment="1">
      <alignment vertical="center"/>
    </xf>
    <xf numFmtId="4" fontId="5" fillId="5" borderId="0" xfId="0" applyNumberFormat="1" applyFont="1" applyFill="1" applyAlignment="1">
      <alignment vertical="center"/>
    </xf>
    <xf numFmtId="4" fontId="5" fillId="5" borderId="0" xfId="0" applyNumberFormat="1" applyFont="1" applyFill="1" applyAlignment="1">
      <alignment horizontal="right" vertical="center"/>
    </xf>
    <xf numFmtId="4" fontId="0" fillId="0" borderId="0" xfId="0" applyNumberFormat="1" applyFont="1" applyAlignment="1">
      <alignment vertical="center"/>
    </xf>
    <xf numFmtId="0" fontId="0" fillId="0" borderId="0" xfId="0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3" fontId="0" fillId="7" borderId="1" xfId="0" applyNumberFormat="1" applyFont="1" applyFill="1" applyBorder="1" applyAlignment="1">
      <alignment vertical="center"/>
    </xf>
    <xf numFmtId="0" fontId="2" fillId="8" borderId="0" xfId="0" applyNumberFormat="1" applyFont="1" applyFill="1" applyAlignment="1">
      <alignment horizontal="center" vertical="center" wrapText="1"/>
    </xf>
    <xf numFmtId="4" fontId="2" fillId="8" borderId="0" xfId="0" applyNumberFormat="1" applyFont="1" applyFill="1" applyAlignment="1">
      <alignment vertical="center"/>
    </xf>
    <xf numFmtId="165" fontId="0" fillId="9" borderId="0" xfId="0" applyNumberFormat="1" applyFill="1" applyAlignment="1">
      <alignment horizontal="right" vertical="center"/>
    </xf>
    <xf numFmtId="4" fontId="0" fillId="9" borderId="0" xfId="0" applyNumberFormat="1" applyFill="1" applyAlignment="1">
      <alignment vertical="center"/>
    </xf>
    <xf numFmtId="0" fontId="0" fillId="0" borderId="2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2" fillId="10" borderId="2" xfId="0" applyFont="1" applyFill="1" applyBorder="1" applyAlignment="1">
      <alignment horizontal="center" vertical="center"/>
    </xf>
    <xf numFmtId="0" fontId="2" fillId="10" borderId="4" xfId="0" applyFont="1" applyFill="1" applyBorder="1" applyAlignment="1">
      <alignment horizontal="center" vertical="center"/>
    </xf>
    <xf numFmtId="3" fontId="2" fillId="10" borderId="4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vertical="center"/>
    </xf>
    <xf numFmtId="14" fontId="6" fillId="6" borderId="0" xfId="0" applyNumberFormat="1" applyFont="1" applyFill="1" applyAlignment="1">
      <alignment horizontal="center" vertical="center"/>
    </xf>
    <xf numFmtId="166" fontId="6" fillId="6" borderId="0" xfId="1" applyNumberFormat="1" applyFont="1" applyFill="1" applyBorder="1" applyAlignment="1">
      <alignment vertical="center"/>
    </xf>
    <xf numFmtId="4" fontId="7" fillId="11" borderId="0" xfId="0" applyNumberFormat="1" applyFont="1" applyFill="1" applyAlignment="1">
      <alignment vertical="center"/>
    </xf>
    <xf numFmtId="0" fontId="0" fillId="0" borderId="0" xfId="0" applyNumberFormat="1" applyAlignment="1">
      <alignment horizontal="center" vertical="center"/>
    </xf>
    <xf numFmtId="4" fontId="0" fillId="0" borderId="0" xfId="0" applyNumberFormat="1"/>
    <xf numFmtId="44" fontId="10" fillId="0" borderId="0" xfId="1" applyNumberFormat="1" applyFont="1" applyBorder="1" applyAlignment="1">
      <alignment vertical="center"/>
    </xf>
    <xf numFmtId="0" fontId="11" fillId="12" borderId="0" xfId="3" applyFont="1" applyAlignment="1">
      <alignment horizontal="right" vertical="center"/>
    </xf>
    <xf numFmtId="166" fontId="11" fillId="12" borderId="0" xfId="3" applyNumberFormat="1" applyFont="1" applyBorder="1" applyAlignment="1">
      <alignment vertical="center"/>
    </xf>
    <xf numFmtId="4" fontId="0" fillId="0" borderId="0" xfId="0" applyNumberFormat="1" applyFill="1" applyAlignment="1">
      <alignment vertical="center"/>
    </xf>
    <xf numFmtId="3" fontId="0" fillId="0" borderId="0" xfId="0" applyNumberFormat="1" applyAlignment="1">
      <alignment vertical="center"/>
    </xf>
    <xf numFmtId="0" fontId="0" fillId="0" borderId="5" xfId="0" applyBorder="1" applyAlignment="1">
      <alignment vertical="center"/>
    </xf>
    <xf numFmtId="164" fontId="0" fillId="0" borderId="6" xfId="0" applyNumberFormat="1" applyBorder="1" applyAlignment="1">
      <alignment vertical="center"/>
    </xf>
    <xf numFmtId="3" fontId="0" fillId="10" borderId="6" xfId="0" applyNumberFormat="1" applyFill="1" applyBorder="1" applyAlignment="1">
      <alignment vertical="center"/>
    </xf>
    <xf numFmtId="3" fontId="0" fillId="14" borderId="6" xfId="0" applyNumberFormat="1" applyFont="1" applyFill="1" applyBorder="1" applyAlignment="1">
      <alignment vertical="center"/>
    </xf>
    <xf numFmtId="3" fontId="0" fillId="13" borderId="6" xfId="0" applyNumberFormat="1" applyFont="1" applyFill="1" applyBorder="1" applyAlignment="1">
      <alignment vertical="center"/>
    </xf>
    <xf numFmtId="3" fontId="0" fillId="13" borderId="6" xfId="0" applyNumberFormat="1" applyFill="1" applyBorder="1" applyAlignment="1">
      <alignment vertical="center"/>
    </xf>
    <xf numFmtId="164" fontId="0" fillId="0" borderId="6" xfId="0" applyNumberFormat="1" applyFill="1" applyBorder="1" applyAlignment="1">
      <alignment vertical="center"/>
    </xf>
    <xf numFmtId="167" fontId="11" fillId="12" borderId="0" xfId="3" applyNumberFormat="1" applyFont="1" applyBorder="1" applyAlignment="1">
      <alignment vertical="center"/>
    </xf>
    <xf numFmtId="3" fontId="2" fillId="0" borderId="5" xfId="0" applyNumberFormat="1" applyFont="1" applyBorder="1" applyAlignment="1">
      <alignment horizontal="center" vertical="center"/>
    </xf>
    <xf numFmtId="3" fontId="0" fillId="15" borderId="6" xfId="0" applyNumberFormat="1" applyFill="1" applyBorder="1" applyAlignment="1">
      <alignment vertical="center"/>
    </xf>
    <xf numFmtId="3" fontId="0" fillId="8" borderId="6" xfId="0" applyNumberFormat="1" applyFill="1" applyBorder="1" applyAlignment="1">
      <alignment vertical="center"/>
    </xf>
    <xf numFmtId="0" fontId="0" fillId="16" borderId="0" xfId="0" applyFill="1" applyAlignment="1">
      <alignment vertical="center"/>
    </xf>
    <xf numFmtId="4" fontId="12" fillId="0" borderId="0" xfId="0" applyNumberFormat="1" applyFont="1" applyAlignment="1">
      <alignment vertical="center"/>
    </xf>
    <xf numFmtId="3" fontId="0" fillId="0" borderId="0" xfId="0" applyNumberFormat="1" applyAlignment="1">
      <alignment horizontal="center" vertical="center"/>
    </xf>
    <xf numFmtId="4" fontId="0" fillId="13" borderId="6" xfId="0" applyNumberFormat="1" applyFont="1" applyFill="1" applyBorder="1" applyAlignment="1">
      <alignment vertical="center"/>
    </xf>
    <xf numFmtId="164" fontId="0" fillId="0" borderId="0" xfId="0" applyNumberFormat="1" applyAlignment="1">
      <alignment horizontal="left" vertical="center"/>
    </xf>
    <xf numFmtId="165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4" fontId="0" fillId="0" borderId="0" xfId="0" applyNumberFormat="1" applyFont="1" applyFill="1" applyAlignment="1">
      <alignment vertical="center"/>
    </xf>
    <xf numFmtId="165" fontId="0" fillId="0" borderId="0" xfId="0" applyNumberFormat="1" applyFont="1" applyFill="1" applyAlignment="1">
      <alignment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165" fontId="8" fillId="0" borderId="0" xfId="0" applyNumberFormat="1" applyFont="1" applyFill="1" applyAlignment="1">
      <alignment horizontal="center" vertical="center"/>
    </xf>
    <xf numFmtId="165" fontId="2" fillId="0" borderId="0" xfId="0" applyNumberFormat="1" applyFont="1" applyFill="1" applyAlignment="1">
      <alignment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5" fontId="0" fillId="0" borderId="0" xfId="0" applyNumberFormat="1" applyFill="1" applyAlignment="1">
      <alignment vertical="center"/>
    </xf>
  </cellXfs>
  <cellStyles count="4">
    <cellStyle name="Accent6" xfId="3" builtinId="49"/>
    <cellStyle name="Monétaire" xfId="1" builtinId="4"/>
    <cellStyle name="Monétaire 2" xfId="2"/>
    <cellStyle name="Normal" xfId="0" builtinId="0"/>
  </cellStyles>
  <dxfs count="615"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-0.25098422193060094"/>
          </stop>
        </gradient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0.40000610370189521"/>
          </stop>
        </gradient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b/>
        <i/>
      </font>
      <fill>
        <gradientFill type="path" left="0.5" right="0.5" top="0.5" bottom="0.5">
          <stop position="0">
            <color rgb="FFE4F137"/>
          </stop>
          <stop position="1">
            <color theme="5" tint="-0.25098422193060094"/>
          </stop>
        </gradient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</font>
      <fill>
        <gradientFill type="path" left="0.5" right="0.5" top="0.5" bottom="0.5">
          <stop position="0">
            <color rgb="FFECE552"/>
          </stop>
          <stop position="1">
            <color theme="4"/>
          </stop>
        </gradientFill>
      </fill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</font>
      <fill>
        <gradientFill type="path" left="0.5" right="0.5" top="0.5" bottom="0.5">
          <stop position="0">
            <color rgb="FFECE552"/>
          </stop>
          <stop position="1">
            <color theme="4"/>
          </stop>
        </gradientFill>
      </fill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  <fill>
        <patternFill>
          <bgColor rgb="FFFF3399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3399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3399"/>
        </patternFill>
      </fill>
    </dxf>
    <dxf>
      <font>
        <color theme="0"/>
      </font>
      <fill>
        <patternFill>
          <bgColor rgb="FFFF3399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3399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3399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ont>
        <color theme="0"/>
      </font>
      <fill>
        <patternFill>
          <bgColor rgb="FFFF3399"/>
        </patternFill>
      </fill>
    </dxf>
    <dxf>
      <font>
        <b/>
        <i val="0"/>
      </font>
      <fill>
        <gradientFill type="path" left="0.5" right="0.5" top="0.5" bottom="0.5">
          <stop position="0">
            <color rgb="FFECE552"/>
          </stop>
          <stop position="1">
            <color theme="4"/>
          </stop>
        </gradientFill>
      </fill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9" defaultPivotStyle="PivotStyleLight16"/>
  <colors>
    <mruColors>
      <color rgb="FFFF5050"/>
      <color rgb="FFE4F137"/>
      <color rgb="FF00CC00"/>
      <color rgb="FFF46CAA"/>
      <color rgb="FFFF3399"/>
      <color rgb="FFECE552"/>
      <color rgb="FF96EEE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pageSetUpPr fitToPage="1"/>
  </sheetPr>
  <dimension ref="A1:M35"/>
  <sheetViews>
    <sheetView workbookViewId="0">
      <selection activeCell="G13" sqref="G13"/>
    </sheetView>
  </sheetViews>
  <sheetFormatPr baseColWidth="10" defaultRowHeight="15" x14ac:dyDescent="0.25"/>
  <cols>
    <col min="1" max="1" width="15.42578125" style="2" customWidth="1"/>
    <col min="2" max="13" width="11.7109375" style="2" customWidth="1"/>
    <col min="14" max="16384" width="11.42578125" style="2"/>
  </cols>
  <sheetData>
    <row r="1" spans="1:13" ht="31.5" customHeight="1" x14ac:dyDescent="0.25">
      <c r="A1" s="1" t="s">
        <v>12</v>
      </c>
      <c r="F1" s="12"/>
      <c r="G1" s="64"/>
      <c r="H1" s="64"/>
      <c r="I1" s="64"/>
    </row>
    <row r="2" spans="1:13" ht="23.25" customHeight="1" x14ac:dyDescent="0.25"/>
    <row r="3" spans="1:13" s="5" customFormat="1" x14ac:dyDescent="0.25">
      <c r="A3" s="3"/>
      <c r="B3" s="4" t="s">
        <v>10</v>
      </c>
      <c r="C3" s="4" t="s">
        <v>11</v>
      </c>
      <c r="D3" s="4" t="s">
        <v>0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4" t="s">
        <v>6</v>
      </c>
      <c r="K3" s="4" t="s">
        <v>7</v>
      </c>
      <c r="L3" s="4" t="s">
        <v>8</v>
      </c>
      <c r="M3" s="4" t="s">
        <v>9</v>
      </c>
    </row>
    <row r="4" spans="1:13" s="5" customFormat="1" x14ac:dyDescent="0.25">
      <c r="A4" s="11">
        <v>1</v>
      </c>
      <c r="B4" s="6">
        <v>19000</v>
      </c>
      <c r="C4" s="6">
        <v>1100</v>
      </c>
      <c r="D4" s="6">
        <v>245680.78999999998</v>
      </c>
      <c r="E4" s="6">
        <v>1002.8</v>
      </c>
      <c r="F4" s="8">
        <v>0</v>
      </c>
      <c r="G4" s="6">
        <v>324972.45</v>
      </c>
      <c r="H4" s="6">
        <v>219802.58000000002</v>
      </c>
      <c r="I4" s="6">
        <v>348068.07</v>
      </c>
      <c r="J4" s="6">
        <v>348858.82</v>
      </c>
      <c r="K4" s="8">
        <v>0</v>
      </c>
      <c r="L4" s="6">
        <v>222415.52000000002</v>
      </c>
      <c r="M4" s="6">
        <v>490230.10000000003</v>
      </c>
    </row>
    <row r="5" spans="1:13" s="5" customFormat="1" x14ac:dyDescent="0.25">
      <c r="A5" s="11">
        <v>2</v>
      </c>
      <c r="B5" s="8">
        <v>1700</v>
      </c>
      <c r="C5" s="6">
        <v>340</v>
      </c>
      <c r="D5" s="6">
        <v>1912.4200000000003</v>
      </c>
      <c r="E5" s="8">
        <v>0</v>
      </c>
      <c r="F5" s="6">
        <v>300000</v>
      </c>
      <c r="G5" s="6">
        <v>239135.71</v>
      </c>
      <c r="H5" s="8">
        <v>0</v>
      </c>
      <c r="I5" s="8">
        <v>0</v>
      </c>
      <c r="J5" s="6">
        <v>0</v>
      </c>
      <c r="K5" s="8">
        <v>0</v>
      </c>
      <c r="L5" s="6">
        <v>0</v>
      </c>
      <c r="M5" s="6">
        <v>0</v>
      </c>
    </row>
    <row r="6" spans="1:13" s="5" customFormat="1" x14ac:dyDescent="0.25">
      <c r="A6" s="11">
        <v>3</v>
      </c>
      <c r="B6" s="8">
        <v>0</v>
      </c>
      <c r="C6" s="6"/>
      <c r="D6" s="6">
        <v>5675.32</v>
      </c>
      <c r="E6" s="8">
        <v>0</v>
      </c>
      <c r="F6" s="6">
        <v>219721.95</v>
      </c>
      <c r="G6" s="6">
        <v>41133.522499999999</v>
      </c>
      <c r="H6" s="8">
        <v>0</v>
      </c>
      <c r="I6" s="8">
        <v>0</v>
      </c>
      <c r="J6" s="8">
        <v>40433.522499999999</v>
      </c>
      <c r="K6" s="6">
        <v>219202.58000000002</v>
      </c>
      <c r="L6" s="6">
        <v>0</v>
      </c>
      <c r="M6" s="8">
        <v>40433.522499999999</v>
      </c>
    </row>
    <row r="7" spans="1:13" s="5" customFormat="1" x14ac:dyDescent="0.25">
      <c r="A7" s="11">
        <v>4</v>
      </c>
      <c r="B7" s="6">
        <v>0</v>
      </c>
      <c r="C7" s="6">
        <v>92000</v>
      </c>
      <c r="D7" s="6">
        <v>36317.279999999999</v>
      </c>
      <c r="E7" s="6">
        <v>39435.64</v>
      </c>
      <c r="F7" s="6">
        <v>0</v>
      </c>
      <c r="G7" s="8">
        <v>0</v>
      </c>
      <c r="H7" s="6">
        <v>0</v>
      </c>
      <c r="I7" s="6">
        <v>1000000</v>
      </c>
      <c r="J7" s="8">
        <v>0</v>
      </c>
      <c r="K7" s="6">
        <v>0</v>
      </c>
      <c r="L7" s="6">
        <v>1000000</v>
      </c>
      <c r="M7" s="8">
        <v>0</v>
      </c>
    </row>
    <row r="8" spans="1:13" s="5" customFormat="1" x14ac:dyDescent="0.25">
      <c r="A8" s="11">
        <v>5</v>
      </c>
      <c r="B8" s="6">
        <v>0</v>
      </c>
      <c r="C8" s="6">
        <v>0</v>
      </c>
      <c r="D8" s="8">
        <v>0</v>
      </c>
      <c r="E8" s="6">
        <v>0</v>
      </c>
      <c r="F8" s="6">
        <v>0</v>
      </c>
      <c r="G8" s="8">
        <v>0</v>
      </c>
      <c r="H8" s="6">
        <v>0</v>
      </c>
      <c r="I8" s="6">
        <v>0</v>
      </c>
      <c r="J8" s="6">
        <v>0</v>
      </c>
      <c r="K8" s="6">
        <v>0</v>
      </c>
      <c r="L8" s="8">
        <v>0</v>
      </c>
      <c r="M8" s="6">
        <v>0</v>
      </c>
    </row>
    <row r="9" spans="1:13" s="5" customFormat="1" x14ac:dyDescent="0.25">
      <c r="A9" s="11">
        <v>6</v>
      </c>
      <c r="B9" s="6">
        <v>0</v>
      </c>
      <c r="C9" s="8">
        <v>0</v>
      </c>
      <c r="D9" s="8">
        <v>0</v>
      </c>
      <c r="E9" s="6">
        <v>0</v>
      </c>
      <c r="F9" s="6">
        <v>0</v>
      </c>
      <c r="G9" s="6">
        <v>1900</v>
      </c>
      <c r="H9" s="6">
        <v>0</v>
      </c>
      <c r="I9" s="6">
        <v>0</v>
      </c>
      <c r="J9" s="6">
        <v>800</v>
      </c>
      <c r="K9" s="6">
        <v>3100</v>
      </c>
      <c r="L9" s="8">
        <v>0</v>
      </c>
      <c r="M9" s="6">
        <v>0</v>
      </c>
    </row>
    <row r="10" spans="1:13" s="5" customFormat="1" x14ac:dyDescent="0.25">
      <c r="A10" s="11">
        <v>7</v>
      </c>
      <c r="B10" s="6">
        <v>0</v>
      </c>
      <c r="C10" s="8">
        <v>0</v>
      </c>
      <c r="D10" s="6">
        <v>0</v>
      </c>
      <c r="E10" s="6">
        <v>0</v>
      </c>
      <c r="F10" s="8">
        <v>0</v>
      </c>
      <c r="G10" s="6">
        <v>0</v>
      </c>
      <c r="H10" s="6">
        <v>21000</v>
      </c>
      <c r="I10" s="6">
        <v>0</v>
      </c>
      <c r="J10" s="6">
        <v>7000</v>
      </c>
      <c r="K10" s="6">
        <v>0</v>
      </c>
      <c r="L10" s="6">
        <v>0</v>
      </c>
      <c r="M10" s="6">
        <v>830</v>
      </c>
    </row>
    <row r="11" spans="1:13" s="5" customFormat="1" x14ac:dyDescent="0.25">
      <c r="A11" s="11">
        <v>8</v>
      </c>
      <c r="B11" s="6">
        <v>500</v>
      </c>
      <c r="C11" s="6">
        <v>103662.24</v>
      </c>
      <c r="D11" s="6">
        <v>6849.21</v>
      </c>
      <c r="E11" s="6">
        <v>0</v>
      </c>
      <c r="F11" s="8">
        <v>0</v>
      </c>
      <c r="G11" s="6">
        <v>0</v>
      </c>
      <c r="H11" s="6">
        <v>8000</v>
      </c>
      <c r="I11" s="6">
        <v>0</v>
      </c>
      <c r="J11" s="6">
        <v>0</v>
      </c>
      <c r="K11" s="8">
        <v>0</v>
      </c>
      <c r="L11" s="6">
        <v>0</v>
      </c>
      <c r="M11" s="6">
        <v>0</v>
      </c>
    </row>
    <row r="12" spans="1:13" s="5" customFormat="1" x14ac:dyDescent="0.25">
      <c r="A12" s="11">
        <v>9</v>
      </c>
      <c r="B12" s="8">
        <v>0</v>
      </c>
      <c r="C12" s="6">
        <v>0</v>
      </c>
      <c r="D12" s="6">
        <v>31002.809999999998</v>
      </c>
      <c r="E12" s="8">
        <v>0</v>
      </c>
      <c r="F12" s="6">
        <v>91860</v>
      </c>
      <c r="G12" s="6">
        <v>0</v>
      </c>
      <c r="H12" s="8">
        <v>0</v>
      </c>
      <c r="I12" s="8">
        <v>0</v>
      </c>
      <c r="J12" s="6">
        <v>0</v>
      </c>
      <c r="K12" s="8">
        <v>0</v>
      </c>
      <c r="L12" s="6">
        <v>0</v>
      </c>
      <c r="M12" s="6">
        <v>0</v>
      </c>
    </row>
    <row r="13" spans="1:13" s="5" customFormat="1" x14ac:dyDescent="0.25">
      <c r="A13" s="11">
        <v>10</v>
      </c>
      <c r="B13" s="8">
        <v>0</v>
      </c>
      <c r="C13" s="6">
        <v>83630.02</v>
      </c>
      <c r="D13" s="6">
        <v>144</v>
      </c>
      <c r="E13" s="8">
        <v>0</v>
      </c>
      <c r="F13" s="6">
        <v>1050510.75</v>
      </c>
      <c r="G13" s="6">
        <v>0</v>
      </c>
      <c r="H13" s="8">
        <v>0</v>
      </c>
      <c r="I13" s="8">
        <v>0</v>
      </c>
      <c r="J13" s="8">
        <v>0</v>
      </c>
      <c r="K13" s="6">
        <v>0</v>
      </c>
      <c r="L13" s="6">
        <v>0</v>
      </c>
      <c r="M13" s="8">
        <v>0</v>
      </c>
    </row>
    <row r="14" spans="1:13" s="5" customFormat="1" x14ac:dyDescent="0.25">
      <c r="A14" s="11">
        <v>11</v>
      </c>
      <c r="B14" s="6">
        <v>0</v>
      </c>
      <c r="C14" s="6">
        <v>25091.03</v>
      </c>
      <c r="D14" s="6">
        <v>0</v>
      </c>
      <c r="E14" s="6">
        <v>78577.11</v>
      </c>
      <c r="F14" s="6">
        <v>34805.339999999997</v>
      </c>
      <c r="G14" s="8">
        <v>0</v>
      </c>
      <c r="H14" s="6">
        <v>0</v>
      </c>
      <c r="I14" s="6">
        <v>0</v>
      </c>
      <c r="J14" s="8">
        <v>0</v>
      </c>
      <c r="K14" s="6">
        <v>0</v>
      </c>
      <c r="L14" s="6">
        <v>0</v>
      </c>
      <c r="M14" s="8">
        <v>0</v>
      </c>
    </row>
    <row r="15" spans="1:13" s="5" customFormat="1" x14ac:dyDescent="0.25">
      <c r="A15" s="11">
        <v>12</v>
      </c>
      <c r="B15" s="6">
        <v>0</v>
      </c>
      <c r="C15" s="6">
        <v>1004.29</v>
      </c>
      <c r="D15" s="8">
        <v>0</v>
      </c>
      <c r="E15" s="6">
        <v>31218.18</v>
      </c>
      <c r="F15" s="6">
        <v>19487.969999999998</v>
      </c>
      <c r="G15" s="8">
        <v>0</v>
      </c>
      <c r="H15" s="6">
        <v>0</v>
      </c>
      <c r="I15" s="6">
        <v>0</v>
      </c>
      <c r="J15" s="6">
        <v>0</v>
      </c>
      <c r="K15" s="6">
        <v>0</v>
      </c>
      <c r="L15" s="8">
        <v>0</v>
      </c>
      <c r="M15" s="6">
        <v>0</v>
      </c>
    </row>
    <row r="16" spans="1:13" s="5" customFormat="1" x14ac:dyDescent="0.25">
      <c r="A16" s="11">
        <v>13</v>
      </c>
      <c r="B16" s="6">
        <v>0</v>
      </c>
      <c r="C16" s="8">
        <v>0</v>
      </c>
      <c r="D16" s="8">
        <v>0</v>
      </c>
      <c r="E16" s="6">
        <v>35004.82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8">
        <v>0</v>
      </c>
      <c r="M16" s="6">
        <v>0</v>
      </c>
    </row>
    <row r="17" spans="1:13" s="5" customFormat="1" x14ac:dyDescent="0.25">
      <c r="A17" s="11">
        <v>14</v>
      </c>
      <c r="B17" s="6">
        <v>0</v>
      </c>
      <c r="C17" s="8">
        <v>0</v>
      </c>
      <c r="D17" s="6">
        <v>151902</v>
      </c>
      <c r="E17" s="6">
        <v>9294.36</v>
      </c>
      <c r="F17" s="8">
        <v>0</v>
      </c>
      <c r="G17" s="6">
        <v>0</v>
      </c>
      <c r="H17" s="6">
        <v>11500</v>
      </c>
      <c r="I17" s="6">
        <v>0</v>
      </c>
      <c r="J17" s="6">
        <v>250</v>
      </c>
      <c r="K17" s="6">
        <v>500250</v>
      </c>
      <c r="L17" s="6">
        <v>0</v>
      </c>
      <c r="M17" s="6">
        <v>0</v>
      </c>
    </row>
    <row r="18" spans="1:13" s="5" customFormat="1" x14ac:dyDescent="0.25">
      <c r="A18" s="11">
        <v>15</v>
      </c>
      <c r="B18" s="6">
        <v>27666.99</v>
      </c>
      <c r="C18" s="6">
        <v>0</v>
      </c>
      <c r="D18" s="6">
        <v>305428.11000000004</v>
      </c>
      <c r="E18" s="6">
        <v>2341.69</v>
      </c>
      <c r="F18" s="8">
        <v>0</v>
      </c>
      <c r="G18" s="6">
        <v>145347.29999999999</v>
      </c>
      <c r="H18" s="6">
        <v>27666.99</v>
      </c>
      <c r="I18" s="6">
        <v>280</v>
      </c>
      <c r="J18" s="6">
        <v>14580.15</v>
      </c>
      <c r="K18" s="8">
        <v>27366.99</v>
      </c>
      <c r="L18" s="6">
        <v>750</v>
      </c>
      <c r="M18" s="6">
        <v>17080.150000000001</v>
      </c>
    </row>
    <row r="19" spans="1:13" s="5" customFormat="1" x14ac:dyDescent="0.25">
      <c r="A19" s="11">
        <v>16</v>
      </c>
      <c r="B19" s="8">
        <v>0</v>
      </c>
      <c r="C19" s="6">
        <v>1957024.96</v>
      </c>
      <c r="D19" s="6">
        <v>0</v>
      </c>
      <c r="E19" s="8">
        <v>0</v>
      </c>
      <c r="F19" s="6">
        <v>0</v>
      </c>
      <c r="G19" s="6">
        <v>0</v>
      </c>
      <c r="H19" s="8">
        <v>0</v>
      </c>
      <c r="I19" s="8">
        <v>12500</v>
      </c>
      <c r="J19" s="6">
        <v>13000</v>
      </c>
      <c r="K19" s="8">
        <v>0</v>
      </c>
      <c r="L19" s="6">
        <v>15000</v>
      </c>
      <c r="M19" s="6">
        <v>0</v>
      </c>
    </row>
    <row r="20" spans="1:13" s="5" customFormat="1" x14ac:dyDescent="0.25">
      <c r="A20" s="11">
        <v>17</v>
      </c>
      <c r="B20" s="8">
        <v>0</v>
      </c>
      <c r="C20" s="6">
        <v>3995.1</v>
      </c>
      <c r="D20" s="6">
        <v>966.41</v>
      </c>
      <c r="E20" s="8">
        <v>0</v>
      </c>
      <c r="F20" s="6">
        <v>0</v>
      </c>
      <c r="G20" s="6">
        <v>0</v>
      </c>
      <c r="H20" s="8">
        <v>0</v>
      </c>
      <c r="I20" s="8">
        <v>0</v>
      </c>
      <c r="J20" s="8">
        <v>0</v>
      </c>
      <c r="K20" s="6">
        <v>0</v>
      </c>
      <c r="L20" s="6">
        <v>0</v>
      </c>
      <c r="M20" s="8">
        <v>0</v>
      </c>
    </row>
    <row r="21" spans="1:13" s="5" customFormat="1" x14ac:dyDescent="0.25">
      <c r="A21" s="11">
        <v>18</v>
      </c>
      <c r="B21" s="6">
        <v>528000</v>
      </c>
      <c r="C21" s="6">
        <v>0</v>
      </c>
      <c r="D21" s="6">
        <v>3216.25</v>
      </c>
      <c r="E21" s="6">
        <v>0</v>
      </c>
      <c r="F21" s="6">
        <v>14870.01</v>
      </c>
      <c r="G21" s="8">
        <v>0</v>
      </c>
      <c r="H21" s="6">
        <v>0</v>
      </c>
      <c r="I21" s="6">
        <v>491758.5</v>
      </c>
      <c r="J21" s="8">
        <v>0</v>
      </c>
      <c r="K21" s="6">
        <v>14000</v>
      </c>
      <c r="L21" s="6">
        <v>0</v>
      </c>
      <c r="M21" s="8">
        <v>0</v>
      </c>
    </row>
    <row r="22" spans="1:13" s="5" customFormat="1" x14ac:dyDescent="0.25">
      <c r="A22" s="11">
        <v>19</v>
      </c>
      <c r="B22" s="6">
        <v>0</v>
      </c>
      <c r="C22" s="6">
        <v>0</v>
      </c>
      <c r="D22" s="8">
        <v>0</v>
      </c>
      <c r="E22" s="6">
        <v>181885.09000000003</v>
      </c>
      <c r="F22" s="6">
        <v>32383.22</v>
      </c>
      <c r="G22" s="8">
        <v>0</v>
      </c>
      <c r="H22" s="6">
        <v>0</v>
      </c>
      <c r="I22" s="6">
        <v>0</v>
      </c>
      <c r="J22" s="6">
        <v>114280</v>
      </c>
      <c r="K22" s="6">
        <v>0</v>
      </c>
      <c r="L22" s="8">
        <v>0</v>
      </c>
      <c r="M22" s="6">
        <v>0</v>
      </c>
    </row>
    <row r="23" spans="1:13" s="5" customFormat="1" x14ac:dyDescent="0.25">
      <c r="A23" s="11">
        <v>20</v>
      </c>
      <c r="B23" s="6">
        <v>0</v>
      </c>
      <c r="C23" s="8">
        <v>0</v>
      </c>
      <c r="D23" s="8">
        <v>0</v>
      </c>
      <c r="E23" s="6">
        <v>0</v>
      </c>
      <c r="F23" s="6">
        <v>0</v>
      </c>
      <c r="G23" s="6">
        <v>129280</v>
      </c>
      <c r="H23" s="6">
        <v>0</v>
      </c>
      <c r="I23" s="6">
        <v>0</v>
      </c>
      <c r="J23" s="6">
        <v>0</v>
      </c>
      <c r="K23" s="6">
        <v>0</v>
      </c>
      <c r="L23" s="8">
        <v>0</v>
      </c>
      <c r="M23" s="6">
        <v>311623.15000000002</v>
      </c>
    </row>
    <row r="24" spans="1:13" s="5" customFormat="1" x14ac:dyDescent="0.25">
      <c r="A24" s="11">
        <v>21</v>
      </c>
      <c r="B24" s="6">
        <v>0</v>
      </c>
      <c r="C24" s="8">
        <v>0</v>
      </c>
      <c r="D24" s="6">
        <v>90667.55</v>
      </c>
      <c r="E24" s="6">
        <v>836751</v>
      </c>
      <c r="F24" s="8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</row>
    <row r="25" spans="1:13" s="5" customFormat="1" x14ac:dyDescent="0.25">
      <c r="A25" s="11">
        <v>22</v>
      </c>
      <c r="B25" s="6">
        <v>0</v>
      </c>
      <c r="C25" s="6">
        <v>492974.5</v>
      </c>
      <c r="D25" s="6">
        <v>2531.6099999999997</v>
      </c>
      <c r="E25" s="6">
        <v>95136.75</v>
      </c>
      <c r="F25" s="8">
        <v>0</v>
      </c>
      <c r="G25" s="6">
        <v>491758.5</v>
      </c>
      <c r="H25" s="6">
        <v>0</v>
      </c>
      <c r="I25" s="6">
        <v>0</v>
      </c>
      <c r="J25" s="6">
        <v>5000</v>
      </c>
      <c r="K25" s="8">
        <v>0</v>
      </c>
      <c r="L25" s="6">
        <v>0</v>
      </c>
      <c r="M25" s="6">
        <v>0</v>
      </c>
    </row>
    <row r="26" spans="1:13" s="5" customFormat="1" x14ac:dyDescent="0.25">
      <c r="A26" s="11">
        <v>23</v>
      </c>
      <c r="B26" s="8">
        <v>0</v>
      </c>
      <c r="C26" s="6">
        <v>153262.15000000002</v>
      </c>
      <c r="D26" s="6">
        <v>0</v>
      </c>
      <c r="E26" s="8">
        <v>0</v>
      </c>
      <c r="F26" s="6">
        <v>623</v>
      </c>
      <c r="G26" s="6">
        <v>0</v>
      </c>
      <c r="H26" s="8">
        <v>0</v>
      </c>
      <c r="I26" s="8">
        <v>0</v>
      </c>
      <c r="J26" s="6">
        <v>311623.15000000002</v>
      </c>
      <c r="K26" s="8">
        <v>0</v>
      </c>
      <c r="L26" s="6">
        <v>491758.5</v>
      </c>
      <c r="M26" s="6">
        <v>1606039</v>
      </c>
    </row>
    <row r="27" spans="1:13" s="5" customFormat="1" x14ac:dyDescent="0.25">
      <c r="A27" s="11">
        <v>24</v>
      </c>
      <c r="B27" s="8">
        <v>0</v>
      </c>
      <c r="C27" s="6">
        <v>476147.19999999995</v>
      </c>
      <c r="D27" s="6">
        <v>311200.7</v>
      </c>
      <c r="E27" s="8">
        <v>1381.35</v>
      </c>
      <c r="F27" s="6">
        <v>316269.28000000003</v>
      </c>
      <c r="G27" s="6">
        <v>311623.15000000002</v>
      </c>
      <c r="H27" s="8">
        <v>0</v>
      </c>
      <c r="I27" s="8">
        <v>0</v>
      </c>
      <c r="J27" s="8">
        <v>0</v>
      </c>
      <c r="K27" s="6">
        <v>311623.15000000002</v>
      </c>
      <c r="L27" s="6">
        <v>312123.15000000002</v>
      </c>
      <c r="M27" s="8">
        <v>0</v>
      </c>
    </row>
    <row r="28" spans="1:13" s="5" customFormat="1" x14ac:dyDescent="0.25">
      <c r="A28" s="11">
        <v>25</v>
      </c>
      <c r="B28" s="6">
        <v>102505.7</v>
      </c>
      <c r="C28" s="6">
        <v>276651.45999999996</v>
      </c>
      <c r="D28" s="6">
        <v>423.52000000000004</v>
      </c>
      <c r="E28" s="6">
        <v>328831.77999999997</v>
      </c>
      <c r="F28" s="6">
        <v>11894.9</v>
      </c>
      <c r="G28" s="8">
        <v>0</v>
      </c>
      <c r="H28" s="6">
        <v>481358.68</v>
      </c>
      <c r="I28" s="6">
        <v>339326.46</v>
      </c>
      <c r="J28" s="8">
        <v>700</v>
      </c>
      <c r="K28" s="6">
        <v>408012.68</v>
      </c>
      <c r="L28" s="6">
        <v>13522.46</v>
      </c>
      <c r="M28" s="8">
        <v>0</v>
      </c>
    </row>
    <row r="29" spans="1:13" s="5" customFormat="1" x14ac:dyDescent="0.25">
      <c r="A29" s="11">
        <v>26</v>
      </c>
      <c r="B29" s="6">
        <v>0</v>
      </c>
      <c r="C29" s="6">
        <v>160054.87</v>
      </c>
      <c r="D29" s="8">
        <v>0</v>
      </c>
      <c r="E29" s="6">
        <v>219032.14</v>
      </c>
      <c r="F29" s="6">
        <v>238764.63</v>
      </c>
      <c r="G29" s="8">
        <v>650</v>
      </c>
      <c r="H29" s="6">
        <v>1400</v>
      </c>
      <c r="I29" s="6">
        <v>401200</v>
      </c>
      <c r="J29" s="6">
        <v>1300</v>
      </c>
      <c r="K29" s="6">
        <v>1400</v>
      </c>
      <c r="L29" s="8">
        <v>800</v>
      </c>
      <c r="M29" s="6">
        <v>327154</v>
      </c>
    </row>
    <row r="30" spans="1:13" s="5" customFormat="1" x14ac:dyDescent="0.25">
      <c r="A30" s="11">
        <v>27</v>
      </c>
      <c r="B30" s="6">
        <v>30774.400000000001</v>
      </c>
      <c r="C30" s="8">
        <v>0</v>
      </c>
      <c r="D30" s="8">
        <v>0</v>
      </c>
      <c r="E30" s="6">
        <v>0</v>
      </c>
      <c r="F30" s="6">
        <v>11486.94</v>
      </c>
      <c r="G30" s="6">
        <v>1500</v>
      </c>
      <c r="H30" s="6">
        <v>29824.400000000001</v>
      </c>
      <c r="I30" s="6">
        <v>700</v>
      </c>
      <c r="J30" s="6">
        <v>700</v>
      </c>
      <c r="K30" s="6">
        <v>29774.400000000001</v>
      </c>
      <c r="L30" s="8">
        <v>0</v>
      </c>
      <c r="M30" s="6">
        <v>1800</v>
      </c>
    </row>
    <row r="31" spans="1:13" s="5" customFormat="1" x14ac:dyDescent="0.25">
      <c r="A31" s="11">
        <v>28</v>
      </c>
      <c r="B31" s="6">
        <v>0</v>
      </c>
      <c r="C31" s="8">
        <v>0</v>
      </c>
      <c r="D31" s="6">
        <v>0</v>
      </c>
      <c r="E31" s="6">
        <v>0</v>
      </c>
      <c r="F31" s="8">
        <v>0</v>
      </c>
      <c r="G31" s="6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100</v>
      </c>
    </row>
    <row r="32" spans="1:13" s="5" customFormat="1" x14ac:dyDescent="0.25">
      <c r="A32" s="11">
        <v>29</v>
      </c>
      <c r="B32" s="6">
        <v>0</v>
      </c>
      <c r="C32" s="6">
        <v>55814.429999999993</v>
      </c>
      <c r="D32" s="6">
        <v>100128.92</v>
      </c>
      <c r="E32" s="6">
        <v>750.42</v>
      </c>
      <c r="F32" s="8">
        <v>0</v>
      </c>
      <c r="G32" s="6">
        <v>500000</v>
      </c>
      <c r="H32" s="6">
        <v>280</v>
      </c>
      <c r="I32" s="6">
        <v>0</v>
      </c>
      <c r="J32" s="6">
        <v>0</v>
      </c>
      <c r="K32" s="8">
        <v>0</v>
      </c>
      <c r="L32" s="6">
        <v>0</v>
      </c>
      <c r="M32" s="6">
        <v>219202.58000000002</v>
      </c>
    </row>
    <row r="33" spans="1:13" s="5" customFormat="1" x14ac:dyDescent="0.25">
      <c r="A33" s="11">
        <v>30</v>
      </c>
      <c r="B33" s="8">
        <v>20874.77</v>
      </c>
      <c r="C33" s="9">
        <v>0</v>
      </c>
      <c r="D33" s="6">
        <v>309506.40000000002</v>
      </c>
      <c r="E33" s="8">
        <v>20807.62</v>
      </c>
      <c r="F33" s="6">
        <v>157491.25000000003</v>
      </c>
      <c r="G33" s="6">
        <v>0</v>
      </c>
      <c r="H33" s="8">
        <v>20874.77</v>
      </c>
      <c r="I33" s="8">
        <v>0</v>
      </c>
      <c r="J33" s="6">
        <v>250</v>
      </c>
      <c r="K33" s="8">
        <v>20874.77</v>
      </c>
      <c r="L33" s="6">
        <v>195893.33</v>
      </c>
      <c r="M33" s="6">
        <v>0</v>
      </c>
    </row>
    <row r="34" spans="1:13" s="5" customFormat="1" x14ac:dyDescent="0.25">
      <c r="A34" s="11">
        <v>31</v>
      </c>
      <c r="B34" s="8">
        <v>0</v>
      </c>
      <c r="C34" s="10">
        <v>0</v>
      </c>
      <c r="D34" s="6">
        <v>0</v>
      </c>
      <c r="E34" s="10">
        <v>0</v>
      </c>
      <c r="F34" s="6">
        <v>0</v>
      </c>
      <c r="G34" s="10">
        <v>0</v>
      </c>
      <c r="H34" s="8">
        <v>0</v>
      </c>
      <c r="I34" s="8">
        <v>250</v>
      </c>
      <c r="J34" s="10">
        <v>0</v>
      </c>
      <c r="K34" s="6">
        <v>0</v>
      </c>
      <c r="L34" s="10">
        <v>0</v>
      </c>
      <c r="M34" s="8">
        <v>0</v>
      </c>
    </row>
    <row r="35" spans="1:13" s="5" customFormat="1" x14ac:dyDescent="0.25">
      <c r="B35" s="7">
        <v>731021.86</v>
      </c>
      <c r="C35" s="7">
        <v>3882752.2500000005</v>
      </c>
      <c r="D35" s="7">
        <v>1603553.3000000003</v>
      </c>
      <c r="E35" s="7">
        <v>1881450.75</v>
      </c>
      <c r="F35" s="7">
        <v>2500169.2399999998</v>
      </c>
      <c r="G35" s="7">
        <v>2187300.6324999998</v>
      </c>
      <c r="H35" s="7">
        <v>821707.42</v>
      </c>
      <c r="I35" s="7">
        <v>2594083.0300000003</v>
      </c>
      <c r="J35" s="7">
        <v>858775.64250000007</v>
      </c>
      <c r="K35" s="7">
        <v>1535604.57</v>
      </c>
      <c r="L35" s="7">
        <v>2252262.96</v>
      </c>
      <c r="M35" s="7">
        <v>3014492.5025000004</v>
      </c>
    </row>
  </sheetData>
  <mergeCells count="1">
    <mergeCell ref="G1:I1"/>
  </mergeCells>
  <conditionalFormatting sqref="B5">
    <cfRule type="cellIs" dxfId="614" priority="154" operator="equal">
      <formula>0</formula>
    </cfRule>
  </conditionalFormatting>
  <conditionalFormatting sqref="B20">
    <cfRule type="cellIs" dxfId="613" priority="139" operator="equal">
      <formula>0</formula>
    </cfRule>
  </conditionalFormatting>
  <conditionalFormatting sqref="B13">
    <cfRule type="cellIs" dxfId="612" priority="138" operator="equal">
      <formula>0</formula>
    </cfRule>
  </conditionalFormatting>
  <conditionalFormatting sqref="D23">
    <cfRule type="cellIs" dxfId="611" priority="119" operator="equal">
      <formula>0</formula>
    </cfRule>
  </conditionalFormatting>
  <conditionalFormatting sqref="B4">
    <cfRule type="cellIs" dxfId="610" priority="153" operator="equal">
      <formula>0</formula>
    </cfRule>
  </conditionalFormatting>
  <conditionalFormatting sqref="H21:H25">
    <cfRule type="cellIs" dxfId="609" priority="72" operator="equal">
      <formula>0</formula>
    </cfRule>
  </conditionalFormatting>
  <conditionalFormatting sqref="G16:G20">
    <cfRule type="cellIs" dxfId="608" priority="85" operator="equal">
      <formula>0</formula>
    </cfRule>
  </conditionalFormatting>
  <conditionalFormatting sqref="G23:G27">
    <cfRule type="cellIs" dxfId="607" priority="84" operator="equal">
      <formula>0</formula>
    </cfRule>
  </conditionalFormatting>
  <conditionalFormatting sqref="G30:G33">
    <cfRule type="cellIs" dxfId="606" priority="83" operator="equal">
      <formula>0</formula>
    </cfRule>
  </conditionalFormatting>
  <conditionalFormatting sqref="E14:E18">
    <cfRule type="cellIs" dxfId="605" priority="109" operator="equal">
      <formula>0</formula>
    </cfRule>
  </conditionalFormatting>
  <conditionalFormatting sqref="E21:E25">
    <cfRule type="cellIs" dxfId="604" priority="108" operator="equal">
      <formula>0</formula>
    </cfRule>
  </conditionalFormatting>
  <conditionalFormatting sqref="E28:E32">
    <cfRule type="cellIs" dxfId="603" priority="107" operator="equal">
      <formula>0</formula>
    </cfRule>
  </conditionalFormatting>
  <conditionalFormatting sqref="E4">
    <cfRule type="cellIs" dxfId="602" priority="115" operator="equal">
      <formula>0</formula>
    </cfRule>
  </conditionalFormatting>
  <conditionalFormatting sqref="E7:E11">
    <cfRule type="cellIs" dxfId="601" priority="114" operator="equal">
      <formula>0</formula>
    </cfRule>
  </conditionalFormatting>
  <conditionalFormatting sqref="D17:D21">
    <cfRule type="cellIs" dxfId="600" priority="122" operator="equal">
      <formula>0</formula>
    </cfRule>
  </conditionalFormatting>
  <conditionalFormatting sqref="D24:D28">
    <cfRule type="cellIs" dxfId="599" priority="121" operator="equal">
      <formula>0</formula>
    </cfRule>
  </conditionalFormatting>
  <conditionalFormatting sqref="C32">
    <cfRule type="cellIs" dxfId="598" priority="130" operator="equal">
      <formula>0</formula>
    </cfRule>
  </conditionalFormatting>
  <conditionalFormatting sqref="K27:K31">
    <cfRule type="cellIs" dxfId="597" priority="48" operator="equal">
      <formula>0</formula>
    </cfRule>
  </conditionalFormatting>
  <conditionalFormatting sqref="C4:C8">
    <cfRule type="cellIs" dxfId="596" priority="144" operator="equal">
      <formula>0</formula>
    </cfRule>
  </conditionalFormatting>
  <conditionalFormatting sqref="K6:K10">
    <cfRule type="cellIs" dxfId="595" priority="55" operator="equal">
      <formula>0</formula>
    </cfRule>
  </conditionalFormatting>
  <conditionalFormatting sqref="B7:B11">
    <cfRule type="cellIs" dxfId="594" priority="152" operator="equal">
      <formula>0</formula>
    </cfRule>
  </conditionalFormatting>
  <conditionalFormatting sqref="F33:F34">
    <cfRule type="cellIs" dxfId="593" priority="151" operator="equal">
      <formula>0</formula>
    </cfRule>
  </conditionalFormatting>
  <conditionalFormatting sqref="K34">
    <cfRule type="cellIs" dxfId="592" priority="150" operator="equal">
      <formula>0</formula>
    </cfRule>
  </conditionalFormatting>
  <conditionalFormatting sqref="D4:D7">
    <cfRule type="cellIs" dxfId="591" priority="149" operator="equal">
      <formula>0</formula>
    </cfRule>
  </conditionalFormatting>
  <conditionalFormatting sqref="G4:G6">
    <cfRule type="cellIs" dxfId="590" priority="91" operator="equal">
      <formula>0</formula>
    </cfRule>
  </conditionalFormatting>
  <conditionalFormatting sqref="B12">
    <cfRule type="cellIs" dxfId="589" priority="148" operator="equal">
      <formula>0</formula>
    </cfRule>
  </conditionalFormatting>
  <conditionalFormatting sqref="B19">
    <cfRule type="cellIs" dxfId="588" priority="147" operator="equal">
      <formula>0</formula>
    </cfRule>
  </conditionalFormatting>
  <conditionalFormatting sqref="B26:B27">
    <cfRule type="cellIs" dxfId="587" priority="146" operator="equal">
      <formula>0</formula>
    </cfRule>
  </conditionalFormatting>
  <conditionalFormatting sqref="B33:B34">
    <cfRule type="cellIs" dxfId="586" priority="145" operator="equal">
      <formula>0</formula>
    </cfRule>
  </conditionalFormatting>
  <conditionalFormatting sqref="L22">
    <cfRule type="cellIs" dxfId="585" priority="39" operator="equal">
      <formula>0</formula>
    </cfRule>
  </conditionalFormatting>
  <conditionalFormatting sqref="L17:L21">
    <cfRule type="cellIs" dxfId="584" priority="37" operator="equal">
      <formula>0</formula>
    </cfRule>
  </conditionalFormatting>
  <conditionalFormatting sqref="L24:L28">
    <cfRule type="cellIs" dxfId="583" priority="36" operator="equal">
      <formula>0</formula>
    </cfRule>
  </conditionalFormatting>
  <conditionalFormatting sqref="C9:C10">
    <cfRule type="cellIs" dxfId="582" priority="143" operator="equal">
      <formula>0</formula>
    </cfRule>
  </conditionalFormatting>
  <conditionalFormatting sqref="L16">
    <cfRule type="cellIs" dxfId="581" priority="33" operator="equal">
      <formula>0</formula>
    </cfRule>
  </conditionalFormatting>
  <conditionalFormatting sqref="L9">
    <cfRule type="cellIs" dxfId="580" priority="32" operator="equal">
      <formula>0</formula>
    </cfRule>
  </conditionalFormatting>
  <conditionalFormatting sqref="G22">
    <cfRule type="cellIs" dxfId="579" priority="82" operator="equal">
      <formula>0</formula>
    </cfRule>
  </conditionalFormatting>
  <conditionalFormatting sqref="B14:B18">
    <cfRule type="cellIs" dxfId="578" priority="142" operator="equal">
      <formula>0</formula>
    </cfRule>
  </conditionalFormatting>
  <conditionalFormatting sqref="B21:B25">
    <cfRule type="cellIs" dxfId="577" priority="141" operator="equal">
      <formula>0</formula>
    </cfRule>
  </conditionalFormatting>
  <conditionalFormatting sqref="B28:B32">
    <cfRule type="cellIs" dxfId="576" priority="140" operator="equal">
      <formula>0</formula>
    </cfRule>
  </conditionalFormatting>
  <conditionalFormatting sqref="B6">
    <cfRule type="cellIs" dxfId="575" priority="137" operator="equal">
      <formula>0</formula>
    </cfRule>
  </conditionalFormatting>
  <conditionalFormatting sqref="C12:C15">
    <cfRule type="cellIs" dxfId="574" priority="136" operator="equal">
      <formula>0</formula>
    </cfRule>
  </conditionalFormatting>
  <conditionalFormatting sqref="C16">
    <cfRule type="cellIs" dxfId="573" priority="135" operator="equal">
      <formula>0</formula>
    </cfRule>
  </conditionalFormatting>
  <conditionalFormatting sqref="C23">
    <cfRule type="cellIs" dxfId="572" priority="134" operator="equal">
      <formula>0</formula>
    </cfRule>
  </conditionalFormatting>
  <conditionalFormatting sqref="C30:C31">
    <cfRule type="cellIs" dxfId="571" priority="133" operator="equal">
      <formula>0</formula>
    </cfRule>
  </conditionalFormatting>
  <conditionalFormatting sqref="C18:C22">
    <cfRule type="cellIs" dxfId="570" priority="132" operator="equal">
      <formula>0</formula>
    </cfRule>
  </conditionalFormatting>
  <conditionalFormatting sqref="C25:C29">
    <cfRule type="cellIs" dxfId="569" priority="131" operator="equal">
      <formula>0</formula>
    </cfRule>
  </conditionalFormatting>
  <conditionalFormatting sqref="C24">
    <cfRule type="cellIs" dxfId="568" priority="129" operator="equal">
      <formula>0</formula>
    </cfRule>
  </conditionalFormatting>
  <conditionalFormatting sqref="C17">
    <cfRule type="cellIs" dxfId="567" priority="128" operator="equal">
      <formula>0</formula>
    </cfRule>
  </conditionalFormatting>
  <conditionalFormatting sqref="M34">
    <cfRule type="cellIs" dxfId="566" priority="19" operator="equal">
      <formula>0</formula>
    </cfRule>
  </conditionalFormatting>
  <conditionalFormatting sqref="D8">
    <cfRule type="cellIs" dxfId="565" priority="127" operator="equal">
      <formula>0</formula>
    </cfRule>
  </conditionalFormatting>
  <conditionalFormatting sqref="D10:D14">
    <cfRule type="cellIs" dxfId="564" priority="126" operator="equal">
      <formula>0</formula>
    </cfRule>
  </conditionalFormatting>
  <conditionalFormatting sqref="D15">
    <cfRule type="cellIs" dxfId="563" priority="125" operator="equal">
      <formula>0</formula>
    </cfRule>
  </conditionalFormatting>
  <conditionalFormatting sqref="D22">
    <cfRule type="cellIs" dxfId="562" priority="124" operator="equal">
      <formula>0</formula>
    </cfRule>
  </conditionalFormatting>
  <conditionalFormatting sqref="D29:D30">
    <cfRule type="cellIs" dxfId="561" priority="123" operator="equal">
      <formula>0</formula>
    </cfRule>
  </conditionalFormatting>
  <conditionalFormatting sqref="D31:D34">
    <cfRule type="cellIs" dxfId="560" priority="120" operator="equal">
      <formula>0</formula>
    </cfRule>
  </conditionalFormatting>
  <conditionalFormatting sqref="D16">
    <cfRule type="cellIs" dxfId="559" priority="118" operator="equal">
      <formula>0</formula>
    </cfRule>
  </conditionalFormatting>
  <conditionalFormatting sqref="D9">
    <cfRule type="cellIs" dxfId="558" priority="117" operator="equal">
      <formula>0</formula>
    </cfRule>
  </conditionalFormatting>
  <conditionalFormatting sqref="E5">
    <cfRule type="cellIs" dxfId="557" priority="116" operator="equal">
      <formula>0</formula>
    </cfRule>
  </conditionalFormatting>
  <conditionalFormatting sqref="E12">
    <cfRule type="cellIs" dxfId="556" priority="113" operator="equal">
      <formula>0</formula>
    </cfRule>
  </conditionalFormatting>
  <conditionalFormatting sqref="E19">
    <cfRule type="cellIs" dxfId="555" priority="112" operator="equal">
      <formula>0</formula>
    </cfRule>
  </conditionalFormatting>
  <conditionalFormatting sqref="E26:E27">
    <cfRule type="cellIs" dxfId="554" priority="111" operator="equal">
      <formula>0</formula>
    </cfRule>
  </conditionalFormatting>
  <conditionalFormatting sqref="E33">
    <cfRule type="cellIs" dxfId="553" priority="110" operator="equal">
      <formula>0</formula>
    </cfRule>
  </conditionalFormatting>
  <conditionalFormatting sqref="E20">
    <cfRule type="cellIs" dxfId="552" priority="106" operator="equal">
      <formula>0</formula>
    </cfRule>
  </conditionalFormatting>
  <conditionalFormatting sqref="E13">
    <cfRule type="cellIs" dxfId="551" priority="105" operator="equal">
      <formula>0</formula>
    </cfRule>
  </conditionalFormatting>
  <conditionalFormatting sqref="E6">
    <cfRule type="cellIs" dxfId="550" priority="104" operator="equal">
      <formula>0</formula>
    </cfRule>
  </conditionalFormatting>
  <conditionalFormatting sqref="F5:F9">
    <cfRule type="cellIs" dxfId="549" priority="103" operator="equal">
      <formula>0</formula>
    </cfRule>
  </conditionalFormatting>
  <conditionalFormatting sqref="F10">
    <cfRule type="cellIs" dxfId="548" priority="102" operator="equal">
      <formula>0</formula>
    </cfRule>
  </conditionalFormatting>
  <conditionalFormatting sqref="F17">
    <cfRule type="cellIs" dxfId="547" priority="101" operator="equal">
      <formula>0</formula>
    </cfRule>
  </conditionalFormatting>
  <conditionalFormatting sqref="F24:F25">
    <cfRule type="cellIs" dxfId="546" priority="100" operator="equal">
      <formula>0</formula>
    </cfRule>
  </conditionalFormatting>
  <conditionalFormatting sqref="F31">
    <cfRule type="cellIs" dxfId="545" priority="99" operator="equal">
      <formula>0</formula>
    </cfRule>
  </conditionalFormatting>
  <conditionalFormatting sqref="F12:F16">
    <cfRule type="cellIs" dxfId="544" priority="98" operator="equal">
      <formula>0</formula>
    </cfRule>
  </conditionalFormatting>
  <conditionalFormatting sqref="F19:F23">
    <cfRule type="cellIs" dxfId="543" priority="97" operator="equal">
      <formula>0</formula>
    </cfRule>
  </conditionalFormatting>
  <conditionalFormatting sqref="F26:F30">
    <cfRule type="cellIs" dxfId="542" priority="96" operator="equal">
      <formula>0</formula>
    </cfRule>
  </conditionalFormatting>
  <conditionalFormatting sqref="F18">
    <cfRule type="cellIs" dxfId="541" priority="95" operator="equal">
      <formula>0</formula>
    </cfRule>
  </conditionalFormatting>
  <conditionalFormatting sqref="F11">
    <cfRule type="cellIs" dxfId="540" priority="94" operator="equal">
      <formula>0</formula>
    </cfRule>
  </conditionalFormatting>
  <conditionalFormatting sqref="F4">
    <cfRule type="cellIs" dxfId="539" priority="93" operator="equal">
      <formula>0</formula>
    </cfRule>
  </conditionalFormatting>
  <conditionalFormatting sqref="F32">
    <cfRule type="cellIs" dxfId="538" priority="92" operator="equal">
      <formula>0</formula>
    </cfRule>
  </conditionalFormatting>
  <conditionalFormatting sqref="G7">
    <cfRule type="cellIs" dxfId="537" priority="90" operator="equal">
      <formula>0</formula>
    </cfRule>
  </conditionalFormatting>
  <conditionalFormatting sqref="G9:G13">
    <cfRule type="cellIs" dxfId="536" priority="89" operator="equal">
      <formula>0</formula>
    </cfRule>
  </conditionalFormatting>
  <conditionalFormatting sqref="G14">
    <cfRule type="cellIs" dxfId="535" priority="88" operator="equal">
      <formula>0</formula>
    </cfRule>
  </conditionalFormatting>
  <conditionalFormatting sqref="G21">
    <cfRule type="cellIs" dxfId="534" priority="87" operator="equal">
      <formula>0</formula>
    </cfRule>
  </conditionalFormatting>
  <conditionalFormatting sqref="G28:G29">
    <cfRule type="cellIs" dxfId="533" priority="86" operator="equal">
      <formula>0</formula>
    </cfRule>
  </conditionalFormatting>
  <conditionalFormatting sqref="G15">
    <cfRule type="cellIs" dxfId="532" priority="81" operator="equal">
      <formula>0</formula>
    </cfRule>
  </conditionalFormatting>
  <conditionalFormatting sqref="G8">
    <cfRule type="cellIs" dxfId="531" priority="80" operator="equal">
      <formula>0</formula>
    </cfRule>
  </conditionalFormatting>
  <conditionalFormatting sqref="H5">
    <cfRule type="cellIs" dxfId="530" priority="79" operator="equal">
      <formula>0</formula>
    </cfRule>
  </conditionalFormatting>
  <conditionalFormatting sqref="H7:H11">
    <cfRule type="cellIs" dxfId="529" priority="78" operator="equal">
      <formula>0</formula>
    </cfRule>
  </conditionalFormatting>
  <conditionalFormatting sqref="H12">
    <cfRule type="cellIs" dxfId="528" priority="77" operator="equal">
      <formula>0</formula>
    </cfRule>
  </conditionalFormatting>
  <conditionalFormatting sqref="H19">
    <cfRule type="cellIs" dxfId="527" priority="76" operator="equal">
      <formula>0</formula>
    </cfRule>
  </conditionalFormatting>
  <conditionalFormatting sqref="H26:H27">
    <cfRule type="cellIs" dxfId="526" priority="75" operator="equal">
      <formula>0</formula>
    </cfRule>
  </conditionalFormatting>
  <conditionalFormatting sqref="H33:H34">
    <cfRule type="cellIs" dxfId="525" priority="74" operator="equal">
      <formula>0</formula>
    </cfRule>
  </conditionalFormatting>
  <conditionalFormatting sqref="H14:H18">
    <cfRule type="cellIs" dxfId="524" priority="73" operator="equal">
      <formula>0</formula>
    </cfRule>
  </conditionalFormatting>
  <conditionalFormatting sqref="H28:H32">
    <cfRule type="cellIs" dxfId="523" priority="71" operator="equal">
      <formula>0</formula>
    </cfRule>
  </conditionalFormatting>
  <conditionalFormatting sqref="H20">
    <cfRule type="cellIs" dxfId="522" priority="70" operator="equal">
      <formula>0</formula>
    </cfRule>
  </conditionalFormatting>
  <conditionalFormatting sqref="H13">
    <cfRule type="cellIs" dxfId="521" priority="69" operator="equal">
      <formula>0</formula>
    </cfRule>
  </conditionalFormatting>
  <conditionalFormatting sqref="H6">
    <cfRule type="cellIs" dxfId="520" priority="68" operator="equal">
      <formula>0</formula>
    </cfRule>
  </conditionalFormatting>
  <conditionalFormatting sqref="J4:J5">
    <cfRule type="cellIs" dxfId="519" priority="67" operator="equal">
      <formula>0</formula>
    </cfRule>
  </conditionalFormatting>
  <conditionalFormatting sqref="J6">
    <cfRule type="cellIs" dxfId="518" priority="66" operator="equal">
      <formula>0</formula>
    </cfRule>
  </conditionalFormatting>
  <conditionalFormatting sqref="J8:J12">
    <cfRule type="cellIs" dxfId="517" priority="65" operator="equal">
      <formula>0</formula>
    </cfRule>
  </conditionalFormatting>
  <conditionalFormatting sqref="J13">
    <cfRule type="cellIs" dxfId="516" priority="64" operator="equal">
      <formula>0</formula>
    </cfRule>
  </conditionalFormatting>
  <conditionalFormatting sqref="J20">
    <cfRule type="cellIs" dxfId="515" priority="63" operator="equal">
      <formula>0</formula>
    </cfRule>
  </conditionalFormatting>
  <conditionalFormatting sqref="J27:J28">
    <cfRule type="cellIs" dxfId="514" priority="62" operator="equal">
      <formula>0</formula>
    </cfRule>
  </conditionalFormatting>
  <conditionalFormatting sqref="J15:J19">
    <cfRule type="cellIs" dxfId="513" priority="61" operator="equal">
      <formula>0</formula>
    </cfRule>
  </conditionalFormatting>
  <conditionalFormatting sqref="J22:J26">
    <cfRule type="cellIs" dxfId="512" priority="60" operator="equal">
      <formula>0</formula>
    </cfRule>
  </conditionalFormatting>
  <conditionalFormatting sqref="J29:J33">
    <cfRule type="cellIs" dxfId="511" priority="59" operator="equal">
      <formula>0</formula>
    </cfRule>
  </conditionalFormatting>
  <conditionalFormatting sqref="J21">
    <cfRule type="cellIs" dxfId="510" priority="58" operator="equal">
      <formula>0</formula>
    </cfRule>
  </conditionalFormatting>
  <conditionalFormatting sqref="J14">
    <cfRule type="cellIs" dxfId="509" priority="57" operator="equal">
      <formula>0</formula>
    </cfRule>
  </conditionalFormatting>
  <conditionalFormatting sqref="J7">
    <cfRule type="cellIs" dxfId="508" priority="56" operator="equal">
      <formula>0</formula>
    </cfRule>
  </conditionalFormatting>
  <conditionalFormatting sqref="K11">
    <cfRule type="cellIs" dxfId="507" priority="54" operator="equal">
      <formula>0</formula>
    </cfRule>
  </conditionalFormatting>
  <conditionalFormatting sqref="K18">
    <cfRule type="cellIs" dxfId="506" priority="53" operator="equal">
      <formula>0</formula>
    </cfRule>
  </conditionalFormatting>
  <conditionalFormatting sqref="K25:K26">
    <cfRule type="cellIs" dxfId="505" priority="52" operator="equal">
      <formula>0</formula>
    </cfRule>
  </conditionalFormatting>
  <conditionalFormatting sqref="K32">
    <cfRule type="cellIs" dxfId="504" priority="51" operator="equal">
      <formula>0</formula>
    </cfRule>
  </conditionalFormatting>
  <conditionalFormatting sqref="K13:K17">
    <cfRule type="cellIs" dxfId="503" priority="50" operator="equal">
      <formula>0</formula>
    </cfRule>
  </conditionalFormatting>
  <conditionalFormatting sqref="K20:K24">
    <cfRule type="cellIs" dxfId="502" priority="49" operator="equal">
      <formula>0</formula>
    </cfRule>
  </conditionalFormatting>
  <conditionalFormatting sqref="K19">
    <cfRule type="cellIs" dxfId="501" priority="47" operator="equal">
      <formula>0</formula>
    </cfRule>
  </conditionalFormatting>
  <conditionalFormatting sqref="K12">
    <cfRule type="cellIs" dxfId="500" priority="46" operator="equal">
      <formula>0</formula>
    </cfRule>
  </conditionalFormatting>
  <conditionalFormatting sqref="K5">
    <cfRule type="cellIs" dxfId="499" priority="45" operator="equal">
      <formula>0</formula>
    </cfRule>
  </conditionalFormatting>
  <conditionalFormatting sqref="K33">
    <cfRule type="cellIs" dxfId="498" priority="44" operator="equal">
      <formula>0</formula>
    </cfRule>
  </conditionalFormatting>
  <conditionalFormatting sqref="L4:L7">
    <cfRule type="cellIs" dxfId="497" priority="43" operator="equal">
      <formula>0</formula>
    </cfRule>
  </conditionalFormatting>
  <conditionalFormatting sqref="L8">
    <cfRule type="cellIs" dxfId="496" priority="42" operator="equal">
      <formula>0</formula>
    </cfRule>
  </conditionalFormatting>
  <conditionalFormatting sqref="L10:L14">
    <cfRule type="cellIs" dxfId="495" priority="41" operator="equal">
      <formula>0</formula>
    </cfRule>
  </conditionalFormatting>
  <conditionalFormatting sqref="L15">
    <cfRule type="cellIs" dxfId="494" priority="40" operator="equal">
      <formula>0</formula>
    </cfRule>
  </conditionalFormatting>
  <conditionalFormatting sqref="L29:L30">
    <cfRule type="cellIs" dxfId="493" priority="38" operator="equal">
      <formula>0</formula>
    </cfRule>
  </conditionalFormatting>
  <conditionalFormatting sqref="L31:L33">
    <cfRule type="cellIs" dxfId="492" priority="35" operator="equal">
      <formula>0</formula>
    </cfRule>
  </conditionalFormatting>
  <conditionalFormatting sqref="L23">
    <cfRule type="cellIs" dxfId="491" priority="34" operator="equal">
      <formula>0</formula>
    </cfRule>
  </conditionalFormatting>
  <conditionalFormatting sqref="M5">
    <cfRule type="cellIs" dxfId="490" priority="31" operator="equal">
      <formula>0</formula>
    </cfRule>
  </conditionalFormatting>
  <conditionalFormatting sqref="M6">
    <cfRule type="cellIs" dxfId="489" priority="30" operator="equal">
      <formula>0</formula>
    </cfRule>
  </conditionalFormatting>
  <conditionalFormatting sqref="M8:M12">
    <cfRule type="cellIs" dxfId="488" priority="29" operator="equal">
      <formula>0</formula>
    </cfRule>
  </conditionalFormatting>
  <conditionalFormatting sqref="M13">
    <cfRule type="cellIs" dxfId="487" priority="28" operator="equal">
      <formula>0</formula>
    </cfRule>
  </conditionalFormatting>
  <conditionalFormatting sqref="M20">
    <cfRule type="cellIs" dxfId="486" priority="27" operator="equal">
      <formula>0</formula>
    </cfRule>
  </conditionalFormatting>
  <conditionalFormatting sqref="M27:M28">
    <cfRule type="cellIs" dxfId="485" priority="26" operator="equal">
      <formula>0</formula>
    </cfRule>
  </conditionalFormatting>
  <conditionalFormatting sqref="M15:M19">
    <cfRule type="cellIs" dxfId="484" priority="25" operator="equal">
      <formula>0</formula>
    </cfRule>
  </conditionalFormatting>
  <conditionalFormatting sqref="M22:M26">
    <cfRule type="cellIs" dxfId="483" priority="24" operator="equal">
      <formula>0</formula>
    </cfRule>
  </conditionalFormatting>
  <conditionalFormatting sqref="M29:M33">
    <cfRule type="cellIs" dxfId="482" priority="23" operator="equal">
      <formula>0</formula>
    </cfRule>
  </conditionalFormatting>
  <conditionalFormatting sqref="M21">
    <cfRule type="cellIs" dxfId="481" priority="22" operator="equal">
      <formula>0</formula>
    </cfRule>
  </conditionalFormatting>
  <conditionalFormatting sqref="M14">
    <cfRule type="cellIs" dxfId="480" priority="21" operator="equal">
      <formula>0</formula>
    </cfRule>
  </conditionalFormatting>
  <conditionalFormatting sqref="M7">
    <cfRule type="cellIs" dxfId="479" priority="20" operator="equal">
      <formula>0</formula>
    </cfRule>
  </conditionalFormatting>
  <conditionalFormatting sqref="K4">
    <cfRule type="cellIs" dxfId="478" priority="18" operator="equal">
      <formula>0</formula>
    </cfRule>
  </conditionalFormatting>
  <conditionalFormatting sqref="H4">
    <cfRule type="cellIs" dxfId="477" priority="17" operator="equal">
      <formula>0</formula>
    </cfRule>
  </conditionalFormatting>
  <conditionalFormatting sqref="M4">
    <cfRule type="cellIs" dxfId="476" priority="16" operator="equal">
      <formula>0</formula>
    </cfRule>
  </conditionalFormatting>
  <conditionalFormatting sqref="I21:I25">
    <cfRule type="cellIs" dxfId="475" priority="8" operator="equal">
      <formula>0</formula>
    </cfRule>
  </conditionalFormatting>
  <conditionalFormatting sqref="I5">
    <cfRule type="cellIs" dxfId="474" priority="15" operator="equal">
      <formula>0</formula>
    </cfRule>
  </conditionalFormatting>
  <conditionalFormatting sqref="I7:I11">
    <cfRule type="cellIs" dxfId="473" priority="14" operator="equal">
      <formula>0</formula>
    </cfRule>
  </conditionalFormatting>
  <conditionalFormatting sqref="I12">
    <cfRule type="cellIs" dxfId="472" priority="13" operator="equal">
      <formula>0</formula>
    </cfRule>
  </conditionalFormatting>
  <conditionalFormatting sqref="I19">
    <cfRule type="cellIs" dxfId="471" priority="12" operator="equal">
      <formula>0</formula>
    </cfRule>
  </conditionalFormatting>
  <conditionalFormatting sqref="I26:I27">
    <cfRule type="cellIs" dxfId="470" priority="11" operator="equal">
      <formula>0</formula>
    </cfRule>
  </conditionalFormatting>
  <conditionalFormatting sqref="I33:I34">
    <cfRule type="cellIs" dxfId="469" priority="10" operator="equal">
      <formula>0</formula>
    </cfRule>
  </conditionalFormatting>
  <conditionalFormatting sqref="I14:I18">
    <cfRule type="cellIs" dxfId="468" priority="9" operator="equal">
      <formula>0</formula>
    </cfRule>
  </conditionalFormatting>
  <conditionalFormatting sqref="I28:I32">
    <cfRule type="cellIs" dxfId="467" priority="7" operator="equal">
      <formula>0</formula>
    </cfRule>
  </conditionalFormatting>
  <conditionalFormatting sqref="I20">
    <cfRule type="cellIs" dxfId="466" priority="6" operator="equal">
      <formula>0</formula>
    </cfRule>
  </conditionalFormatting>
  <conditionalFormatting sqref="I13">
    <cfRule type="cellIs" dxfId="465" priority="5" operator="equal">
      <formula>0</formula>
    </cfRule>
  </conditionalFormatting>
  <conditionalFormatting sqref="I6">
    <cfRule type="cellIs" dxfId="464" priority="4" operator="equal">
      <formula>0</formula>
    </cfRule>
  </conditionalFormatting>
  <conditionalFormatting sqref="I4">
    <cfRule type="cellIs" dxfId="463" priority="3" operator="equal">
      <formula>0</formula>
    </cfRule>
  </conditionalFormatting>
  <conditionalFormatting sqref="C11">
    <cfRule type="cellIs" dxfId="462" priority="2" operator="equal">
      <formula>0</formula>
    </cfRule>
  </conditionalFormatting>
  <conditionalFormatting sqref="B4:M34">
    <cfRule type="expression" dxfId="461" priority="1">
      <formula>AND(ROW()-3=DAY(TODAY()),COLUMN()-1=MONTH(TODAY()))</formula>
    </cfRule>
  </conditionalFormatting>
  <pageMargins left="0.19685039370078741" right="0.19685039370078741" top="0.35433070866141736" bottom="0.55118110236220474" header="0.31496062992125984" footer="0.31496062992125984"/>
  <pageSetup paperSize="9" scale="92" orientation="landscape" r:id="rId1"/>
  <headerFooter>
    <oddFooter>&amp;C- COMMUNAUTE DE COMMUNES DE L'ABBEVILLOIS - 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N29"/>
  <sheetViews>
    <sheetView workbookViewId="0">
      <pane ySplit="5" topLeftCell="A6" activePane="bottomLeft" state="frozen"/>
      <selection pane="bottomLeft" activeCell="I3" sqref="I3"/>
    </sheetView>
  </sheetViews>
  <sheetFormatPr baseColWidth="10" defaultRowHeight="15" x14ac:dyDescent="0.25"/>
  <cols>
    <col min="1" max="1" width="11.42578125" style="18"/>
    <col min="2" max="2" width="13.140625" style="19" customWidth="1"/>
    <col min="3" max="3" width="11.42578125" style="21"/>
    <col min="4" max="5" width="13.140625" style="19" customWidth="1"/>
    <col min="6" max="6" width="11.42578125" style="18"/>
    <col min="7" max="8" width="14.42578125" style="19" customWidth="1"/>
    <col min="9" max="9" width="15" style="2" customWidth="1"/>
    <col min="10" max="10" width="24.5703125" style="2" bestFit="1" customWidth="1"/>
    <col min="11" max="12" width="11.42578125" style="2"/>
    <col min="13" max="14" width="14.42578125" style="2" customWidth="1"/>
    <col min="15" max="16384" width="11.42578125" style="2"/>
  </cols>
  <sheetData>
    <row r="1" spans="1:14" ht="18.75" x14ac:dyDescent="0.25">
      <c r="A1" s="15" t="s">
        <v>16</v>
      </c>
      <c r="E1" s="43"/>
      <c r="F1" s="15"/>
      <c r="H1" s="29" t="s">
        <v>21</v>
      </c>
      <c r="I1" s="30">
        <v>533932.66</v>
      </c>
    </row>
    <row r="2" spans="1:14" ht="18.75" x14ac:dyDescent="0.25">
      <c r="A2" s="15"/>
      <c r="E2" s="32"/>
      <c r="F2" s="31" t="s">
        <v>23</v>
      </c>
      <c r="G2" s="32">
        <f>SUM(G6:G1980)-SUM(H6:H1980)</f>
        <v>188579.72000000006</v>
      </c>
      <c r="I2" s="22">
        <f>+I$1-G2</f>
        <v>345352.93999999994</v>
      </c>
    </row>
    <row r="3" spans="1:14" ht="18.75" x14ac:dyDescent="0.25">
      <c r="A3" s="15"/>
      <c r="E3" s="41">
        <f ca="1">+I3-I2</f>
        <v>1.4551915228366852E-9</v>
      </c>
      <c r="G3" s="23"/>
      <c r="H3" s="24" t="s">
        <v>22</v>
      </c>
      <c r="I3" s="23">
        <f ca="1">LOOKUP(TODAY(),Feuil1!B:B,Feuil1!D:D)</f>
        <v>345352.9400000014</v>
      </c>
    </row>
    <row r="5" spans="1:14" x14ac:dyDescent="0.25">
      <c r="A5" s="16" t="s">
        <v>18</v>
      </c>
      <c r="B5" s="20" t="s">
        <v>17</v>
      </c>
      <c r="C5" s="17" t="s">
        <v>31</v>
      </c>
      <c r="D5" s="20" t="s">
        <v>17</v>
      </c>
      <c r="E5" s="20" t="s">
        <v>19</v>
      </c>
      <c r="F5" s="16" t="s">
        <v>18</v>
      </c>
      <c r="G5" s="20" t="s">
        <v>20</v>
      </c>
      <c r="H5" s="20"/>
      <c r="L5" s="18"/>
      <c r="M5" s="21"/>
      <c r="N5" s="21"/>
    </row>
    <row r="6" spans="1:14" x14ac:dyDescent="0.25">
      <c r="A6" s="18">
        <v>42438</v>
      </c>
      <c r="B6" s="19">
        <f>+D6</f>
        <v>10778.17</v>
      </c>
      <c r="C6" s="21">
        <v>83</v>
      </c>
      <c r="D6" s="19">
        <v>10778.17</v>
      </c>
      <c r="E6" s="19">
        <v>7778.17</v>
      </c>
      <c r="F6" s="18">
        <v>42439</v>
      </c>
      <c r="G6" s="19">
        <f>+D6-E6</f>
        <v>3000</v>
      </c>
    </row>
    <row r="7" spans="1:14" x14ac:dyDescent="0.25">
      <c r="A7" s="18">
        <v>42471</v>
      </c>
      <c r="B7" s="19">
        <f>+D7</f>
        <v>7254.6</v>
      </c>
      <c r="C7" s="21">
        <v>152</v>
      </c>
      <c r="D7" s="19">
        <v>7254.6</v>
      </c>
      <c r="E7" s="19">
        <v>6891.87</v>
      </c>
      <c r="F7" s="18">
        <v>42500</v>
      </c>
      <c r="G7" s="19">
        <f t="shared" ref="G7" si="0">+D7-E7</f>
        <v>362.73000000000047</v>
      </c>
    </row>
    <row r="8" spans="1:14" x14ac:dyDescent="0.25">
      <c r="A8" s="18">
        <v>42502</v>
      </c>
      <c r="B8" s="19">
        <f>SUM(D8:D9)</f>
        <v>36309.530000000006</v>
      </c>
      <c r="C8" s="21">
        <v>288</v>
      </c>
      <c r="D8" s="19">
        <v>35263.230000000003</v>
      </c>
      <c r="E8" s="19">
        <v>33481.17</v>
      </c>
      <c r="F8" s="18">
        <v>42503</v>
      </c>
      <c r="G8" s="19">
        <f>+D8-E8</f>
        <v>1782.0600000000049</v>
      </c>
    </row>
    <row r="9" spans="1:14" x14ac:dyDescent="0.25">
      <c r="C9" s="21">
        <v>290</v>
      </c>
      <c r="D9" s="19">
        <v>1046.3</v>
      </c>
      <c r="E9" s="19">
        <v>1001.49</v>
      </c>
      <c r="F9" s="18">
        <v>42503</v>
      </c>
      <c r="G9" s="19">
        <f>+D9-E9</f>
        <v>44.809999999999945</v>
      </c>
    </row>
    <row r="10" spans="1:14" x14ac:dyDescent="0.25">
      <c r="A10" s="18">
        <v>42513</v>
      </c>
      <c r="B10" s="19">
        <f>+D10</f>
        <v>623</v>
      </c>
      <c r="C10" s="21" t="s">
        <v>25</v>
      </c>
      <c r="D10" s="19">
        <v>623</v>
      </c>
      <c r="G10" s="19">
        <f>+D10-E10</f>
        <v>623</v>
      </c>
    </row>
    <row r="11" spans="1:14" x14ac:dyDescent="0.25">
      <c r="A11" s="18">
        <v>42520</v>
      </c>
      <c r="C11" s="21">
        <v>289</v>
      </c>
      <c r="D11" s="19">
        <v>64316.1</v>
      </c>
      <c r="E11" s="19">
        <v>61100.29</v>
      </c>
      <c r="F11" s="18">
        <v>42521</v>
      </c>
      <c r="G11" s="19">
        <f t="shared" ref="G11" si="1">+D11-E11</f>
        <v>3215.8099999999977</v>
      </c>
    </row>
    <row r="12" spans="1:14" x14ac:dyDescent="0.25">
      <c r="A12" s="18">
        <v>42522</v>
      </c>
      <c r="B12" s="19">
        <f>+D12+D13</f>
        <v>136244.16999999998</v>
      </c>
      <c r="C12" s="21">
        <v>121</v>
      </c>
      <c r="D12" s="19">
        <v>52654.92</v>
      </c>
      <c r="G12" s="19">
        <f t="shared" ref="G12:G29" si="2">+D12-E12</f>
        <v>52654.92</v>
      </c>
    </row>
    <row r="13" spans="1:14" x14ac:dyDescent="0.25">
      <c r="C13" s="21">
        <v>183</v>
      </c>
      <c r="D13" s="19">
        <v>83589.25</v>
      </c>
      <c r="G13" s="19">
        <f t="shared" si="2"/>
        <v>83589.25</v>
      </c>
    </row>
    <row r="15" spans="1:14" x14ac:dyDescent="0.25">
      <c r="A15" s="18">
        <v>42524</v>
      </c>
      <c r="B15" s="19">
        <f>SUM(D15:D29)</f>
        <v>43307.14</v>
      </c>
      <c r="C15" s="21">
        <v>277</v>
      </c>
      <c r="D15" s="19">
        <v>8611.2800000000007</v>
      </c>
      <c r="G15" s="19">
        <f t="shared" si="2"/>
        <v>8611.2800000000007</v>
      </c>
    </row>
    <row r="16" spans="1:14" x14ac:dyDescent="0.25">
      <c r="C16" s="21">
        <v>281</v>
      </c>
      <c r="D16" s="19">
        <v>1797.04</v>
      </c>
      <c r="G16" s="19">
        <f t="shared" si="2"/>
        <v>1797.04</v>
      </c>
    </row>
    <row r="17" spans="3:7" x14ac:dyDescent="0.25">
      <c r="C17" s="21">
        <v>293</v>
      </c>
      <c r="D17" s="19">
        <v>1411.2</v>
      </c>
      <c r="G17" s="19">
        <f t="shared" si="2"/>
        <v>1411.2</v>
      </c>
    </row>
    <row r="18" spans="3:7" x14ac:dyDescent="0.25">
      <c r="C18" s="21" t="s">
        <v>26</v>
      </c>
      <c r="D18" s="19">
        <v>428.93</v>
      </c>
      <c r="G18" s="19">
        <f t="shared" si="2"/>
        <v>428.93</v>
      </c>
    </row>
    <row r="19" spans="3:7" x14ac:dyDescent="0.25">
      <c r="C19" s="21">
        <v>299</v>
      </c>
      <c r="D19" s="19">
        <v>731.71</v>
      </c>
      <c r="G19" s="19">
        <f t="shared" si="2"/>
        <v>731.71</v>
      </c>
    </row>
    <row r="20" spans="3:7" x14ac:dyDescent="0.25">
      <c r="C20" s="21">
        <v>297</v>
      </c>
      <c r="D20" s="19">
        <v>47.26</v>
      </c>
      <c r="G20" s="19">
        <f t="shared" si="2"/>
        <v>47.26</v>
      </c>
    </row>
    <row r="21" spans="3:7" x14ac:dyDescent="0.25">
      <c r="C21" s="21" t="s">
        <v>27</v>
      </c>
      <c r="D21" s="19">
        <v>672</v>
      </c>
      <c r="G21" s="19">
        <f t="shared" si="2"/>
        <v>672</v>
      </c>
    </row>
    <row r="22" spans="3:7" x14ac:dyDescent="0.25">
      <c r="C22" s="21">
        <v>300</v>
      </c>
      <c r="D22" s="19">
        <v>126</v>
      </c>
      <c r="G22" s="19">
        <f t="shared" si="2"/>
        <v>126</v>
      </c>
    </row>
    <row r="23" spans="3:7" x14ac:dyDescent="0.25">
      <c r="C23" s="21" t="s">
        <v>28</v>
      </c>
      <c r="D23" s="19">
        <v>241.88</v>
      </c>
      <c r="G23" s="19">
        <f t="shared" si="2"/>
        <v>241.88</v>
      </c>
    </row>
    <row r="24" spans="3:7" x14ac:dyDescent="0.25">
      <c r="C24" s="21">
        <v>304</v>
      </c>
      <c r="D24" s="19">
        <v>13940</v>
      </c>
      <c r="G24" s="19">
        <f t="shared" si="2"/>
        <v>13940</v>
      </c>
    </row>
    <row r="25" spans="3:7" x14ac:dyDescent="0.25">
      <c r="C25" s="21">
        <v>305</v>
      </c>
      <c r="D25" s="19">
        <v>8089.48</v>
      </c>
      <c r="G25" s="19">
        <f t="shared" si="2"/>
        <v>8089.48</v>
      </c>
    </row>
    <row r="26" spans="3:7" x14ac:dyDescent="0.25">
      <c r="C26" s="21">
        <v>306</v>
      </c>
      <c r="D26" s="19">
        <v>400</v>
      </c>
      <c r="G26" s="19">
        <f t="shared" si="2"/>
        <v>400</v>
      </c>
    </row>
    <row r="27" spans="3:7" x14ac:dyDescent="0.25">
      <c r="C27" s="21">
        <v>308</v>
      </c>
      <c r="D27" s="19">
        <v>661.01</v>
      </c>
      <c r="G27" s="19">
        <f t="shared" si="2"/>
        <v>661.01</v>
      </c>
    </row>
    <row r="28" spans="3:7" x14ac:dyDescent="0.25">
      <c r="C28" s="21">
        <v>309</v>
      </c>
      <c r="D28" s="19">
        <v>34</v>
      </c>
      <c r="G28" s="19">
        <f t="shared" si="2"/>
        <v>34</v>
      </c>
    </row>
    <row r="29" spans="3:7" x14ac:dyDescent="0.25">
      <c r="C29" s="21">
        <v>324</v>
      </c>
      <c r="D29" s="19">
        <v>6115.35</v>
      </c>
      <c r="G29" s="19">
        <f t="shared" si="2"/>
        <v>6115.35</v>
      </c>
    </row>
  </sheetData>
  <sortState ref="A103:O126">
    <sortCondition ref="C103:C126"/>
  </sortState>
  <conditionalFormatting sqref="D11 D15:D28">
    <cfRule type="expression" dxfId="460" priority="139">
      <formula>AND(E11="",H11="")</formula>
    </cfRule>
  </conditionalFormatting>
  <conditionalFormatting sqref="D6 D11 D15:D28">
    <cfRule type="expression" dxfId="459" priority="40">
      <formula>AND(E6&gt;0,G6&gt;0)</formula>
    </cfRule>
    <cfRule type="expression" dxfId="458" priority="58">
      <formula>G6-H6=0</formula>
    </cfRule>
  </conditionalFormatting>
  <conditionalFormatting sqref="D6">
    <cfRule type="expression" dxfId="457" priority="57">
      <formula>AND(E6="",H6="")</formula>
    </cfRule>
  </conditionalFormatting>
  <conditionalFormatting sqref="D7">
    <cfRule type="expression" dxfId="456" priority="37">
      <formula>AND(E7&gt;0,G7&gt;0)</formula>
    </cfRule>
    <cfRule type="expression" dxfId="455" priority="39">
      <formula>G7-H7=0</formula>
    </cfRule>
  </conditionalFormatting>
  <conditionalFormatting sqref="D7">
    <cfRule type="expression" dxfId="454" priority="38">
      <formula>AND(E7="",H7="")</formula>
    </cfRule>
  </conditionalFormatting>
  <conditionalFormatting sqref="D8:D9">
    <cfRule type="expression" dxfId="453" priority="34">
      <formula>AND(E8&gt;0,G8&gt;0)</formula>
    </cfRule>
    <cfRule type="expression" dxfId="452" priority="36">
      <formula>G8-H8=0</formula>
    </cfRule>
  </conditionalFormatting>
  <conditionalFormatting sqref="D8:D9">
    <cfRule type="expression" dxfId="451" priority="35">
      <formula>AND(E8="",H8="")</formula>
    </cfRule>
  </conditionalFormatting>
  <conditionalFormatting sqref="D10">
    <cfRule type="expression" dxfId="450" priority="21">
      <formula>AND(E10="",H10="")</formula>
    </cfRule>
  </conditionalFormatting>
  <conditionalFormatting sqref="D10">
    <cfRule type="expression" dxfId="449" priority="19">
      <formula>AND(E10&gt;0,G10&gt;0)</formula>
    </cfRule>
    <cfRule type="expression" dxfId="448" priority="20">
      <formula>G10-H10=0</formula>
    </cfRule>
  </conditionalFormatting>
  <conditionalFormatting sqref="D12:D13">
    <cfRule type="expression" dxfId="447" priority="7">
      <formula>AND(E12&gt;0,G12&gt;0)</formula>
    </cfRule>
    <cfRule type="expression" dxfId="446" priority="9">
      <formula>G12-H12=0</formula>
    </cfRule>
  </conditionalFormatting>
  <conditionalFormatting sqref="D12:D13">
    <cfRule type="expression" dxfId="445" priority="8">
      <formula>AND(E12="",H12="")</formula>
    </cfRule>
  </conditionalFormatting>
  <conditionalFormatting sqref="D29">
    <cfRule type="expression" dxfId="444" priority="1">
      <formula>AND(E29&gt;0,G29&gt;0)</formula>
    </cfRule>
    <cfRule type="expression" dxfId="443" priority="3">
      <formula>G29-H29=0</formula>
    </cfRule>
  </conditionalFormatting>
  <conditionalFormatting sqref="D29">
    <cfRule type="expression" dxfId="442" priority="2">
      <formula>AND(E29="",H29="")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  <pageSetUpPr fitToPage="1"/>
  </sheetPr>
  <dimension ref="A1:W96"/>
  <sheetViews>
    <sheetView tabSelected="1" workbookViewId="0">
      <selection activeCell="G20" sqref="G20"/>
    </sheetView>
  </sheetViews>
  <sheetFormatPr baseColWidth="10" defaultRowHeight="15" x14ac:dyDescent="0.25"/>
  <cols>
    <col min="1" max="1" width="15.42578125" style="2" customWidth="1"/>
    <col min="2" max="13" width="11.7109375" style="2" customWidth="1"/>
    <col min="14" max="14" width="11.42578125" style="2"/>
    <col min="15" max="15" width="11.42578125" style="27"/>
    <col min="16" max="16" width="8" style="42" customWidth="1"/>
    <col min="17" max="17" width="12.85546875" style="19" customWidth="1"/>
    <col min="18" max="18" width="25.5703125" style="38" bestFit="1" customWidth="1"/>
    <col min="19" max="19" width="2.28515625" style="18" customWidth="1"/>
    <col min="20" max="16384" width="11.42578125" style="2"/>
  </cols>
  <sheetData>
    <row r="1" spans="1:23" ht="31.5" customHeight="1" x14ac:dyDescent="0.25">
      <c r="A1" s="1" t="s">
        <v>14</v>
      </c>
      <c r="F1" s="39">
        <f ca="1">TODAY()</f>
        <v>42524</v>
      </c>
      <c r="G1" s="40">
        <f ca="1">INDEX($B$4:$M$34,DAY(TODAY()),MONTH(TODAY()))</f>
        <v>481479.55750000122</v>
      </c>
      <c r="H1" s="44">
        <f>+Détail!I1</f>
        <v>533932.66</v>
      </c>
      <c r="I1" s="45" t="s">
        <v>24</v>
      </c>
      <c r="J1" s="46">
        <f ca="1">+Détail!E3</f>
        <v>1.4551915228366852E-9</v>
      </c>
      <c r="L1" s="13" t="s">
        <v>15</v>
      </c>
      <c r="M1" s="13"/>
      <c r="T1" s="18"/>
      <c r="U1" s="18"/>
      <c r="V1" s="18"/>
    </row>
    <row r="2" spans="1:23" s="5" customFormat="1" x14ac:dyDescent="0.25">
      <c r="A2" s="33"/>
      <c r="B2" s="35" t="s">
        <v>10</v>
      </c>
      <c r="C2" s="35" t="s">
        <v>11</v>
      </c>
      <c r="D2" s="35" t="s">
        <v>0</v>
      </c>
      <c r="E2" s="35" t="s">
        <v>1</v>
      </c>
      <c r="F2" s="35" t="s">
        <v>2</v>
      </c>
      <c r="G2" s="35" t="s">
        <v>3</v>
      </c>
      <c r="H2" s="35" t="s">
        <v>4</v>
      </c>
      <c r="I2" s="35" t="s">
        <v>5</v>
      </c>
      <c r="J2" s="35" t="s">
        <v>6</v>
      </c>
      <c r="K2" s="35" t="s">
        <v>7</v>
      </c>
      <c r="L2" s="35" t="s">
        <v>8</v>
      </c>
      <c r="M2" s="35" t="s">
        <v>9</v>
      </c>
      <c r="O2" s="65"/>
      <c r="P2" s="66"/>
      <c r="Q2" s="67"/>
      <c r="R2" s="68"/>
      <c r="S2" s="69"/>
      <c r="T2" s="69"/>
      <c r="U2" s="69"/>
      <c r="V2" s="69"/>
      <c r="W2" s="70"/>
    </row>
    <row r="3" spans="1:23" s="5" customFormat="1" ht="15.75" x14ac:dyDescent="0.25">
      <c r="A3" s="34"/>
      <c r="B3" s="36"/>
      <c r="C3" s="37">
        <f>MIN(C4:C34)</f>
        <v>20810.659999999989</v>
      </c>
      <c r="D3" s="37">
        <f t="shared" ref="D3:M3" si="0">MIN(D4:D34)</f>
        <v>888613.07000000053</v>
      </c>
      <c r="E3" s="37">
        <f t="shared" si="0"/>
        <v>1627995.2200000011</v>
      </c>
      <c r="F3" s="37">
        <f t="shared" si="0"/>
        <v>26969.630000001114</v>
      </c>
      <c r="G3" s="37">
        <f t="shared" si="0"/>
        <v>334232.25750000123</v>
      </c>
      <c r="H3" s="37">
        <f t="shared" si="0"/>
        <v>88222.867500001259</v>
      </c>
      <c r="I3" s="37">
        <f t="shared" si="0"/>
        <v>-21991.222499998519</v>
      </c>
      <c r="J3" s="37">
        <f t="shared" si="0"/>
        <v>-117776.8449999984</v>
      </c>
      <c r="K3" s="37">
        <f t="shared" si="0"/>
        <v>260822.26500000176</v>
      </c>
      <c r="L3" s="37">
        <f t="shared" si="0"/>
        <v>-200656.42499999842</v>
      </c>
      <c r="M3" s="37">
        <f t="shared" si="0"/>
        <v>-1104502.7074999984</v>
      </c>
      <c r="O3" s="71"/>
      <c r="P3" s="71"/>
      <c r="Q3" s="71"/>
      <c r="R3" s="71"/>
      <c r="S3" s="69"/>
      <c r="T3" s="69"/>
      <c r="U3" s="69"/>
      <c r="V3" s="69"/>
      <c r="W3" s="70"/>
    </row>
    <row r="4" spans="1:23" s="5" customFormat="1" x14ac:dyDescent="0.25">
      <c r="A4" s="11">
        <v>1</v>
      </c>
      <c r="B4" s="6"/>
      <c r="C4" s="6"/>
      <c r="D4" s="6">
        <f>C32+'TOTAL R'!D4-'TOTAL D'!D4</f>
        <v>1325070.5600000008</v>
      </c>
      <c r="E4" s="6">
        <f>D34+'TOTAL R'!E4-'TOTAL D'!E4</f>
        <v>1733535.110000001</v>
      </c>
      <c r="F4" s="8">
        <f>E33+'TOTAL R'!F4-'TOTAL D'!F4</f>
        <v>1672624.5200000012</v>
      </c>
      <c r="G4" s="6">
        <f>F34+'TOTAL R'!G4-'TOTAL D'!G4</f>
        <v>761748.7900000012</v>
      </c>
      <c r="H4" s="6">
        <f>G33+'TOTAL R'!H4-'TOTAL D'!H4</f>
        <v>156389.85750000126</v>
      </c>
      <c r="I4" s="6">
        <f>H34+'TOTAL R'!I4-'TOTAL D'!I4</f>
        <v>990788.77750000148</v>
      </c>
      <c r="J4" s="6">
        <f>I34+'TOTAL R'!J4-'TOTAL D'!J4</f>
        <v>-41713.172499998414</v>
      </c>
      <c r="K4" s="8">
        <f>J33+'TOTAL R'!K4-'TOTAL D'!K4</f>
        <v>1010741.8350000017</v>
      </c>
      <c r="L4" s="6">
        <f>K34+'TOTAL R'!L4-'TOTAL D'!L4</f>
        <v>815093.57500000158</v>
      </c>
      <c r="M4" s="6">
        <f>L33+'TOTAL R'!M4-'TOTAL D'!M4</f>
        <v>-142612.13499999844</v>
      </c>
      <c r="O4" s="65"/>
      <c r="P4" s="66"/>
      <c r="Q4" s="67"/>
      <c r="R4" s="70"/>
      <c r="S4" s="69"/>
      <c r="T4" s="69"/>
      <c r="U4" s="69"/>
      <c r="V4" s="69"/>
      <c r="W4" s="70"/>
    </row>
    <row r="5" spans="1:23" s="5" customFormat="1" x14ac:dyDescent="0.25">
      <c r="A5" s="11">
        <v>2</v>
      </c>
      <c r="B5" s="8"/>
      <c r="C5" s="6"/>
      <c r="D5" s="6">
        <f>D4+'TOTAL R'!D5-'TOTAL D'!D5</f>
        <v>1330433.4800000009</v>
      </c>
      <c r="E5" s="8">
        <f>E4+'TOTAL R'!E5-'TOTAL D'!E5</f>
        <v>1733535.110000001</v>
      </c>
      <c r="F5" s="6">
        <f>F4+'TOTAL R'!F5-'TOTAL D'!F5</f>
        <v>1413238.9200000011</v>
      </c>
      <c r="G5" s="6">
        <f>G4+'TOTAL R'!G5-'TOTAL D'!G5</f>
        <v>522613.08000000124</v>
      </c>
      <c r="H5" s="8">
        <f>H4+'TOTAL R'!H5-'TOTAL D'!H5</f>
        <v>156389.85750000126</v>
      </c>
      <c r="I5" s="8">
        <f>I4+'TOTAL R'!I5-'TOTAL D'!I5</f>
        <v>990788.77750000148</v>
      </c>
      <c r="J5" s="6">
        <f>J4+'TOTAL R'!J5-'TOTAL D'!J5</f>
        <v>-41713.172499998414</v>
      </c>
      <c r="K5" s="8">
        <f>K4+'TOTAL R'!K5-'TOTAL D'!K5</f>
        <v>1010741.8350000017</v>
      </c>
      <c r="L5" s="6">
        <f>L4+'TOTAL R'!L5-'TOTAL D'!L5</f>
        <v>815093.57500000158</v>
      </c>
      <c r="M5" s="6">
        <f>M4+'TOTAL R'!M5-'TOTAL D'!M5</f>
        <v>-142612.13499999844</v>
      </c>
      <c r="O5" s="65"/>
      <c r="P5" s="66"/>
      <c r="Q5" s="67"/>
      <c r="R5" s="70"/>
      <c r="S5" s="69"/>
      <c r="T5" s="69"/>
      <c r="U5" s="69"/>
      <c r="V5" s="69"/>
      <c r="W5" s="70"/>
    </row>
    <row r="6" spans="1:23" s="5" customFormat="1" x14ac:dyDescent="0.25">
      <c r="A6" s="11">
        <v>3</v>
      </c>
      <c r="B6" s="8"/>
      <c r="C6" s="14">
        <v>243030</v>
      </c>
      <c r="D6" s="6">
        <f>D5+'TOTAL R'!D6-'TOTAL D'!D6</f>
        <v>1327393.8300000008</v>
      </c>
      <c r="E6" s="8">
        <f>E5+'TOTAL R'!E6-'TOTAL D'!E6</f>
        <v>1733535.110000001</v>
      </c>
      <c r="F6" s="6">
        <f>F5+'TOTAL R'!F6-'TOTAL D'!F6</f>
        <v>1200277.7700000012</v>
      </c>
      <c r="G6" s="6">
        <f>G5+'TOTAL R'!G6-'TOTAL D'!G6</f>
        <v>481479.55750000122</v>
      </c>
      <c r="H6" s="8">
        <f>H5+'TOTAL R'!H6-'TOTAL D'!H6</f>
        <v>156389.85750000126</v>
      </c>
      <c r="I6" s="8">
        <f>I5+'TOTAL R'!I6-'TOTAL D'!I6</f>
        <v>990788.77750000148</v>
      </c>
      <c r="J6" s="8">
        <f>J5+'TOTAL R'!J6-'TOTAL D'!J6</f>
        <v>-82146.694999998406</v>
      </c>
      <c r="K6" s="6">
        <f>K5+'TOTAL R'!K6-'TOTAL D'!K6</f>
        <v>791539.25500000175</v>
      </c>
      <c r="L6" s="6">
        <f>L5+'TOTAL R'!L6-'TOTAL D'!L6</f>
        <v>815093.57500000158</v>
      </c>
      <c r="M6" s="8">
        <f>M5+'TOTAL R'!M6-'TOTAL D'!M6</f>
        <v>-183045.65749999843</v>
      </c>
      <c r="O6" s="65"/>
      <c r="P6" s="66"/>
      <c r="Q6" s="47"/>
      <c r="R6" s="72"/>
      <c r="S6" s="69"/>
      <c r="T6" s="69"/>
      <c r="U6" s="69"/>
      <c r="V6" s="69"/>
      <c r="W6" s="70"/>
    </row>
    <row r="7" spans="1:23" s="5" customFormat="1" x14ac:dyDescent="0.25">
      <c r="A7" s="11">
        <v>4</v>
      </c>
      <c r="B7" s="6"/>
      <c r="C7" s="6">
        <f>C6+'TOTAL R'!C7-'TOTAL D'!C7</f>
        <v>151030</v>
      </c>
      <c r="D7" s="6">
        <f>D6+'TOTAL R'!D7-'TOTAL D'!D7</f>
        <v>1312142.4800000007</v>
      </c>
      <c r="E7" s="6">
        <f>E6+'TOTAL R'!E7-'TOTAL D'!E7</f>
        <v>1696478.4400000011</v>
      </c>
      <c r="F7" s="6">
        <f>F6+'TOTAL R'!F7-'TOTAL D'!F7</f>
        <v>1200277.7700000012</v>
      </c>
      <c r="G7" s="8">
        <f>G6+'TOTAL R'!G7-'TOTAL D'!G7</f>
        <v>481479.55750000122</v>
      </c>
      <c r="H7" s="6">
        <f>H6+'TOTAL R'!H7-'TOTAL D'!H7</f>
        <v>156389.85750000126</v>
      </c>
      <c r="I7" s="6">
        <f>I6+'TOTAL R'!I7-'TOTAL D'!I7</f>
        <v>-9211.2224999985192</v>
      </c>
      <c r="J7" s="8">
        <f>J6+'TOTAL R'!J7-'TOTAL D'!J7</f>
        <v>-82146.694999998406</v>
      </c>
      <c r="K7" s="6">
        <f>K6+'TOTAL R'!K7-'TOTAL D'!K7</f>
        <v>791539.25500000175</v>
      </c>
      <c r="L7" s="6">
        <f>L6+'TOTAL R'!L7-'TOTAL D'!L7</f>
        <v>-184906.42499999842</v>
      </c>
      <c r="M7" s="8">
        <f>M6+'TOTAL R'!M7-'TOTAL D'!M7</f>
        <v>-183045.65749999843</v>
      </c>
      <c r="O7" s="65"/>
      <c r="P7" s="73"/>
      <c r="Q7" s="47"/>
      <c r="R7" s="70"/>
      <c r="S7" s="69"/>
      <c r="T7" s="69"/>
      <c r="U7" s="69"/>
      <c r="V7" s="69"/>
      <c r="W7" s="70"/>
    </row>
    <row r="8" spans="1:23" s="5" customFormat="1" x14ac:dyDescent="0.25">
      <c r="A8" s="11">
        <v>5</v>
      </c>
      <c r="B8" s="6"/>
      <c r="C8" s="6">
        <f>C7+'TOTAL R'!C8-'TOTAL D'!C8</f>
        <v>151030</v>
      </c>
      <c r="D8" s="8">
        <f>D7+'TOTAL R'!D8-'TOTAL D'!D8</f>
        <v>1312142.4800000007</v>
      </c>
      <c r="E8" s="6">
        <f>E7+'TOTAL R'!E8-'TOTAL D'!E8</f>
        <v>1818758.7800000012</v>
      </c>
      <c r="F8" s="6">
        <f>F7+'TOTAL R'!F8-'TOTAL D'!F8</f>
        <v>1200277.7700000012</v>
      </c>
      <c r="G8" s="8">
        <f>G7+'TOTAL R'!G8-'TOTAL D'!G8</f>
        <v>481479.55750000122</v>
      </c>
      <c r="H8" s="6">
        <f>H7+'TOTAL R'!H8-'TOTAL D'!H8</f>
        <v>156389.85750000126</v>
      </c>
      <c r="I8" s="6">
        <f>I7+'TOTAL R'!I8-'TOTAL D'!I8</f>
        <v>-9211.2224999985192</v>
      </c>
      <c r="J8" s="6">
        <f>J7+'TOTAL R'!J8-'TOTAL D'!J8</f>
        <v>-82146.694999998406</v>
      </c>
      <c r="K8" s="6">
        <f>K7+'TOTAL R'!K8-'TOTAL D'!K8</f>
        <v>791539.25500000175</v>
      </c>
      <c r="L8" s="8">
        <f>L7+'TOTAL R'!L8-'TOTAL D'!L8</f>
        <v>-184906.42499999842</v>
      </c>
      <c r="M8" s="6">
        <f>M7+'TOTAL R'!M8-'TOTAL D'!M8</f>
        <v>-183045.65749999843</v>
      </c>
      <c r="O8" s="65"/>
      <c r="P8" s="74"/>
      <c r="Q8" s="67"/>
      <c r="R8" s="70"/>
      <c r="S8" s="65"/>
      <c r="T8" s="69"/>
      <c r="U8" s="69"/>
      <c r="V8" s="69"/>
      <c r="W8" s="70"/>
    </row>
    <row r="9" spans="1:23" s="5" customFormat="1" x14ac:dyDescent="0.25">
      <c r="A9" s="11">
        <v>6</v>
      </c>
      <c r="B9" s="6"/>
      <c r="C9" s="8">
        <f>C8+'TOTAL R'!C9-'TOTAL D'!C9</f>
        <v>151030</v>
      </c>
      <c r="D9" s="8">
        <f>D8+'TOTAL R'!D9-'TOTAL D'!D9</f>
        <v>1312142.4800000007</v>
      </c>
      <c r="E9" s="6">
        <f>E8+'TOTAL R'!E9-'TOTAL D'!E9</f>
        <v>1820619.9800000011</v>
      </c>
      <c r="F9" s="6">
        <f>F8+'TOTAL R'!F9-'TOTAL D'!F9</f>
        <v>1200277.7700000012</v>
      </c>
      <c r="G9" s="6">
        <f>G8+'TOTAL R'!G9-'TOTAL D'!G9</f>
        <v>479579.55750000122</v>
      </c>
      <c r="H9" s="6">
        <f>H8+'TOTAL R'!H9-'TOTAL D'!H9</f>
        <v>156389.85750000126</v>
      </c>
      <c r="I9" s="6">
        <f>I8+'TOTAL R'!I9-'TOTAL D'!I9</f>
        <v>-9211.2224999985192</v>
      </c>
      <c r="J9" s="6">
        <f>J8+'TOTAL R'!J9-'TOTAL D'!J9</f>
        <v>-82946.694999998406</v>
      </c>
      <c r="K9" s="6">
        <f>K8+'TOTAL R'!K9-'TOTAL D'!K9</f>
        <v>788439.25500000175</v>
      </c>
      <c r="L9" s="8">
        <f>L8+'TOTAL R'!L9-'TOTAL D'!L9</f>
        <v>-184906.42499999842</v>
      </c>
      <c r="M9" s="6">
        <f>M8+'TOTAL R'!M9-'TOTAL D'!M9</f>
        <v>-183045.65749999843</v>
      </c>
      <c r="O9" s="65"/>
      <c r="P9" s="74"/>
      <c r="Q9" s="67"/>
      <c r="R9" s="75"/>
      <c r="S9" s="70"/>
      <c r="T9" s="69"/>
      <c r="U9" s="69"/>
      <c r="V9" s="69"/>
      <c r="W9" s="70"/>
    </row>
    <row r="10" spans="1:23" s="5" customFormat="1" x14ac:dyDescent="0.25">
      <c r="A10" s="11">
        <v>7</v>
      </c>
      <c r="B10" s="6"/>
      <c r="C10" s="8">
        <f>C9+'TOTAL R'!C10-'TOTAL D'!C10</f>
        <v>151030</v>
      </c>
      <c r="D10" s="6">
        <f>D9+'TOTAL R'!D10-'TOTAL D'!D10</f>
        <v>1331093.7200000007</v>
      </c>
      <c r="E10" s="6">
        <f>E9+'TOTAL R'!E10-'TOTAL D'!E10</f>
        <v>1825499.7300000011</v>
      </c>
      <c r="F10" s="8">
        <f>F9+'TOTAL R'!F10-'TOTAL D'!F10</f>
        <v>1200277.7700000012</v>
      </c>
      <c r="G10" s="6">
        <f>G9+'TOTAL R'!G10-'TOTAL D'!G10</f>
        <v>479579.55750000122</v>
      </c>
      <c r="H10" s="6">
        <f>H9+'TOTAL R'!H10-'TOTAL D'!H10</f>
        <v>135389.85750000126</v>
      </c>
      <c r="I10" s="6">
        <f>I9+'TOTAL R'!I10-'TOTAL D'!I10</f>
        <v>-9211.2224999985192</v>
      </c>
      <c r="J10" s="6">
        <f>J9+'TOTAL R'!J10-'TOTAL D'!J10</f>
        <v>-89946.694999998406</v>
      </c>
      <c r="K10" s="6">
        <f>K9+'TOTAL R'!K10-'TOTAL D'!K10</f>
        <v>788439.25500000175</v>
      </c>
      <c r="L10" s="6">
        <f>L9+'TOTAL R'!L10-'TOTAL D'!L10</f>
        <v>-184906.42499999842</v>
      </c>
      <c r="M10" s="6">
        <f>M9+'TOTAL R'!M10-'TOTAL D'!M10</f>
        <v>-183875.65749999843</v>
      </c>
      <c r="O10" s="65"/>
      <c r="P10" s="73"/>
      <c r="Q10" s="47"/>
      <c r="R10" s="70"/>
      <c r="S10" s="70"/>
      <c r="T10" s="69"/>
      <c r="U10" s="69"/>
      <c r="V10" s="69"/>
      <c r="W10" s="70"/>
    </row>
    <row r="11" spans="1:23" s="5" customFormat="1" x14ac:dyDescent="0.25">
      <c r="A11" s="11">
        <v>8</v>
      </c>
      <c r="B11" s="6"/>
      <c r="C11" s="6">
        <f>C10+'TOTAL R'!C11-'TOTAL D'!C11</f>
        <v>63562.559999999983</v>
      </c>
      <c r="D11" s="6">
        <f>D10+'TOTAL R'!D11-'TOTAL D'!D11</f>
        <v>1339242.1100000008</v>
      </c>
      <c r="E11" s="6">
        <f>E10+'TOTAL R'!E11-'TOTAL D'!E11</f>
        <v>1827967.0300000012</v>
      </c>
      <c r="F11" s="8">
        <f>F10+'TOTAL R'!F11-'TOTAL D'!F11</f>
        <v>1200277.7700000012</v>
      </c>
      <c r="G11" s="6">
        <f>G10+'TOTAL R'!G11-'TOTAL D'!G11</f>
        <v>479579.55750000122</v>
      </c>
      <c r="H11" s="6">
        <f>H10+'TOTAL R'!H11-'TOTAL D'!H11</f>
        <v>127389.85750000126</v>
      </c>
      <c r="I11" s="6">
        <f>I10+'TOTAL R'!I11-'TOTAL D'!I11</f>
        <v>-9211.2224999985192</v>
      </c>
      <c r="J11" s="6">
        <f>J10+'TOTAL R'!J11-'TOTAL D'!J11</f>
        <v>-89946.694999998406</v>
      </c>
      <c r="K11" s="8">
        <f>K10+'TOTAL R'!K11-'TOTAL D'!K11</f>
        <v>788439.25500000175</v>
      </c>
      <c r="L11" s="6">
        <f>L10+'TOTAL R'!L11-'TOTAL D'!L11</f>
        <v>-184906.42499999842</v>
      </c>
      <c r="M11" s="6">
        <f>M10+'TOTAL R'!M11-'TOTAL D'!M11</f>
        <v>-183875.65749999843</v>
      </c>
      <c r="O11" s="65"/>
      <c r="P11" s="74"/>
      <c r="Q11" s="67"/>
      <c r="R11" s="70"/>
      <c r="S11" s="70"/>
      <c r="T11" s="69"/>
      <c r="U11" s="69"/>
      <c r="V11" s="69"/>
      <c r="W11" s="70"/>
    </row>
    <row r="12" spans="1:23" s="5" customFormat="1" x14ac:dyDescent="0.25">
      <c r="A12" s="11">
        <v>9</v>
      </c>
      <c r="B12" s="8"/>
      <c r="C12" s="6">
        <f>C11+'TOTAL R'!C12-'TOTAL D'!C12</f>
        <v>91101.959999999992</v>
      </c>
      <c r="D12" s="6">
        <f>D11+'TOTAL R'!D12-'TOTAL D'!D12</f>
        <v>1318393.5500000007</v>
      </c>
      <c r="E12" s="8">
        <f>E11+'TOTAL R'!E12-'TOTAL D'!E12</f>
        <v>1827967.0300000012</v>
      </c>
      <c r="F12" s="6">
        <f>F11+'TOTAL R'!F12-'TOTAL D'!F12</f>
        <v>1120676.9900000012</v>
      </c>
      <c r="G12" s="6">
        <f>G11+'TOTAL R'!G12-'TOTAL D'!G12</f>
        <v>479579.55750000122</v>
      </c>
      <c r="H12" s="8">
        <f>H11+'TOTAL R'!H12-'TOTAL D'!H12</f>
        <v>127389.85750000126</v>
      </c>
      <c r="I12" s="8">
        <f>I11+'TOTAL R'!I12-'TOTAL D'!I12</f>
        <v>-9211.2224999985192</v>
      </c>
      <c r="J12" s="6">
        <f>J11+'TOTAL R'!J12-'TOTAL D'!J12</f>
        <v>-89946.694999998406</v>
      </c>
      <c r="K12" s="8">
        <f>K11+'TOTAL R'!K12-'TOTAL D'!K12</f>
        <v>788439.25500000175</v>
      </c>
      <c r="L12" s="6">
        <f>L11+'TOTAL R'!L12-'TOTAL D'!L12</f>
        <v>-184906.42499999842</v>
      </c>
      <c r="M12" s="6">
        <f>M11+'TOTAL R'!M12-'TOTAL D'!M12</f>
        <v>-183875.65749999843</v>
      </c>
      <c r="O12" s="65"/>
      <c r="P12" s="74"/>
      <c r="Q12" s="67"/>
      <c r="R12" s="70"/>
      <c r="S12" s="70"/>
      <c r="T12" s="65"/>
      <c r="U12" s="74"/>
      <c r="V12" s="67"/>
      <c r="W12" s="70"/>
    </row>
    <row r="13" spans="1:23" s="5" customFormat="1" x14ac:dyDescent="0.25">
      <c r="A13" s="11">
        <v>10</v>
      </c>
      <c r="B13" s="8"/>
      <c r="C13" s="6">
        <f>C12+'TOTAL R'!C13-'TOTAL D'!C13</f>
        <v>37349.189999999988</v>
      </c>
      <c r="D13" s="6">
        <f>D12+'TOTAL R'!D13-'TOTAL D'!D13</f>
        <v>1330608.4300000006</v>
      </c>
      <c r="E13" s="8">
        <f>E12+'TOTAL R'!E13-'TOTAL D'!E13</f>
        <v>1827967.0300000012</v>
      </c>
      <c r="F13" s="6">
        <f>F12+'TOTAL R'!F13-'TOTAL D'!F13</f>
        <v>78385.940000001108</v>
      </c>
      <c r="G13" s="6">
        <f>G12+'TOTAL R'!G13-'TOTAL D'!G13</f>
        <v>479579.55750000122</v>
      </c>
      <c r="H13" s="8">
        <f>H12+'TOTAL R'!H13-'TOTAL D'!H13</f>
        <v>127389.85750000126</v>
      </c>
      <c r="I13" s="8">
        <f>I12+'TOTAL R'!I13-'TOTAL D'!I13</f>
        <v>-9211.2224999985192</v>
      </c>
      <c r="J13" s="8">
        <f>J12+'TOTAL R'!J13-'TOTAL D'!J13</f>
        <v>-89946.694999998406</v>
      </c>
      <c r="K13" s="6">
        <f>K12+'TOTAL R'!K13-'TOTAL D'!K13</f>
        <v>788439.25500000175</v>
      </c>
      <c r="L13" s="6">
        <f>L12+'TOTAL R'!L13-'TOTAL D'!L13</f>
        <v>-184906.42499999842</v>
      </c>
      <c r="M13" s="8">
        <f>M12+'TOTAL R'!M13-'TOTAL D'!M13</f>
        <v>-183875.65749999843</v>
      </c>
      <c r="O13" s="65"/>
      <c r="P13" s="74"/>
      <c r="Q13" s="67"/>
      <c r="R13" s="70"/>
      <c r="S13" s="70"/>
      <c r="T13" s="65"/>
      <c r="U13" s="74"/>
      <c r="V13" s="67"/>
      <c r="W13" s="75"/>
    </row>
    <row r="14" spans="1:23" s="5" customFormat="1" x14ac:dyDescent="0.25">
      <c r="A14" s="11">
        <v>11</v>
      </c>
      <c r="B14" s="6"/>
      <c r="C14" s="6">
        <f>C13+'TOTAL R'!C14-'TOTAL D'!C14</f>
        <v>20810.659999999989</v>
      </c>
      <c r="D14" s="6">
        <f>D13+'TOTAL R'!D14-'TOTAL D'!D14</f>
        <v>1334954.1400000006</v>
      </c>
      <c r="E14" s="6">
        <f>E13+'TOTAL R'!E14-'TOTAL D'!E14</f>
        <v>1752444.9700000011</v>
      </c>
      <c r="F14" s="6">
        <f>F13+'TOTAL R'!F14-'TOTAL D'!F14</f>
        <v>45894.100000001112</v>
      </c>
      <c r="G14" s="8">
        <f>G13+'TOTAL R'!G14-'TOTAL D'!G14</f>
        <v>479579.55750000122</v>
      </c>
      <c r="H14" s="6">
        <f>H13+'TOTAL R'!H14-'TOTAL D'!H14</f>
        <v>127389.85750000126</v>
      </c>
      <c r="I14" s="6">
        <f>I13+'TOTAL R'!I14-'TOTAL D'!I14</f>
        <v>-9211.2224999985192</v>
      </c>
      <c r="J14" s="8">
        <f>J13+'TOTAL R'!J14-'TOTAL D'!J14</f>
        <v>-89946.694999998406</v>
      </c>
      <c r="K14" s="6">
        <f>K13+'TOTAL R'!K14-'TOTAL D'!K14</f>
        <v>788439.25500000175</v>
      </c>
      <c r="L14" s="6">
        <f>L13+'TOTAL R'!L14-'TOTAL D'!L14</f>
        <v>-184906.42499999842</v>
      </c>
      <c r="M14" s="8">
        <f>M13+'TOTAL R'!M14-'TOTAL D'!M14</f>
        <v>-183875.65749999843</v>
      </c>
      <c r="O14" s="65"/>
      <c r="P14" s="74"/>
      <c r="Q14" s="67"/>
      <c r="R14" s="70"/>
      <c r="S14" s="70"/>
      <c r="T14" s="65"/>
      <c r="U14" s="74"/>
      <c r="V14" s="67"/>
      <c r="W14" s="75"/>
    </row>
    <row r="15" spans="1:23" s="5" customFormat="1" x14ac:dyDescent="0.25">
      <c r="A15" s="11">
        <v>12</v>
      </c>
      <c r="B15" s="6"/>
      <c r="C15" s="6">
        <f>C14+'TOTAL R'!C15-'TOTAL D'!C15</f>
        <v>28985.01999999999</v>
      </c>
      <c r="D15" s="8">
        <f>D14+'TOTAL R'!D15-'TOTAL D'!D15</f>
        <v>1334954.1400000006</v>
      </c>
      <c r="E15" s="6">
        <f>E14+'TOTAL R'!E15-'TOTAL D'!E15</f>
        <v>1727846.6500000013</v>
      </c>
      <c r="F15" s="6">
        <f>F14+'TOTAL R'!F15-'TOTAL D'!F15</f>
        <v>26969.630000001114</v>
      </c>
      <c r="G15" s="8">
        <f>G14+'TOTAL R'!G15-'TOTAL D'!G15</f>
        <v>479579.55750000122</v>
      </c>
      <c r="H15" s="6">
        <f>H14+'TOTAL R'!H15-'TOTAL D'!H15</f>
        <v>127389.85750000126</v>
      </c>
      <c r="I15" s="6">
        <f>I14+'TOTAL R'!I15-'TOTAL D'!I15</f>
        <v>-9211.2224999985192</v>
      </c>
      <c r="J15" s="6">
        <f>J14+'TOTAL R'!J15-'TOTAL D'!J15</f>
        <v>-89946.694999998406</v>
      </c>
      <c r="K15" s="6">
        <f>K14+'TOTAL R'!K15-'TOTAL D'!K15</f>
        <v>788439.25500000175</v>
      </c>
      <c r="L15" s="8">
        <f>L14+'TOTAL R'!L15-'TOTAL D'!L15</f>
        <v>-184906.42499999842</v>
      </c>
      <c r="M15" s="6">
        <f>M14+'TOTAL R'!M15-'TOTAL D'!M15</f>
        <v>-183875.65749999843</v>
      </c>
      <c r="O15" s="65"/>
      <c r="P15" s="74"/>
      <c r="Q15" s="67"/>
      <c r="R15" s="75"/>
      <c r="S15" s="70"/>
      <c r="T15" s="65"/>
      <c r="U15" s="74"/>
      <c r="V15" s="67"/>
      <c r="W15" s="75"/>
    </row>
    <row r="16" spans="1:23" s="5" customFormat="1" x14ac:dyDescent="0.25">
      <c r="A16" s="11">
        <v>13</v>
      </c>
      <c r="B16" s="6"/>
      <c r="C16" s="8">
        <f>C15+'TOTAL R'!C16-'TOTAL D'!C16</f>
        <v>28985.01999999999</v>
      </c>
      <c r="D16" s="8">
        <f>D15+'TOTAL R'!D16-'TOTAL D'!D16</f>
        <v>1334954.1400000006</v>
      </c>
      <c r="E16" s="6">
        <f>E15+'TOTAL R'!E16-'TOTAL D'!E16</f>
        <v>1698388.2800000012</v>
      </c>
      <c r="F16" s="6">
        <f>F15+'TOTAL R'!F16-'TOTAL D'!F16</f>
        <v>31272.710000001112</v>
      </c>
      <c r="G16" s="6">
        <f>G15+'TOTAL R'!G16-'TOTAL D'!G16</f>
        <v>479579.55750000122</v>
      </c>
      <c r="H16" s="6">
        <f>H15+'TOTAL R'!H16-'TOTAL D'!H16</f>
        <v>127389.85750000126</v>
      </c>
      <c r="I16" s="6">
        <f>I15+'TOTAL R'!I16-'TOTAL D'!I16</f>
        <v>-9211.2224999985192</v>
      </c>
      <c r="J16" s="6">
        <f>J15+'TOTAL R'!J16-'TOTAL D'!J16</f>
        <v>-89946.694999998406</v>
      </c>
      <c r="K16" s="6">
        <f>K15+'TOTAL R'!K16-'TOTAL D'!K16</f>
        <v>788439.25500000175</v>
      </c>
      <c r="L16" s="8">
        <f>L15+'TOTAL R'!L16-'TOTAL D'!L16</f>
        <v>-184906.42499999842</v>
      </c>
      <c r="M16" s="6">
        <f>M15+'TOTAL R'!M16-'TOTAL D'!M16</f>
        <v>-183875.65749999843</v>
      </c>
      <c r="O16" s="65"/>
      <c r="P16" s="74"/>
      <c r="Q16" s="67"/>
      <c r="R16" s="75"/>
      <c r="S16" s="70"/>
      <c r="T16" s="65"/>
      <c r="U16" s="74"/>
      <c r="V16" s="67"/>
      <c r="W16" s="75"/>
    </row>
    <row r="17" spans="1:23" s="5" customFormat="1" x14ac:dyDescent="0.25">
      <c r="A17" s="11">
        <v>14</v>
      </c>
      <c r="B17" s="6"/>
      <c r="C17" s="8">
        <f>C16+'TOTAL R'!C17-'TOTAL D'!C17</f>
        <v>28985.01999999999</v>
      </c>
      <c r="D17" s="6">
        <f>D16+'TOTAL R'!D17-'TOTAL D'!D17</f>
        <v>1189437.2300000007</v>
      </c>
      <c r="E17" s="6">
        <f>E16+'TOTAL R'!E17-'TOTAL D'!E17</f>
        <v>1690757.5000000012</v>
      </c>
      <c r="F17" s="8">
        <f>F16+'TOTAL R'!F17-'TOTAL D'!F17</f>
        <v>31272.710000001112</v>
      </c>
      <c r="G17" s="6">
        <f>G16+'TOTAL R'!G17-'TOTAL D'!G17</f>
        <v>479579.55750000122</v>
      </c>
      <c r="H17" s="6">
        <f>H16+'TOTAL R'!H17-'TOTAL D'!H17</f>
        <v>115889.85750000126</v>
      </c>
      <c r="I17" s="6">
        <f>I16+'TOTAL R'!I17-'TOTAL D'!I17</f>
        <v>-9211.2224999985192</v>
      </c>
      <c r="J17" s="6">
        <f>J16+'TOTAL R'!J17-'TOTAL D'!J17</f>
        <v>-90196.694999998406</v>
      </c>
      <c r="K17" s="6">
        <f>K16+'TOTAL R'!K17-'TOTAL D'!K17</f>
        <v>288189.25500000175</v>
      </c>
      <c r="L17" s="6">
        <f>L16+'TOTAL R'!L17-'TOTAL D'!L17</f>
        <v>-184906.42499999842</v>
      </c>
      <c r="M17" s="6">
        <f>M16+'TOTAL R'!M17-'TOTAL D'!M17</f>
        <v>-183875.65749999843</v>
      </c>
      <c r="O17" s="65"/>
      <c r="P17" s="73"/>
      <c r="Q17" s="47"/>
      <c r="R17" s="75"/>
      <c r="S17" s="70"/>
      <c r="T17" s="65"/>
      <c r="U17" s="74"/>
      <c r="V17" s="67"/>
      <c r="W17" s="75"/>
    </row>
    <row r="18" spans="1:23" s="5" customFormat="1" x14ac:dyDescent="0.25">
      <c r="A18" s="11">
        <v>15</v>
      </c>
      <c r="B18" s="6"/>
      <c r="C18" s="6">
        <f>C17+'TOTAL R'!C18-'TOTAL D'!C18</f>
        <v>2821771.4000000004</v>
      </c>
      <c r="D18" s="6">
        <f>D17+'TOTAL R'!D18-'TOTAL D'!D18</f>
        <v>888613.07000000053</v>
      </c>
      <c r="E18" s="28">
        <f>E17+'TOTAL R'!E18-'TOTAL D'!E18</f>
        <v>1690459.9500000011</v>
      </c>
      <c r="F18" s="8">
        <f>F17+'TOTAL R'!F18-'TOTAL D'!F18</f>
        <v>31272.710000001112</v>
      </c>
      <c r="G18" s="6">
        <f>G17+'TOTAL R'!G18-'TOTAL D'!G18</f>
        <v>334232.25750000123</v>
      </c>
      <c r="H18" s="6">
        <f>H17+'TOTAL R'!H18-'TOTAL D'!H18</f>
        <v>88222.867500001259</v>
      </c>
      <c r="I18" s="6">
        <f>I17+'TOTAL R'!I18-'TOTAL D'!I18</f>
        <v>-9491.2224999985192</v>
      </c>
      <c r="J18" s="6">
        <f>J17+'TOTAL R'!J18-'TOTAL D'!J18</f>
        <v>-104776.8449999984</v>
      </c>
      <c r="K18" s="8">
        <f>K17+'TOTAL R'!K18-'TOTAL D'!K18</f>
        <v>260822.26500000176</v>
      </c>
      <c r="L18" s="6">
        <f>L17+'TOTAL R'!L18-'TOTAL D'!L18</f>
        <v>-185656.42499999842</v>
      </c>
      <c r="M18" s="6">
        <f>M17+'TOTAL R'!M18-'TOTAL D'!M18</f>
        <v>-200955.80749999842</v>
      </c>
      <c r="O18" s="65"/>
      <c r="P18" s="73"/>
      <c r="Q18" s="47"/>
      <c r="R18" s="75"/>
      <c r="S18" s="70"/>
      <c r="T18" s="65"/>
      <c r="U18" s="74"/>
      <c r="V18" s="67"/>
      <c r="W18" s="75"/>
    </row>
    <row r="19" spans="1:23" s="5" customFormat="1" x14ac:dyDescent="0.25">
      <c r="A19" s="11">
        <v>16</v>
      </c>
      <c r="B19" s="8"/>
      <c r="C19" s="6">
        <f>C18+'TOTAL R'!C19-'TOTAL D'!C19</f>
        <v>1448242.8400000003</v>
      </c>
      <c r="D19" s="6">
        <f>D18+'TOTAL R'!D19-'TOTAL D'!D19</f>
        <v>892753.30000000051</v>
      </c>
      <c r="E19" s="8">
        <f>E18+'TOTAL R'!E19-'TOTAL D'!E19</f>
        <v>1690459.9500000011</v>
      </c>
      <c r="F19" s="6">
        <f>F18+'TOTAL R'!F19-'TOTAL D'!F19</f>
        <v>31272.710000001112</v>
      </c>
      <c r="G19" s="6">
        <f>G18+'TOTAL R'!G19-'TOTAL D'!G19</f>
        <v>334232.25750000123</v>
      </c>
      <c r="H19" s="8">
        <f>H18+'TOTAL R'!H19-'TOTAL D'!H19</f>
        <v>88222.867500001259</v>
      </c>
      <c r="I19" s="8">
        <f>I18+'TOTAL R'!I19-'TOTAL D'!I19</f>
        <v>-21991.222499998519</v>
      </c>
      <c r="J19" s="6">
        <f>J18+'TOTAL R'!J19-'TOTAL D'!J19</f>
        <v>-117776.8449999984</v>
      </c>
      <c r="K19" s="8">
        <f>K18+'TOTAL R'!K19-'TOTAL D'!K19</f>
        <v>260822.26500000176</v>
      </c>
      <c r="L19" s="6">
        <f>L18+'TOTAL R'!L19-'TOTAL D'!L19</f>
        <v>-200656.42499999842</v>
      </c>
      <c r="M19" s="6">
        <f>M18+'TOTAL R'!M19-'TOTAL D'!M19</f>
        <v>-200955.80749999842</v>
      </c>
      <c r="O19" s="65"/>
      <c r="P19" s="73"/>
      <c r="Q19" s="47"/>
      <c r="R19" s="75"/>
      <c r="S19" s="70"/>
      <c r="T19" s="65"/>
      <c r="U19" s="74"/>
      <c r="V19" s="67"/>
      <c r="W19" s="75"/>
    </row>
    <row r="20" spans="1:23" s="5" customFormat="1" x14ac:dyDescent="0.25">
      <c r="A20" s="11">
        <v>17</v>
      </c>
      <c r="B20" s="8"/>
      <c r="C20" s="6">
        <f>C19+'TOTAL R'!C20-'TOTAL D'!C20</f>
        <v>1484407.9300000002</v>
      </c>
      <c r="D20" s="6">
        <f>D19+'TOTAL R'!D20-'TOTAL D'!D20</f>
        <v>2093944.8400000005</v>
      </c>
      <c r="E20" s="8">
        <f>E19+'TOTAL R'!E20-'TOTAL D'!E20</f>
        <v>1690459.9500000011</v>
      </c>
      <c r="F20" s="6">
        <f>F19+'TOTAL R'!F20-'TOTAL D'!F20</f>
        <v>73956.820000001113</v>
      </c>
      <c r="G20" s="6">
        <f>G19+'TOTAL R'!G20-'TOTAL D'!G20</f>
        <v>1519271.2575000012</v>
      </c>
      <c r="H20" s="8">
        <f>H19+'TOTAL R'!H20-'TOTAL D'!H20</f>
        <v>1273261.8675000013</v>
      </c>
      <c r="I20" s="8">
        <f>I19+'TOTAL R'!I20-'TOTAL D'!I20</f>
        <v>1163047.7775000015</v>
      </c>
      <c r="J20" s="8">
        <f>J19+'TOTAL R'!J20-'TOTAL D'!J20</f>
        <v>1067262.1550000017</v>
      </c>
      <c r="K20" s="6">
        <f>K19+'TOTAL R'!K20-'TOTAL D'!K20</f>
        <v>1445861.2650000018</v>
      </c>
      <c r="L20" s="6">
        <f>L19+'TOTAL R'!L20-'TOTAL D'!L20</f>
        <v>984382.57500000158</v>
      </c>
      <c r="M20" s="8">
        <f>M19+'TOTAL R'!M20-'TOTAL D'!M20</f>
        <v>984083.19250000152</v>
      </c>
      <c r="O20" s="65"/>
      <c r="P20" s="73"/>
      <c r="Q20" s="47"/>
      <c r="R20" s="75"/>
      <c r="S20" s="70"/>
      <c r="T20" s="65"/>
      <c r="U20" s="74"/>
      <c r="V20" s="67"/>
      <c r="W20" s="75"/>
    </row>
    <row r="21" spans="1:23" s="5" customFormat="1" x14ac:dyDescent="0.25">
      <c r="A21" s="11">
        <v>18</v>
      </c>
      <c r="B21" s="6"/>
      <c r="C21" s="6">
        <f>C20+'TOTAL R'!C21-'TOTAL D'!C21</f>
        <v>1502407.9300000002</v>
      </c>
      <c r="D21" s="6">
        <f>D20+'TOTAL R'!D21-'TOTAL D'!D21</f>
        <v>2157165.9800000004</v>
      </c>
      <c r="E21" s="6">
        <f>E20+'TOTAL R'!E21-'TOTAL D'!E21</f>
        <v>1690767.1300000011</v>
      </c>
      <c r="F21" s="6">
        <f>F20+'TOTAL R'!F21-'TOTAL D'!F21</f>
        <v>68027.510000001115</v>
      </c>
      <c r="G21" s="8">
        <f>G20+'TOTAL R'!G21-'TOTAL D'!G21</f>
        <v>1519271.2575000012</v>
      </c>
      <c r="H21" s="6">
        <f>H20+'TOTAL R'!H21-'TOTAL D'!H21</f>
        <v>1273261.8675000013</v>
      </c>
      <c r="I21" s="6">
        <f>I20+'TOTAL R'!I21-'TOTAL D'!I21</f>
        <v>671289.27750000148</v>
      </c>
      <c r="J21" s="8">
        <f>J20+'TOTAL R'!J21-'TOTAL D'!J21</f>
        <v>1067262.1550000017</v>
      </c>
      <c r="K21" s="6">
        <f>K20+'TOTAL R'!K21-'TOTAL D'!K21</f>
        <v>1431861.2650000018</v>
      </c>
      <c r="L21" s="6">
        <f>L20+'TOTAL R'!L21-'TOTAL D'!L21</f>
        <v>984382.57500000158</v>
      </c>
      <c r="M21" s="8">
        <f>M20+'TOTAL R'!M21-'TOTAL D'!M21</f>
        <v>984083.19250000152</v>
      </c>
      <c r="O21" s="65"/>
      <c r="P21" s="73"/>
      <c r="Q21" s="47"/>
      <c r="R21" s="75"/>
      <c r="S21" s="70"/>
      <c r="T21" s="65"/>
      <c r="U21" s="74"/>
      <c r="V21" s="67"/>
      <c r="W21" s="70"/>
    </row>
    <row r="22" spans="1:23" s="5" customFormat="1" x14ac:dyDescent="0.25">
      <c r="A22" s="11">
        <v>19</v>
      </c>
      <c r="B22" s="6"/>
      <c r="C22" s="6">
        <f>C21+'TOTAL R'!C22-'TOTAL D'!C22</f>
        <v>1506817.62</v>
      </c>
      <c r="D22" s="8">
        <f>D21+'TOTAL R'!D22-'TOTAL D'!D22</f>
        <v>2157165.9800000004</v>
      </c>
      <c r="E22" s="6">
        <f>E21+'TOTAL R'!E22-'TOTAL D'!E22</f>
        <v>2711054.6900000013</v>
      </c>
      <c r="F22" s="6">
        <f>F21+'TOTAL R'!F22-'TOTAL D'!F22</f>
        <v>40778.880000001111</v>
      </c>
      <c r="G22" s="8">
        <f>G21+'TOTAL R'!G22-'TOTAL D'!G22</f>
        <v>1519271.2575000012</v>
      </c>
      <c r="H22" s="6">
        <f>H21+'TOTAL R'!H22-'TOTAL D'!H22</f>
        <v>1273261.8675000013</v>
      </c>
      <c r="I22" s="6">
        <f>I21+'TOTAL R'!I22-'TOTAL D'!I22</f>
        <v>671289.27750000148</v>
      </c>
      <c r="J22" s="6">
        <f>J21+'TOTAL R'!J22-'TOTAL D'!J22</f>
        <v>952982.15500000166</v>
      </c>
      <c r="K22" s="6">
        <f>K21+'TOTAL R'!K22-'TOTAL D'!K22</f>
        <v>1431861.2650000018</v>
      </c>
      <c r="L22" s="8">
        <f>L21+'TOTAL R'!L22-'TOTAL D'!L22</f>
        <v>984382.57500000158</v>
      </c>
      <c r="M22" s="6">
        <f>M21+'TOTAL R'!M22-'TOTAL D'!M22</f>
        <v>984083.19250000152</v>
      </c>
      <c r="O22" s="65"/>
      <c r="P22" s="73"/>
      <c r="Q22" s="47"/>
      <c r="R22" s="70"/>
      <c r="S22" s="70"/>
      <c r="T22" s="65"/>
      <c r="U22" s="74"/>
      <c r="V22" s="67"/>
      <c r="W22" s="75"/>
    </row>
    <row r="23" spans="1:23" s="5" customFormat="1" x14ac:dyDescent="0.25">
      <c r="A23" s="11">
        <v>20</v>
      </c>
      <c r="B23" s="6"/>
      <c r="C23" s="8">
        <f>C22+'TOTAL R'!C23-'TOTAL D'!C23</f>
        <v>1506817.62</v>
      </c>
      <c r="D23" s="8">
        <f>D22+'TOTAL R'!D23-'TOTAL D'!D23</f>
        <v>2157165.9800000004</v>
      </c>
      <c r="E23" s="6">
        <f>E22+'TOTAL R'!E23-'TOTAL D'!E23</f>
        <v>2711069.3100000015</v>
      </c>
      <c r="F23" s="6">
        <f>F22+'TOTAL R'!F23-'TOTAL D'!F23</f>
        <v>42853.02000000111</v>
      </c>
      <c r="G23" s="6">
        <f>G22+'TOTAL R'!G23-'TOTAL D'!G23</f>
        <v>1681724.0875000013</v>
      </c>
      <c r="H23" s="6">
        <f>H22+'TOTAL R'!H23-'TOTAL D'!H23</f>
        <v>1617994.6975000014</v>
      </c>
      <c r="I23" s="6">
        <f>I22+'TOTAL R'!I23-'TOTAL D'!I23</f>
        <v>1016022.1075000016</v>
      </c>
      <c r="J23" s="6">
        <f>J22+'TOTAL R'!J23-'TOTAL D'!J23</f>
        <v>1297714.9850000017</v>
      </c>
      <c r="K23" s="6">
        <f>K22+'TOTAL R'!K23-'TOTAL D'!K23</f>
        <v>1776594.0950000018</v>
      </c>
      <c r="L23" s="8">
        <f>L22+'TOTAL R'!L23-'TOTAL D'!L23</f>
        <v>1329115.4050000017</v>
      </c>
      <c r="M23" s="6">
        <f>M22+'TOTAL R'!M23-'TOTAL D'!M23</f>
        <v>1017192.8725000016</v>
      </c>
      <c r="O23" s="65"/>
      <c r="P23" s="73"/>
      <c r="Q23" s="47"/>
      <c r="R23" s="70"/>
      <c r="S23" s="70"/>
      <c r="T23" s="65"/>
      <c r="U23" s="74"/>
      <c r="V23" s="67"/>
      <c r="W23" s="70"/>
    </row>
    <row r="24" spans="1:23" s="5" customFormat="1" x14ac:dyDescent="0.25">
      <c r="A24" s="11">
        <v>21</v>
      </c>
      <c r="B24" s="6"/>
      <c r="C24" s="8">
        <f>C23+'TOTAL R'!C24-'TOTAL D'!C24</f>
        <v>1506817.62</v>
      </c>
      <c r="D24" s="6">
        <f>D23+'TOTAL R'!D24-'TOTAL D'!D24</f>
        <v>2363693.5600000005</v>
      </c>
      <c r="E24" s="6">
        <f>E23+'TOTAL R'!E24-'TOTAL D'!E24</f>
        <v>2232796.1400000015</v>
      </c>
      <c r="F24" s="8">
        <f>F23+'TOTAL R'!F24-'TOTAL D'!F24</f>
        <v>42853.02000000111</v>
      </c>
      <c r="G24" s="6">
        <f>G23+'TOTAL R'!G24-'TOTAL D'!G24</f>
        <v>1681724.0875000013</v>
      </c>
      <c r="H24" s="6">
        <f>H23+'TOTAL R'!H24-'TOTAL D'!H24</f>
        <v>1617994.6975000014</v>
      </c>
      <c r="I24" s="6">
        <f>I23+'TOTAL R'!I24-'TOTAL D'!I24</f>
        <v>1016022.1075000016</v>
      </c>
      <c r="J24" s="6">
        <f>J23+'TOTAL R'!J24-'TOTAL D'!J24</f>
        <v>1297714.9850000017</v>
      </c>
      <c r="K24" s="6">
        <f>K23+'TOTAL R'!K24-'TOTAL D'!K24</f>
        <v>1776594.0950000018</v>
      </c>
      <c r="L24" s="6">
        <f>L23+'TOTAL R'!L24-'TOTAL D'!L24</f>
        <v>1329115.4050000017</v>
      </c>
      <c r="M24" s="6">
        <f>M23+'TOTAL R'!M24-'TOTAL D'!M24</f>
        <v>1017192.8725000016</v>
      </c>
      <c r="O24" s="65"/>
      <c r="P24" s="73"/>
      <c r="Q24" s="47"/>
      <c r="R24" s="70"/>
      <c r="S24" s="70"/>
      <c r="T24" s="65"/>
      <c r="U24" s="74"/>
      <c r="V24" s="67"/>
      <c r="W24" s="70"/>
    </row>
    <row r="25" spans="1:23" s="5" customFormat="1" x14ac:dyDescent="0.25">
      <c r="A25" s="11">
        <v>22</v>
      </c>
      <c r="B25" s="6"/>
      <c r="C25" s="6">
        <f>C24+'TOTAL R'!C25-'TOTAL D'!C25</f>
        <v>2498342.0500000003</v>
      </c>
      <c r="D25" s="6">
        <f>D24+'TOTAL R'!D25-'TOTAL D'!D25</f>
        <v>2363442.5500000007</v>
      </c>
      <c r="E25" s="6">
        <f>E24+'TOTAL R'!E25-'TOTAL D'!E25</f>
        <v>2162777.3900000015</v>
      </c>
      <c r="F25" s="8">
        <f>F24+'TOTAL R'!F25-'TOTAL D'!F25</f>
        <v>42853.02000000111</v>
      </c>
      <c r="G25" s="6">
        <f>G24+'TOTAL R'!G25-'TOTAL D'!G25</f>
        <v>1189965.5875000013</v>
      </c>
      <c r="H25" s="6">
        <f>H24+'TOTAL R'!H25-'TOTAL D'!H25</f>
        <v>1617994.6975000014</v>
      </c>
      <c r="I25" s="6">
        <f>I24+'TOTAL R'!I25-'TOTAL D'!I25</f>
        <v>1016022.1075000016</v>
      </c>
      <c r="J25" s="6">
        <f>J24+'TOTAL R'!J25-'TOTAL D'!J25</f>
        <v>1292714.9850000017</v>
      </c>
      <c r="K25" s="8">
        <f>K24+'TOTAL R'!K25-'TOTAL D'!K25</f>
        <v>1776594.0950000018</v>
      </c>
      <c r="L25" s="6">
        <f>L24+'TOTAL R'!L25-'TOTAL D'!L25</f>
        <v>1329115.4050000017</v>
      </c>
      <c r="M25" s="6">
        <f>M24+'TOTAL R'!M25-'TOTAL D'!M25</f>
        <v>1017192.8725000016</v>
      </c>
      <c r="O25" s="65"/>
      <c r="P25" s="73"/>
      <c r="Q25" s="47"/>
      <c r="R25" s="70"/>
      <c r="S25" s="70"/>
      <c r="T25" s="65"/>
      <c r="U25" s="74"/>
      <c r="V25" s="67"/>
      <c r="W25" s="70"/>
    </row>
    <row r="26" spans="1:23" s="5" customFormat="1" x14ac:dyDescent="0.25">
      <c r="A26" s="11">
        <v>23</v>
      </c>
      <c r="B26" s="8"/>
      <c r="C26" s="6">
        <f>C25+'TOTAL R'!C26-'TOTAL D'!C26</f>
        <v>2346107.6500000004</v>
      </c>
      <c r="D26" s="6">
        <f>D25+'TOTAL R'!D26-'TOTAL D'!D26</f>
        <v>2396182.4700000007</v>
      </c>
      <c r="E26" s="8">
        <f>E25+'TOTAL R'!E26-'TOTAL D'!E26</f>
        <v>2162777.3900000015</v>
      </c>
      <c r="F26" s="6">
        <f>F25+'TOTAL R'!F26-'TOTAL D'!F26</f>
        <v>100589.96000000111</v>
      </c>
      <c r="G26" s="6">
        <f>G25+'TOTAL R'!G26-'TOTAL D'!G26</f>
        <v>1189965.5875000013</v>
      </c>
      <c r="H26" s="8">
        <f>H25+'TOTAL R'!H26-'TOTAL D'!H26</f>
        <v>1617994.6975000014</v>
      </c>
      <c r="I26" s="8">
        <f>I25+'TOTAL R'!I26-'TOTAL D'!I26</f>
        <v>1016022.1075000016</v>
      </c>
      <c r="J26" s="6">
        <f>J25+'TOTAL R'!J26-'TOTAL D'!J26</f>
        <v>981091.83500000171</v>
      </c>
      <c r="K26" s="8">
        <f>K25+'TOTAL R'!K26-'TOTAL D'!K26</f>
        <v>1776594.0950000018</v>
      </c>
      <c r="L26" s="6">
        <f>L25+'TOTAL R'!L26-'TOTAL D'!L26</f>
        <v>837356.90500000166</v>
      </c>
      <c r="M26" s="6">
        <f>M25+'TOTAL R'!M26-'TOTAL D'!M26</f>
        <v>-588846.12749999843</v>
      </c>
      <c r="O26" s="65"/>
      <c r="P26" s="73"/>
      <c r="Q26" s="47"/>
      <c r="R26" s="70"/>
      <c r="S26" s="70"/>
      <c r="T26" s="65"/>
      <c r="U26" s="74"/>
      <c r="V26" s="67"/>
      <c r="W26" s="70"/>
    </row>
    <row r="27" spans="1:23" s="5" customFormat="1" x14ac:dyDescent="0.25">
      <c r="A27" s="11">
        <v>24</v>
      </c>
      <c r="B27" s="8"/>
      <c r="C27" s="6">
        <f>C26+'TOTAL R'!C27-'TOTAL D'!C27</f>
        <v>1971768.6500000006</v>
      </c>
      <c r="D27" s="6">
        <f>D26+'TOTAL R'!D27-'TOTAL D'!D27</f>
        <v>2085275.7700000007</v>
      </c>
      <c r="E27" s="8">
        <f>E26+'TOTAL R'!E27-'TOTAL D'!E27</f>
        <v>2161396.0400000014</v>
      </c>
      <c r="F27" s="6">
        <f>F26+'TOTAL R'!F27-'TOTAL D'!F27</f>
        <v>1185306.8800000011</v>
      </c>
      <c r="G27" s="6">
        <f>G26+'TOTAL R'!G27-'TOTAL D'!G27</f>
        <v>878342.43750000128</v>
      </c>
      <c r="H27" s="8">
        <f>H26+'TOTAL R'!H27-'TOTAL D'!H27</f>
        <v>1617994.6975000014</v>
      </c>
      <c r="I27" s="8">
        <f>I26+'TOTAL R'!I27-'TOTAL D'!I27</f>
        <v>1016022.1075000016</v>
      </c>
      <c r="J27" s="8">
        <f>J26+'TOTAL R'!J27-'TOTAL D'!J27</f>
        <v>981091.83500000171</v>
      </c>
      <c r="K27" s="6">
        <f>K26+'TOTAL R'!K27-'TOTAL D'!K27</f>
        <v>1464970.9450000017</v>
      </c>
      <c r="L27" s="6">
        <f>L26+'TOTAL R'!L27-'TOTAL D'!L27</f>
        <v>525233.75500000163</v>
      </c>
      <c r="M27" s="8">
        <f>M26+'TOTAL R'!M27-'TOTAL D'!M27</f>
        <v>-588846.12749999843</v>
      </c>
      <c r="O27" s="65"/>
      <c r="P27" s="73"/>
      <c r="Q27" s="47"/>
      <c r="R27" s="70"/>
      <c r="S27" s="70"/>
      <c r="T27" s="69"/>
      <c r="U27" s="69"/>
      <c r="V27" s="69"/>
      <c r="W27" s="70"/>
    </row>
    <row r="28" spans="1:23" s="5" customFormat="1" x14ac:dyDescent="0.25">
      <c r="A28" s="11">
        <v>25</v>
      </c>
      <c r="B28" s="6"/>
      <c r="C28" s="6">
        <f>C27+'TOTAL R'!C28-'TOTAL D'!C28</f>
        <v>1734505.7400000007</v>
      </c>
      <c r="D28" s="6">
        <f>D27+'TOTAL R'!D28-'TOTAL D'!D28</f>
        <v>2116352.9500000007</v>
      </c>
      <c r="E28" s="6">
        <f>E27+'TOTAL R'!E28-'TOTAL D'!E28</f>
        <v>1845810.4100000013</v>
      </c>
      <c r="F28" s="6">
        <f>F27+'TOTAL R'!F28-'TOTAL D'!F28</f>
        <v>1419123.7400000012</v>
      </c>
      <c r="G28" s="8">
        <f>G27+'TOTAL R'!G28-'TOTAL D'!G28</f>
        <v>878342.43750000128</v>
      </c>
      <c r="H28" s="6">
        <f>H27+'TOTAL R'!H28-'TOTAL D'!H28</f>
        <v>1136636.0175000015</v>
      </c>
      <c r="I28" s="6">
        <f>I27+'TOTAL R'!I28-'TOTAL D'!I28</f>
        <v>676695.64750000159</v>
      </c>
      <c r="J28" s="8">
        <f>J27+'TOTAL R'!J28-'TOTAL D'!J28</f>
        <v>980391.83500000171</v>
      </c>
      <c r="K28" s="6">
        <f>K27+'TOTAL R'!K28-'TOTAL D'!K28</f>
        <v>1056958.2650000018</v>
      </c>
      <c r="L28" s="6">
        <f>L27+'TOTAL R'!L28-'TOTAL D'!L28</f>
        <v>511711.29500000161</v>
      </c>
      <c r="M28" s="8">
        <f>M27+'TOTAL R'!M28-'TOTAL D'!M28</f>
        <v>-588846.12749999843</v>
      </c>
      <c r="O28" s="65"/>
      <c r="P28" s="73"/>
      <c r="Q28" s="47"/>
      <c r="R28" s="70"/>
      <c r="S28" s="70"/>
      <c r="T28" s="69"/>
      <c r="U28" s="69"/>
      <c r="V28" s="69"/>
      <c r="W28" s="70"/>
    </row>
    <row r="29" spans="1:23" s="5" customFormat="1" x14ac:dyDescent="0.25">
      <c r="A29" s="11">
        <v>26</v>
      </c>
      <c r="B29" s="6"/>
      <c r="C29" s="6">
        <f>C28+'TOTAL R'!C29-'TOTAL D'!C29</f>
        <v>1604408.7800000007</v>
      </c>
      <c r="D29" s="8">
        <f>D28+'TOTAL R'!D29-'TOTAL D'!D29</f>
        <v>2116352.9500000007</v>
      </c>
      <c r="E29" s="6">
        <f>E28+'TOTAL R'!E29-'TOTAL D'!E29</f>
        <v>1627995.2200000011</v>
      </c>
      <c r="F29" s="6">
        <f>F28+'TOTAL R'!F29-'TOTAL D'!F29</f>
        <v>1242178.2200000011</v>
      </c>
      <c r="G29" s="8">
        <f>G28+'TOTAL R'!G29-'TOTAL D'!G29</f>
        <v>877692.43750000128</v>
      </c>
      <c r="H29" s="6">
        <f>H28+'TOTAL R'!H29-'TOTAL D'!H29</f>
        <v>1135236.0175000015</v>
      </c>
      <c r="I29" s="6">
        <f>I28+'TOTAL R'!I29-'TOTAL D'!I29</f>
        <v>275495.64750000159</v>
      </c>
      <c r="J29" s="6">
        <f>J28+'TOTAL R'!J29-'TOTAL D'!J29</f>
        <v>979091.83500000171</v>
      </c>
      <c r="K29" s="6">
        <f>K28+'TOTAL R'!K29-'TOTAL D'!K29</f>
        <v>1055558.2650000018</v>
      </c>
      <c r="L29" s="8">
        <f>L28+'TOTAL R'!L29-'TOTAL D'!L29</f>
        <v>510911.29500000161</v>
      </c>
      <c r="M29" s="6">
        <f>M28+'TOTAL R'!M29-'TOTAL D'!M29</f>
        <v>-916000.12749999843</v>
      </c>
      <c r="O29" s="65"/>
      <c r="P29" s="73"/>
      <c r="Q29" s="47"/>
      <c r="R29" s="70"/>
      <c r="S29" s="70"/>
      <c r="T29" s="69"/>
      <c r="U29" s="69"/>
      <c r="V29" s="69"/>
      <c r="W29" s="70"/>
    </row>
    <row r="30" spans="1:23" s="5" customFormat="1" x14ac:dyDescent="0.25">
      <c r="A30" s="11">
        <v>27</v>
      </c>
      <c r="B30" s="6"/>
      <c r="C30" s="8">
        <f>C29+'TOTAL R'!C30-'TOTAL D'!C30</f>
        <v>1604408.7800000007</v>
      </c>
      <c r="D30" s="8">
        <f>D29+'TOTAL R'!D30-'TOTAL D'!D30</f>
        <v>2116352.9500000007</v>
      </c>
      <c r="E30" s="6">
        <f>E29+'TOTAL R'!E30-'TOTAL D'!E30</f>
        <v>1680927.3100000012</v>
      </c>
      <c r="F30" s="6">
        <f>F29+'TOTAL R'!F30-'TOTAL D'!F30</f>
        <v>1232667.9800000011</v>
      </c>
      <c r="G30" s="6">
        <f>G29+'TOTAL R'!G30-'TOTAL D'!G30</f>
        <v>876192.43750000128</v>
      </c>
      <c r="H30" s="6">
        <f>H29+'TOTAL R'!H30-'TOTAL D'!H30</f>
        <v>1105411.6175000016</v>
      </c>
      <c r="I30" s="6">
        <f>I29+'TOTAL R'!I30-'TOTAL D'!I30</f>
        <v>274795.64750000159</v>
      </c>
      <c r="J30" s="6">
        <f>J29+'TOTAL R'!J30-'TOTAL D'!J30</f>
        <v>978391.83500000171</v>
      </c>
      <c r="K30" s="6">
        <f>K29+'TOTAL R'!K30-'TOTAL D'!K30</f>
        <v>1025783.8650000017</v>
      </c>
      <c r="L30" s="8">
        <f>L29+'TOTAL R'!L30-'TOTAL D'!L30</f>
        <v>510911.29500000161</v>
      </c>
      <c r="M30" s="6">
        <f>M29+'TOTAL R'!M30-'TOTAL D'!M30</f>
        <v>-917800.12749999843</v>
      </c>
      <c r="O30" s="65"/>
      <c r="P30" s="73"/>
      <c r="Q30" s="47"/>
      <c r="R30" s="70"/>
      <c r="S30" s="70"/>
      <c r="T30" s="69"/>
      <c r="U30" s="69"/>
      <c r="V30" s="69"/>
      <c r="W30" s="70"/>
    </row>
    <row r="31" spans="1:23" s="5" customFormat="1" x14ac:dyDescent="0.25">
      <c r="A31" s="11">
        <v>28</v>
      </c>
      <c r="B31" s="6"/>
      <c r="C31" s="8">
        <f>C30+'TOTAL R'!C31-'TOTAL D'!C31</f>
        <v>1604408.7800000007</v>
      </c>
      <c r="D31" s="6">
        <f>D30+'TOTAL R'!D31-'TOTAL D'!D31</f>
        <v>2116352.9500000007</v>
      </c>
      <c r="E31" s="6">
        <f>E30+'TOTAL R'!E31-'TOTAL D'!E31</f>
        <v>1694182.5600000012</v>
      </c>
      <c r="F31" s="8">
        <f>F30+'TOTAL R'!F31-'TOTAL D'!F31</f>
        <v>1232667.9800000011</v>
      </c>
      <c r="G31" s="6">
        <f>G30+'TOTAL R'!G31-'TOTAL D'!G31</f>
        <v>876192.43750000128</v>
      </c>
      <c r="H31" s="6">
        <f>H30+'TOTAL R'!H31-'TOTAL D'!H31</f>
        <v>1105411.6175000016</v>
      </c>
      <c r="I31" s="6">
        <f>I30+'TOTAL R'!I31-'TOTAL D'!I31</f>
        <v>274795.64750000159</v>
      </c>
      <c r="J31" s="6">
        <f>J30+'TOTAL R'!J31-'TOTAL D'!J31</f>
        <v>978391.83500000171</v>
      </c>
      <c r="K31" s="6">
        <f>K30+'TOTAL R'!K31-'TOTAL D'!K31</f>
        <v>1025783.8650000017</v>
      </c>
      <c r="L31" s="6">
        <f>L30+'TOTAL R'!L31-'TOTAL D'!L31</f>
        <v>510911.29500000161</v>
      </c>
      <c r="M31" s="6">
        <f>M30+'TOTAL R'!M31-'TOTAL D'!M31</f>
        <v>-917900.12749999843</v>
      </c>
      <c r="O31" s="70"/>
      <c r="P31" s="70"/>
      <c r="Q31" s="70"/>
      <c r="R31" s="70"/>
      <c r="S31" s="69"/>
      <c r="T31" s="69"/>
      <c r="U31" s="69"/>
      <c r="V31" s="69"/>
      <c r="W31" s="70"/>
    </row>
    <row r="32" spans="1:23" s="5" customFormat="1" x14ac:dyDescent="0.25">
      <c r="A32" s="11">
        <v>29</v>
      </c>
      <c r="B32" s="6"/>
      <c r="C32" s="6">
        <f>C31+'TOTAL R'!C32-'TOTAL D'!C32</f>
        <v>1565113.0900000008</v>
      </c>
      <c r="D32" s="6">
        <f>D31+'TOTAL R'!D32-'TOTAL D'!D32</f>
        <v>2035094.5200000009</v>
      </c>
      <c r="E32" s="6">
        <f>E31+'TOTAL R'!E32-'TOTAL D'!E32</f>
        <v>1693432.1400000013</v>
      </c>
      <c r="F32" s="8">
        <f>F31+'TOTAL R'!F32-'TOTAL D'!F32</f>
        <v>1232667.9800000011</v>
      </c>
      <c r="G32" s="6">
        <f>G31+'TOTAL R'!G32-'TOTAL D'!G32</f>
        <v>376192.43750000128</v>
      </c>
      <c r="H32" s="6">
        <f>H31+'TOTAL R'!H32-'TOTAL D'!H32</f>
        <v>1359731.6175000016</v>
      </c>
      <c r="I32" s="6">
        <f>I31+'TOTAL R'!I32-'TOTAL D'!I32</f>
        <v>307395.64750000159</v>
      </c>
      <c r="J32" s="6">
        <f>J31+'TOTAL R'!J32-'TOTAL D'!J32</f>
        <v>1010991.8350000017</v>
      </c>
      <c r="K32" s="8">
        <f>K31+'TOTAL R'!K32-'TOTAL D'!K32</f>
        <v>1058383.8650000016</v>
      </c>
      <c r="L32" s="6">
        <f>L31+'TOTAL R'!L32-'TOTAL D'!L32</f>
        <v>543511.29500000156</v>
      </c>
      <c r="M32" s="6">
        <f>M31+'TOTAL R'!M32-'TOTAL D'!M32</f>
        <v>-1104502.7074999984</v>
      </c>
      <c r="O32" s="70"/>
      <c r="P32" s="70"/>
      <c r="Q32" s="70"/>
      <c r="R32" s="70"/>
      <c r="S32" s="69"/>
      <c r="T32" s="69"/>
      <c r="U32" s="69"/>
      <c r="V32" s="69"/>
      <c r="W32" s="70"/>
    </row>
    <row r="33" spans="1:23" s="5" customFormat="1" x14ac:dyDescent="0.25">
      <c r="A33" s="11">
        <v>30</v>
      </c>
      <c r="B33" s="8"/>
      <c r="C33" s="9"/>
      <c r="D33" s="6">
        <f>D32+'TOTAL R'!D33-'TOTAL D'!D33</f>
        <v>1725588.120000001</v>
      </c>
      <c r="E33" s="8">
        <f>E32+'TOTAL R'!E33-'TOTAL D'!E33</f>
        <v>1672624.5200000012</v>
      </c>
      <c r="F33" s="6">
        <f>F32+'TOTAL R'!F33-'TOTAL D'!F33</f>
        <v>1086721.2400000012</v>
      </c>
      <c r="G33" s="6">
        <f>G32+'TOTAL R'!G33-'TOTAL D'!G33</f>
        <v>376192.43750000128</v>
      </c>
      <c r="H33" s="8">
        <f>H32+'TOTAL R'!H33-'TOTAL D'!H33</f>
        <v>1338856.8475000015</v>
      </c>
      <c r="I33" s="8">
        <f>I32+'TOTAL R'!I33-'TOTAL D'!I33</f>
        <v>307395.64750000159</v>
      </c>
      <c r="J33" s="6">
        <f>J32+'TOTAL R'!J33-'TOTAL D'!J33</f>
        <v>1010741.8350000017</v>
      </c>
      <c r="K33" s="8">
        <f>K32+'TOTAL R'!K33-'TOTAL D'!K33</f>
        <v>1037509.0950000016</v>
      </c>
      <c r="L33" s="6">
        <f>L32+'TOTAL R'!L33-'TOTAL D'!L33</f>
        <v>347617.9650000016</v>
      </c>
      <c r="M33" s="6">
        <f>M32+'TOTAL R'!M33-'TOTAL D'!M33</f>
        <v>-1104502.7074999984</v>
      </c>
      <c r="O33" s="70"/>
      <c r="P33" s="70"/>
      <c r="Q33" s="70"/>
      <c r="R33" s="70"/>
      <c r="S33" s="69"/>
      <c r="T33" s="69"/>
      <c r="U33" s="69"/>
      <c r="V33" s="69"/>
      <c r="W33" s="70"/>
    </row>
    <row r="34" spans="1:23" s="5" customFormat="1" x14ac:dyDescent="0.25">
      <c r="A34" s="11">
        <v>31</v>
      </c>
      <c r="B34" s="8"/>
      <c r="C34" s="10"/>
      <c r="D34" s="6">
        <f>D33+'TOTAL R'!D34-'TOTAL D'!D34</f>
        <v>1731247.070000001</v>
      </c>
      <c r="E34" s="10"/>
      <c r="F34" s="6">
        <f>F33+'TOTAL R'!F34-'TOTAL D'!F34</f>
        <v>1086721.2400000012</v>
      </c>
      <c r="G34" s="10"/>
      <c r="H34" s="8">
        <f>H33+'TOTAL R'!H34-'TOTAL D'!H34</f>
        <v>1338856.8475000015</v>
      </c>
      <c r="I34" s="8">
        <f>I33+'TOTAL R'!I34-'TOTAL D'!I34</f>
        <v>307145.64750000159</v>
      </c>
      <c r="J34" s="10"/>
      <c r="K34" s="6">
        <f>K33+'TOTAL R'!K34-'TOTAL D'!K34</f>
        <v>1037509.0950000016</v>
      </c>
      <c r="L34" s="10"/>
      <c r="M34" s="8">
        <f>M33+'TOTAL R'!M34-'TOTAL D'!M34</f>
        <v>-1104502.7074999984</v>
      </c>
      <c r="O34" s="70"/>
      <c r="P34" s="70"/>
      <c r="Q34" s="70"/>
      <c r="R34" s="70"/>
      <c r="S34" s="69"/>
      <c r="T34" s="69"/>
      <c r="U34" s="69"/>
      <c r="V34" s="69"/>
      <c r="W34" s="70"/>
    </row>
    <row r="35" spans="1:23" s="5" customFormat="1" x14ac:dyDescent="0.25"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S35" s="18"/>
      <c r="T35" s="18"/>
      <c r="U35" s="18"/>
      <c r="V35" s="18"/>
    </row>
    <row r="36" spans="1:23" x14ac:dyDescent="0.25">
      <c r="T36" s="18"/>
      <c r="U36" s="18"/>
      <c r="V36" s="18"/>
    </row>
    <row r="37" spans="1:23" x14ac:dyDescent="0.25">
      <c r="T37" s="18"/>
      <c r="U37" s="18"/>
      <c r="V37" s="18"/>
    </row>
    <row r="38" spans="1:23" x14ac:dyDescent="0.25">
      <c r="T38" s="18"/>
      <c r="U38" s="18"/>
      <c r="V38" s="18"/>
    </row>
    <row r="39" spans="1:23" x14ac:dyDescent="0.25">
      <c r="T39" s="18"/>
      <c r="U39" s="18"/>
      <c r="V39" s="18"/>
    </row>
    <row r="47" spans="1:23" x14ac:dyDescent="0.25">
      <c r="P47" s="26"/>
      <c r="Q47" s="25"/>
    </row>
    <row r="48" spans="1:23" x14ac:dyDescent="0.25">
      <c r="P48" s="26"/>
      <c r="Q48" s="25"/>
    </row>
    <row r="49" spans="14:17" x14ac:dyDescent="0.25">
      <c r="P49" s="26"/>
      <c r="Q49" s="25"/>
    </row>
    <row r="50" spans="14:17" x14ac:dyDescent="0.25">
      <c r="P50" s="26"/>
      <c r="Q50" s="25"/>
    </row>
    <row r="51" spans="14:17" x14ac:dyDescent="0.25">
      <c r="P51" s="26"/>
      <c r="Q51" s="25"/>
    </row>
    <row r="52" spans="14:17" x14ac:dyDescent="0.25">
      <c r="N52" s="27"/>
      <c r="P52" s="26"/>
      <c r="Q52" s="25"/>
    </row>
    <row r="54" spans="14:17" x14ac:dyDescent="0.25">
      <c r="N54" s="27"/>
    </row>
    <row r="57" spans="14:17" x14ac:dyDescent="0.25">
      <c r="N57" s="27"/>
    </row>
    <row r="58" spans="14:17" x14ac:dyDescent="0.25">
      <c r="P58" s="26"/>
      <c r="Q58" s="25"/>
    </row>
    <row r="59" spans="14:17" x14ac:dyDescent="0.25">
      <c r="N59" s="27"/>
      <c r="P59" s="26"/>
      <c r="Q59" s="25"/>
    </row>
    <row r="60" spans="14:17" x14ac:dyDescent="0.25">
      <c r="P60" s="26"/>
      <c r="Q60" s="25"/>
    </row>
    <row r="61" spans="14:17" x14ac:dyDescent="0.25">
      <c r="P61" s="26"/>
      <c r="Q61" s="25"/>
    </row>
    <row r="62" spans="14:17" x14ac:dyDescent="0.25">
      <c r="P62" s="26"/>
      <c r="Q62" s="25"/>
    </row>
    <row r="63" spans="14:17" x14ac:dyDescent="0.25">
      <c r="P63" s="26"/>
      <c r="Q63" s="25"/>
    </row>
    <row r="64" spans="14:17" x14ac:dyDescent="0.25">
      <c r="P64" s="26"/>
      <c r="Q64" s="25"/>
    </row>
    <row r="65" spans="14:17" x14ac:dyDescent="0.25">
      <c r="P65" s="26"/>
      <c r="Q65" s="25"/>
    </row>
    <row r="66" spans="14:17" x14ac:dyDescent="0.25">
      <c r="P66" s="26"/>
      <c r="Q66" s="25"/>
    </row>
    <row r="67" spans="14:17" x14ac:dyDescent="0.25">
      <c r="P67" s="26"/>
      <c r="Q67" s="25"/>
    </row>
    <row r="68" spans="14:17" x14ac:dyDescent="0.25">
      <c r="P68" s="26"/>
      <c r="Q68" s="25"/>
    </row>
    <row r="69" spans="14:17" x14ac:dyDescent="0.25">
      <c r="P69" s="26"/>
      <c r="Q69" s="25"/>
    </row>
    <row r="70" spans="14:17" x14ac:dyDescent="0.25">
      <c r="P70" s="26"/>
      <c r="Q70" s="25"/>
    </row>
    <row r="71" spans="14:17" x14ac:dyDescent="0.25">
      <c r="P71" s="26"/>
      <c r="Q71" s="25"/>
    </row>
    <row r="72" spans="14:17" x14ac:dyDescent="0.25">
      <c r="P72" s="26"/>
      <c r="Q72" s="25"/>
    </row>
    <row r="73" spans="14:17" x14ac:dyDescent="0.25">
      <c r="P73" s="26"/>
      <c r="Q73" s="25"/>
    </row>
    <row r="74" spans="14:17" x14ac:dyDescent="0.25">
      <c r="P74" s="26"/>
      <c r="Q74" s="25"/>
    </row>
    <row r="75" spans="14:17" x14ac:dyDescent="0.25">
      <c r="P75" s="26"/>
      <c r="Q75" s="25"/>
    </row>
    <row r="76" spans="14:17" x14ac:dyDescent="0.25">
      <c r="N76" s="27"/>
      <c r="P76" s="26"/>
      <c r="Q76" s="25"/>
    </row>
    <row r="77" spans="14:17" x14ac:dyDescent="0.25">
      <c r="N77" s="27"/>
      <c r="P77" s="26"/>
      <c r="Q77" s="25"/>
    </row>
    <row r="78" spans="14:17" x14ac:dyDescent="0.25">
      <c r="N78" s="27"/>
      <c r="P78" s="26"/>
      <c r="Q78" s="25"/>
    </row>
    <row r="79" spans="14:17" x14ac:dyDescent="0.25">
      <c r="P79" s="26"/>
      <c r="Q79" s="25"/>
    </row>
    <row r="80" spans="14:17" x14ac:dyDescent="0.25">
      <c r="P80" s="26"/>
      <c r="Q80" s="25"/>
    </row>
    <row r="81" spans="16:19" x14ac:dyDescent="0.25">
      <c r="P81" s="26"/>
      <c r="Q81" s="25"/>
      <c r="R81" s="2"/>
      <c r="S81" s="2"/>
    </row>
    <row r="82" spans="16:19" x14ac:dyDescent="0.25">
      <c r="P82" s="26"/>
      <c r="Q82" s="25"/>
      <c r="R82" s="2"/>
      <c r="S82" s="2"/>
    </row>
    <row r="83" spans="16:19" x14ac:dyDescent="0.25">
      <c r="R83" s="2"/>
      <c r="S83" s="2"/>
    </row>
    <row r="84" spans="16:19" x14ac:dyDescent="0.25">
      <c r="R84" s="2"/>
      <c r="S84" s="2"/>
    </row>
    <row r="85" spans="16:19" x14ac:dyDescent="0.25">
      <c r="R85" s="2"/>
      <c r="S85" s="2"/>
    </row>
    <row r="86" spans="16:19" x14ac:dyDescent="0.25">
      <c r="R86" s="2"/>
      <c r="S86" s="2"/>
    </row>
    <row r="87" spans="16:19" x14ac:dyDescent="0.25">
      <c r="R87" s="2"/>
      <c r="S87" s="2"/>
    </row>
    <row r="88" spans="16:19" x14ac:dyDescent="0.25">
      <c r="R88" s="2"/>
      <c r="S88" s="2"/>
    </row>
    <row r="89" spans="16:19" x14ac:dyDescent="0.25">
      <c r="R89" s="2"/>
      <c r="S89" s="2"/>
    </row>
    <row r="90" spans="16:19" x14ac:dyDescent="0.25">
      <c r="R90" s="2"/>
      <c r="S90" s="2"/>
    </row>
    <row r="91" spans="16:19" x14ac:dyDescent="0.25">
      <c r="R91" s="2"/>
      <c r="S91" s="2"/>
    </row>
    <row r="92" spans="16:19" x14ac:dyDescent="0.25">
      <c r="R92" s="2"/>
      <c r="S92" s="2"/>
    </row>
    <row r="93" spans="16:19" x14ac:dyDescent="0.25">
      <c r="R93" s="2"/>
      <c r="S93" s="2"/>
    </row>
    <row r="94" spans="16:19" x14ac:dyDescent="0.25">
      <c r="R94" s="2"/>
      <c r="S94" s="2"/>
    </row>
    <row r="95" spans="16:19" x14ac:dyDescent="0.25">
      <c r="R95" s="2"/>
      <c r="S95" s="2"/>
    </row>
    <row r="96" spans="16:19" x14ac:dyDescent="0.25">
      <c r="R96" s="2"/>
      <c r="S96" s="2"/>
    </row>
  </sheetData>
  <sortState ref="O38:Q50">
    <sortCondition ref="O43:O55"/>
    <sortCondition ref="P43:P55"/>
  </sortState>
  <mergeCells count="1">
    <mergeCell ref="O3:R3"/>
  </mergeCells>
  <conditionalFormatting sqref="B5">
    <cfRule type="cellIs" dxfId="441" priority="326" operator="equal">
      <formula>0</formula>
    </cfRule>
  </conditionalFormatting>
  <conditionalFormatting sqref="B20">
    <cfRule type="cellIs" dxfId="440" priority="309" operator="equal">
      <formula>0</formula>
    </cfRule>
  </conditionalFormatting>
  <conditionalFormatting sqref="B13">
    <cfRule type="cellIs" dxfId="439" priority="308" operator="equal">
      <formula>0</formula>
    </cfRule>
  </conditionalFormatting>
  <conditionalFormatting sqref="D23">
    <cfRule type="cellIs" dxfId="438" priority="289" operator="equal">
      <formula>0</formula>
    </cfRule>
  </conditionalFormatting>
  <conditionalFormatting sqref="B4">
    <cfRule type="cellIs" dxfId="437" priority="325" operator="equal">
      <formula>0</formula>
    </cfRule>
  </conditionalFormatting>
  <conditionalFormatting sqref="H21:H25">
    <cfRule type="cellIs" dxfId="436" priority="241" operator="equal">
      <formula>0</formula>
    </cfRule>
  </conditionalFormatting>
  <conditionalFormatting sqref="G16:G20">
    <cfRule type="cellIs" dxfId="435" priority="255" operator="equal">
      <formula>0</formula>
    </cfRule>
  </conditionalFormatting>
  <conditionalFormatting sqref="G23:G27">
    <cfRule type="cellIs" dxfId="434" priority="254" operator="equal">
      <formula>0</formula>
    </cfRule>
  </conditionalFormatting>
  <conditionalFormatting sqref="G30:G33">
    <cfRule type="cellIs" dxfId="433" priority="253" operator="equal">
      <formula>0</formula>
    </cfRule>
  </conditionalFormatting>
  <conditionalFormatting sqref="E14:E18">
    <cfRule type="cellIs" dxfId="432" priority="279" operator="equal">
      <formula>0</formula>
    </cfRule>
  </conditionalFormatting>
  <conditionalFormatting sqref="E21:E25">
    <cfRule type="cellIs" dxfId="431" priority="278" operator="equal">
      <formula>0</formula>
    </cfRule>
  </conditionalFormatting>
  <conditionalFormatting sqref="E28:E32">
    <cfRule type="cellIs" dxfId="430" priority="277" operator="equal">
      <formula>0</formula>
    </cfRule>
  </conditionalFormatting>
  <conditionalFormatting sqref="E4">
    <cfRule type="cellIs" dxfId="429" priority="285" operator="equal">
      <formula>0</formula>
    </cfRule>
  </conditionalFormatting>
  <conditionalFormatting sqref="E7:E11">
    <cfRule type="cellIs" dxfId="428" priority="284" operator="equal">
      <formula>0</formula>
    </cfRule>
  </conditionalFormatting>
  <conditionalFormatting sqref="D17:D21">
    <cfRule type="cellIs" dxfId="427" priority="292" operator="equal">
      <formula>0</formula>
    </cfRule>
  </conditionalFormatting>
  <conditionalFormatting sqref="D24:D28">
    <cfRule type="cellIs" dxfId="426" priority="291" operator="equal">
      <formula>0</formula>
    </cfRule>
  </conditionalFormatting>
  <conditionalFormatting sqref="C32">
    <cfRule type="cellIs" dxfId="425" priority="300" operator="equal">
      <formula>0</formula>
    </cfRule>
  </conditionalFormatting>
  <conditionalFormatting sqref="K27:K31">
    <cfRule type="cellIs" dxfId="424" priority="205" operator="equal">
      <formula>0</formula>
    </cfRule>
  </conditionalFormatting>
  <conditionalFormatting sqref="C4:C8">
    <cfRule type="cellIs" dxfId="423" priority="315" operator="equal">
      <formula>0</formula>
    </cfRule>
  </conditionalFormatting>
  <conditionalFormatting sqref="K6:K10">
    <cfRule type="cellIs" dxfId="422" priority="212" operator="equal">
      <formula>0</formula>
    </cfRule>
  </conditionalFormatting>
  <conditionalFormatting sqref="B7:B11">
    <cfRule type="cellIs" dxfId="421" priority="323" operator="equal">
      <formula>0</formula>
    </cfRule>
  </conditionalFormatting>
  <conditionalFormatting sqref="F33:F34">
    <cfRule type="cellIs" dxfId="420" priority="322" operator="equal">
      <formula>0</formula>
    </cfRule>
  </conditionalFormatting>
  <conditionalFormatting sqref="K34">
    <cfRule type="cellIs" dxfId="419" priority="321" operator="equal">
      <formula>0</formula>
    </cfRule>
  </conditionalFormatting>
  <conditionalFormatting sqref="D4:D7">
    <cfRule type="cellIs" dxfId="418" priority="320" operator="equal">
      <formula>0</formula>
    </cfRule>
  </conditionalFormatting>
  <conditionalFormatting sqref="G4:G6">
    <cfRule type="cellIs" dxfId="417" priority="261" operator="equal">
      <formula>0</formula>
    </cfRule>
  </conditionalFormatting>
  <conditionalFormatting sqref="B12">
    <cfRule type="cellIs" dxfId="416" priority="319" operator="equal">
      <formula>0</formula>
    </cfRule>
  </conditionalFormatting>
  <conditionalFormatting sqref="B19">
    <cfRule type="cellIs" dxfId="415" priority="318" operator="equal">
      <formula>0</formula>
    </cfRule>
  </conditionalFormatting>
  <conditionalFormatting sqref="B26:B27">
    <cfRule type="cellIs" dxfId="414" priority="317" operator="equal">
      <formula>0</formula>
    </cfRule>
  </conditionalFormatting>
  <conditionalFormatting sqref="B33:B34">
    <cfRule type="cellIs" dxfId="413" priority="316" operator="equal">
      <formula>0</formula>
    </cfRule>
  </conditionalFormatting>
  <conditionalFormatting sqref="L22">
    <cfRule type="cellIs" dxfId="412" priority="196" operator="equal">
      <formula>0</formula>
    </cfRule>
  </conditionalFormatting>
  <conditionalFormatting sqref="L17:L21">
    <cfRule type="cellIs" dxfId="411" priority="194" operator="equal">
      <formula>0</formula>
    </cfRule>
  </conditionalFormatting>
  <conditionalFormatting sqref="L24:L28">
    <cfRule type="cellIs" dxfId="410" priority="193" operator="equal">
      <formula>0</formula>
    </cfRule>
  </conditionalFormatting>
  <conditionalFormatting sqref="C9:C10">
    <cfRule type="cellIs" dxfId="409" priority="314" operator="equal">
      <formula>0</formula>
    </cfRule>
  </conditionalFormatting>
  <conditionalFormatting sqref="L16">
    <cfRule type="cellIs" dxfId="408" priority="190" operator="equal">
      <formula>0</formula>
    </cfRule>
  </conditionalFormatting>
  <conditionalFormatting sqref="L9">
    <cfRule type="cellIs" dxfId="407" priority="189" operator="equal">
      <formula>0</formula>
    </cfRule>
  </conditionalFormatting>
  <conditionalFormatting sqref="G22">
    <cfRule type="cellIs" dxfId="406" priority="252" operator="equal">
      <formula>0</formula>
    </cfRule>
  </conditionalFormatting>
  <conditionalFormatting sqref="B14:B18">
    <cfRule type="cellIs" dxfId="405" priority="312" operator="equal">
      <formula>0</formula>
    </cfRule>
  </conditionalFormatting>
  <conditionalFormatting sqref="B21:B25">
    <cfRule type="cellIs" dxfId="404" priority="311" operator="equal">
      <formula>0</formula>
    </cfRule>
  </conditionalFormatting>
  <conditionalFormatting sqref="B28:B32">
    <cfRule type="cellIs" dxfId="403" priority="310" operator="equal">
      <formula>0</formula>
    </cfRule>
  </conditionalFormatting>
  <conditionalFormatting sqref="B6">
    <cfRule type="cellIs" dxfId="402" priority="307" operator="equal">
      <formula>0</formula>
    </cfRule>
  </conditionalFormatting>
  <conditionalFormatting sqref="C12:C15">
    <cfRule type="cellIs" dxfId="401" priority="306" operator="equal">
      <formula>0</formula>
    </cfRule>
  </conditionalFormatting>
  <conditionalFormatting sqref="C16">
    <cfRule type="cellIs" dxfId="400" priority="305" operator="equal">
      <formula>0</formula>
    </cfRule>
  </conditionalFormatting>
  <conditionalFormatting sqref="C23">
    <cfRule type="cellIs" dxfId="399" priority="304" operator="equal">
      <formula>0</formula>
    </cfRule>
  </conditionalFormatting>
  <conditionalFormatting sqref="C30:C31">
    <cfRule type="cellIs" dxfId="398" priority="303" operator="equal">
      <formula>0</formula>
    </cfRule>
  </conditionalFormatting>
  <conditionalFormatting sqref="C18:C22">
    <cfRule type="cellIs" dxfId="397" priority="302" operator="equal">
      <formula>0</formula>
    </cfRule>
  </conditionalFormatting>
  <conditionalFormatting sqref="C25:C29">
    <cfRule type="cellIs" dxfId="396" priority="301" operator="equal">
      <formula>0</formula>
    </cfRule>
  </conditionalFormatting>
  <conditionalFormatting sqref="C24">
    <cfRule type="cellIs" dxfId="395" priority="299" operator="equal">
      <formula>0</formula>
    </cfRule>
  </conditionalFormatting>
  <conditionalFormatting sqref="C17">
    <cfRule type="cellIs" dxfId="394" priority="298" operator="equal">
      <formula>0</formula>
    </cfRule>
  </conditionalFormatting>
  <conditionalFormatting sqref="M34">
    <cfRule type="cellIs" dxfId="393" priority="176" operator="equal">
      <formula>0</formula>
    </cfRule>
  </conditionalFormatting>
  <conditionalFormatting sqref="D8">
    <cfRule type="cellIs" dxfId="392" priority="297" operator="equal">
      <formula>0</formula>
    </cfRule>
  </conditionalFormatting>
  <conditionalFormatting sqref="D10:D14">
    <cfRule type="cellIs" dxfId="391" priority="296" operator="equal">
      <formula>0</formula>
    </cfRule>
  </conditionalFormatting>
  <conditionalFormatting sqref="D15">
    <cfRule type="cellIs" dxfId="390" priority="295" operator="equal">
      <formula>0</formula>
    </cfRule>
  </conditionalFormatting>
  <conditionalFormatting sqref="D22">
    <cfRule type="cellIs" dxfId="389" priority="294" operator="equal">
      <formula>0</formula>
    </cfRule>
  </conditionalFormatting>
  <conditionalFormatting sqref="D29:D30">
    <cfRule type="cellIs" dxfId="388" priority="293" operator="equal">
      <formula>0</formula>
    </cfRule>
  </conditionalFormatting>
  <conditionalFormatting sqref="D31:D34">
    <cfRule type="cellIs" dxfId="387" priority="290" operator="equal">
      <formula>0</formula>
    </cfRule>
  </conditionalFormatting>
  <conditionalFormatting sqref="D16">
    <cfRule type="cellIs" dxfId="386" priority="288" operator="equal">
      <formula>0</formula>
    </cfRule>
  </conditionalFormatting>
  <conditionalFormatting sqref="D9">
    <cfRule type="cellIs" dxfId="385" priority="287" operator="equal">
      <formula>0</formula>
    </cfRule>
  </conditionalFormatting>
  <conditionalFormatting sqref="E5">
    <cfRule type="cellIs" dxfId="384" priority="286" operator="equal">
      <formula>0</formula>
    </cfRule>
  </conditionalFormatting>
  <conditionalFormatting sqref="E12">
    <cfRule type="cellIs" dxfId="383" priority="283" operator="equal">
      <formula>0</formula>
    </cfRule>
  </conditionalFormatting>
  <conditionalFormatting sqref="E19">
    <cfRule type="cellIs" dxfId="382" priority="282" operator="equal">
      <formula>0</formula>
    </cfRule>
  </conditionalFormatting>
  <conditionalFormatting sqref="E26:E27">
    <cfRule type="cellIs" dxfId="381" priority="281" operator="equal">
      <formula>0</formula>
    </cfRule>
  </conditionalFormatting>
  <conditionalFormatting sqref="E33">
    <cfRule type="cellIs" dxfId="380" priority="280" operator="equal">
      <formula>0</formula>
    </cfRule>
  </conditionalFormatting>
  <conditionalFormatting sqref="E20">
    <cfRule type="cellIs" dxfId="379" priority="276" operator="equal">
      <formula>0</formula>
    </cfRule>
  </conditionalFormatting>
  <conditionalFormatting sqref="E13">
    <cfRule type="cellIs" dxfId="378" priority="275" operator="equal">
      <formula>0</formula>
    </cfRule>
  </conditionalFormatting>
  <conditionalFormatting sqref="E6">
    <cfRule type="cellIs" dxfId="377" priority="274" operator="equal">
      <formula>0</formula>
    </cfRule>
  </conditionalFormatting>
  <conditionalFormatting sqref="F5:F9">
    <cfRule type="cellIs" dxfId="376" priority="273" operator="equal">
      <formula>0</formula>
    </cfRule>
  </conditionalFormatting>
  <conditionalFormatting sqref="F10">
    <cfRule type="cellIs" dxfId="375" priority="272" operator="equal">
      <formula>0</formula>
    </cfRule>
  </conditionalFormatting>
  <conditionalFormatting sqref="F17">
    <cfRule type="cellIs" dxfId="374" priority="271" operator="equal">
      <formula>0</formula>
    </cfRule>
  </conditionalFormatting>
  <conditionalFormatting sqref="F24:F25">
    <cfRule type="cellIs" dxfId="373" priority="270" operator="equal">
      <formula>0</formula>
    </cfRule>
  </conditionalFormatting>
  <conditionalFormatting sqref="F31">
    <cfRule type="cellIs" dxfId="372" priority="269" operator="equal">
      <formula>0</formula>
    </cfRule>
  </conditionalFormatting>
  <conditionalFormatting sqref="F12:F16">
    <cfRule type="cellIs" dxfId="371" priority="268" operator="equal">
      <formula>0</formula>
    </cfRule>
  </conditionalFormatting>
  <conditionalFormatting sqref="F19:F23">
    <cfRule type="cellIs" dxfId="370" priority="267" operator="equal">
      <formula>0</formula>
    </cfRule>
  </conditionalFormatting>
  <conditionalFormatting sqref="F26:F30">
    <cfRule type="cellIs" dxfId="369" priority="266" operator="equal">
      <formula>0</formula>
    </cfRule>
  </conditionalFormatting>
  <conditionalFormatting sqref="F18">
    <cfRule type="cellIs" dxfId="368" priority="265" operator="equal">
      <formula>0</formula>
    </cfRule>
  </conditionalFormatting>
  <conditionalFormatting sqref="F11">
    <cfRule type="cellIs" dxfId="367" priority="264" operator="equal">
      <formula>0</formula>
    </cfRule>
  </conditionalFormatting>
  <conditionalFormatting sqref="F4">
    <cfRule type="cellIs" dxfId="366" priority="263" operator="equal">
      <formula>0</formula>
    </cfRule>
  </conditionalFormatting>
  <conditionalFormatting sqref="F32">
    <cfRule type="cellIs" dxfId="365" priority="262" operator="equal">
      <formula>0</formula>
    </cfRule>
  </conditionalFormatting>
  <conditionalFormatting sqref="G7">
    <cfRule type="cellIs" dxfId="364" priority="260" operator="equal">
      <formula>0</formula>
    </cfRule>
  </conditionalFormatting>
  <conditionalFormatting sqref="G9:G13">
    <cfRule type="cellIs" dxfId="363" priority="259" operator="equal">
      <formula>0</formula>
    </cfRule>
  </conditionalFormatting>
  <conditionalFormatting sqref="G14">
    <cfRule type="cellIs" dxfId="362" priority="258" operator="equal">
      <formula>0</formula>
    </cfRule>
  </conditionalFormatting>
  <conditionalFormatting sqref="G21">
    <cfRule type="cellIs" dxfId="361" priority="257" operator="equal">
      <formula>0</formula>
    </cfRule>
  </conditionalFormatting>
  <conditionalFormatting sqref="G28:G29">
    <cfRule type="cellIs" dxfId="360" priority="256" operator="equal">
      <formula>0</formula>
    </cfRule>
  </conditionalFormatting>
  <conditionalFormatting sqref="G15">
    <cfRule type="cellIs" dxfId="359" priority="251" operator="equal">
      <formula>0</formula>
    </cfRule>
  </conditionalFormatting>
  <conditionalFormatting sqref="G8">
    <cfRule type="cellIs" dxfId="358" priority="250" operator="equal">
      <formula>0</formula>
    </cfRule>
  </conditionalFormatting>
  <conditionalFormatting sqref="H5">
    <cfRule type="cellIs" dxfId="357" priority="249" operator="equal">
      <formula>0</formula>
    </cfRule>
  </conditionalFormatting>
  <conditionalFormatting sqref="H7:H11">
    <cfRule type="cellIs" dxfId="356" priority="247" operator="equal">
      <formula>0</formula>
    </cfRule>
  </conditionalFormatting>
  <conditionalFormatting sqref="H12">
    <cfRule type="cellIs" dxfId="355" priority="246" operator="equal">
      <formula>0</formula>
    </cfRule>
  </conditionalFormatting>
  <conditionalFormatting sqref="H19">
    <cfRule type="cellIs" dxfId="354" priority="245" operator="equal">
      <formula>0</formula>
    </cfRule>
  </conditionalFormatting>
  <conditionalFormatting sqref="H26:H27">
    <cfRule type="cellIs" dxfId="353" priority="244" operator="equal">
      <formula>0</formula>
    </cfRule>
  </conditionalFormatting>
  <conditionalFormatting sqref="H33:H34">
    <cfRule type="cellIs" dxfId="352" priority="243" operator="equal">
      <formula>0</formula>
    </cfRule>
  </conditionalFormatting>
  <conditionalFormatting sqref="H14:H18">
    <cfRule type="cellIs" dxfId="351" priority="242" operator="equal">
      <formula>0</formula>
    </cfRule>
  </conditionalFormatting>
  <conditionalFormatting sqref="H28:H32">
    <cfRule type="cellIs" dxfId="350" priority="240" operator="equal">
      <formula>0</formula>
    </cfRule>
  </conditionalFormatting>
  <conditionalFormatting sqref="H20">
    <cfRule type="cellIs" dxfId="349" priority="239" operator="equal">
      <formula>0</formula>
    </cfRule>
  </conditionalFormatting>
  <conditionalFormatting sqref="H13">
    <cfRule type="cellIs" dxfId="348" priority="238" operator="equal">
      <formula>0</formula>
    </cfRule>
  </conditionalFormatting>
  <conditionalFormatting sqref="H6">
    <cfRule type="cellIs" dxfId="347" priority="237" operator="equal">
      <formula>0</formula>
    </cfRule>
  </conditionalFormatting>
  <conditionalFormatting sqref="J4:J5">
    <cfRule type="cellIs" dxfId="346" priority="225" operator="equal">
      <formula>0</formula>
    </cfRule>
  </conditionalFormatting>
  <conditionalFormatting sqref="J6">
    <cfRule type="cellIs" dxfId="345" priority="224" operator="equal">
      <formula>0</formula>
    </cfRule>
  </conditionalFormatting>
  <conditionalFormatting sqref="J8:J12">
    <cfRule type="cellIs" dxfId="344" priority="223" operator="equal">
      <formula>0</formula>
    </cfRule>
  </conditionalFormatting>
  <conditionalFormatting sqref="J13">
    <cfRule type="cellIs" dxfId="343" priority="222" operator="equal">
      <formula>0</formula>
    </cfRule>
  </conditionalFormatting>
  <conditionalFormatting sqref="J20">
    <cfRule type="cellIs" dxfId="342" priority="221" operator="equal">
      <formula>0</formula>
    </cfRule>
  </conditionalFormatting>
  <conditionalFormatting sqref="J27:J28">
    <cfRule type="cellIs" dxfId="341" priority="220" operator="equal">
      <formula>0</formula>
    </cfRule>
  </conditionalFormatting>
  <conditionalFormatting sqref="J15:J19">
    <cfRule type="cellIs" dxfId="340" priority="219" operator="equal">
      <formula>0</formula>
    </cfRule>
  </conditionalFormatting>
  <conditionalFormatting sqref="J22:J26">
    <cfRule type="cellIs" dxfId="339" priority="218" operator="equal">
      <formula>0</formula>
    </cfRule>
  </conditionalFormatting>
  <conditionalFormatting sqref="J29:J33">
    <cfRule type="cellIs" dxfId="338" priority="217" operator="equal">
      <formula>0</formula>
    </cfRule>
  </conditionalFormatting>
  <conditionalFormatting sqref="J21">
    <cfRule type="cellIs" dxfId="337" priority="216" operator="equal">
      <formula>0</formula>
    </cfRule>
  </conditionalFormatting>
  <conditionalFormatting sqref="J14">
    <cfRule type="cellIs" dxfId="336" priority="215" operator="equal">
      <formula>0</formula>
    </cfRule>
  </conditionalFormatting>
  <conditionalFormatting sqref="J7">
    <cfRule type="cellIs" dxfId="335" priority="214" operator="equal">
      <formula>0</formula>
    </cfRule>
  </conditionalFormatting>
  <conditionalFormatting sqref="K11">
    <cfRule type="cellIs" dxfId="334" priority="211" operator="equal">
      <formula>0</formula>
    </cfRule>
  </conditionalFormatting>
  <conditionalFormatting sqref="K18">
    <cfRule type="cellIs" dxfId="333" priority="210" operator="equal">
      <formula>0</formula>
    </cfRule>
  </conditionalFormatting>
  <conditionalFormatting sqref="K25:K26">
    <cfRule type="cellIs" dxfId="332" priority="209" operator="equal">
      <formula>0</formula>
    </cfRule>
  </conditionalFormatting>
  <conditionalFormatting sqref="K32">
    <cfRule type="cellIs" dxfId="331" priority="208" operator="equal">
      <formula>0</formula>
    </cfRule>
  </conditionalFormatting>
  <conditionalFormatting sqref="K13:K17">
    <cfRule type="cellIs" dxfId="330" priority="207" operator="equal">
      <formula>0</formula>
    </cfRule>
  </conditionalFormatting>
  <conditionalFormatting sqref="K20:K24">
    <cfRule type="cellIs" dxfId="329" priority="206" operator="equal">
      <formula>0</formula>
    </cfRule>
  </conditionalFormatting>
  <conditionalFormatting sqref="K19">
    <cfRule type="cellIs" dxfId="328" priority="204" operator="equal">
      <formula>0</formula>
    </cfRule>
  </conditionalFormatting>
  <conditionalFormatting sqref="K12">
    <cfRule type="cellIs" dxfId="327" priority="203" operator="equal">
      <formula>0</formula>
    </cfRule>
  </conditionalFormatting>
  <conditionalFormatting sqref="K5">
    <cfRule type="cellIs" dxfId="326" priority="202" operator="equal">
      <formula>0</formula>
    </cfRule>
  </conditionalFormatting>
  <conditionalFormatting sqref="K33">
    <cfRule type="cellIs" dxfId="325" priority="201" operator="equal">
      <formula>0</formula>
    </cfRule>
  </conditionalFormatting>
  <conditionalFormatting sqref="L4:L7">
    <cfRule type="cellIs" dxfId="324" priority="200" operator="equal">
      <formula>0</formula>
    </cfRule>
  </conditionalFormatting>
  <conditionalFormatting sqref="L8">
    <cfRule type="cellIs" dxfId="323" priority="199" operator="equal">
      <formula>0</formula>
    </cfRule>
  </conditionalFormatting>
  <conditionalFormatting sqref="L10:L14">
    <cfRule type="cellIs" dxfId="322" priority="198" operator="equal">
      <formula>0</formula>
    </cfRule>
  </conditionalFormatting>
  <conditionalFormatting sqref="L15">
    <cfRule type="cellIs" dxfId="321" priority="197" operator="equal">
      <formula>0</formula>
    </cfRule>
  </conditionalFormatting>
  <conditionalFormatting sqref="L29:L30">
    <cfRule type="cellIs" dxfId="320" priority="195" operator="equal">
      <formula>0</formula>
    </cfRule>
  </conditionalFormatting>
  <conditionalFormatting sqref="L31:L33">
    <cfRule type="cellIs" dxfId="319" priority="192" operator="equal">
      <formula>0</formula>
    </cfRule>
  </conditionalFormatting>
  <conditionalFormatting sqref="L23">
    <cfRule type="cellIs" dxfId="318" priority="191" operator="equal">
      <formula>0</formula>
    </cfRule>
  </conditionalFormatting>
  <conditionalFormatting sqref="M5">
    <cfRule type="cellIs" dxfId="317" priority="188" operator="equal">
      <formula>0</formula>
    </cfRule>
  </conditionalFormatting>
  <conditionalFormatting sqref="M6">
    <cfRule type="cellIs" dxfId="316" priority="187" operator="equal">
      <formula>0</formula>
    </cfRule>
  </conditionalFormatting>
  <conditionalFormatting sqref="M8:M12">
    <cfRule type="cellIs" dxfId="315" priority="186" operator="equal">
      <formula>0</formula>
    </cfRule>
  </conditionalFormatting>
  <conditionalFormatting sqref="M13">
    <cfRule type="cellIs" dxfId="314" priority="185" operator="equal">
      <formula>0</formula>
    </cfRule>
  </conditionalFormatting>
  <conditionalFormatting sqref="M20">
    <cfRule type="cellIs" dxfId="313" priority="184" operator="equal">
      <formula>0</formula>
    </cfRule>
  </conditionalFormatting>
  <conditionalFormatting sqref="M27:M28">
    <cfRule type="cellIs" dxfId="312" priority="183" operator="equal">
      <formula>0</formula>
    </cfRule>
  </conditionalFormatting>
  <conditionalFormatting sqref="M15:M19">
    <cfRule type="cellIs" dxfId="311" priority="182" operator="equal">
      <formula>0</formula>
    </cfRule>
  </conditionalFormatting>
  <conditionalFormatting sqref="M22:M26">
    <cfRule type="cellIs" dxfId="310" priority="181" operator="equal">
      <formula>0</formula>
    </cfRule>
  </conditionalFormatting>
  <conditionalFormatting sqref="M29:M33">
    <cfRule type="cellIs" dxfId="309" priority="180" operator="equal">
      <formula>0</formula>
    </cfRule>
  </conditionalFormatting>
  <conditionalFormatting sqref="M21">
    <cfRule type="cellIs" dxfId="308" priority="179" operator="equal">
      <formula>0</formula>
    </cfRule>
  </conditionalFormatting>
  <conditionalFormatting sqref="M14">
    <cfRule type="cellIs" dxfId="307" priority="178" operator="equal">
      <formula>0</formula>
    </cfRule>
  </conditionalFormatting>
  <conditionalFormatting sqref="M7">
    <cfRule type="cellIs" dxfId="306" priority="177" operator="equal">
      <formula>0</formula>
    </cfRule>
  </conditionalFormatting>
  <conditionalFormatting sqref="K4">
    <cfRule type="cellIs" dxfId="305" priority="174" operator="equal">
      <formula>0</formula>
    </cfRule>
  </conditionalFormatting>
  <conditionalFormatting sqref="H4">
    <cfRule type="cellIs" dxfId="304" priority="172" operator="equal">
      <formula>0</formula>
    </cfRule>
  </conditionalFormatting>
  <conditionalFormatting sqref="M4">
    <cfRule type="cellIs" dxfId="303" priority="171" operator="equal">
      <formula>0</formula>
    </cfRule>
  </conditionalFormatting>
  <conditionalFormatting sqref="I21:I25">
    <cfRule type="cellIs" dxfId="302" priority="163" operator="equal">
      <formula>0</formula>
    </cfRule>
  </conditionalFormatting>
  <conditionalFormatting sqref="I5">
    <cfRule type="cellIs" dxfId="301" priority="170" operator="equal">
      <formula>0</formula>
    </cfRule>
  </conditionalFormatting>
  <conditionalFormatting sqref="I7:I11">
    <cfRule type="cellIs" dxfId="300" priority="169" operator="equal">
      <formula>0</formula>
    </cfRule>
  </conditionalFormatting>
  <conditionalFormatting sqref="I12">
    <cfRule type="cellIs" dxfId="299" priority="168" operator="equal">
      <formula>0</formula>
    </cfRule>
  </conditionalFormatting>
  <conditionalFormatting sqref="I19">
    <cfRule type="cellIs" dxfId="298" priority="167" operator="equal">
      <formula>0</formula>
    </cfRule>
  </conditionalFormatting>
  <conditionalFormatting sqref="I26:I27">
    <cfRule type="cellIs" dxfId="297" priority="166" operator="equal">
      <formula>0</formula>
    </cfRule>
  </conditionalFormatting>
  <conditionalFormatting sqref="I33:I34">
    <cfRule type="cellIs" dxfId="296" priority="165" operator="equal">
      <formula>0</formula>
    </cfRule>
  </conditionalFormatting>
  <conditionalFormatting sqref="I14:I18">
    <cfRule type="cellIs" dxfId="295" priority="164" operator="equal">
      <formula>0</formula>
    </cfRule>
  </conditionalFormatting>
  <conditionalFormatting sqref="I28:I32">
    <cfRule type="cellIs" dxfId="294" priority="162" operator="equal">
      <formula>0</formula>
    </cfRule>
  </conditionalFormatting>
  <conditionalFormatting sqref="I20">
    <cfRule type="cellIs" dxfId="293" priority="161" operator="equal">
      <formula>0</formula>
    </cfRule>
  </conditionalFormatting>
  <conditionalFormatting sqref="I13">
    <cfRule type="cellIs" dxfId="292" priority="160" operator="equal">
      <formula>0</formula>
    </cfRule>
  </conditionalFormatting>
  <conditionalFormatting sqref="I6">
    <cfRule type="cellIs" dxfId="291" priority="159" operator="equal">
      <formula>0</formula>
    </cfRule>
  </conditionalFormatting>
  <conditionalFormatting sqref="I4">
    <cfRule type="cellIs" dxfId="290" priority="158" operator="equal">
      <formula>0</formula>
    </cfRule>
  </conditionalFormatting>
  <conditionalFormatting sqref="C11">
    <cfRule type="cellIs" dxfId="289" priority="4" operator="equal">
      <formula>0</formula>
    </cfRule>
  </conditionalFormatting>
  <conditionalFormatting sqref="B4:M34">
    <cfRule type="expression" dxfId="288" priority="3">
      <formula>AND(ROW()-3=DAY(TODAY()),COLUMN()-1=MONTH(TODAY()))</formula>
    </cfRule>
  </conditionalFormatting>
  <conditionalFormatting sqref="C3">
    <cfRule type="cellIs" dxfId="287" priority="2" operator="lessThan">
      <formula>0</formula>
    </cfRule>
  </conditionalFormatting>
  <conditionalFormatting sqref="D3:M3">
    <cfRule type="cellIs" dxfId="286" priority="1" operator="lessThan">
      <formula>0</formula>
    </cfRule>
  </conditionalFormatting>
  <pageMargins left="0.19685039370078741" right="0.19685039370078741" top="0.35433070866141736" bottom="0.55118110236220474" header="0.31496062992125984" footer="0.31496062992125984"/>
  <pageSetup paperSize="9" scale="92" orientation="landscape" r:id="rId1"/>
  <headerFooter>
    <oddFooter>&amp;C- COMMUNAUTE DE COMMUNES DE L'ABBEVILLOIS - &amp;R&amp;D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0"/>
  <sheetViews>
    <sheetView workbookViewId="0">
      <selection activeCell="I1" sqref="I1"/>
    </sheetView>
  </sheetViews>
  <sheetFormatPr baseColWidth="10" defaultRowHeight="15" x14ac:dyDescent="0.25"/>
  <cols>
    <col min="1" max="1" width="20.5703125" style="2" customWidth="1"/>
    <col min="2" max="2" width="27.140625" style="2" bestFit="1" customWidth="1"/>
    <col min="3" max="3" width="1.7109375" style="2" customWidth="1"/>
    <col min="4" max="4" width="12.140625" style="48" customWidth="1"/>
    <col min="5" max="5" width="1.7109375" style="2" customWidth="1"/>
    <col min="6" max="9" width="12.140625" style="48" customWidth="1"/>
    <col min="10" max="10" width="1.7109375" style="2" customWidth="1"/>
    <col min="11" max="16" width="12.140625" style="48" customWidth="1"/>
    <col min="17" max="17" width="1.7109375" style="2" customWidth="1"/>
  </cols>
  <sheetData>
    <row r="1" spans="1:17" x14ac:dyDescent="0.25">
      <c r="B1" s="2" t="s">
        <v>29</v>
      </c>
      <c r="D1" s="48">
        <v>1185306.8800000011</v>
      </c>
      <c r="G1" s="61">
        <f>+Détail!I1</f>
        <v>533932.66</v>
      </c>
      <c r="H1" s="45" t="s">
        <v>24</v>
      </c>
      <c r="I1" s="56">
        <f ca="1">+Détail!E3</f>
        <v>1.4551915228366852E-9</v>
      </c>
    </row>
    <row r="2" spans="1:17" x14ac:dyDescent="0.25">
      <c r="C2" s="12" t="s">
        <v>30</v>
      </c>
      <c r="D2" s="62">
        <f>MIN(D4:D2000)</f>
        <v>-1026743.7099999986</v>
      </c>
      <c r="J2" s="48"/>
    </row>
    <row r="3" spans="1:17" x14ac:dyDescent="0.25">
      <c r="B3" s="49"/>
      <c r="C3" s="60"/>
      <c r="D3" s="57" t="s">
        <v>20</v>
      </c>
      <c r="E3" s="60"/>
      <c r="F3" s="57" t="s">
        <v>32</v>
      </c>
      <c r="G3" s="57" t="s">
        <v>33</v>
      </c>
      <c r="H3" s="57" t="s">
        <v>34</v>
      </c>
      <c r="I3" s="57" t="s">
        <v>35</v>
      </c>
      <c r="J3" s="60"/>
      <c r="K3" s="57" t="s">
        <v>36</v>
      </c>
      <c r="L3" s="57" t="s">
        <v>37</v>
      </c>
      <c r="M3" s="57" t="s">
        <v>38</v>
      </c>
      <c r="N3" s="57" t="s">
        <v>39</v>
      </c>
      <c r="O3" s="57" t="s">
        <v>40</v>
      </c>
      <c r="P3" s="57" t="s">
        <v>41</v>
      </c>
      <c r="Q3" s="60"/>
    </row>
    <row r="4" spans="1:17" x14ac:dyDescent="0.25">
      <c r="A4" s="5" t="str">
        <f t="shared" ref="A4:A67" si="0">LEFT(TEXT(B4,"jjjj"),1)</f>
        <v>m</v>
      </c>
      <c r="B4" s="50">
        <v>42515</v>
      </c>
      <c r="C4" s="60"/>
      <c r="D4" s="51">
        <f>+D1+F4+G4+H4+I4-K4-L4-M4-N4-O4-P4</f>
        <v>1419123.7400000014</v>
      </c>
      <c r="E4" s="60"/>
      <c r="F4" s="52"/>
      <c r="G4" s="52">
        <f>900+205584.57+9250.69+28359.64</f>
        <v>244094.90000000002</v>
      </c>
      <c r="H4" s="52">
        <v>128.5</v>
      </c>
      <c r="I4" s="52">
        <f>4600-5628.5+2516.86</f>
        <v>1488.3600000000001</v>
      </c>
      <c r="J4" s="60"/>
      <c r="K4" s="53">
        <v>11894.9</v>
      </c>
      <c r="L4" s="53"/>
      <c r="M4" s="54"/>
      <c r="N4" s="54"/>
      <c r="O4" s="54"/>
      <c r="P4" s="54"/>
      <c r="Q4" s="60"/>
    </row>
    <row r="5" spans="1:17" x14ac:dyDescent="0.25">
      <c r="A5" s="5" t="str">
        <f t="shared" si="0"/>
        <v>j</v>
      </c>
      <c r="B5" s="55">
        <f t="shared" ref="B5:B68" si="1">+B4+1</f>
        <v>42516</v>
      </c>
      <c r="C5" s="60"/>
      <c r="D5" s="51">
        <f>+D4+F5+G5+H5+I5-K5-L5-M5-N5-O5-P5</f>
        <v>1242178.2200000016</v>
      </c>
      <c r="E5" s="60"/>
      <c r="F5" s="52"/>
      <c r="G5" s="52">
        <v>5371.76</v>
      </c>
      <c r="H5" s="52">
        <f>6318.2+9895.2+12500+27033.95</f>
        <v>55747.350000000006</v>
      </c>
      <c r="I5" s="52">
        <v>700</v>
      </c>
      <c r="J5" s="60"/>
      <c r="K5" s="53"/>
      <c r="L5" s="53"/>
      <c r="M5" s="54"/>
      <c r="N5" s="54"/>
      <c r="O5" s="54"/>
      <c r="P5" s="54">
        <f>15015.27+83970.21+24818+4890+110071.15</f>
        <v>238764.63</v>
      </c>
      <c r="Q5" s="60"/>
    </row>
    <row r="6" spans="1:17" x14ac:dyDescent="0.25">
      <c r="A6" s="5" t="str">
        <f t="shared" si="0"/>
        <v>v</v>
      </c>
      <c r="B6" s="55">
        <f t="shared" si="1"/>
        <v>42517</v>
      </c>
      <c r="C6" s="60"/>
      <c r="D6" s="51">
        <f t="shared" ref="D6:D69" si="2">+D5+F6+G6+H6+I6-K6-L6-M6-N6-O6-P6</f>
        <v>1232667.9800000016</v>
      </c>
      <c r="E6" s="60"/>
      <c r="F6" s="52"/>
      <c r="G6" s="52"/>
      <c r="H6" s="52"/>
      <c r="I6" s="52">
        <f>875+1101.7</f>
        <v>1976.7</v>
      </c>
      <c r="J6" s="60"/>
      <c r="K6" s="53"/>
      <c r="L6" s="53"/>
      <c r="M6" s="54"/>
      <c r="N6" s="54"/>
      <c r="O6" s="54"/>
      <c r="P6" s="54">
        <v>11486.94</v>
      </c>
      <c r="Q6" s="60"/>
    </row>
    <row r="7" spans="1:17" x14ac:dyDescent="0.25">
      <c r="A7" s="5" t="str">
        <f t="shared" si="0"/>
        <v>s</v>
      </c>
      <c r="B7" s="55">
        <f t="shared" si="1"/>
        <v>42518</v>
      </c>
      <c r="C7" s="60"/>
      <c r="D7" s="51">
        <f t="shared" si="2"/>
        <v>1232667.9800000016</v>
      </c>
      <c r="E7" s="60"/>
      <c r="F7" s="52"/>
      <c r="G7" s="52"/>
      <c r="H7" s="52"/>
      <c r="I7" s="52"/>
      <c r="J7" s="60"/>
      <c r="K7" s="53"/>
      <c r="L7" s="53"/>
      <c r="M7" s="54"/>
      <c r="N7" s="54"/>
      <c r="O7" s="54"/>
      <c r="P7" s="54"/>
      <c r="Q7" s="60"/>
    </row>
    <row r="8" spans="1:17" x14ac:dyDescent="0.25">
      <c r="A8" s="5" t="str">
        <f t="shared" si="0"/>
        <v>d</v>
      </c>
      <c r="B8" s="55">
        <f t="shared" si="1"/>
        <v>42519</v>
      </c>
      <c r="C8" s="60"/>
      <c r="D8" s="51">
        <f t="shared" si="2"/>
        <v>1232667.9800000016</v>
      </c>
      <c r="E8" s="60"/>
      <c r="F8" s="52"/>
      <c r="G8" s="52"/>
      <c r="H8" s="52"/>
      <c r="I8" s="52"/>
      <c r="J8" s="60"/>
      <c r="K8" s="53"/>
      <c r="L8" s="53"/>
      <c r="M8" s="54"/>
      <c r="N8" s="54"/>
      <c r="O8" s="54"/>
      <c r="P8" s="54"/>
      <c r="Q8" s="60"/>
    </row>
    <row r="9" spans="1:17" x14ac:dyDescent="0.25">
      <c r="A9" s="5" t="str">
        <f t="shared" si="0"/>
        <v>l</v>
      </c>
      <c r="B9" s="55">
        <f t="shared" si="1"/>
        <v>42520</v>
      </c>
      <c r="C9" s="60"/>
      <c r="D9" s="51">
        <f t="shared" si="2"/>
        <v>1086721.2400000016</v>
      </c>
      <c r="E9" s="60"/>
      <c r="F9" s="58"/>
      <c r="G9" s="58">
        <f>3293.61+5499.8+122.8</f>
        <v>8916.2099999999991</v>
      </c>
      <c r="H9" s="58">
        <v>748.8</v>
      </c>
      <c r="I9" s="58">
        <f>759.5+1000+60+60</f>
        <v>1879.5</v>
      </c>
      <c r="J9" s="60"/>
      <c r="K9" s="59"/>
      <c r="L9" s="59"/>
      <c r="M9" s="59"/>
      <c r="N9" s="59"/>
      <c r="O9" s="59"/>
      <c r="P9" s="59">
        <v>157491.25000000003</v>
      </c>
      <c r="Q9" s="60"/>
    </row>
    <row r="10" spans="1:17" x14ac:dyDescent="0.25">
      <c r="A10" s="5" t="str">
        <f t="shared" si="0"/>
        <v>m</v>
      </c>
      <c r="B10" s="55">
        <f t="shared" si="1"/>
        <v>42521</v>
      </c>
      <c r="C10" s="60"/>
      <c r="D10" s="51">
        <f t="shared" si="2"/>
        <v>553032.77000000153</v>
      </c>
      <c r="E10" s="60"/>
      <c r="F10" s="52"/>
      <c r="G10" s="52"/>
      <c r="H10" s="52">
        <v>11318.15</v>
      </c>
      <c r="I10" s="52"/>
      <c r="J10" s="60"/>
      <c r="K10" s="53"/>
      <c r="L10" s="53">
        <f>216535.66+399.51+2097.5+169.91</f>
        <v>219202.58000000002</v>
      </c>
      <c r="M10" s="54"/>
      <c r="N10" s="54">
        <v>324972.46000000002</v>
      </c>
      <c r="O10" s="54">
        <v>831.58</v>
      </c>
      <c r="P10" s="54"/>
      <c r="Q10" s="60"/>
    </row>
    <row r="11" spans="1:17" x14ac:dyDescent="0.25">
      <c r="A11" s="5" t="str">
        <f t="shared" si="0"/>
        <v>m</v>
      </c>
      <c r="B11" s="55">
        <f t="shared" si="1"/>
        <v>42522</v>
      </c>
      <c r="C11" s="60"/>
      <c r="D11" s="51">
        <f t="shared" si="2"/>
        <v>420066.80000000144</v>
      </c>
      <c r="E11" s="60"/>
      <c r="F11" s="52"/>
      <c r="G11" s="52"/>
      <c r="H11" s="52">
        <v>18</v>
      </c>
      <c r="I11" s="52">
        <f>1734.2+1526</f>
        <v>3260.2</v>
      </c>
      <c r="J11" s="60"/>
      <c r="K11" s="53"/>
      <c r="L11" s="53"/>
      <c r="M11" s="54"/>
      <c r="N11" s="54"/>
      <c r="O11" s="54"/>
      <c r="P11" s="54">
        <v>136244.17000000001</v>
      </c>
      <c r="Q11" s="60"/>
    </row>
    <row r="12" spans="1:17" x14ac:dyDescent="0.25">
      <c r="A12" s="5" t="str">
        <f t="shared" si="0"/>
        <v>j</v>
      </c>
      <c r="B12" s="55">
        <f t="shared" si="1"/>
        <v>42523</v>
      </c>
      <c r="C12" s="60"/>
      <c r="D12" s="51">
        <f t="shared" si="2"/>
        <v>381779.18000000145</v>
      </c>
      <c r="E12" s="60"/>
      <c r="F12" s="52"/>
      <c r="G12" s="52"/>
      <c r="H12" s="52"/>
      <c r="I12" s="52">
        <f>1661.75+463.07+120+28</f>
        <v>2272.8200000000002</v>
      </c>
      <c r="J12" s="60"/>
      <c r="K12" s="53">
        <v>40560.44</v>
      </c>
      <c r="L12" s="53"/>
      <c r="M12" s="54"/>
      <c r="N12" s="54"/>
      <c r="O12" s="54"/>
      <c r="P12" s="54"/>
      <c r="Q12" s="60"/>
    </row>
    <row r="13" spans="1:17" x14ac:dyDescent="0.25">
      <c r="A13" s="5" t="str">
        <f t="shared" si="0"/>
        <v>v</v>
      </c>
      <c r="B13" s="55">
        <f t="shared" si="1"/>
        <v>42524</v>
      </c>
      <c r="C13" s="60"/>
      <c r="D13" s="51">
        <f t="shared" si="2"/>
        <v>345352.9400000014</v>
      </c>
      <c r="E13" s="60"/>
      <c r="F13" s="52"/>
      <c r="G13" s="52"/>
      <c r="H13" s="52">
        <v>508.8</v>
      </c>
      <c r="I13" s="52">
        <f>1162+5496.69+644.3+80+483.11</f>
        <v>7866.0999999999995</v>
      </c>
      <c r="J13" s="60"/>
      <c r="K13" s="53"/>
      <c r="L13" s="63"/>
      <c r="M13" s="54"/>
      <c r="N13" s="54"/>
      <c r="O13" s="54"/>
      <c r="P13" s="54">
        <v>44801.14</v>
      </c>
      <c r="Q13" s="60"/>
    </row>
    <row r="14" spans="1:17" x14ac:dyDescent="0.25">
      <c r="A14" s="5" t="str">
        <f t="shared" si="0"/>
        <v>s</v>
      </c>
      <c r="B14" s="55">
        <f t="shared" si="1"/>
        <v>42525</v>
      </c>
      <c r="C14" s="60"/>
      <c r="D14" s="51">
        <f t="shared" si="2"/>
        <v>345352.9400000014</v>
      </c>
      <c r="E14" s="60"/>
      <c r="F14" s="52"/>
      <c r="G14" s="52"/>
      <c r="H14" s="52"/>
      <c r="I14" s="52"/>
      <c r="J14" s="60"/>
      <c r="K14" s="53"/>
      <c r="L14" s="53"/>
      <c r="M14" s="54"/>
      <c r="N14" s="54"/>
      <c r="O14" s="54"/>
      <c r="P14" s="54"/>
      <c r="Q14" s="60"/>
    </row>
    <row r="15" spans="1:17" x14ac:dyDescent="0.25">
      <c r="A15" s="5" t="str">
        <f t="shared" si="0"/>
        <v>d</v>
      </c>
      <c r="B15" s="55">
        <f t="shared" si="1"/>
        <v>42526</v>
      </c>
      <c r="C15" s="60"/>
      <c r="D15" s="51">
        <f t="shared" si="2"/>
        <v>345352.9400000014</v>
      </c>
      <c r="E15" s="60"/>
      <c r="F15" s="52"/>
      <c r="G15" s="52"/>
      <c r="H15" s="52"/>
      <c r="I15" s="52"/>
      <c r="J15" s="60"/>
      <c r="K15" s="53"/>
      <c r="L15" s="53"/>
      <c r="M15" s="54"/>
      <c r="N15" s="54"/>
      <c r="O15" s="54"/>
      <c r="P15" s="54"/>
      <c r="Q15" s="60"/>
    </row>
    <row r="16" spans="1:17" x14ac:dyDescent="0.25">
      <c r="A16" s="5" t="str">
        <f t="shared" si="0"/>
        <v>l</v>
      </c>
      <c r="B16" s="55">
        <f t="shared" si="1"/>
        <v>42527</v>
      </c>
      <c r="C16" s="60"/>
      <c r="D16" s="51">
        <f t="shared" si="2"/>
        <v>337275.79000000143</v>
      </c>
      <c r="E16" s="60"/>
      <c r="F16" s="52"/>
      <c r="G16" s="52"/>
      <c r="H16" s="52"/>
      <c r="I16" s="52"/>
      <c r="J16" s="60"/>
      <c r="K16" s="53"/>
      <c r="L16" s="63">
        <f>227279.73-$L$10</f>
        <v>8077.1499999999942</v>
      </c>
      <c r="M16" s="54"/>
      <c r="N16" s="54"/>
      <c r="O16" s="54"/>
      <c r="P16" s="54"/>
      <c r="Q16" s="60"/>
    </row>
    <row r="17" spans="1:17" x14ac:dyDescent="0.25">
      <c r="A17" s="5" t="str">
        <f t="shared" si="0"/>
        <v>m</v>
      </c>
      <c r="B17" s="55">
        <f t="shared" si="1"/>
        <v>42528</v>
      </c>
      <c r="C17" s="60"/>
      <c r="D17" s="51">
        <f t="shared" si="2"/>
        <v>337275.79000000143</v>
      </c>
      <c r="E17" s="60"/>
      <c r="F17" s="52"/>
      <c r="G17" s="52"/>
      <c r="H17" s="52"/>
      <c r="I17" s="52"/>
      <c r="J17" s="60"/>
      <c r="K17" s="53"/>
      <c r="L17" s="53"/>
      <c r="M17" s="54"/>
      <c r="N17" s="54"/>
      <c r="O17" s="54"/>
      <c r="P17" s="54"/>
      <c r="Q17" s="60"/>
    </row>
    <row r="18" spans="1:17" x14ac:dyDescent="0.25">
      <c r="A18" s="5" t="str">
        <f t="shared" si="0"/>
        <v>m</v>
      </c>
      <c r="B18" s="55">
        <f t="shared" si="1"/>
        <v>42529</v>
      </c>
      <c r="C18" s="60"/>
      <c r="D18" s="51">
        <f t="shared" si="2"/>
        <v>337275.79000000143</v>
      </c>
      <c r="E18" s="60"/>
      <c r="F18" s="52"/>
      <c r="G18" s="52"/>
      <c r="H18" s="52"/>
      <c r="I18" s="52"/>
      <c r="J18" s="60"/>
      <c r="K18" s="53"/>
      <c r="L18" s="53"/>
      <c r="M18" s="54"/>
      <c r="N18" s="54"/>
      <c r="O18" s="54"/>
      <c r="P18" s="54"/>
      <c r="Q18" s="60"/>
    </row>
    <row r="19" spans="1:17" x14ac:dyDescent="0.25">
      <c r="A19" s="5" t="str">
        <f t="shared" si="0"/>
        <v>j</v>
      </c>
      <c r="B19" s="55">
        <f t="shared" si="1"/>
        <v>42530</v>
      </c>
      <c r="C19" s="60"/>
      <c r="D19" s="51">
        <f t="shared" si="2"/>
        <v>337275.79000000143</v>
      </c>
      <c r="E19" s="60"/>
      <c r="F19" s="52"/>
      <c r="G19" s="52"/>
      <c r="H19" s="52"/>
      <c r="I19" s="52"/>
      <c r="J19" s="60"/>
      <c r="K19" s="53"/>
      <c r="L19" s="53"/>
      <c r="M19" s="54"/>
      <c r="N19" s="54"/>
      <c r="O19" s="54"/>
      <c r="P19" s="54"/>
      <c r="Q19" s="60"/>
    </row>
    <row r="20" spans="1:17" x14ac:dyDescent="0.25">
      <c r="A20" s="5" t="str">
        <f t="shared" si="0"/>
        <v>v</v>
      </c>
      <c r="B20" s="55">
        <f t="shared" si="1"/>
        <v>42531</v>
      </c>
      <c r="C20" s="60"/>
      <c r="D20" s="51">
        <f t="shared" si="2"/>
        <v>337275.79000000143</v>
      </c>
      <c r="E20" s="60"/>
      <c r="F20" s="52"/>
      <c r="G20" s="52"/>
      <c r="H20" s="52"/>
      <c r="I20" s="52"/>
      <c r="J20" s="60"/>
      <c r="K20" s="53"/>
      <c r="L20" s="53"/>
      <c r="M20" s="54"/>
      <c r="N20" s="54"/>
      <c r="O20" s="54"/>
      <c r="P20" s="54"/>
      <c r="Q20" s="60"/>
    </row>
    <row r="21" spans="1:17" x14ac:dyDescent="0.25">
      <c r="A21" s="5" t="str">
        <f t="shared" si="0"/>
        <v>s</v>
      </c>
      <c r="B21" s="55">
        <f t="shared" si="1"/>
        <v>42532</v>
      </c>
      <c r="C21" s="60"/>
      <c r="D21" s="51">
        <f t="shared" si="2"/>
        <v>337275.79000000143</v>
      </c>
      <c r="E21" s="60"/>
      <c r="F21" s="52"/>
      <c r="G21" s="52"/>
      <c r="H21" s="52"/>
      <c r="I21" s="52"/>
      <c r="J21" s="60"/>
      <c r="K21" s="53"/>
      <c r="L21" s="53"/>
      <c r="M21" s="54"/>
      <c r="N21" s="54"/>
      <c r="O21" s="54"/>
      <c r="P21" s="54"/>
      <c r="Q21" s="60"/>
    </row>
    <row r="22" spans="1:17" x14ac:dyDescent="0.25">
      <c r="A22" s="5" t="str">
        <f t="shared" si="0"/>
        <v>d</v>
      </c>
      <c r="B22" s="55">
        <f t="shared" si="1"/>
        <v>42533</v>
      </c>
      <c r="C22" s="60"/>
      <c r="D22" s="51">
        <f t="shared" si="2"/>
        <v>337275.79000000143</v>
      </c>
      <c r="E22" s="60"/>
      <c r="F22" s="52"/>
      <c r="G22" s="52"/>
      <c r="H22" s="52"/>
      <c r="I22" s="52"/>
      <c r="J22" s="60"/>
      <c r="K22" s="53"/>
      <c r="L22" s="53"/>
      <c r="M22" s="54"/>
      <c r="N22" s="54"/>
      <c r="O22" s="54"/>
      <c r="P22" s="54"/>
      <c r="Q22" s="60"/>
    </row>
    <row r="23" spans="1:17" x14ac:dyDescent="0.25">
      <c r="A23" s="5" t="str">
        <f t="shared" si="0"/>
        <v>l</v>
      </c>
      <c r="B23" s="55">
        <f t="shared" si="1"/>
        <v>42534</v>
      </c>
      <c r="C23" s="60"/>
      <c r="D23" s="51">
        <f t="shared" si="2"/>
        <v>337275.79000000143</v>
      </c>
      <c r="E23" s="60"/>
      <c r="F23" s="52"/>
      <c r="G23" s="52"/>
      <c r="H23" s="52"/>
      <c r="I23" s="52"/>
      <c r="J23" s="60"/>
      <c r="K23" s="53"/>
      <c r="L23" s="53"/>
      <c r="M23" s="54"/>
      <c r="N23" s="54"/>
      <c r="O23" s="54"/>
      <c r="P23" s="54"/>
      <c r="Q23" s="60"/>
    </row>
    <row r="24" spans="1:17" x14ac:dyDescent="0.25">
      <c r="A24" s="5" t="str">
        <f t="shared" si="0"/>
        <v>m</v>
      </c>
      <c r="B24" s="55">
        <f t="shared" si="1"/>
        <v>42535</v>
      </c>
      <c r="C24" s="60"/>
      <c r="D24" s="51">
        <f t="shared" si="2"/>
        <v>337275.79000000143</v>
      </c>
      <c r="E24" s="60"/>
      <c r="F24" s="52"/>
      <c r="G24" s="52"/>
      <c r="H24" s="52"/>
      <c r="I24" s="52"/>
      <c r="J24" s="60"/>
      <c r="K24" s="53"/>
      <c r="L24" s="53"/>
      <c r="M24" s="54"/>
      <c r="N24" s="54"/>
      <c r="O24" s="54"/>
      <c r="P24" s="54"/>
      <c r="Q24" s="60"/>
    </row>
    <row r="25" spans="1:17" x14ac:dyDescent="0.25">
      <c r="A25" s="5" t="str">
        <f t="shared" si="0"/>
        <v>m</v>
      </c>
      <c r="B25" s="55">
        <f t="shared" si="1"/>
        <v>42536</v>
      </c>
      <c r="C25" s="60"/>
      <c r="D25" s="51">
        <f t="shared" si="2"/>
        <v>192228.79000000143</v>
      </c>
      <c r="E25" s="60"/>
      <c r="F25" s="52"/>
      <c r="G25" s="52"/>
      <c r="H25" s="52"/>
      <c r="I25" s="52"/>
      <c r="J25" s="60"/>
      <c r="K25" s="53">
        <v>145047</v>
      </c>
      <c r="L25" s="53"/>
      <c r="M25" s="54"/>
      <c r="N25" s="54"/>
      <c r="O25" s="54"/>
      <c r="P25" s="54"/>
      <c r="Q25" s="60"/>
    </row>
    <row r="26" spans="1:17" x14ac:dyDescent="0.25">
      <c r="A26" s="5" t="str">
        <f t="shared" si="0"/>
        <v>j</v>
      </c>
      <c r="B26" s="55">
        <f t="shared" si="1"/>
        <v>42537</v>
      </c>
      <c r="C26" s="60"/>
      <c r="D26" s="51">
        <f t="shared" si="2"/>
        <v>192228.79000000143</v>
      </c>
      <c r="E26" s="60"/>
      <c r="F26" s="52"/>
      <c r="G26" s="52"/>
      <c r="H26" s="52"/>
      <c r="I26" s="52"/>
      <c r="J26" s="60"/>
      <c r="K26" s="53"/>
      <c r="L26" s="53"/>
      <c r="M26" s="54"/>
      <c r="N26" s="54"/>
      <c r="O26" s="54"/>
      <c r="P26" s="54"/>
      <c r="Q26" s="60"/>
    </row>
    <row r="27" spans="1:17" x14ac:dyDescent="0.25">
      <c r="A27" s="5" t="str">
        <f t="shared" si="0"/>
        <v>v</v>
      </c>
      <c r="B27" s="55">
        <f t="shared" si="1"/>
        <v>42538</v>
      </c>
      <c r="C27" s="60"/>
      <c r="D27" s="51">
        <f t="shared" si="2"/>
        <v>192228.79000000143</v>
      </c>
      <c r="E27" s="60"/>
      <c r="F27" s="52"/>
      <c r="G27" s="52"/>
      <c r="H27" s="52"/>
      <c r="I27" s="52"/>
      <c r="J27" s="60"/>
      <c r="K27" s="53"/>
      <c r="L27" s="53"/>
      <c r="M27" s="54"/>
      <c r="N27" s="54"/>
      <c r="O27" s="54"/>
      <c r="P27" s="54"/>
      <c r="Q27" s="60"/>
    </row>
    <row r="28" spans="1:17" x14ac:dyDescent="0.25">
      <c r="A28" s="5" t="str">
        <f t="shared" si="0"/>
        <v>s</v>
      </c>
      <c r="B28" s="55">
        <f t="shared" si="1"/>
        <v>42539</v>
      </c>
      <c r="C28" s="60"/>
      <c r="D28" s="51">
        <f t="shared" si="2"/>
        <v>192228.79000000143</v>
      </c>
      <c r="E28" s="60"/>
      <c r="F28" s="52"/>
      <c r="G28" s="52"/>
      <c r="H28" s="52"/>
      <c r="I28" s="52"/>
      <c r="J28" s="60"/>
      <c r="K28" s="53"/>
      <c r="L28" s="53"/>
      <c r="M28" s="54"/>
      <c r="N28" s="54"/>
      <c r="O28" s="54"/>
      <c r="P28" s="54"/>
      <c r="Q28" s="60"/>
    </row>
    <row r="29" spans="1:17" x14ac:dyDescent="0.25">
      <c r="A29" s="5" t="str">
        <f t="shared" si="0"/>
        <v>d</v>
      </c>
      <c r="B29" s="55">
        <f t="shared" si="1"/>
        <v>42540</v>
      </c>
      <c r="C29" s="60"/>
      <c r="D29" s="51">
        <f t="shared" si="2"/>
        <v>192228.79000000143</v>
      </c>
      <c r="E29" s="60"/>
      <c r="F29" s="52"/>
      <c r="G29" s="52"/>
      <c r="H29" s="52"/>
      <c r="I29" s="52"/>
      <c r="J29" s="60"/>
      <c r="K29" s="53"/>
      <c r="L29" s="53"/>
      <c r="M29" s="54"/>
      <c r="N29" s="54"/>
      <c r="O29" s="54"/>
      <c r="P29" s="54"/>
      <c r="Q29" s="60"/>
    </row>
    <row r="30" spans="1:17" x14ac:dyDescent="0.25">
      <c r="A30" s="5" t="str">
        <f t="shared" si="0"/>
        <v>l</v>
      </c>
      <c r="B30" s="55">
        <f t="shared" si="1"/>
        <v>42541</v>
      </c>
      <c r="C30" s="60"/>
      <c r="D30" s="51">
        <f t="shared" si="2"/>
        <v>192228.79000000143</v>
      </c>
      <c r="E30" s="60"/>
      <c r="F30" s="52"/>
      <c r="G30" s="52"/>
      <c r="H30" s="52"/>
      <c r="I30" s="52"/>
      <c r="J30" s="60"/>
      <c r="K30" s="53"/>
      <c r="L30" s="53"/>
      <c r="M30" s="54"/>
      <c r="N30" s="54"/>
      <c r="O30" s="54"/>
      <c r="P30" s="54"/>
      <c r="Q30" s="60"/>
    </row>
    <row r="31" spans="1:17" x14ac:dyDescent="0.25">
      <c r="A31" s="5" t="str">
        <f t="shared" si="0"/>
        <v>m</v>
      </c>
      <c r="B31" s="55">
        <f t="shared" si="1"/>
        <v>42542</v>
      </c>
      <c r="C31" s="60"/>
      <c r="D31" s="51">
        <f t="shared" si="2"/>
        <v>1476269.7900000014</v>
      </c>
      <c r="E31" s="60"/>
      <c r="F31" s="52">
        <f>702630+51965+126560+11685+292199+212593+689</f>
        <v>1398321</v>
      </c>
      <c r="G31" s="52"/>
      <c r="H31" s="52"/>
      <c r="I31" s="52"/>
      <c r="J31" s="60"/>
      <c r="K31" s="53"/>
      <c r="L31" s="53"/>
      <c r="M31" s="54">
        <v>114280</v>
      </c>
      <c r="N31" s="54"/>
      <c r="O31" s="54"/>
      <c r="P31" s="54"/>
      <c r="Q31" s="60"/>
    </row>
    <row r="32" spans="1:17" x14ac:dyDescent="0.25">
      <c r="A32" s="5" t="str">
        <f t="shared" si="0"/>
        <v>m</v>
      </c>
      <c r="B32" s="55">
        <f t="shared" si="1"/>
        <v>42543</v>
      </c>
      <c r="C32" s="60"/>
      <c r="D32" s="51">
        <f t="shared" si="2"/>
        <v>984511.29000000143</v>
      </c>
      <c r="E32" s="60"/>
      <c r="F32" s="52"/>
      <c r="G32" s="52"/>
      <c r="H32" s="52"/>
      <c r="I32" s="52"/>
      <c r="J32" s="60"/>
      <c r="K32" s="53"/>
      <c r="L32" s="53"/>
      <c r="M32" s="54">
        <v>491758.5</v>
      </c>
      <c r="N32" s="54"/>
      <c r="O32" s="54"/>
      <c r="P32" s="54"/>
      <c r="Q32" s="60"/>
    </row>
    <row r="33" spans="1:17" x14ac:dyDescent="0.25">
      <c r="A33" s="5" t="str">
        <f t="shared" si="0"/>
        <v>j</v>
      </c>
      <c r="B33" s="55">
        <f t="shared" si="1"/>
        <v>42544</v>
      </c>
      <c r="C33" s="60"/>
      <c r="D33" s="51">
        <f t="shared" si="2"/>
        <v>672511.29000000143</v>
      </c>
      <c r="E33" s="60"/>
      <c r="F33" s="52"/>
      <c r="G33" s="52"/>
      <c r="H33" s="52"/>
      <c r="I33" s="52"/>
      <c r="J33" s="60"/>
      <c r="K33" s="53"/>
      <c r="L33" s="53">
        <v>312000</v>
      </c>
      <c r="M33" s="54"/>
      <c r="N33" s="54"/>
      <c r="O33" s="54"/>
      <c r="P33" s="54"/>
      <c r="Q33" s="60"/>
    </row>
    <row r="34" spans="1:17" x14ac:dyDescent="0.25">
      <c r="A34" s="5" t="str">
        <f t="shared" si="0"/>
        <v>v</v>
      </c>
      <c r="B34" s="55">
        <f t="shared" si="1"/>
        <v>42545</v>
      </c>
      <c r="C34" s="60"/>
      <c r="D34" s="51">
        <f t="shared" si="2"/>
        <v>672511.29000000143</v>
      </c>
      <c r="E34" s="60"/>
      <c r="F34" s="52"/>
      <c r="G34" s="52"/>
      <c r="H34" s="52"/>
      <c r="I34" s="52"/>
      <c r="J34" s="60"/>
      <c r="K34" s="53"/>
      <c r="L34" s="53"/>
      <c r="M34" s="54"/>
      <c r="N34" s="54"/>
      <c r="O34" s="54"/>
      <c r="P34" s="54"/>
      <c r="Q34" s="60"/>
    </row>
    <row r="35" spans="1:17" x14ac:dyDescent="0.25">
      <c r="A35" s="5" t="str">
        <f t="shared" si="0"/>
        <v>s</v>
      </c>
      <c r="B35" s="55">
        <f t="shared" si="1"/>
        <v>42546</v>
      </c>
      <c r="C35" s="60"/>
      <c r="D35" s="51">
        <f t="shared" si="2"/>
        <v>672511.29000000143</v>
      </c>
      <c r="E35" s="60"/>
      <c r="F35" s="52"/>
      <c r="G35" s="52"/>
      <c r="H35" s="52"/>
      <c r="I35" s="52"/>
      <c r="J35" s="60"/>
      <c r="K35" s="53"/>
      <c r="L35" s="53"/>
      <c r="M35" s="54"/>
      <c r="N35" s="54"/>
      <c r="O35" s="54"/>
      <c r="P35" s="54"/>
      <c r="Q35" s="60"/>
    </row>
    <row r="36" spans="1:17" x14ac:dyDescent="0.25">
      <c r="A36" s="5" t="str">
        <f t="shared" si="0"/>
        <v>d</v>
      </c>
      <c r="B36" s="55">
        <f t="shared" si="1"/>
        <v>42547</v>
      </c>
      <c r="C36" s="60"/>
      <c r="D36" s="51">
        <f t="shared" si="2"/>
        <v>672511.29000000143</v>
      </c>
      <c r="E36" s="60"/>
      <c r="F36" s="52"/>
      <c r="G36" s="52"/>
      <c r="H36" s="52"/>
      <c r="I36" s="52"/>
      <c r="J36" s="60"/>
      <c r="K36" s="53"/>
      <c r="L36" s="53"/>
      <c r="M36" s="54"/>
      <c r="N36" s="54"/>
      <c r="O36" s="54"/>
      <c r="P36" s="54"/>
      <c r="Q36" s="60"/>
    </row>
    <row r="37" spans="1:17" x14ac:dyDescent="0.25">
      <c r="A37" s="5" t="str">
        <f t="shared" si="0"/>
        <v>l</v>
      </c>
      <c r="B37" s="55">
        <f t="shared" si="1"/>
        <v>42548</v>
      </c>
      <c r="C37" s="60"/>
      <c r="D37" s="51">
        <f t="shared" si="2"/>
        <v>672511.29000000143</v>
      </c>
      <c r="E37" s="60"/>
      <c r="F37" s="52"/>
      <c r="G37" s="52"/>
      <c r="H37" s="52"/>
      <c r="I37" s="52"/>
      <c r="J37" s="60"/>
      <c r="K37" s="53"/>
      <c r="L37" s="53"/>
      <c r="M37" s="54"/>
      <c r="N37" s="54"/>
      <c r="O37" s="54"/>
      <c r="P37" s="54"/>
      <c r="Q37" s="60"/>
    </row>
    <row r="38" spans="1:17" x14ac:dyDescent="0.25">
      <c r="A38" s="5" t="str">
        <f t="shared" si="0"/>
        <v>m</v>
      </c>
      <c r="B38" s="55">
        <f t="shared" si="1"/>
        <v>42549</v>
      </c>
      <c r="C38" s="60"/>
      <c r="D38" s="51">
        <f t="shared" si="2"/>
        <v>672511.29000000143</v>
      </c>
      <c r="E38" s="60"/>
      <c r="F38" s="52"/>
      <c r="G38" s="52"/>
      <c r="H38" s="52"/>
      <c r="I38" s="52"/>
      <c r="J38" s="60"/>
      <c r="K38" s="53"/>
      <c r="L38" s="53"/>
      <c r="M38" s="54"/>
      <c r="N38" s="54"/>
      <c r="O38" s="54"/>
      <c r="P38" s="54"/>
      <c r="Q38" s="60"/>
    </row>
    <row r="39" spans="1:17" x14ac:dyDescent="0.25">
      <c r="A39" s="5" t="str">
        <f t="shared" si="0"/>
        <v>m</v>
      </c>
      <c r="B39" s="55">
        <f t="shared" si="1"/>
        <v>42550</v>
      </c>
      <c r="C39" s="60"/>
      <c r="D39" s="51">
        <f t="shared" si="2"/>
        <v>672511.29000000143</v>
      </c>
      <c r="E39" s="60"/>
      <c r="F39" s="52"/>
      <c r="G39" s="52"/>
      <c r="H39" s="52"/>
      <c r="I39" s="52"/>
      <c r="J39" s="60"/>
      <c r="K39" s="53"/>
      <c r="L39" s="53"/>
      <c r="M39" s="54"/>
      <c r="N39" s="54"/>
      <c r="O39" s="54"/>
      <c r="P39" s="54"/>
      <c r="Q39" s="60"/>
    </row>
    <row r="40" spans="1:17" x14ac:dyDescent="0.25">
      <c r="A40" s="5" t="str">
        <f t="shared" si="0"/>
        <v>j</v>
      </c>
      <c r="B40" s="55">
        <f t="shared" si="1"/>
        <v>42551</v>
      </c>
      <c r="C40" s="60"/>
      <c r="D40" s="51">
        <f t="shared" si="2"/>
        <v>672511.29000000143</v>
      </c>
      <c r="E40" s="60"/>
      <c r="F40" s="52"/>
      <c r="G40" s="52"/>
      <c r="H40" s="52"/>
      <c r="I40" s="52"/>
      <c r="J40" s="60"/>
      <c r="K40" s="53"/>
      <c r="L40" s="53"/>
      <c r="M40" s="54"/>
      <c r="N40" s="54"/>
      <c r="O40" s="54"/>
      <c r="P40" s="54"/>
      <c r="Q40" s="60"/>
    </row>
    <row r="41" spans="1:17" x14ac:dyDescent="0.25">
      <c r="A41" s="5" t="str">
        <f t="shared" si="0"/>
        <v>v</v>
      </c>
      <c r="B41" s="55">
        <f t="shared" si="1"/>
        <v>42552</v>
      </c>
      <c r="C41" s="60"/>
      <c r="D41" s="51">
        <f t="shared" si="2"/>
        <v>447511.29000000143</v>
      </c>
      <c r="E41" s="60"/>
      <c r="F41" s="52"/>
      <c r="G41" s="52"/>
      <c r="H41" s="52"/>
      <c r="I41" s="52"/>
      <c r="J41" s="60"/>
      <c r="K41" s="53"/>
      <c r="L41" s="53">
        <v>225000</v>
      </c>
      <c r="M41" s="54"/>
      <c r="N41" s="54"/>
      <c r="O41" s="54"/>
      <c r="P41" s="54"/>
      <c r="Q41" s="60"/>
    </row>
    <row r="42" spans="1:17" x14ac:dyDescent="0.25">
      <c r="A42" s="5" t="str">
        <f t="shared" si="0"/>
        <v>s</v>
      </c>
      <c r="B42" s="55">
        <f t="shared" si="1"/>
        <v>42553</v>
      </c>
      <c r="C42" s="60"/>
      <c r="D42" s="51">
        <f t="shared" si="2"/>
        <v>447511.29000000143</v>
      </c>
      <c r="E42" s="60"/>
      <c r="F42" s="52"/>
      <c r="G42" s="52"/>
      <c r="H42" s="52"/>
      <c r="I42" s="52"/>
      <c r="J42" s="60"/>
      <c r="K42" s="53"/>
      <c r="L42" s="53"/>
      <c r="M42" s="54"/>
      <c r="N42" s="54"/>
      <c r="O42" s="54"/>
      <c r="P42" s="54"/>
      <c r="Q42" s="60"/>
    </row>
    <row r="43" spans="1:17" x14ac:dyDescent="0.25">
      <c r="A43" s="5" t="str">
        <f t="shared" si="0"/>
        <v>d</v>
      </c>
      <c r="B43" s="55">
        <f t="shared" si="1"/>
        <v>42554</v>
      </c>
      <c r="C43" s="60"/>
      <c r="D43" s="51">
        <f t="shared" si="2"/>
        <v>447511.29000000143</v>
      </c>
      <c r="E43" s="60"/>
      <c r="F43" s="52"/>
      <c r="G43" s="52"/>
      <c r="H43" s="52"/>
      <c r="I43" s="52"/>
      <c r="J43" s="60"/>
      <c r="K43" s="53"/>
      <c r="L43" s="53"/>
      <c r="M43" s="54"/>
      <c r="N43" s="54"/>
      <c r="O43" s="54"/>
      <c r="P43" s="54"/>
      <c r="Q43" s="60"/>
    </row>
    <row r="44" spans="1:17" x14ac:dyDescent="0.25">
      <c r="A44" s="5" t="str">
        <f t="shared" si="0"/>
        <v>l</v>
      </c>
      <c r="B44" s="55">
        <f t="shared" si="1"/>
        <v>42555</v>
      </c>
      <c r="C44" s="60"/>
      <c r="D44" s="51">
        <f t="shared" si="2"/>
        <v>447511.29000000143</v>
      </c>
      <c r="E44" s="60"/>
      <c r="F44" s="52"/>
      <c r="G44" s="52"/>
      <c r="H44" s="52"/>
      <c r="I44" s="52"/>
      <c r="J44" s="60"/>
      <c r="K44" s="53"/>
      <c r="L44" s="53"/>
      <c r="M44" s="54"/>
      <c r="N44" s="54"/>
      <c r="O44" s="54"/>
      <c r="P44" s="54"/>
      <c r="Q44" s="60"/>
    </row>
    <row r="45" spans="1:17" x14ac:dyDescent="0.25">
      <c r="A45" s="5" t="str">
        <f t="shared" si="0"/>
        <v>m</v>
      </c>
      <c r="B45" s="55">
        <f t="shared" si="1"/>
        <v>42556</v>
      </c>
      <c r="C45" s="60"/>
      <c r="D45" s="51">
        <f t="shared" si="2"/>
        <v>447511.29000000143</v>
      </c>
      <c r="E45" s="60"/>
      <c r="F45" s="52"/>
      <c r="G45" s="52"/>
      <c r="H45" s="52"/>
      <c r="I45" s="52"/>
      <c r="J45" s="60"/>
      <c r="K45" s="53"/>
      <c r="L45" s="53"/>
      <c r="M45" s="54"/>
      <c r="N45" s="54"/>
      <c r="O45" s="54"/>
      <c r="P45" s="54"/>
      <c r="Q45" s="60"/>
    </row>
    <row r="46" spans="1:17" x14ac:dyDescent="0.25">
      <c r="A46" s="5" t="str">
        <f t="shared" si="0"/>
        <v>m</v>
      </c>
      <c r="B46" s="55">
        <f t="shared" si="1"/>
        <v>42557</v>
      </c>
      <c r="C46" s="60"/>
      <c r="D46" s="51">
        <f t="shared" si="2"/>
        <v>447511.29000000143</v>
      </c>
      <c r="E46" s="60"/>
      <c r="F46" s="52"/>
      <c r="G46" s="52"/>
      <c r="H46" s="52"/>
      <c r="I46" s="52"/>
      <c r="J46" s="60"/>
      <c r="K46" s="53"/>
      <c r="L46" s="53"/>
      <c r="M46" s="54"/>
      <c r="N46" s="54"/>
      <c r="O46" s="54"/>
      <c r="P46" s="54"/>
      <c r="Q46" s="60"/>
    </row>
    <row r="47" spans="1:17" x14ac:dyDescent="0.25">
      <c r="A47" s="5" t="str">
        <f t="shared" si="0"/>
        <v>j</v>
      </c>
      <c r="B47" s="55">
        <f t="shared" si="1"/>
        <v>42558</v>
      </c>
      <c r="C47" s="60"/>
      <c r="D47" s="51">
        <f t="shared" si="2"/>
        <v>447511.29000000143</v>
      </c>
      <c r="E47" s="60"/>
      <c r="F47" s="52"/>
      <c r="G47" s="52"/>
      <c r="H47" s="52"/>
      <c r="I47" s="52"/>
      <c r="J47" s="60"/>
      <c r="K47" s="53"/>
      <c r="L47" s="53"/>
      <c r="M47" s="54"/>
      <c r="N47" s="54"/>
      <c r="O47" s="54"/>
      <c r="P47" s="54"/>
      <c r="Q47" s="60"/>
    </row>
    <row r="48" spans="1:17" x14ac:dyDescent="0.25">
      <c r="A48" s="5" t="str">
        <f t="shared" si="0"/>
        <v>v</v>
      </c>
      <c r="B48" s="55">
        <f t="shared" si="1"/>
        <v>42559</v>
      </c>
      <c r="C48" s="60"/>
      <c r="D48" s="51">
        <f t="shared" si="2"/>
        <v>447511.29000000143</v>
      </c>
      <c r="E48" s="60"/>
      <c r="F48" s="52"/>
      <c r="G48" s="52"/>
      <c r="H48" s="52"/>
      <c r="I48" s="52"/>
      <c r="J48" s="60"/>
      <c r="K48" s="53"/>
      <c r="L48" s="53"/>
      <c r="M48" s="54"/>
      <c r="N48" s="54"/>
      <c r="O48" s="54"/>
      <c r="P48" s="54"/>
      <c r="Q48" s="60"/>
    </row>
    <row r="49" spans="1:17" x14ac:dyDescent="0.25">
      <c r="A49" s="5" t="str">
        <f t="shared" si="0"/>
        <v>s</v>
      </c>
      <c r="B49" s="55">
        <f t="shared" si="1"/>
        <v>42560</v>
      </c>
      <c r="C49" s="60"/>
      <c r="D49" s="51">
        <f t="shared" si="2"/>
        <v>447511.29000000143</v>
      </c>
      <c r="E49" s="60"/>
      <c r="F49" s="52"/>
      <c r="G49" s="52"/>
      <c r="H49" s="52"/>
      <c r="I49" s="52"/>
      <c r="J49" s="60"/>
      <c r="K49" s="53"/>
      <c r="L49" s="53"/>
      <c r="M49" s="54"/>
      <c r="N49" s="54"/>
      <c r="O49" s="54"/>
      <c r="P49" s="54"/>
      <c r="Q49" s="60"/>
    </row>
    <row r="50" spans="1:17" x14ac:dyDescent="0.25">
      <c r="A50" s="5" t="str">
        <f t="shared" si="0"/>
        <v>d</v>
      </c>
      <c r="B50" s="55">
        <f t="shared" si="1"/>
        <v>42561</v>
      </c>
      <c r="C50" s="60"/>
      <c r="D50" s="51">
        <f t="shared" si="2"/>
        <v>447511.29000000143</v>
      </c>
      <c r="E50" s="60"/>
      <c r="F50" s="52"/>
      <c r="G50" s="52"/>
      <c r="H50" s="52"/>
      <c r="I50" s="52"/>
      <c r="J50" s="60"/>
      <c r="K50" s="53"/>
      <c r="L50" s="53"/>
      <c r="M50" s="54"/>
      <c r="N50" s="54"/>
      <c r="O50" s="54"/>
      <c r="P50" s="54"/>
      <c r="Q50" s="60"/>
    </row>
    <row r="51" spans="1:17" x14ac:dyDescent="0.25">
      <c r="A51" s="5" t="str">
        <f t="shared" si="0"/>
        <v>l</v>
      </c>
      <c r="B51" s="55">
        <f t="shared" si="1"/>
        <v>42562</v>
      </c>
      <c r="C51" s="60"/>
      <c r="D51" s="51">
        <f t="shared" si="2"/>
        <v>447511.29000000143</v>
      </c>
      <c r="E51" s="60"/>
      <c r="F51" s="52"/>
      <c r="G51" s="52"/>
      <c r="H51" s="52"/>
      <c r="I51" s="52"/>
      <c r="J51" s="60"/>
      <c r="K51" s="53"/>
      <c r="L51" s="53"/>
      <c r="M51" s="54"/>
      <c r="N51" s="54"/>
      <c r="O51" s="54"/>
      <c r="P51" s="54"/>
      <c r="Q51" s="60"/>
    </row>
    <row r="52" spans="1:17" x14ac:dyDescent="0.25">
      <c r="A52" s="5" t="str">
        <f t="shared" si="0"/>
        <v>m</v>
      </c>
      <c r="B52" s="55">
        <f t="shared" si="1"/>
        <v>42563</v>
      </c>
      <c r="C52" s="60"/>
      <c r="D52" s="51">
        <f t="shared" si="2"/>
        <v>447511.29000000143</v>
      </c>
      <c r="E52" s="60"/>
      <c r="F52" s="52"/>
      <c r="G52" s="52"/>
      <c r="H52" s="52"/>
      <c r="I52" s="52"/>
      <c r="J52" s="60"/>
      <c r="K52" s="53"/>
      <c r="L52" s="53"/>
      <c r="M52" s="54"/>
      <c r="N52" s="54"/>
      <c r="O52" s="54"/>
      <c r="P52" s="54"/>
      <c r="Q52" s="60"/>
    </row>
    <row r="53" spans="1:17" x14ac:dyDescent="0.25">
      <c r="A53" s="5" t="str">
        <f t="shared" si="0"/>
        <v>m</v>
      </c>
      <c r="B53" s="55">
        <f t="shared" si="1"/>
        <v>42564</v>
      </c>
      <c r="C53" s="60"/>
      <c r="D53" s="51">
        <f t="shared" si="2"/>
        <v>447511.29000000143</v>
      </c>
      <c r="E53" s="60"/>
      <c r="F53" s="52"/>
      <c r="G53" s="52"/>
      <c r="H53" s="52"/>
      <c r="I53" s="52"/>
      <c r="J53" s="60"/>
      <c r="K53" s="53"/>
      <c r="L53" s="53"/>
      <c r="M53" s="54"/>
      <c r="N53" s="54"/>
      <c r="O53" s="54"/>
      <c r="P53" s="54"/>
      <c r="Q53" s="60"/>
    </row>
    <row r="54" spans="1:17" x14ac:dyDescent="0.25">
      <c r="A54" s="5" t="str">
        <f t="shared" si="0"/>
        <v>j</v>
      </c>
      <c r="B54" s="55">
        <f t="shared" si="1"/>
        <v>42565</v>
      </c>
      <c r="C54" s="60"/>
      <c r="D54" s="51">
        <f t="shared" si="2"/>
        <v>447511.29000000143</v>
      </c>
      <c r="E54" s="60"/>
      <c r="F54" s="52"/>
      <c r="G54" s="52"/>
      <c r="H54" s="52"/>
      <c r="I54" s="52"/>
      <c r="J54" s="60"/>
      <c r="K54" s="53"/>
      <c r="L54" s="53"/>
      <c r="M54" s="54"/>
      <c r="N54" s="54"/>
      <c r="O54" s="54"/>
      <c r="P54" s="54"/>
      <c r="Q54" s="60"/>
    </row>
    <row r="55" spans="1:17" x14ac:dyDescent="0.25">
      <c r="A55" s="5" t="str">
        <f t="shared" si="0"/>
        <v>v</v>
      </c>
      <c r="B55" s="55">
        <f t="shared" si="1"/>
        <v>42566</v>
      </c>
      <c r="C55" s="60"/>
      <c r="D55" s="51">
        <f t="shared" si="2"/>
        <v>420144.29000000143</v>
      </c>
      <c r="E55" s="60"/>
      <c r="F55" s="52"/>
      <c r="G55" s="52"/>
      <c r="H55" s="52"/>
      <c r="I55" s="52"/>
      <c r="J55" s="60"/>
      <c r="K55" s="53">
        <v>27367</v>
      </c>
      <c r="L55" s="53"/>
      <c r="M55" s="54"/>
      <c r="N55" s="54"/>
      <c r="O55" s="54"/>
      <c r="P55" s="54"/>
      <c r="Q55" s="60"/>
    </row>
    <row r="56" spans="1:17" x14ac:dyDescent="0.25">
      <c r="A56" s="5" t="str">
        <f t="shared" si="0"/>
        <v>s</v>
      </c>
      <c r="B56" s="55">
        <f t="shared" si="1"/>
        <v>42567</v>
      </c>
      <c r="C56" s="60"/>
      <c r="D56" s="51">
        <f t="shared" si="2"/>
        <v>420144.29000000143</v>
      </c>
      <c r="E56" s="60"/>
      <c r="F56" s="52"/>
      <c r="G56" s="52"/>
      <c r="H56" s="52"/>
      <c r="I56" s="52"/>
      <c r="J56" s="60"/>
      <c r="K56" s="53"/>
      <c r="L56" s="53"/>
      <c r="M56" s="54"/>
      <c r="N56" s="54"/>
      <c r="O56" s="54"/>
      <c r="P56" s="54"/>
      <c r="Q56" s="60"/>
    </row>
    <row r="57" spans="1:17" x14ac:dyDescent="0.25">
      <c r="A57" s="5" t="str">
        <f t="shared" si="0"/>
        <v>d</v>
      </c>
      <c r="B57" s="55">
        <f t="shared" si="1"/>
        <v>42568</v>
      </c>
      <c r="C57" s="60"/>
      <c r="D57" s="51">
        <f t="shared" si="2"/>
        <v>420144.29000000143</v>
      </c>
      <c r="E57" s="60"/>
      <c r="F57" s="52"/>
      <c r="G57" s="52"/>
      <c r="H57" s="52"/>
      <c r="I57" s="52"/>
      <c r="J57" s="60"/>
      <c r="K57" s="53"/>
      <c r="L57" s="53"/>
      <c r="M57" s="54"/>
      <c r="N57" s="54"/>
      <c r="O57" s="54"/>
      <c r="P57" s="54"/>
      <c r="Q57" s="60"/>
    </row>
    <row r="58" spans="1:17" x14ac:dyDescent="0.25">
      <c r="A58" s="5" t="str">
        <f t="shared" si="0"/>
        <v>l</v>
      </c>
      <c r="B58" s="55">
        <f t="shared" si="1"/>
        <v>42569</v>
      </c>
      <c r="C58" s="60"/>
      <c r="D58" s="51">
        <f t="shared" si="2"/>
        <v>420144.29000000143</v>
      </c>
      <c r="E58" s="60"/>
      <c r="F58" s="52"/>
      <c r="G58" s="52"/>
      <c r="H58" s="52"/>
      <c r="I58" s="52"/>
      <c r="J58" s="60"/>
      <c r="K58" s="53"/>
      <c r="L58" s="53"/>
      <c r="M58" s="54"/>
      <c r="N58" s="54"/>
      <c r="O58" s="54"/>
      <c r="P58" s="54"/>
      <c r="Q58" s="60"/>
    </row>
    <row r="59" spans="1:17" x14ac:dyDescent="0.25">
      <c r="A59" s="5" t="str">
        <f t="shared" si="0"/>
        <v>m</v>
      </c>
      <c r="B59" s="55">
        <f t="shared" si="1"/>
        <v>42570</v>
      </c>
      <c r="C59" s="60"/>
      <c r="D59" s="51">
        <f t="shared" si="2"/>
        <v>420144.29000000143</v>
      </c>
      <c r="E59" s="60"/>
      <c r="F59" s="52"/>
      <c r="G59" s="52"/>
      <c r="H59" s="52"/>
      <c r="I59" s="52"/>
      <c r="J59" s="60"/>
      <c r="K59" s="53"/>
      <c r="L59" s="53"/>
      <c r="M59" s="54"/>
      <c r="N59" s="54"/>
      <c r="O59" s="54"/>
      <c r="P59" s="54"/>
      <c r="Q59" s="60"/>
    </row>
    <row r="60" spans="1:17" x14ac:dyDescent="0.25">
      <c r="A60" s="5" t="str">
        <f t="shared" si="0"/>
        <v>m</v>
      </c>
      <c r="B60" s="55">
        <f t="shared" si="1"/>
        <v>42571</v>
      </c>
      <c r="C60" s="60"/>
      <c r="D60" s="51">
        <f t="shared" si="2"/>
        <v>420144.29000000143</v>
      </c>
      <c r="E60" s="60"/>
      <c r="F60" s="52"/>
      <c r="G60" s="52"/>
      <c r="H60" s="52"/>
      <c r="I60" s="52"/>
      <c r="J60" s="60"/>
      <c r="K60" s="53"/>
      <c r="L60" s="53"/>
      <c r="M60" s="54"/>
      <c r="N60" s="54"/>
      <c r="O60" s="54"/>
      <c r="P60" s="54"/>
      <c r="Q60" s="60"/>
    </row>
    <row r="61" spans="1:17" x14ac:dyDescent="0.25">
      <c r="A61" s="5" t="str">
        <f t="shared" si="0"/>
        <v>j</v>
      </c>
      <c r="B61" s="55">
        <f t="shared" si="1"/>
        <v>42572</v>
      </c>
      <c r="C61" s="60"/>
      <c r="D61" s="51">
        <f t="shared" si="2"/>
        <v>1818465.2900000014</v>
      </c>
      <c r="E61" s="60"/>
      <c r="F61" s="52">
        <f>702630+51965+126560+11685+292199+212593+689</f>
        <v>1398321</v>
      </c>
      <c r="G61" s="52"/>
      <c r="H61" s="52"/>
      <c r="I61" s="52"/>
      <c r="J61" s="60"/>
      <c r="K61" s="53"/>
      <c r="L61" s="53"/>
      <c r="M61" s="54"/>
      <c r="N61" s="54"/>
      <c r="O61" s="54"/>
      <c r="P61" s="54"/>
      <c r="Q61" s="60"/>
    </row>
    <row r="62" spans="1:17" x14ac:dyDescent="0.25">
      <c r="A62" s="5" t="str">
        <f t="shared" si="0"/>
        <v>v</v>
      </c>
      <c r="B62" s="55">
        <f t="shared" si="1"/>
        <v>42573</v>
      </c>
      <c r="C62" s="60"/>
      <c r="D62" s="51">
        <f t="shared" si="2"/>
        <v>1418465.2900000014</v>
      </c>
      <c r="E62" s="60"/>
      <c r="F62" s="52"/>
      <c r="G62" s="52"/>
      <c r="H62" s="52"/>
      <c r="I62" s="52"/>
      <c r="J62" s="60"/>
      <c r="K62" s="53"/>
      <c r="L62" s="53">
        <v>400000</v>
      </c>
      <c r="M62" s="54"/>
      <c r="N62" s="54"/>
      <c r="O62" s="54"/>
      <c r="P62" s="54"/>
      <c r="Q62" s="60"/>
    </row>
    <row r="63" spans="1:17" x14ac:dyDescent="0.25">
      <c r="A63" s="5" t="str">
        <f t="shared" si="0"/>
        <v>s</v>
      </c>
      <c r="B63" s="55">
        <f t="shared" si="1"/>
        <v>42574</v>
      </c>
      <c r="C63" s="60"/>
      <c r="D63" s="51">
        <f t="shared" si="2"/>
        <v>1418465.2900000014</v>
      </c>
      <c r="E63" s="60"/>
      <c r="F63" s="52"/>
      <c r="G63" s="52"/>
      <c r="H63" s="52"/>
      <c r="I63" s="52"/>
      <c r="J63" s="60"/>
      <c r="K63" s="53"/>
      <c r="L63" s="53"/>
      <c r="M63" s="54"/>
      <c r="N63" s="54"/>
      <c r="O63" s="54"/>
      <c r="P63" s="54"/>
      <c r="Q63" s="60"/>
    </row>
    <row r="64" spans="1:17" x14ac:dyDescent="0.25">
      <c r="A64" s="5" t="str">
        <f t="shared" si="0"/>
        <v>d</v>
      </c>
      <c r="B64" s="55">
        <f t="shared" si="1"/>
        <v>42575</v>
      </c>
      <c r="C64" s="60"/>
      <c r="D64" s="51">
        <f t="shared" si="2"/>
        <v>1418465.2900000014</v>
      </c>
      <c r="E64" s="60"/>
      <c r="F64" s="52"/>
      <c r="G64" s="52"/>
      <c r="H64" s="52"/>
      <c r="I64" s="52"/>
      <c r="J64" s="60"/>
      <c r="K64" s="53"/>
      <c r="L64" s="53"/>
      <c r="M64" s="54"/>
      <c r="N64" s="54"/>
      <c r="O64" s="54"/>
      <c r="P64" s="54"/>
      <c r="Q64" s="60"/>
    </row>
    <row r="65" spans="1:17" x14ac:dyDescent="0.25">
      <c r="A65" s="5" t="str">
        <f t="shared" si="0"/>
        <v>l</v>
      </c>
      <c r="B65" s="55">
        <f t="shared" si="1"/>
        <v>42576</v>
      </c>
      <c r="C65" s="60"/>
      <c r="D65" s="51">
        <f t="shared" si="2"/>
        <v>1337606.2900000014</v>
      </c>
      <c r="E65" s="60"/>
      <c r="F65" s="52"/>
      <c r="G65" s="52"/>
      <c r="H65" s="52"/>
      <c r="I65" s="52"/>
      <c r="J65" s="60"/>
      <c r="K65" s="53">
        <v>80859</v>
      </c>
      <c r="L65" s="53"/>
      <c r="M65" s="54"/>
      <c r="N65" s="54"/>
      <c r="O65" s="54"/>
      <c r="P65" s="54"/>
      <c r="Q65" s="60"/>
    </row>
    <row r="66" spans="1:17" x14ac:dyDescent="0.25">
      <c r="A66" s="5" t="str">
        <f t="shared" si="0"/>
        <v>m</v>
      </c>
      <c r="B66" s="55">
        <f t="shared" si="1"/>
        <v>42577</v>
      </c>
      <c r="C66" s="60"/>
      <c r="D66" s="51">
        <f t="shared" si="2"/>
        <v>1337606.2900000014</v>
      </c>
      <c r="E66" s="60"/>
      <c r="F66" s="52"/>
      <c r="G66" s="52"/>
      <c r="H66" s="52"/>
      <c r="I66" s="52"/>
      <c r="J66" s="60"/>
      <c r="K66" s="53"/>
      <c r="L66" s="53"/>
      <c r="M66" s="54"/>
      <c r="N66" s="54"/>
      <c r="O66" s="54"/>
      <c r="P66" s="54"/>
      <c r="Q66" s="60"/>
    </row>
    <row r="67" spans="1:17" x14ac:dyDescent="0.25">
      <c r="A67" s="5" t="str">
        <f t="shared" si="0"/>
        <v>m</v>
      </c>
      <c r="B67" s="55">
        <f t="shared" si="1"/>
        <v>42578</v>
      </c>
      <c r="C67" s="60"/>
      <c r="D67" s="51">
        <f t="shared" si="2"/>
        <v>1308432.2900000014</v>
      </c>
      <c r="E67" s="60"/>
      <c r="F67" s="52"/>
      <c r="G67" s="52"/>
      <c r="H67" s="52"/>
      <c r="I67" s="52"/>
      <c r="J67" s="60"/>
      <c r="K67" s="53">
        <v>29174</v>
      </c>
      <c r="L67" s="53"/>
      <c r="M67" s="54"/>
      <c r="N67" s="54"/>
      <c r="O67" s="54"/>
      <c r="P67" s="54"/>
      <c r="Q67" s="60"/>
    </row>
    <row r="68" spans="1:17" x14ac:dyDescent="0.25">
      <c r="A68" s="5" t="str">
        <f t="shared" ref="A68:A131" si="3">LEFT(TEXT(B68,"jjjj"),1)</f>
        <v>j</v>
      </c>
      <c r="B68" s="55">
        <f t="shared" si="1"/>
        <v>42579</v>
      </c>
      <c r="C68" s="60"/>
      <c r="D68" s="51">
        <f t="shared" si="2"/>
        <v>1308432.2900000014</v>
      </c>
      <c r="E68" s="60"/>
      <c r="F68" s="52"/>
      <c r="G68" s="52"/>
      <c r="H68" s="52"/>
      <c r="I68" s="52"/>
      <c r="J68" s="60"/>
      <c r="K68" s="53"/>
      <c r="L68" s="53"/>
      <c r="M68" s="54"/>
      <c r="N68" s="54"/>
      <c r="O68" s="54"/>
      <c r="P68" s="54"/>
      <c r="Q68" s="60"/>
    </row>
    <row r="69" spans="1:17" x14ac:dyDescent="0.25">
      <c r="A69" s="5" t="str">
        <f t="shared" si="3"/>
        <v>v</v>
      </c>
      <c r="B69" s="55">
        <f t="shared" ref="B69:B132" si="4">+B68+1</f>
        <v>42580</v>
      </c>
      <c r="C69" s="60"/>
      <c r="D69" s="51">
        <f t="shared" si="2"/>
        <v>1542157.2900000014</v>
      </c>
      <c r="E69" s="60"/>
      <c r="F69" s="52"/>
      <c r="G69" s="52">
        <v>254600</v>
      </c>
      <c r="H69" s="52"/>
      <c r="I69" s="52"/>
      <c r="J69" s="60"/>
      <c r="K69" s="53">
        <v>20875</v>
      </c>
      <c r="L69" s="53"/>
      <c r="M69" s="54"/>
      <c r="N69" s="54"/>
      <c r="O69" s="54"/>
      <c r="P69" s="54"/>
      <c r="Q69" s="60"/>
    </row>
    <row r="70" spans="1:17" x14ac:dyDescent="0.25">
      <c r="A70" s="5" t="str">
        <f t="shared" si="3"/>
        <v>s</v>
      </c>
      <c r="B70" s="55">
        <f t="shared" si="4"/>
        <v>42581</v>
      </c>
      <c r="C70" s="60"/>
      <c r="D70" s="51">
        <f t="shared" ref="D70:D133" si="5">+D69+F70+G70+H70+I70-K70-L70-M70-N70-O70-P70</f>
        <v>1542157.2900000014</v>
      </c>
      <c r="E70" s="60"/>
      <c r="F70" s="52"/>
      <c r="G70" s="52"/>
      <c r="H70" s="52"/>
      <c r="I70" s="52"/>
      <c r="J70" s="60"/>
      <c r="K70" s="53"/>
      <c r="L70" s="53"/>
      <c r="M70" s="54"/>
      <c r="N70" s="54"/>
      <c r="O70" s="54"/>
      <c r="P70" s="54"/>
      <c r="Q70" s="60"/>
    </row>
    <row r="71" spans="1:17" x14ac:dyDescent="0.25">
      <c r="A71" s="5" t="str">
        <f t="shared" si="3"/>
        <v>d</v>
      </c>
      <c r="B71" s="55">
        <f t="shared" si="4"/>
        <v>42582</v>
      </c>
      <c r="C71" s="60"/>
      <c r="D71" s="51">
        <f t="shared" si="5"/>
        <v>1542157.2900000014</v>
      </c>
      <c r="E71" s="60"/>
      <c r="F71" s="52"/>
      <c r="G71" s="52"/>
      <c r="H71" s="52"/>
      <c r="I71" s="52"/>
      <c r="J71" s="60"/>
      <c r="K71" s="53"/>
      <c r="L71" s="53"/>
      <c r="M71" s="54"/>
      <c r="N71" s="54"/>
      <c r="O71" s="54"/>
      <c r="P71" s="54"/>
      <c r="Q71" s="60"/>
    </row>
    <row r="72" spans="1:17" x14ac:dyDescent="0.25">
      <c r="A72" s="5" t="str">
        <f t="shared" si="3"/>
        <v>l</v>
      </c>
      <c r="B72" s="55">
        <f t="shared" si="4"/>
        <v>42583</v>
      </c>
      <c r="C72" s="60"/>
      <c r="D72" s="51">
        <f t="shared" si="5"/>
        <v>194089.29000000143</v>
      </c>
      <c r="E72" s="60"/>
      <c r="F72" s="52"/>
      <c r="G72" s="52"/>
      <c r="H72" s="52"/>
      <c r="I72" s="52"/>
      <c r="J72" s="60"/>
      <c r="K72" s="53">
        <v>108068</v>
      </c>
      <c r="L72" s="53">
        <v>240000</v>
      </c>
      <c r="M72" s="54">
        <v>1000000</v>
      </c>
      <c r="N72" s="54"/>
      <c r="O72" s="54"/>
      <c r="P72" s="54"/>
      <c r="Q72" s="60"/>
    </row>
    <row r="73" spans="1:17" x14ac:dyDescent="0.25">
      <c r="A73" s="5" t="str">
        <f t="shared" si="3"/>
        <v>m</v>
      </c>
      <c r="B73" s="55">
        <f t="shared" si="4"/>
        <v>42584</v>
      </c>
      <c r="C73" s="60"/>
      <c r="D73" s="51">
        <f t="shared" si="5"/>
        <v>194089.29000000143</v>
      </c>
      <c r="E73" s="60"/>
      <c r="F73" s="52"/>
      <c r="G73" s="52"/>
      <c r="H73" s="52"/>
      <c r="I73" s="52"/>
      <c r="J73" s="60"/>
      <c r="K73" s="53"/>
      <c r="L73" s="53"/>
      <c r="M73" s="54"/>
      <c r="N73" s="54"/>
      <c r="O73" s="54"/>
      <c r="P73" s="54"/>
      <c r="Q73" s="60"/>
    </row>
    <row r="74" spans="1:17" x14ac:dyDescent="0.25">
      <c r="A74" s="5" t="str">
        <f t="shared" si="3"/>
        <v>m</v>
      </c>
      <c r="B74" s="55">
        <f t="shared" si="4"/>
        <v>42585</v>
      </c>
      <c r="C74" s="60"/>
      <c r="D74" s="51">
        <f t="shared" si="5"/>
        <v>194089.29000000143</v>
      </c>
      <c r="E74" s="60"/>
      <c r="F74" s="52"/>
      <c r="G74" s="52"/>
      <c r="H74" s="52"/>
      <c r="I74" s="52"/>
      <c r="J74" s="60"/>
      <c r="K74" s="53"/>
      <c r="L74" s="53"/>
      <c r="M74" s="54"/>
      <c r="N74" s="54"/>
      <c r="O74" s="54"/>
      <c r="P74" s="54"/>
      <c r="Q74" s="60"/>
    </row>
    <row r="75" spans="1:17" x14ac:dyDescent="0.25">
      <c r="A75" s="5" t="str">
        <f t="shared" si="3"/>
        <v>j</v>
      </c>
      <c r="B75" s="55">
        <f t="shared" si="4"/>
        <v>42586</v>
      </c>
      <c r="C75" s="60"/>
      <c r="D75" s="51">
        <f t="shared" si="5"/>
        <v>194089.29000000143</v>
      </c>
      <c r="E75" s="60"/>
      <c r="F75" s="52"/>
      <c r="G75" s="52"/>
      <c r="H75" s="52"/>
      <c r="I75" s="52"/>
      <c r="J75" s="60"/>
      <c r="K75" s="53"/>
      <c r="L75" s="53"/>
      <c r="M75" s="54"/>
      <c r="N75" s="54"/>
      <c r="O75" s="54"/>
      <c r="P75" s="54"/>
      <c r="Q75" s="60"/>
    </row>
    <row r="76" spans="1:17" x14ac:dyDescent="0.25">
      <c r="A76" s="5" t="str">
        <f t="shared" si="3"/>
        <v>v</v>
      </c>
      <c r="B76" s="55">
        <f t="shared" si="4"/>
        <v>42587</v>
      </c>
      <c r="C76" s="60"/>
      <c r="D76" s="51">
        <f t="shared" si="5"/>
        <v>194089.29000000143</v>
      </c>
      <c r="E76" s="60"/>
      <c r="F76" s="52"/>
      <c r="G76" s="52"/>
      <c r="H76" s="52"/>
      <c r="I76" s="52"/>
      <c r="J76" s="60"/>
      <c r="K76" s="53"/>
      <c r="L76" s="53"/>
      <c r="M76" s="54"/>
      <c r="N76" s="54"/>
      <c r="O76" s="54"/>
      <c r="P76" s="54"/>
      <c r="Q76" s="60"/>
    </row>
    <row r="77" spans="1:17" x14ac:dyDescent="0.25">
      <c r="A77" s="5" t="str">
        <f t="shared" si="3"/>
        <v>s</v>
      </c>
      <c r="B77" s="55">
        <f t="shared" si="4"/>
        <v>42588</v>
      </c>
      <c r="C77" s="60"/>
      <c r="D77" s="51">
        <f t="shared" si="5"/>
        <v>194089.29000000143</v>
      </c>
      <c r="E77" s="60"/>
      <c r="F77" s="52"/>
      <c r="G77" s="52"/>
      <c r="H77" s="52"/>
      <c r="I77" s="52"/>
      <c r="J77" s="60"/>
      <c r="K77" s="53"/>
      <c r="L77" s="53"/>
      <c r="M77" s="54"/>
      <c r="N77" s="54"/>
      <c r="O77" s="54"/>
      <c r="P77" s="54"/>
      <c r="Q77" s="60"/>
    </row>
    <row r="78" spans="1:17" x14ac:dyDescent="0.25">
      <c r="A78" s="5" t="str">
        <f t="shared" si="3"/>
        <v>d</v>
      </c>
      <c r="B78" s="55">
        <f t="shared" si="4"/>
        <v>42589</v>
      </c>
      <c r="C78" s="60"/>
      <c r="D78" s="51">
        <f t="shared" si="5"/>
        <v>194089.29000000143</v>
      </c>
      <c r="E78" s="60"/>
      <c r="F78" s="52"/>
      <c r="G78" s="52"/>
      <c r="H78" s="52"/>
      <c r="I78" s="52"/>
      <c r="J78" s="60"/>
      <c r="K78" s="53"/>
      <c r="L78" s="53"/>
      <c r="M78" s="54"/>
      <c r="N78" s="54"/>
      <c r="O78" s="54"/>
      <c r="P78" s="54"/>
      <c r="Q78" s="60"/>
    </row>
    <row r="79" spans="1:17" x14ac:dyDescent="0.25">
      <c r="A79" s="5" t="str">
        <f t="shared" si="3"/>
        <v>l</v>
      </c>
      <c r="B79" s="55">
        <f t="shared" si="4"/>
        <v>42590</v>
      </c>
      <c r="C79" s="60"/>
      <c r="D79" s="51">
        <f t="shared" si="5"/>
        <v>194089.29000000143</v>
      </c>
      <c r="E79" s="60"/>
      <c r="F79" s="52"/>
      <c r="G79" s="52"/>
      <c r="H79" s="52"/>
      <c r="I79" s="52"/>
      <c r="J79" s="60"/>
      <c r="K79" s="53"/>
      <c r="L79" s="53"/>
      <c r="M79" s="54"/>
      <c r="N79" s="54"/>
      <c r="O79" s="54"/>
      <c r="P79" s="54"/>
      <c r="Q79" s="60"/>
    </row>
    <row r="80" spans="1:17" x14ac:dyDescent="0.25">
      <c r="A80" s="5" t="str">
        <f t="shared" si="3"/>
        <v>m</v>
      </c>
      <c r="B80" s="55">
        <f t="shared" si="4"/>
        <v>42591</v>
      </c>
      <c r="C80" s="60"/>
      <c r="D80" s="51">
        <f t="shared" si="5"/>
        <v>194089.29000000143</v>
      </c>
      <c r="E80" s="60"/>
      <c r="F80" s="52"/>
      <c r="G80" s="52"/>
      <c r="H80" s="52"/>
      <c r="I80" s="52"/>
      <c r="J80" s="60"/>
      <c r="K80" s="53"/>
      <c r="L80" s="53"/>
      <c r="M80" s="54"/>
      <c r="N80" s="54"/>
      <c r="O80" s="54"/>
      <c r="P80" s="54"/>
      <c r="Q80" s="60"/>
    </row>
    <row r="81" spans="1:17" x14ac:dyDescent="0.25">
      <c r="A81" s="5" t="str">
        <f t="shared" si="3"/>
        <v>m</v>
      </c>
      <c r="B81" s="55">
        <f t="shared" si="4"/>
        <v>42592</v>
      </c>
      <c r="C81" s="60"/>
      <c r="D81" s="51">
        <f t="shared" si="5"/>
        <v>194089.29000000143</v>
      </c>
      <c r="E81" s="60"/>
      <c r="F81" s="52"/>
      <c r="G81" s="52"/>
      <c r="H81" s="52"/>
      <c r="I81" s="52"/>
      <c r="J81" s="60"/>
      <c r="K81" s="53"/>
      <c r="L81" s="53"/>
      <c r="M81" s="54"/>
      <c r="N81" s="54"/>
      <c r="O81" s="54"/>
      <c r="P81" s="54"/>
      <c r="Q81" s="60"/>
    </row>
    <row r="82" spans="1:17" x14ac:dyDescent="0.25">
      <c r="A82" s="5" t="str">
        <f t="shared" si="3"/>
        <v>j</v>
      </c>
      <c r="B82" s="55">
        <f t="shared" si="4"/>
        <v>42593</v>
      </c>
      <c r="C82" s="60"/>
      <c r="D82" s="51">
        <f t="shared" si="5"/>
        <v>194089.29000000143</v>
      </c>
      <c r="E82" s="60"/>
      <c r="F82" s="52"/>
      <c r="G82" s="52"/>
      <c r="H82" s="52"/>
      <c r="I82" s="52"/>
      <c r="J82" s="60"/>
      <c r="K82" s="53"/>
      <c r="L82" s="53"/>
      <c r="M82" s="54"/>
      <c r="N82" s="54"/>
      <c r="O82" s="54"/>
      <c r="P82" s="54"/>
      <c r="Q82" s="60"/>
    </row>
    <row r="83" spans="1:17" x14ac:dyDescent="0.25">
      <c r="A83" s="5" t="str">
        <f t="shared" si="3"/>
        <v>v</v>
      </c>
      <c r="B83" s="55">
        <f t="shared" si="4"/>
        <v>42594</v>
      </c>
      <c r="C83" s="60"/>
      <c r="D83" s="51">
        <f t="shared" si="5"/>
        <v>194089.29000000143</v>
      </c>
      <c r="E83" s="60"/>
      <c r="F83" s="52"/>
      <c r="G83" s="52"/>
      <c r="H83" s="52"/>
      <c r="I83" s="52"/>
      <c r="J83" s="60"/>
      <c r="K83" s="53"/>
      <c r="L83" s="53"/>
      <c r="M83" s="54"/>
      <c r="N83" s="54"/>
      <c r="O83" s="54"/>
      <c r="P83" s="54"/>
      <c r="Q83" s="60"/>
    </row>
    <row r="84" spans="1:17" x14ac:dyDescent="0.25">
      <c r="A84" s="5" t="str">
        <f t="shared" si="3"/>
        <v>s</v>
      </c>
      <c r="B84" s="55">
        <f t="shared" si="4"/>
        <v>42595</v>
      </c>
      <c r="C84" s="60"/>
      <c r="D84" s="51">
        <f t="shared" si="5"/>
        <v>194089.29000000143</v>
      </c>
      <c r="E84" s="60"/>
      <c r="F84" s="52"/>
      <c r="G84" s="52"/>
      <c r="H84" s="52"/>
      <c r="I84" s="52"/>
      <c r="J84" s="60"/>
      <c r="K84" s="53"/>
      <c r="L84" s="53"/>
      <c r="M84" s="54"/>
      <c r="N84" s="54"/>
      <c r="O84" s="54"/>
      <c r="P84" s="54"/>
      <c r="Q84" s="60"/>
    </row>
    <row r="85" spans="1:17" x14ac:dyDescent="0.25">
      <c r="A85" s="5" t="str">
        <f t="shared" si="3"/>
        <v>d</v>
      </c>
      <c r="B85" s="55">
        <f t="shared" si="4"/>
        <v>42596</v>
      </c>
      <c r="C85" s="60"/>
      <c r="D85" s="51">
        <f t="shared" si="5"/>
        <v>194089.29000000143</v>
      </c>
      <c r="E85" s="60"/>
      <c r="F85" s="52"/>
      <c r="G85" s="52"/>
      <c r="H85" s="52"/>
      <c r="I85" s="52"/>
      <c r="J85" s="60"/>
      <c r="K85" s="53"/>
      <c r="L85" s="53"/>
      <c r="M85" s="54"/>
      <c r="N85" s="54"/>
      <c r="O85" s="54"/>
      <c r="P85" s="54"/>
      <c r="Q85" s="60"/>
    </row>
    <row r="86" spans="1:17" x14ac:dyDescent="0.25">
      <c r="A86" s="5" t="str">
        <f t="shared" si="3"/>
        <v>l</v>
      </c>
      <c r="B86" s="55">
        <f t="shared" si="4"/>
        <v>42597</v>
      </c>
      <c r="C86" s="60"/>
      <c r="D86" s="51">
        <f t="shared" si="5"/>
        <v>194089.29000000143</v>
      </c>
      <c r="E86" s="60"/>
      <c r="F86" s="52"/>
      <c r="G86" s="52"/>
      <c r="H86" s="52"/>
      <c r="I86" s="52"/>
      <c r="J86" s="60"/>
      <c r="K86" s="53"/>
      <c r="L86" s="53"/>
      <c r="M86" s="54"/>
      <c r="N86" s="54"/>
      <c r="O86" s="54"/>
      <c r="P86" s="54"/>
      <c r="Q86" s="60"/>
    </row>
    <row r="87" spans="1:17" x14ac:dyDescent="0.25">
      <c r="A87" s="5" t="str">
        <f t="shared" si="3"/>
        <v>m</v>
      </c>
      <c r="B87" s="55">
        <f t="shared" si="4"/>
        <v>42598</v>
      </c>
      <c r="C87" s="60"/>
      <c r="D87" s="51">
        <f t="shared" si="5"/>
        <v>194089.29000000143</v>
      </c>
      <c r="E87" s="60"/>
      <c r="F87" s="52"/>
      <c r="G87" s="52"/>
      <c r="H87" s="52"/>
      <c r="I87" s="52"/>
      <c r="J87" s="60"/>
      <c r="K87" s="53"/>
      <c r="L87" s="53"/>
      <c r="M87" s="54"/>
      <c r="N87" s="54"/>
      <c r="O87" s="54"/>
      <c r="P87" s="54"/>
      <c r="Q87" s="60"/>
    </row>
    <row r="88" spans="1:17" x14ac:dyDescent="0.25">
      <c r="A88" s="5" t="str">
        <f t="shared" si="3"/>
        <v>m</v>
      </c>
      <c r="B88" s="55">
        <f t="shared" si="4"/>
        <v>42599</v>
      </c>
      <c r="C88" s="60"/>
      <c r="D88" s="51">
        <f t="shared" si="5"/>
        <v>194089.29000000143</v>
      </c>
      <c r="E88" s="60"/>
      <c r="F88" s="52"/>
      <c r="G88" s="52"/>
      <c r="H88" s="52"/>
      <c r="I88" s="52"/>
      <c r="J88" s="60"/>
      <c r="K88" s="53"/>
      <c r="L88" s="53"/>
      <c r="M88" s="54"/>
      <c r="N88" s="54"/>
      <c r="O88" s="54"/>
      <c r="P88" s="54"/>
      <c r="Q88" s="60"/>
    </row>
    <row r="89" spans="1:17" x14ac:dyDescent="0.25">
      <c r="A89" s="5" t="str">
        <f t="shared" si="3"/>
        <v>j</v>
      </c>
      <c r="B89" s="55">
        <f t="shared" si="4"/>
        <v>42600</v>
      </c>
      <c r="C89" s="60"/>
      <c r="D89" s="51">
        <f t="shared" si="5"/>
        <v>194089.29000000143</v>
      </c>
      <c r="E89" s="60"/>
      <c r="F89" s="52"/>
      <c r="G89" s="52"/>
      <c r="H89" s="52"/>
      <c r="I89" s="52"/>
      <c r="J89" s="60"/>
      <c r="K89" s="53"/>
      <c r="L89" s="53"/>
      <c r="M89" s="54"/>
      <c r="N89" s="54"/>
      <c r="O89" s="54"/>
      <c r="P89" s="54"/>
      <c r="Q89" s="60"/>
    </row>
    <row r="90" spans="1:17" x14ac:dyDescent="0.25">
      <c r="A90" s="5" t="str">
        <f t="shared" si="3"/>
        <v>v</v>
      </c>
      <c r="B90" s="55">
        <f t="shared" si="4"/>
        <v>42601</v>
      </c>
      <c r="C90" s="60"/>
      <c r="D90" s="51">
        <f t="shared" si="5"/>
        <v>194089.29000000143</v>
      </c>
      <c r="E90" s="60"/>
      <c r="F90" s="52"/>
      <c r="G90" s="52"/>
      <c r="H90" s="52"/>
      <c r="I90" s="52"/>
      <c r="J90" s="60"/>
      <c r="K90" s="53"/>
      <c r="L90" s="53"/>
      <c r="M90" s="54"/>
      <c r="N90" s="54"/>
      <c r="O90" s="54"/>
      <c r="P90" s="54"/>
      <c r="Q90" s="60"/>
    </row>
    <row r="91" spans="1:17" x14ac:dyDescent="0.25">
      <c r="A91" s="5" t="str">
        <f t="shared" si="3"/>
        <v>s</v>
      </c>
      <c r="B91" s="55">
        <f t="shared" si="4"/>
        <v>42602</v>
      </c>
      <c r="C91" s="60"/>
      <c r="D91" s="51">
        <f t="shared" si="5"/>
        <v>194089.29000000143</v>
      </c>
      <c r="E91" s="60"/>
      <c r="F91" s="52"/>
      <c r="G91" s="52"/>
      <c r="H91" s="52"/>
      <c r="I91" s="52"/>
      <c r="J91" s="60"/>
      <c r="K91" s="53"/>
      <c r="L91" s="53"/>
      <c r="M91" s="54"/>
      <c r="N91" s="54"/>
      <c r="O91" s="54"/>
      <c r="P91" s="54"/>
      <c r="Q91" s="60"/>
    </row>
    <row r="92" spans="1:17" x14ac:dyDescent="0.25">
      <c r="A92" s="5" t="str">
        <f t="shared" si="3"/>
        <v>d</v>
      </c>
      <c r="B92" s="55">
        <f t="shared" si="4"/>
        <v>42603</v>
      </c>
      <c r="C92" s="60"/>
      <c r="D92" s="51">
        <f t="shared" si="5"/>
        <v>194089.29000000143</v>
      </c>
      <c r="E92" s="60"/>
      <c r="F92" s="52"/>
      <c r="G92" s="52"/>
      <c r="H92" s="52"/>
      <c r="I92" s="52"/>
      <c r="J92" s="60"/>
      <c r="K92" s="53"/>
      <c r="L92" s="53"/>
      <c r="M92" s="54"/>
      <c r="N92" s="54"/>
      <c r="O92" s="54"/>
      <c r="P92" s="54"/>
      <c r="Q92" s="60"/>
    </row>
    <row r="93" spans="1:17" x14ac:dyDescent="0.25">
      <c r="A93" s="5" t="str">
        <f t="shared" si="3"/>
        <v>l</v>
      </c>
      <c r="B93" s="55">
        <f t="shared" si="4"/>
        <v>42604</v>
      </c>
      <c r="C93" s="60"/>
      <c r="D93" s="51">
        <f t="shared" si="5"/>
        <v>1192410.2900000014</v>
      </c>
      <c r="E93" s="60"/>
      <c r="F93" s="52">
        <f>702630+51965+126560+11685+292199+212593+689</f>
        <v>1398321</v>
      </c>
      <c r="G93" s="52"/>
      <c r="H93" s="52"/>
      <c r="I93" s="52"/>
      <c r="J93" s="60"/>
      <c r="K93" s="53"/>
      <c r="L93" s="53">
        <v>400000</v>
      </c>
      <c r="M93" s="54"/>
      <c r="N93" s="54"/>
      <c r="O93" s="54"/>
      <c r="P93" s="54"/>
      <c r="Q93" s="60"/>
    </row>
    <row r="94" spans="1:17" x14ac:dyDescent="0.25">
      <c r="A94" s="5" t="str">
        <f t="shared" si="3"/>
        <v>m</v>
      </c>
      <c r="B94" s="55">
        <f t="shared" si="4"/>
        <v>42605</v>
      </c>
      <c r="C94" s="60"/>
      <c r="D94" s="51">
        <f t="shared" si="5"/>
        <v>1192410.2900000014</v>
      </c>
      <c r="E94" s="60"/>
      <c r="F94" s="52"/>
      <c r="G94" s="52"/>
      <c r="H94" s="52"/>
      <c r="I94" s="52"/>
      <c r="J94" s="60"/>
      <c r="K94" s="53"/>
      <c r="L94" s="53"/>
      <c r="M94" s="54"/>
      <c r="N94" s="54"/>
      <c r="O94" s="54"/>
      <c r="P94" s="54"/>
      <c r="Q94" s="60"/>
    </row>
    <row r="95" spans="1:17" x14ac:dyDescent="0.25">
      <c r="A95" s="5" t="str">
        <f t="shared" si="3"/>
        <v>m</v>
      </c>
      <c r="B95" s="55">
        <f t="shared" si="4"/>
        <v>42606</v>
      </c>
      <c r="C95" s="60"/>
      <c r="D95" s="51">
        <f t="shared" si="5"/>
        <v>700651.79000000143</v>
      </c>
      <c r="E95" s="60"/>
      <c r="F95" s="52"/>
      <c r="G95" s="52"/>
      <c r="H95" s="52"/>
      <c r="I95" s="52"/>
      <c r="J95" s="60"/>
      <c r="K95" s="53"/>
      <c r="L95" s="53"/>
      <c r="M95" s="54">
        <v>491758.5</v>
      </c>
      <c r="N95" s="54"/>
      <c r="O95" s="54"/>
      <c r="P95" s="54"/>
      <c r="Q95" s="60"/>
    </row>
    <row r="96" spans="1:17" x14ac:dyDescent="0.25">
      <c r="A96" s="5" t="str">
        <f t="shared" si="3"/>
        <v>j</v>
      </c>
      <c r="B96" s="55">
        <f t="shared" si="4"/>
        <v>42607</v>
      </c>
      <c r="C96" s="60"/>
      <c r="D96" s="51">
        <f t="shared" si="5"/>
        <v>362075.79000000143</v>
      </c>
      <c r="E96" s="60"/>
      <c r="F96" s="52"/>
      <c r="G96" s="52"/>
      <c r="H96" s="52"/>
      <c r="I96" s="52"/>
      <c r="J96" s="60"/>
      <c r="K96" s="53">
        <v>12022</v>
      </c>
      <c r="L96" s="53"/>
      <c r="M96" s="54"/>
      <c r="N96" s="54">
        <v>326554</v>
      </c>
      <c r="O96" s="54"/>
      <c r="P96" s="54"/>
      <c r="Q96" s="60"/>
    </row>
    <row r="97" spans="1:17" x14ac:dyDescent="0.25">
      <c r="A97" s="5" t="str">
        <f t="shared" si="3"/>
        <v>v</v>
      </c>
      <c r="B97" s="55">
        <f t="shared" si="4"/>
        <v>42608</v>
      </c>
      <c r="C97" s="60"/>
      <c r="D97" s="51">
        <f t="shared" si="5"/>
        <v>362075.79000000143</v>
      </c>
      <c r="E97" s="60"/>
      <c r="F97" s="52"/>
      <c r="G97" s="52"/>
      <c r="H97" s="52"/>
      <c r="I97" s="52"/>
      <c r="J97" s="60"/>
      <c r="K97" s="53"/>
      <c r="L97" s="53"/>
      <c r="M97" s="54"/>
      <c r="N97" s="54"/>
      <c r="O97" s="54"/>
      <c r="P97" s="54"/>
      <c r="Q97" s="60"/>
    </row>
    <row r="98" spans="1:17" x14ac:dyDescent="0.25">
      <c r="A98" s="5" t="str">
        <f t="shared" si="3"/>
        <v>s</v>
      </c>
      <c r="B98" s="55">
        <f t="shared" si="4"/>
        <v>42609</v>
      </c>
      <c r="C98" s="60"/>
      <c r="D98" s="51">
        <f t="shared" si="5"/>
        <v>362075.79000000143</v>
      </c>
      <c r="E98" s="60"/>
      <c r="F98" s="52"/>
      <c r="G98" s="52"/>
      <c r="H98" s="52"/>
      <c r="I98" s="52"/>
      <c r="J98" s="60"/>
      <c r="K98" s="53"/>
      <c r="L98" s="53"/>
      <c r="M98" s="54"/>
      <c r="N98" s="54"/>
      <c r="O98" s="54"/>
      <c r="P98" s="54"/>
      <c r="Q98" s="60"/>
    </row>
    <row r="99" spans="1:17" x14ac:dyDescent="0.25">
      <c r="A99" s="5" t="str">
        <f t="shared" si="3"/>
        <v>d</v>
      </c>
      <c r="B99" s="55">
        <f t="shared" si="4"/>
        <v>42610</v>
      </c>
      <c r="C99" s="60"/>
      <c r="D99" s="51">
        <f t="shared" si="5"/>
        <v>362075.79000000143</v>
      </c>
      <c r="E99" s="60"/>
      <c r="F99" s="52"/>
      <c r="G99" s="52"/>
      <c r="H99" s="52"/>
      <c r="I99" s="52"/>
      <c r="J99" s="60"/>
      <c r="K99" s="53"/>
      <c r="L99" s="53"/>
      <c r="M99" s="54"/>
      <c r="N99" s="54"/>
      <c r="O99" s="54"/>
      <c r="P99" s="54"/>
      <c r="Q99" s="60"/>
    </row>
    <row r="100" spans="1:17" x14ac:dyDescent="0.25">
      <c r="A100" s="5" t="str">
        <f t="shared" si="3"/>
        <v>l</v>
      </c>
      <c r="B100" s="55">
        <f t="shared" si="4"/>
        <v>42611</v>
      </c>
      <c r="C100" s="60"/>
      <c r="D100" s="51">
        <f t="shared" si="5"/>
        <v>394675.79000000143</v>
      </c>
      <c r="E100" s="60"/>
      <c r="F100" s="52"/>
      <c r="G100" s="52">
        <v>32600</v>
      </c>
      <c r="H100" s="52"/>
      <c r="I100" s="52"/>
      <c r="J100" s="60"/>
      <c r="K100" s="53"/>
      <c r="L100" s="53"/>
      <c r="M100" s="54"/>
      <c r="N100" s="54"/>
      <c r="O100" s="54"/>
      <c r="P100" s="54"/>
      <c r="Q100" s="60"/>
    </row>
    <row r="101" spans="1:17" x14ac:dyDescent="0.25">
      <c r="A101" s="5" t="str">
        <f t="shared" si="3"/>
        <v>m</v>
      </c>
      <c r="B101" s="55">
        <f t="shared" si="4"/>
        <v>42612</v>
      </c>
      <c r="C101" s="60"/>
      <c r="D101" s="51">
        <f t="shared" si="5"/>
        <v>394675.79000000143</v>
      </c>
      <c r="E101" s="60"/>
      <c r="F101" s="52"/>
      <c r="G101" s="52"/>
      <c r="H101" s="52"/>
      <c r="I101" s="52"/>
      <c r="J101" s="60"/>
      <c r="K101" s="53"/>
      <c r="L101" s="53"/>
      <c r="M101" s="54"/>
      <c r="N101" s="54"/>
      <c r="O101" s="54"/>
      <c r="P101" s="54"/>
      <c r="Q101" s="60"/>
    </row>
    <row r="102" spans="1:17" x14ac:dyDescent="0.25">
      <c r="A102" s="5" t="str">
        <f t="shared" si="3"/>
        <v>m</v>
      </c>
      <c r="B102" s="55">
        <f t="shared" si="4"/>
        <v>42613</v>
      </c>
      <c r="C102" s="60"/>
      <c r="D102" s="51">
        <f t="shared" si="5"/>
        <v>394675.79000000143</v>
      </c>
      <c r="E102" s="60"/>
      <c r="F102" s="52"/>
      <c r="G102" s="52"/>
      <c r="H102" s="52"/>
      <c r="I102" s="52"/>
      <c r="J102" s="60"/>
      <c r="K102" s="53"/>
      <c r="L102" s="53"/>
      <c r="M102" s="54"/>
      <c r="N102" s="54"/>
      <c r="O102" s="54"/>
      <c r="P102" s="54"/>
      <c r="Q102" s="60"/>
    </row>
    <row r="103" spans="1:17" x14ac:dyDescent="0.25">
      <c r="A103" s="5" t="str">
        <f t="shared" si="3"/>
        <v>j</v>
      </c>
      <c r="B103" s="55">
        <f t="shared" si="4"/>
        <v>42614</v>
      </c>
      <c r="C103" s="60"/>
      <c r="D103" s="51">
        <f t="shared" si="5"/>
        <v>45816.790000001434</v>
      </c>
      <c r="E103" s="60"/>
      <c r="F103" s="52"/>
      <c r="G103" s="52"/>
      <c r="H103" s="52"/>
      <c r="I103" s="52"/>
      <c r="J103" s="60"/>
      <c r="K103" s="53">
        <v>108859</v>
      </c>
      <c r="L103" s="53">
        <v>240000</v>
      </c>
      <c r="M103" s="54"/>
      <c r="N103" s="54"/>
      <c r="O103" s="54"/>
      <c r="P103" s="54"/>
      <c r="Q103" s="60"/>
    </row>
    <row r="104" spans="1:17" x14ac:dyDescent="0.25">
      <c r="A104" s="5" t="str">
        <f t="shared" si="3"/>
        <v>v</v>
      </c>
      <c r="B104" s="55">
        <f t="shared" si="4"/>
        <v>42615</v>
      </c>
      <c r="C104" s="60"/>
      <c r="D104" s="51">
        <f t="shared" si="5"/>
        <v>5382.7900000014342</v>
      </c>
      <c r="E104" s="60"/>
      <c r="F104" s="52"/>
      <c r="G104" s="52"/>
      <c r="H104" s="52"/>
      <c r="I104" s="52"/>
      <c r="J104" s="60"/>
      <c r="K104" s="53">
        <v>40434</v>
      </c>
      <c r="L104" s="53"/>
      <c r="M104" s="54"/>
      <c r="N104" s="54"/>
      <c r="O104" s="54"/>
      <c r="P104" s="54"/>
      <c r="Q104" s="60"/>
    </row>
    <row r="105" spans="1:17" x14ac:dyDescent="0.25">
      <c r="A105" s="5" t="str">
        <f t="shared" si="3"/>
        <v>s</v>
      </c>
      <c r="B105" s="55">
        <f t="shared" si="4"/>
        <v>42616</v>
      </c>
      <c r="C105" s="60"/>
      <c r="D105" s="51">
        <f t="shared" si="5"/>
        <v>5382.7900000014342</v>
      </c>
      <c r="E105" s="60"/>
      <c r="F105" s="52"/>
      <c r="G105" s="52"/>
      <c r="H105" s="52"/>
      <c r="I105" s="52"/>
      <c r="J105" s="60"/>
      <c r="K105" s="53"/>
      <c r="L105" s="53"/>
      <c r="M105" s="54"/>
      <c r="N105" s="54"/>
      <c r="O105" s="54"/>
      <c r="P105" s="54"/>
      <c r="Q105" s="60"/>
    </row>
    <row r="106" spans="1:17" x14ac:dyDescent="0.25">
      <c r="A106" s="5" t="str">
        <f t="shared" si="3"/>
        <v>d</v>
      </c>
      <c r="B106" s="55">
        <f t="shared" si="4"/>
        <v>42617</v>
      </c>
      <c r="C106" s="60"/>
      <c r="D106" s="51">
        <f t="shared" si="5"/>
        <v>5382.7900000014342</v>
      </c>
      <c r="E106" s="60"/>
      <c r="F106" s="52"/>
      <c r="G106" s="52"/>
      <c r="H106" s="52"/>
      <c r="I106" s="52"/>
      <c r="J106" s="60"/>
      <c r="K106" s="53"/>
      <c r="L106" s="53"/>
      <c r="M106" s="54"/>
      <c r="N106" s="54"/>
      <c r="O106" s="54"/>
      <c r="P106" s="54"/>
      <c r="Q106" s="60"/>
    </row>
    <row r="107" spans="1:17" x14ac:dyDescent="0.25">
      <c r="A107" s="5" t="str">
        <f t="shared" si="3"/>
        <v>l</v>
      </c>
      <c r="B107" s="55">
        <f t="shared" si="4"/>
        <v>42618</v>
      </c>
      <c r="C107" s="60"/>
      <c r="D107" s="51">
        <f t="shared" si="5"/>
        <v>5382.7900000014342</v>
      </c>
      <c r="E107" s="60"/>
      <c r="F107" s="52"/>
      <c r="G107" s="52"/>
      <c r="H107" s="52"/>
      <c r="I107" s="52"/>
      <c r="J107" s="60"/>
      <c r="K107" s="53"/>
      <c r="L107" s="53"/>
      <c r="M107" s="54"/>
      <c r="N107" s="54"/>
      <c r="O107" s="54"/>
      <c r="P107" s="54"/>
      <c r="Q107" s="60"/>
    </row>
    <row r="108" spans="1:17" x14ac:dyDescent="0.25">
      <c r="A108" s="5" t="str">
        <f t="shared" si="3"/>
        <v>m</v>
      </c>
      <c r="B108" s="55">
        <f t="shared" si="4"/>
        <v>42619</v>
      </c>
      <c r="C108" s="60"/>
      <c r="D108" s="51">
        <f t="shared" si="5"/>
        <v>5382.7900000014342</v>
      </c>
      <c r="E108" s="60"/>
      <c r="F108" s="52"/>
      <c r="G108" s="52"/>
      <c r="H108" s="52"/>
      <c r="I108" s="52"/>
      <c r="J108" s="60"/>
      <c r="K108" s="53"/>
      <c r="L108" s="53"/>
      <c r="M108" s="54"/>
      <c r="N108" s="54"/>
      <c r="O108" s="54"/>
      <c r="P108" s="54"/>
      <c r="Q108" s="60"/>
    </row>
    <row r="109" spans="1:17" x14ac:dyDescent="0.25">
      <c r="A109" s="5" t="str">
        <f t="shared" si="3"/>
        <v>m</v>
      </c>
      <c r="B109" s="55">
        <f t="shared" si="4"/>
        <v>42620</v>
      </c>
      <c r="C109" s="60"/>
      <c r="D109" s="51">
        <f t="shared" si="5"/>
        <v>5382.7900000014342</v>
      </c>
      <c r="E109" s="60"/>
      <c r="F109" s="52"/>
      <c r="G109" s="52"/>
      <c r="H109" s="52"/>
      <c r="I109" s="52"/>
      <c r="J109" s="60"/>
      <c r="K109" s="53"/>
      <c r="L109" s="53"/>
      <c r="M109" s="54"/>
      <c r="N109" s="54"/>
      <c r="O109" s="54"/>
      <c r="P109" s="54"/>
      <c r="Q109" s="60"/>
    </row>
    <row r="110" spans="1:17" x14ac:dyDescent="0.25">
      <c r="A110" s="5" t="str">
        <f t="shared" si="3"/>
        <v>j</v>
      </c>
      <c r="B110" s="55">
        <f t="shared" si="4"/>
        <v>42621</v>
      </c>
      <c r="C110" s="60"/>
      <c r="D110" s="51">
        <f t="shared" si="5"/>
        <v>5382.7900000014342</v>
      </c>
      <c r="E110" s="60"/>
      <c r="F110" s="52"/>
      <c r="G110" s="52"/>
      <c r="H110" s="52"/>
      <c r="I110" s="52"/>
      <c r="J110" s="60"/>
      <c r="K110" s="53"/>
      <c r="L110" s="53"/>
      <c r="M110" s="54"/>
      <c r="N110" s="54"/>
      <c r="O110" s="54"/>
      <c r="P110" s="54"/>
      <c r="Q110" s="60"/>
    </row>
    <row r="111" spans="1:17" x14ac:dyDescent="0.25">
      <c r="A111" s="5" t="str">
        <f t="shared" si="3"/>
        <v>v</v>
      </c>
      <c r="B111" s="55">
        <f t="shared" si="4"/>
        <v>42622</v>
      </c>
      <c r="C111" s="60"/>
      <c r="D111" s="51">
        <f t="shared" si="5"/>
        <v>5382.7900000014342</v>
      </c>
      <c r="E111" s="60"/>
      <c r="F111" s="52"/>
      <c r="G111" s="52"/>
      <c r="H111" s="52"/>
      <c r="I111" s="52"/>
      <c r="J111" s="60"/>
      <c r="K111" s="53"/>
      <c r="L111" s="53"/>
      <c r="M111" s="54"/>
      <c r="N111" s="54"/>
      <c r="O111" s="54"/>
      <c r="P111" s="54"/>
      <c r="Q111" s="60"/>
    </row>
    <row r="112" spans="1:17" x14ac:dyDescent="0.25">
      <c r="A112" s="5" t="str">
        <f t="shared" si="3"/>
        <v>s</v>
      </c>
      <c r="B112" s="55">
        <f t="shared" si="4"/>
        <v>42623</v>
      </c>
      <c r="C112" s="60"/>
      <c r="D112" s="51">
        <f t="shared" si="5"/>
        <v>5382.7900000014342</v>
      </c>
      <c r="E112" s="60"/>
      <c r="F112" s="52"/>
      <c r="G112" s="52"/>
      <c r="H112" s="52"/>
      <c r="I112" s="52"/>
      <c r="J112" s="60"/>
      <c r="K112" s="53"/>
      <c r="L112" s="53"/>
      <c r="M112" s="54"/>
      <c r="N112" s="54"/>
      <c r="O112" s="54"/>
      <c r="P112" s="54"/>
      <c r="Q112" s="60"/>
    </row>
    <row r="113" spans="1:17" x14ac:dyDescent="0.25">
      <c r="A113" s="5" t="str">
        <f t="shared" si="3"/>
        <v>d</v>
      </c>
      <c r="B113" s="55">
        <f t="shared" si="4"/>
        <v>42624</v>
      </c>
      <c r="C113" s="60"/>
      <c r="D113" s="51">
        <f t="shared" si="5"/>
        <v>5382.7900000014342</v>
      </c>
      <c r="E113" s="60"/>
      <c r="F113" s="52"/>
      <c r="G113" s="52"/>
      <c r="H113" s="52"/>
      <c r="I113" s="52"/>
      <c r="J113" s="60"/>
      <c r="K113" s="53"/>
      <c r="L113" s="53"/>
      <c r="M113" s="54"/>
      <c r="N113" s="54"/>
      <c r="O113" s="54"/>
      <c r="P113" s="54"/>
      <c r="Q113" s="60"/>
    </row>
    <row r="114" spans="1:17" x14ac:dyDescent="0.25">
      <c r="A114" s="5" t="str">
        <f t="shared" si="3"/>
        <v>l</v>
      </c>
      <c r="B114" s="55">
        <f t="shared" si="4"/>
        <v>42625</v>
      </c>
      <c r="C114" s="60"/>
      <c r="D114" s="51">
        <f t="shared" si="5"/>
        <v>5382.7900000014342</v>
      </c>
      <c r="E114" s="60"/>
      <c r="F114" s="52"/>
      <c r="G114" s="52"/>
      <c r="H114" s="52"/>
      <c r="I114" s="52"/>
      <c r="J114" s="60"/>
      <c r="K114" s="53"/>
      <c r="L114" s="53"/>
      <c r="M114" s="54"/>
      <c r="N114" s="54"/>
      <c r="O114" s="54"/>
      <c r="P114" s="54"/>
      <c r="Q114" s="60"/>
    </row>
    <row r="115" spans="1:17" x14ac:dyDescent="0.25">
      <c r="A115" s="5" t="str">
        <f t="shared" si="3"/>
        <v>m</v>
      </c>
      <c r="B115" s="55">
        <f t="shared" si="4"/>
        <v>42626</v>
      </c>
      <c r="C115" s="60"/>
      <c r="D115" s="51">
        <f t="shared" si="5"/>
        <v>5382.7900000014342</v>
      </c>
      <c r="E115" s="60"/>
      <c r="F115" s="52"/>
      <c r="G115" s="52"/>
      <c r="H115" s="52"/>
      <c r="I115" s="52"/>
      <c r="J115" s="60"/>
      <c r="K115" s="53"/>
      <c r="L115" s="53"/>
      <c r="M115" s="54"/>
      <c r="N115" s="54"/>
      <c r="O115" s="54"/>
      <c r="P115" s="54"/>
      <c r="Q115" s="60"/>
    </row>
    <row r="116" spans="1:17" x14ac:dyDescent="0.25">
      <c r="A116" s="5" t="str">
        <f t="shared" si="3"/>
        <v>m</v>
      </c>
      <c r="B116" s="55">
        <f t="shared" si="4"/>
        <v>42627</v>
      </c>
      <c r="C116" s="60"/>
      <c r="D116" s="51">
        <f t="shared" si="5"/>
        <v>5382.7900000014342</v>
      </c>
      <c r="E116" s="60"/>
      <c r="F116" s="52"/>
      <c r="G116" s="52"/>
      <c r="H116" s="52"/>
      <c r="I116" s="52"/>
      <c r="J116" s="60"/>
      <c r="K116" s="53"/>
      <c r="L116" s="53"/>
      <c r="M116" s="54"/>
      <c r="N116" s="54"/>
      <c r="O116" s="54"/>
      <c r="P116" s="54"/>
      <c r="Q116" s="60"/>
    </row>
    <row r="117" spans="1:17" x14ac:dyDescent="0.25">
      <c r="A117" s="5" t="str">
        <f t="shared" si="3"/>
        <v>j</v>
      </c>
      <c r="B117" s="55">
        <f t="shared" si="4"/>
        <v>42628</v>
      </c>
      <c r="C117" s="60"/>
      <c r="D117" s="51">
        <f t="shared" si="5"/>
        <v>-9197.2099999985658</v>
      </c>
      <c r="E117" s="60"/>
      <c r="F117" s="52"/>
      <c r="G117" s="52"/>
      <c r="H117" s="52"/>
      <c r="I117" s="52"/>
      <c r="J117" s="60"/>
      <c r="K117" s="53">
        <v>14580</v>
      </c>
      <c r="L117" s="53"/>
      <c r="M117" s="54"/>
      <c r="N117" s="54"/>
      <c r="O117" s="54"/>
      <c r="P117" s="54"/>
      <c r="Q117" s="60"/>
    </row>
    <row r="118" spans="1:17" x14ac:dyDescent="0.25">
      <c r="A118" s="5" t="str">
        <f t="shared" si="3"/>
        <v>v</v>
      </c>
      <c r="B118" s="55">
        <f t="shared" si="4"/>
        <v>42629</v>
      </c>
      <c r="C118" s="60"/>
      <c r="D118" s="51">
        <f t="shared" si="5"/>
        <v>-9197.2099999985658</v>
      </c>
      <c r="E118" s="60"/>
      <c r="F118" s="52"/>
      <c r="G118" s="52"/>
      <c r="H118" s="52"/>
      <c r="I118" s="52"/>
      <c r="J118" s="60"/>
      <c r="K118" s="53"/>
      <c r="L118" s="53"/>
      <c r="M118" s="54"/>
      <c r="N118" s="54"/>
      <c r="O118" s="54"/>
      <c r="P118" s="54"/>
      <c r="Q118" s="60"/>
    </row>
    <row r="119" spans="1:17" x14ac:dyDescent="0.25">
      <c r="A119" s="5" t="str">
        <f t="shared" si="3"/>
        <v>s</v>
      </c>
      <c r="B119" s="55">
        <f t="shared" si="4"/>
        <v>42630</v>
      </c>
      <c r="C119" s="60"/>
      <c r="D119" s="51">
        <f t="shared" si="5"/>
        <v>-9197.2099999985658</v>
      </c>
      <c r="E119" s="60"/>
      <c r="F119" s="52"/>
      <c r="G119" s="52"/>
      <c r="H119" s="52"/>
      <c r="I119" s="52"/>
      <c r="J119" s="60"/>
      <c r="K119" s="53"/>
      <c r="L119" s="53"/>
      <c r="M119" s="54"/>
      <c r="N119" s="54"/>
      <c r="O119" s="54"/>
      <c r="P119" s="54"/>
      <c r="Q119" s="60"/>
    </row>
    <row r="120" spans="1:17" x14ac:dyDescent="0.25">
      <c r="A120" s="5" t="str">
        <f t="shared" si="3"/>
        <v>d</v>
      </c>
      <c r="B120" s="55">
        <f t="shared" si="4"/>
        <v>42631</v>
      </c>
      <c r="C120" s="60"/>
      <c r="D120" s="51">
        <f t="shared" si="5"/>
        <v>-9197.2099999985658</v>
      </c>
      <c r="E120" s="60"/>
      <c r="F120" s="52"/>
      <c r="G120" s="52"/>
      <c r="H120" s="52"/>
      <c r="I120" s="52"/>
      <c r="J120" s="60"/>
      <c r="K120" s="53"/>
      <c r="L120" s="53"/>
      <c r="M120" s="54"/>
      <c r="N120" s="54"/>
      <c r="O120" s="54"/>
      <c r="P120" s="54"/>
      <c r="Q120" s="60"/>
    </row>
    <row r="121" spans="1:17" x14ac:dyDescent="0.25">
      <c r="A121" s="5" t="str">
        <f t="shared" si="3"/>
        <v>l</v>
      </c>
      <c r="B121" s="55">
        <f t="shared" si="4"/>
        <v>42632</v>
      </c>
      <c r="C121" s="60"/>
      <c r="D121" s="51">
        <f t="shared" si="5"/>
        <v>-9197.2099999985658</v>
      </c>
      <c r="E121" s="60"/>
      <c r="F121" s="52"/>
      <c r="G121" s="52"/>
      <c r="H121" s="52"/>
      <c r="I121" s="52"/>
      <c r="J121" s="60"/>
      <c r="K121" s="53"/>
      <c r="L121" s="53"/>
      <c r="M121" s="54"/>
      <c r="N121" s="54"/>
      <c r="O121" s="54"/>
      <c r="P121" s="54"/>
      <c r="Q121" s="60"/>
    </row>
    <row r="122" spans="1:17" x14ac:dyDescent="0.25">
      <c r="A122" s="5" t="str">
        <f t="shared" si="3"/>
        <v>m</v>
      </c>
      <c r="B122" s="55">
        <f t="shared" si="4"/>
        <v>42633</v>
      </c>
      <c r="C122" s="60"/>
      <c r="D122" s="51">
        <f t="shared" si="5"/>
        <v>-9197.2099999985658</v>
      </c>
      <c r="E122" s="60"/>
      <c r="F122" s="52"/>
      <c r="G122" s="52"/>
      <c r="H122" s="52"/>
      <c r="I122" s="52"/>
      <c r="J122" s="60"/>
      <c r="K122" s="53"/>
      <c r="L122" s="53"/>
      <c r="M122" s="54"/>
      <c r="N122" s="54"/>
      <c r="O122" s="54"/>
      <c r="P122" s="54"/>
      <c r="Q122" s="60"/>
    </row>
    <row r="123" spans="1:17" x14ac:dyDescent="0.25">
      <c r="A123" s="5" t="str">
        <f t="shared" si="3"/>
        <v>m</v>
      </c>
      <c r="B123" s="55">
        <f t="shared" si="4"/>
        <v>42634</v>
      </c>
      <c r="C123" s="60"/>
      <c r="D123" s="51">
        <f t="shared" si="5"/>
        <v>-9197.2099999985658</v>
      </c>
      <c r="E123" s="60"/>
      <c r="F123" s="52"/>
      <c r="G123" s="52"/>
      <c r="H123" s="52"/>
      <c r="I123" s="52"/>
      <c r="J123" s="60"/>
      <c r="K123" s="53"/>
      <c r="L123" s="53"/>
      <c r="M123" s="54"/>
      <c r="N123" s="54"/>
      <c r="O123" s="54"/>
      <c r="P123" s="54"/>
      <c r="Q123" s="60"/>
    </row>
    <row r="124" spans="1:17" x14ac:dyDescent="0.25">
      <c r="A124" s="5" t="str">
        <f t="shared" si="3"/>
        <v>j</v>
      </c>
      <c r="B124" s="55">
        <f t="shared" si="4"/>
        <v>42635</v>
      </c>
      <c r="C124" s="60"/>
      <c r="D124" s="51">
        <f t="shared" si="5"/>
        <v>962843.79000000143</v>
      </c>
      <c r="E124" s="60"/>
      <c r="F124" s="52">
        <f>702630+51965+126560+11685+292199+212593+689</f>
        <v>1398321</v>
      </c>
      <c r="G124" s="52"/>
      <c r="H124" s="52"/>
      <c r="I124" s="52"/>
      <c r="J124" s="60"/>
      <c r="K124" s="53"/>
      <c r="L124" s="53">
        <v>312000</v>
      </c>
      <c r="M124" s="54">
        <v>114280</v>
      </c>
      <c r="N124" s="54"/>
      <c r="O124" s="54"/>
      <c r="P124" s="54"/>
      <c r="Q124" s="60"/>
    </row>
    <row r="125" spans="1:17" x14ac:dyDescent="0.25">
      <c r="A125" s="5" t="str">
        <f t="shared" si="3"/>
        <v>v</v>
      </c>
      <c r="B125" s="55">
        <f t="shared" si="4"/>
        <v>42636</v>
      </c>
      <c r="C125" s="60"/>
      <c r="D125" s="51">
        <f t="shared" si="5"/>
        <v>962843.79000000143</v>
      </c>
      <c r="E125" s="60"/>
      <c r="F125" s="52"/>
      <c r="G125" s="52"/>
      <c r="H125" s="52"/>
      <c r="I125" s="52"/>
      <c r="J125" s="60"/>
      <c r="K125" s="53"/>
      <c r="L125" s="53"/>
      <c r="M125" s="54"/>
      <c r="N125" s="54"/>
      <c r="O125" s="54"/>
      <c r="P125" s="54"/>
      <c r="Q125" s="60"/>
    </row>
    <row r="126" spans="1:17" x14ac:dyDescent="0.25">
      <c r="A126" s="5" t="str">
        <f t="shared" si="3"/>
        <v>s</v>
      </c>
      <c r="B126" s="55">
        <f t="shared" si="4"/>
        <v>42637</v>
      </c>
      <c r="C126" s="60"/>
      <c r="D126" s="51">
        <f t="shared" si="5"/>
        <v>962843.79000000143</v>
      </c>
      <c r="E126" s="60"/>
      <c r="F126" s="52"/>
      <c r="G126" s="52"/>
      <c r="H126" s="52"/>
      <c r="I126" s="52"/>
      <c r="J126" s="60"/>
      <c r="K126" s="53"/>
      <c r="L126" s="53"/>
      <c r="M126" s="54"/>
      <c r="N126" s="54"/>
      <c r="O126" s="54"/>
      <c r="P126" s="54"/>
      <c r="Q126" s="60"/>
    </row>
    <row r="127" spans="1:17" x14ac:dyDescent="0.25">
      <c r="A127" s="5" t="str">
        <f t="shared" si="3"/>
        <v>d</v>
      </c>
      <c r="B127" s="55">
        <f t="shared" si="4"/>
        <v>42638</v>
      </c>
      <c r="C127" s="60"/>
      <c r="D127" s="51">
        <f t="shared" si="5"/>
        <v>962843.79000000143</v>
      </c>
      <c r="E127" s="60"/>
      <c r="F127" s="52"/>
      <c r="G127" s="52"/>
      <c r="H127" s="52"/>
      <c r="I127" s="52"/>
      <c r="J127" s="60"/>
      <c r="K127" s="53"/>
      <c r="L127" s="53"/>
      <c r="M127" s="54"/>
      <c r="N127" s="54"/>
      <c r="O127" s="54"/>
      <c r="P127" s="54"/>
      <c r="Q127" s="60"/>
    </row>
    <row r="128" spans="1:17" x14ac:dyDescent="0.25">
      <c r="A128" s="5" t="str">
        <f t="shared" si="3"/>
        <v>l</v>
      </c>
      <c r="B128" s="55">
        <f t="shared" si="4"/>
        <v>42639</v>
      </c>
      <c r="C128" s="60"/>
      <c r="D128" s="51">
        <f t="shared" si="5"/>
        <v>962843.79000000143</v>
      </c>
      <c r="E128" s="60"/>
      <c r="F128" s="52"/>
      <c r="G128" s="52"/>
      <c r="H128" s="52"/>
      <c r="I128" s="52"/>
      <c r="J128" s="60"/>
      <c r="K128" s="53"/>
      <c r="L128" s="53"/>
      <c r="M128" s="54"/>
      <c r="N128" s="54"/>
      <c r="O128" s="54"/>
      <c r="P128" s="54"/>
      <c r="Q128" s="60"/>
    </row>
    <row r="129" spans="1:17" x14ac:dyDescent="0.25">
      <c r="A129" s="5" t="str">
        <f t="shared" si="3"/>
        <v>m</v>
      </c>
      <c r="B129" s="55">
        <f t="shared" si="4"/>
        <v>42640</v>
      </c>
      <c r="C129" s="60"/>
      <c r="D129" s="51">
        <f t="shared" si="5"/>
        <v>962843.79000000143</v>
      </c>
      <c r="E129" s="60"/>
      <c r="F129" s="52"/>
      <c r="G129" s="52"/>
      <c r="H129" s="52"/>
      <c r="I129" s="52"/>
      <c r="J129" s="60"/>
      <c r="K129" s="53"/>
      <c r="L129" s="53"/>
      <c r="M129" s="54"/>
      <c r="N129" s="54"/>
      <c r="O129" s="54"/>
      <c r="P129" s="54"/>
      <c r="Q129" s="60"/>
    </row>
    <row r="130" spans="1:17" x14ac:dyDescent="0.25">
      <c r="A130" s="5" t="str">
        <f t="shared" si="3"/>
        <v>m</v>
      </c>
      <c r="B130" s="55">
        <f t="shared" si="4"/>
        <v>42641</v>
      </c>
      <c r="C130" s="60"/>
      <c r="D130" s="51">
        <f t="shared" si="5"/>
        <v>962843.79000000143</v>
      </c>
      <c r="E130" s="60"/>
      <c r="F130" s="52"/>
      <c r="G130" s="52"/>
      <c r="H130" s="52"/>
      <c r="I130" s="52"/>
      <c r="J130" s="60"/>
      <c r="K130" s="53"/>
      <c r="L130" s="53"/>
      <c r="M130" s="54"/>
      <c r="N130" s="54"/>
      <c r="O130" s="54"/>
      <c r="P130" s="54"/>
      <c r="Q130" s="60"/>
    </row>
    <row r="131" spans="1:17" x14ac:dyDescent="0.25">
      <c r="A131" s="5" t="str">
        <f t="shared" si="3"/>
        <v>j</v>
      </c>
      <c r="B131" s="55">
        <f t="shared" si="4"/>
        <v>42642</v>
      </c>
      <c r="C131" s="60"/>
      <c r="D131" s="51">
        <f t="shared" si="5"/>
        <v>995443.79000000143</v>
      </c>
      <c r="E131" s="60"/>
      <c r="F131" s="52"/>
      <c r="G131" s="52">
        <v>32600</v>
      </c>
      <c r="H131" s="52"/>
      <c r="I131" s="52"/>
      <c r="J131" s="60"/>
      <c r="K131" s="53"/>
      <c r="L131" s="53"/>
      <c r="M131" s="54"/>
      <c r="N131" s="54"/>
      <c r="O131" s="54"/>
      <c r="P131" s="54"/>
      <c r="Q131" s="60"/>
    </row>
    <row r="132" spans="1:17" x14ac:dyDescent="0.25">
      <c r="A132" s="5" t="str">
        <f t="shared" ref="A132:A195" si="6">LEFT(TEXT(B132,"jjjj"),1)</f>
        <v>v</v>
      </c>
      <c r="B132" s="55">
        <f t="shared" si="4"/>
        <v>42643</v>
      </c>
      <c r="C132" s="60"/>
      <c r="D132" s="51">
        <f t="shared" si="5"/>
        <v>770443.79000000143</v>
      </c>
      <c r="E132" s="60"/>
      <c r="F132" s="52"/>
      <c r="G132" s="52"/>
      <c r="H132" s="52"/>
      <c r="I132" s="52"/>
      <c r="J132" s="60"/>
      <c r="K132" s="53"/>
      <c r="L132" s="53">
        <v>225000</v>
      </c>
      <c r="M132" s="54"/>
      <c r="N132" s="54"/>
      <c r="O132" s="54"/>
      <c r="P132" s="54"/>
      <c r="Q132" s="60"/>
    </row>
    <row r="133" spans="1:17" x14ac:dyDescent="0.25">
      <c r="A133" s="5" t="str">
        <f t="shared" si="6"/>
        <v>s</v>
      </c>
      <c r="B133" s="55">
        <f t="shared" ref="B133:B196" si="7">+B132+1</f>
        <v>42644</v>
      </c>
      <c r="C133" s="60"/>
      <c r="D133" s="51">
        <f t="shared" si="5"/>
        <v>770443.79000000143</v>
      </c>
      <c r="E133" s="60"/>
      <c r="F133" s="52"/>
      <c r="G133" s="52"/>
      <c r="H133" s="52"/>
      <c r="I133" s="52"/>
      <c r="J133" s="60"/>
      <c r="K133" s="53"/>
      <c r="L133" s="53"/>
      <c r="M133" s="54"/>
      <c r="N133" s="54"/>
      <c r="O133" s="54"/>
      <c r="P133" s="54"/>
      <c r="Q133" s="60"/>
    </row>
    <row r="134" spans="1:17" x14ac:dyDescent="0.25">
      <c r="A134" s="5" t="str">
        <f t="shared" si="6"/>
        <v>d</v>
      </c>
      <c r="B134" s="55">
        <f t="shared" si="7"/>
        <v>42645</v>
      </c>
      <c r="C134" s="60"/>
      <c r="D134" s="51">
        <f t="shared" ref="D134:D197" si="8">+D133+F134+G134+H134+I134-K134-L134-M134-N134-O134-P134</f>
        <v>770443.79000000143</v>
      </c>
      <c r="E134" s="60"/>
      <c r="F134" s="52"/>
      <c r="G134" s="52"/>
      <c r="H134" s="52"/>
      <c r="I134" s="52"/>
      <c r="J134" s="60"/>
      <c r="K134" s="53"/>
      <c r="L134" s="53"/>
      <c r="M134" s="54"/>
      <c r="N134" s="54"/>
      <c r="O134" s="54"/>
      <c r="P134" s="54"/>
      <c r="Q134" s="60"/>
    </row>
    <row r="135" spans="1:17" x14ac:dyDescent="0.25">
      <c r="A135" s="5" t="str">
        <f t="shared" si="6"/>
        <v>l</v>
      </c>
      <c r="B135" s="55">
        <f t="shared" si="7"/>
        <v>42646</v>
      </c>
      <c r="C135" s="60"/>
      <c r="D135" s="51">
        <f t="shared" si="8"/>
        <v>770443.79000000143</v>
      </c>
      <c r="E135" s="60"/>
      <c r="F135" s="52"/>
      <c r="G135" s="52"/>
      <c r="H135" s="52"/>
      <c r="I135" s="52"/>
      <c r="J135" s="60"/>
      <c r="K135" s="53"/>
      <c r="L135" s="53"/>
      <c r="M135" s="54"/>
      <c r="N135" s="54"/>
      <c r="O135" s="54"/>
      <c r="P135" s="54"/>
      <c r="Q135" s="60"/>
    </row>
    <row r="136" spans="1:17" x14ac:dyDescent="0.25">
      <c r="A136" s="5" t="str">
        <f t="shared" si="6"/>
        <v>m</v>
      </c>
      <c r="B136" s="55">
        <f t="shared" si="7"/>
        <v>42647</v>
      </c>
      <c r="C136" s="60"/>
      <c r="D136" s="51">
        <f t="shared" si="8"/>
        <v>770443.79000000143</v>
      </c>
      <c r="E136" s="60"/>
      <c r="F136" s="52"/>
      <c r="G136" s="52"/>
      <c r="H136" s="52"/>
      <c r="I136" s="52"/>
      <c r="J136" s="60"/>
      <c r="K136" s="53"/>
      <c r="L136" s="53"/>
      <c r="M136" s="54"/>
      <c r="N136" s="54"/>
      <c r="O136" s="54"/>
      <c r="P136" s="54"/>
      <c r="Q136" s="60"/>
    </row>
    <row r="137" spans="1:17" x14ac:dyDescent="0.25">
      <c r="A137" s="5" t="str">
        <f t="shared" si="6"/>
        <v>m</v>
      </c>
      <c r="B137" s="55">
        <f t="shared" si="7"/>
        <v>42648</v>
      </c>
      <c r="C137" s="60"/>
      <c r="D137" s="51">
        <f t="shared" si="8"/>
        <v>770443.79000000143</v>
      </c>
      <c r="E137" s="60"/>
      <c r="F137" s="52"/>
      <c r="G137" s="52"/>
      <c r="H137" s="52"/>
      <c r="I137" s="52"/>
      <c r="J137" s="60"/>
      <c r="K137" s="53"/>
      <c r="L137" s="53"/>
      <c r="M137" s="54"/>
      <c r="N137" s="54"/>
      <c r="O137" s="54"/>
      <c r="P137" s="54"/>
      <c r="Q137" s="60"/>
    </row>
    <row r="138" spans="1:17" x14ac:dyDescent="0.25">
      <c r="A138" s="5" t="str">
        <f t="shared" si="6"/>
        <v>j</v>
      </c>
      <c r="B138" s="55">
        <f t="shared" si="7"/>
        <v>42649</v>
      </c>
      <c r="C138" s="60"/>
      <c r="D138" s="51">
        <f t="shared" si="8"/>
        <v>770443.79000000143</v>
      </c>
      <c r="E138" s="60"/>
      <c r="F138" s="52"/>
      <c r="G138" s="52"/>
      <c r="H138" s="52"/>
      <c r="I138" s="52"/>
      <c r="J138" s="60"/>
      <c r="K138" s="53"/>
      <c r="L138" s="53"/>
      <c r="M138" s="54"/>
      <c r="N138" s="54"/>
      <c r="O138" s="54"/>
      <c r="P138" s="54"/>
      <c r="Q138" s="60"/>
    </row>
    <row r="139" spans="1:17" x14ac:dyDescent="0.25">
      <c r="A139" s="5" t="str">
        <f t="shared" si="6"/>
        <v>v</v>
      </c>
      <c r="B139" s="55">
        <f t="shared" si="7"/>
        <v>42650</v>
      </c>
      <c r="C139" s="60"/>
      <c r="D139" s="51">
        <f t="shared" si="8"/>
        <v>770443.79000000143</v>
      </c>
      <c r="E139" s="60"/>
      <c r="F139" s="52"/>
      <c r="G139" s="52"/>
      <c r="H139" s="52"/>
      <c r="I139" s="52"/>
      <c r="J139" s="60"/>
      <c r="K139" s="53"/>
      <c r="L139" s="53"/>
      <c r="M139" s="54"/>
      <c r="N139" s="54"/>
      <c r="O139" s="54"/>
      <c r="P139" s="54"/>
      <c r="Q139" s="60"/>
    </row>
    <row r="140" spans="1:17" x14ac:dyDescent="0.25">
      <c r="A140" s="5" t="str">
        <f t="shared" si="6"/>
        <v>s</v>
      </c>
      <c r="B140" s="55">
        <f t="shared" si="7"/>
        <v>42651</v>
      </c>
      <c r="C140" s="60"/>
      <c r="D140" s="51">
        <f t="shared" si="8"/>
        <v>770443.79000000143</v>
      </c>
      <c r="E140" s="60"/>
      <c r="F140" s="52"/>
      <c r="G140" s="52"/>
      <c r="H140" s="52"/>
      <c r="I140" s="52"/>
      <c r="J140" s="60"/>
      <c r="K140" s="53"/>
      <c r="L140" s="53"/>
      <c r="M140" s="54"/>
      <c r="N140" s="54"/>
      <c r="O140" s="54"/>
      <c r="P140" s="54"/>
      <c r="Q140" s="60"/>
    </row>
    <row r="141" spans="1:17" x14ac:dyDescent="0.25">
      <c r="A141" s="5" t="str">
        <f t="shared" si="6"/>
        <v>d</v>
      </c>
      <c r="B141" s="55">
        <f t="shared" si="7"/>
        <v>42652</v>
      </c>
      <c r="C141" s="60"/>
      <c r="D141" s="51">
        <f t="shared" si="8"/>
        <v>770443.79000000143</v>
      </c>
      <c r="E141" s="60"/>
      <c r="F141" s="52"/>
      <c r="G141" s="52"/>
      <c r="H141" s="52"/>
      <c r="I141" s="52"/>
      <c r="J141" s="60"/>
      <c r="K141" s="53"/>
      <c r="L141" s="53"/>
      <c r="M141" s="54"/>
      <c r="N141" s="54"/>
      <c r="O141" s="54"/>
      <c r="P141" s="54"/>
      <c r="Q141" s="60"/>
    </row>
    <row r="142" spans="1:17" x14ac:dyDescent="0.25">
      <c r="A142" s="5" t="str">
        <f t="shared" si="6"/>
        <v>l</v>
      </c>
      <c r="B142" s="55">
        <f t="shared" si="7"/>
        <v>42653</v>
      </c>
      <c r="C142" s="60"/>
      <c r="D142" s="51">
        <f t="shared" si="8"/>
        <v>770443.79000000143</v>
      </c>
      <c r="E142" s="60"/>
      <c r="F142" s="52"/>
      <c r="G142" s="52"/>
      <c r="H142" s="52"/>
      <c r="I142" s="52"/>
      <c r="J142" s="60"/>
      <c r="K142" s="53"/>
      <c r="L142" s="53"/>
      <c r="M142" s="54"/>
      <c r="N142" s="54"/>
      <c r="O142" s="54"/>
      <c r="P142" s="54"/>
      <c r="Q142" s="60"/>
    </row>
    <row r="143" spans="1:17" x14ac:dyDescent="0.25">
      <c r="A143" s="5" t="str">
        <f t="shared" si="6"/>
        <v>m</v>
      </c>
      <c r="B143" s="55">
        <f t="shared" si="7"/>
        <v>42654</v>
      </c>
      <c r="C143" s="60"/>
      <c r="D143" s="51">
        <f t="shared" si="8"/>
        <v>770443.79000000143</v>
      </c>
      <c r="E143" s="60"/>
      <c r="F143" s="52"/>
      <c r="G143" s="52"/>
      <c r="H143" s="52"/>
      <c r="I143" s="52"/>
      <c r="J143" s="60"/>
      <c r="K143" s="53"/>
      <c r="L143" s="53"/>
      <c r="M143" s="54"/>
      <c r="N143" s="54"/>
      <c r="O143" s="54"/>
      <c r="P143" s="54"/>
      <c r="Q143" s="60"/>
    </row>
    <row r="144" spans="1:17" x14ac:dyDescent="0.25">
      <c r="A144" s="5" t="str">
        <f t="shared" si="6"/>
        <v>m</v>
      </c>
      <c r="B144" s="55">
        <f t="shared" si="7"/>
        <v>42655</v>
      </c>
      <c r="C144" s="60"/>
      <c r="D144" s="51">
        <f t="shared" si="8"/>
        <v>770443.79000000143</v>
      </c>
      <c r="E144" s="60"/>
      <c r="F144" s="52"/>
      <c r="G144" s="52"/>
      <c r="H144" s="52"/>
      <c r="I144" s="52"/>
      <c r="J144" s="60"/>
      <c r="K144" s="53"/>
      <c r="L144" s="53"/>
      <c r="M144" s="54"/>
      <c r="N144" s="54"/>
      <c r="O144" s="54"/>
      <c r="P144" s="54"/>
      <c r="Q144" s="60"/>
    </row>
    <row r="145" spans="1:17" x14ac:dyDescent="0.25">
      <c r="A145" s="5" t="str">
        <f t="shared" si="6"/>
        <v>j</v>
      </c>
      <c r="B145" s="55">
        <f t="shared" si="7"/>
        <v>42656</v>
      </c>
      <c r="C145" s="60"/>
      <c r="D145" s="51">
        <f t="shared" si="8"/>
        <v>770443.79000000143</v>
      </c>
      <c r="E145" s="60"/>
      <c r="F145" s="52"/>
      <c r="G145" s="52"/>
      <c r="H145" s="52"/>
      <c r="I145" s="52"/>
      <c r="J145" s="60"/>
      <c r="K145" s="53"/>
      <c r="L145" s="53"/>
      <c r="M145" s="54"/>
      <c r="N145" s="54"/>
      <c r="O145" s="54"/>
      <c r="P145" s="54"/>
      <c r="Q145" s="60"/>
    </row>
    <row r="146" spans="1:17" x14ac:dyDescent="0.25">
      <c r="A146" s="5" t="str">
        <f t="shared" si="6"/>
        <v>v</v>
      </c>
      <c r="B146" s="55">
        <f t="shared" si="7"/>
        <v>42657</v>
      </c>
      <c r="C146" s="60"/>
      <c r="D146" s="51">
        <f t="shared" si="8"/>
        <v>743076.79000000143</v>
      </c>
      <c r="E146" s="60"/>
      <c r="F146" s="52"/>
      <c r="G146" s="52"/>
      <c r="H146" s="52"/>
      <c r="I146" s="52"/>
      <c r="J146" s="60"/>
      <c r="K146" s="53">
        <v>27367</v>
      </c>
      <c r="L146" s="53"/>
      <c r="M146" s="54"/>
      <c r="N146" s="54"/>
      <c r="O146" s="54"/>
      <c r="P146" s="54"/>
      <c r="Q146" s="60"/>
    </row>
    <row r="147" spans="1:17" x14ac:dyDescent="0.25">
      <c r="A147" s="5" t="str">
        <f t="shared" si="6"/>
        <v>s</v>
      </c>
      <c r="B147" s="55">
        <f t="shared" si="7"/>
        <v>42658</v>
      </c>
      <c r="C147" s="60"/>
      <c r="D147" s="51">
        <f t="shared" si="8"/>
        <v>743076.79000000143</v>
      </c>
      <c r="E147" s="60"/>
      <c r="F147" s="52"/>
      <c r="G147" s="52"/>
      <c r="H147" s="52"/>
      <c r="I147" s="52"/>
      <c r="J147" s="60"/>
      <c r="K147" s="53"/>
      <c r="L147" s="53"/>
      <c r="M147" s="54"/>
      <c r="N147" s="54"/>
      <c r="O147" s="54"/>
      <c r="P147" s="54"/>
      <c r="Q147" s="60"/>
    </row>
    <row r="148" spans="1:17" x14ac:dyDescent="0.25">
      <c r="A148" s="5" t="str">
        <f t="shared" si="6"/>
        <v>d</v>
      </c>
      <c r="B148" s="55">
        <f t="shared" si="7"/>
        <v>42659</v>
      </c>
      <c r="C148" s="60"/>
      <c r="D148" s="51">
        <f t="shared" si="8"/>
        <v>743076.79000000143</v>
      </c>
      <c r="E148" s="60"/>
      <c r="F148" s="52"/>
      <c r="G148" s="52"/>
      <c r="H148" s="52"/>
      <c r="I148" s="52"/>
      <c r="J148" s="60"/>
      <c r="K148" s="53"/>
      <c r="L148" s="53"/>
      <c r="M148" s="54"/>
      <c r="N148" s="54"/>
      <c r="O148" s="54"/>
      <c r="P148" s="54"/>
      <c r="Q148" s="60"/>
    </row>
    <row r="149" spans="1:17" x14ac:dyDescent="0.25">
      <c r="A149" s="5" t="str">
        <f t="shared" si="6"/>
        <v>l</v>
      </c>
      <c r="B149" s="55">
        <f t="shared" si="7"/>
        <v>42660</v>
      </c>
      <c r="C149" s="60"/>
      <c r="D149" s="51">
        <f t="shared" si="8"/>
        <v>416522.79000000143</v>
      </c>
      <c r="E149" s="60"/>
      <c r="F149" s="52"/>
      <c r="G149" s="52"/>
      <c r="H149" s="52"/>
      <c r="I149" s="52"/>
      <c r="J149" s="60"/>
      <c r="K149" s="53"/>
      <c r="L149" s="53"/>
      <c r="M149" s="54"/>
      <c r="N149" s="54">
        <v>326554</v>
      </c>
      <c r="O149" s="54"/>
      <c r="P149" s="54"/>
      <c r="Q149" s="60"/>
    </row>
    <row r="150" spans="1:17" x14ac:dyDescent="0.25">
      <c r="A150" s="5" t="str">
        <f t="shared" si="6"/>
        <v>m</v>
      </c>
      <c r="B150" s="55">
        <f t="shared" si="7"/>
        <v>42661</v>
      </c>
      <c r="C150" s="60"/>
      <c r="D150" s="51">
        <f t="shared" si="8"/>
        <v>416522.79000000143</v>
      </c>
      <c r="E150" s="60"/>
      <c r="F150" s="52"/>
      <c r="G150" s="52"/>
      <c r="H150" s="52"/>
      <c r="I150" s="52"/>
      <c r="J150" s="60"/>
      <c r="K150" s="53"/>
      <c r="L150" s="53"/>
      <c r="M150" s="54"/>
      <c r="N150" s="54"/>
      <c r="O150" s="54"/>
      <c r="P150" s="54"/>
      <c r="Q150" s="60"/>
    </row>
    <row r="151" spans="1:17" x14ac:dyDescent="0.25">
      <c r="A151" s="5" t="str">
        <f t="shared" si="6"/>
        <v>m</v>
      </c>
      <c r="B151" s="55">
        <f t="shared" si="7"/>
        <v>42662</v>
      </c>
      <c r="C151" s="60"/>
      <c r="D151" s="51">
        <f t="shared" si="8"/>
        <v>416522.79000000143</v>
      </c>
      <c r="E151" s="60"/>
      <c r="F151" s="52"/>
      <c r="G151" s="52"/>
      <c r="H151" s="52"/>
      <c r="I151" s="52"/>
      <c r="J151" s="60"/>
      <c r="K151" s="53"/>
      <c r="L151" s="53"/>
      <c r="M151" s="54"/>
      <c r="N151" s="54"/>
      <c r="O151" s="54"/>
      <c r="P151" s="54"/>
      <c r="Q151" s="60"/>
    </row>
    <row r="152" spans="1:17" x14ac:dyDescent="0.25">
      <c r="A152" s="5" t="str">
        <f t="shared" si="6"/>
        <v>j</v>
      </c>
      <c r="B152" s="55">
        <f t="shared" si="7"/>
        <v>42663</v>
      </c>
      <c r="C152" s="60"/>
      <c r="D152" s="51">
        <f t="shared" si="8"/>
        <v>416522.79000000143</v>
      </c>
      <c r="E152" s="60"/>
      <c r="F152" s="52"/>
      <c r="G152" s="52"/>
      <c r="H152" s="52"/>
      <c r="I152" s="52"/>
      <c r="J152" s="60"/>
      <c r="K152" s="53"/>
      <c r="L152" s="53"/>
      <c r="M152" s="54"/>
      <c r="N152" s="54"/>
      <c r="O152" s="54"/>
      <c r="P152" s="54"/>
      <c r="Q152" s="60"/>
    </row>
    <row r="153" spans="1:17" x14ac:dyDescent="0.25">
      <c r="A153" s="5" t="str">
        <f t="shared" si="6"/>
        <v>v</v>
      </c>
      <c r="B153" s="55">
        <f t="shared" si="7"/>
        <v>42664</v>
      </c>
      <c r="C153" s="60"/>
      <c r="D153" s="51">
        <f t="shared" si="8"/>
        <v>1502843.7900000014</v>
      </c>
      <c r="E153" s="60"/>
      <c r="F153" s="52">
        <f>702630+51965+126560+11685+292199+212593+689</f>
        <v>1398321</v>
      </c>
      <c r="G153" s="52"/>
      <c r="H153" s="52"/>
      <c r="I153" s="52"/>
      <c r="J153" s="60"/>
      <c r="K153" s="53"/>
      <c r="L153" s="53">
        <v>312000</v>
      </c>
      <c r="M153" s="54"/>
      <c r="N153" s="54"/>
      <c r="O153" s="54"/>
      <c r="P153" s="54"/>
      <c r="Q153" s="60"/>
    </row>
    <row r="154" spans="1:17" x14ac:dyDescent="0.25">
      <c r="A154" s="5" t="str">
        <f t="shared" si="6"/>
        <v>s</v>
      </c>
      <c r="B154" s="55">
        <f t="shared" si="7"/>
        <v>42665</v>
      </c>
      <c r="C154" s="60"/>
      <c r="D154" s="51">
        <f t="shared" si="8"/>
        <v>1502843.7900000014</v>
      </c>
      <c r="E154" s="60"/>
      <c r="F154" s="52"/>
      <c r="G154" s="52"/>
      <c r="H154" s="52"/>
      <c r="I154" s="52"/>
      <c r="J154" s="60"/>
      <c r="K154" s="53"/>
      <c r="L154" s="53"/>
      <c r="M154" s="54"/>
      <c r="N154" s="54"/>
      <c r="O154" s="54"/>
      <c r="P154" s="54"/>
      <c r="Q154" s="60"/>
    </row>
    <row r="155" spans="1:17" x14ac:dyDescent="0.25">
      <c r="A155" s="5" t="str">
        <f t="shared" si="6"/>
        <v>d</v>
      </c>
      <c r="B155" s="55">
        <f t="shared" si="7"/>
        <v>42666</v>
      </c>
      <c r="C155" s="60"/>
      <c r="D155" s="51">
        <f t="shared" si="8"/>
        <v>1502843.7900000014</v>
      </c>
      <c r="E155" s="60"/>
      <c r="F155" s="52"/>
      <c r="G155" s="52"/>
      <c r="H155" s="52"/>
      <c r="I155" s="52"/>
      <c r="J155" s="60"/>
      <c r="K155" s="53"/>
      <c r="L155" s="53"/>
      <c r="M155" s="54"/>
      <c r="N155" s="54"/>
      <c r="O155" s="54"/>
      <c r="P155" s="54"/>
      <c r="Q155" s="60"/>
    </row>
    <row r="156" spans="1:17" x14ac:dyDescent="0.25">
      <c r="A156" s="5" t="str">
        <f t="shared" si="6"/>
        <v>l</v>
      </c>
      <c r="B156" s="55">
        <f t="shared" si="7"/>
        <v>42667</v>
      </c>
      <c r="C156" s="60"/>
      <c r="D156" s="51">
        <f t="shared" si="8"/>
        <v>1502843.7900000014</v>
      </c>
      <c r="E156" s="60"/>
      <c r="F156" s="52"/>
      <c r="G156" s="52"/>
      <c r="H156" s="52"/>
      <c r="I156" s="52"/>
      <c r="J156" s="60"/>
      <c r="K156" s="53"/>
      <c r="L156" s="53"/>
      <c r="M156" s="54"/>
      <c r="N156" s="54"/>
      <c r="O156" s="54"/>
      <c r="P156" s="54"/>
      <c r="Q156" s="60"/>
    </row>
    <row r="157" spans="1:17" x14ac:dyDescent="0.25">
      <c r="A157" s="5" t="str">
        <f t="shared" si="6"/>
        <v>m</v>
      </c>
      <c r="B157" s="55">
        <f t="shared" si="7"/>
        <v>42668</v>
      </c>
      <c r="C157" s="60"/>
      <c r="D157" s="51">
        <f t="shared" si="8"/>
        <v>1421984.7900000014</v>
      </c>
      <c r="E157" s="60"/>
      <c r="F157" s="52"/>
      <c r="G157" s="52"/>
      <c r="H157" s="52"/>
      <c r="I157" s="52"/>
      <c r="J157" s="60"/>
      <c r="K157" s="53">
        <v>80859</v>
      </c>
      <c r="L157" s="53"/>
      <c r="M157" s="54"/>
      <c r="N157" s="54"/>
      <c r="O157" s="54"/>
      <c r="P157" s="54"/>
      <c r="Q157" s="60"/>
    </row>
    <row r="158" spans="1:17" x14ac:dyDescent="0.25">
      <c r="A158" s="5" t="str">
        <f t="shared" si="6"/>
        <v>m</v>
      </c>
      <c r="B158" s="55">
        <f t="shared" si="7"/>
        <v>42669</v>
      </c>
      <c r="C158" s="60"/>
      <c r="D158" s="51">
        <f t="shared" si="8"/>
        <v>1421984.7900000014</v>
      </c>
      <c r="E158" s="60"/>
      <c r="F158" s="52"/>
      <c r="G158" s="52"/>
      <c r="H158" s="52"/>
      <c r="I158" s="52"/>
      <c r="J158" s="60"/>
      <c r="K158" s="53"/>
      <c r="L158" s="53"/>
      <c r="M158" s="54"/>
      <c r="N158" s="54"/>
      <c r="O158" s="54"/>
      <c r="P158" s="54"/>
      <c r="Q158" s="60"/>
    </row>
    <row r="159" spans="1:17" x14ac:dyDescent="0.25">
      <c r="A159" s="5" t="str">
        <f t="shared" si="6"/>
        <v>j</v>
      </c>
      <c r="B159" s="55">
        <f t="shared" si="7"/>
        <v>42670</v>
      </c>
      <c r="C159" s="60"/>
      <c r="D159" s="51">
        <f t="shared" si="8"/>
        <v>1392810.7900000014</v>
      </c>
      <c r="E159" s="60"/>
      <c r="F159" s="52"/>
      <c r="G159" s="52"/>
      <c r="H159" s="52"/>
      <c r="I159" s="52"/>
      <c r="J159" s="60"/>
      <c r="K159" s="53">
        <v>29174</v>
      </c>
      <c r="L159" s="53"/>
      <c r="M159" s="54"/>
      <c r="N159" s="54"/>
      <c r="O159" s="54"/>
      <c r="P159" s="54"/>
      <c r="Q159" s="60"/>
    </row>
    <row r="160" spans="1:17" x14ac:dyDescent="0.25">
      <c r="A160" s="5" t="str">
        <f t="shared" si="6"/>
        <v>v</v>
      </c>
      <c r="B160" s="55">
        <f t="shared" si="7"/>
        <v>42671</v>
      </c>
      <c r="C160" s="60"/>
      <c r="D160" s="51">
        <f t="shared" si="8"/>
        <v>1425410.7900000014</v>
      </c>
      <c r="E160" s="60"/>
      <c r="F160" s="52"/>
      <c r="G160" s="52">
        <v>32600</v>
      </c>
      <c r="H160" s="52"/>
      <c r="I160" s="52"/>
      <c r="J160" s="60"/>
      <c r="K160" s="53"/>
      <c r="L160" s="53"/>
      <c r="M160" s="54"/>
      <c r="N160" s="54"/>
      <c r="O160" s="54"/>
      <c r="P160" s="54"/>
      <c r="Q160" s="60"/>
    </row>
    <row r="161" spans="1:17" x14ac:dyDescent="0.25">
      <c r="A161" s="5" t="str">
        <f t="shared" si="6"/>
        <v>s</v>
      </c>
      <c r="B161" s="55">
        <f t="shared" si="7"/>
        <v>42672</v>
      </c>
      <c r="C161" s="60"/>
      <c r="D161" s="51">
        <f t="shared" si="8"/>
        <v>1425410.7900000014</v>
      </c>
      <c r="E161" s="60"/>
      <c r="F161" s="52"/>
      <c r="G161" s="52"/>
      <c r="H161" s="52"/>
      <c r="I161" s="52"/>
      <c r="J161" s="60"/>
      <c r="K161" s="53"/>
      <c r="L161" s="53"/>
      <c r="M161" s="54"/>
      <c r="N161" s="54"/>
      <c r="O161" s="54"/>
      <c r="P161" s="54"/>
      <c r="Q161" s="60"/>
    </row>
    <row r="162" spans="1:17" x14ac:dyDescent="0.25">
      <c r="A162" s="5" t="str">
        <f t="shared" si="6"/>
        <v>d</v>
      </c>
      <c r="B162" s="55">
        <f t="shared" si="7"/>
        <v>42673</v>
      </c>
      <c r="C162" s="60"/>
      <c r="D162" s="51">
        <f t="shared" si="8"/>
        <v>1425410.7900000014</v>
      </c>
      <c r="E162" s="60"/>
      <c r="F162" s="52"/>
      <c r="G162" s="52"/>
      <c r="H162" s="52"/>
      <c r="I162" s="52"/>
      <c r="J162" s="60"/>
      <c r="K162" s="53"/>
      <c r="L162" s="53"/>
      <c r="M162" s="54"/>
      <c r="N162" s="54"/>
      <c r="O162" s="54"/>
      <c r="P162" s="54"/>
      <c r="Q162" s="60"/>
    </row>
    <row r="163" spans="1:17" x14ac:dyDescent="0.25">
      <c r="A163" s="5" t="str">
        <f t="shared" si="6"/>
        <v>l</v>
      </c>
      <c r="B163" s="55">
        <f t="shared" si="7"/>
        <v>42674</v>
      </c>
      <c r="C163" s="60"/>
      <c r="D163" s="51">
        <f t="shared" si="8"/>
        <v>1179535.7900000014</v>
      </c>
      <c r="E163" s="60"/>
      <c r="F163" s="52"/>
      <c r="G163" s="52"/>
      <c r="H163" s="52"/>
      <c r="I163" s="52"/>
      <c r="J163" s="60"/>
      <c r="K163" s="53">
        <v>20875</v>
      </c>
      <c r="L163" s="53">
        <v>225000</v>
      </c>
      <c r="M163" s="54"/>
      <c r="N163" s="54"/>
      <c r="O163" s="54"/>
      <c r="P163" s="54"/>
      <c r="Q163" s="60"/>
    </row>
    <row r="164" spans="1:17" x14ac:dyDescent="0.25">
      <c r="A164" s="5" t="str">
        <f t="shared" si="6"/>
        <v>m</v>
      </c>
      <c r="B164" s="55">
        <f t="shared" si="7"/>
        <v>42675</v>
      </c>
      <c r="C164" s="60"/>
      <c r="D164" s="51">
        <f t="shared" si="8"/>
        <v>176322.79000000143</v>
      </c>
      <c r="E164" s="60"/>
      <c r="F164" s="52"/>
      <c r="G164" s="52"/>
      <c r="H164" s="52"/>
      <c r="I164" s="52"/>
      <c r="J164" s="60"/>
      <c r="K164" s="53">
        <v>3213</v>
      </c>
      <c r="L164" s="53"/>
      <c r="M164" s="54">
        <v>1000000</v>
      </c>
      <c r="N164" s="54"/>
      <c r="O164" s="54"/>
      <c r="P164" s="54"/>
      <c r="Q164" s="60"/>
    </row>
    <row r="165" spans="1:17" x14ac:dyDescent="0.25">
      <c r="A165" s="5" t="str">
        <f t="shared" si="6"/>
        <v>m</v>
      </c>
      <c r="B165" s="55">
        <f t="shared" si="7"/>
        <v>42676</v>
      </c>
      <c r="C165" s="60"/>
      <c r="D165" s="51">
        <f t="shared" si="8"/>
        <v>176322.79000000143</v>
      </c>
      <c r="E165" s="60"/>
      <c r="F165" s="52"/>
      <c r="G165" s="52"/>
      <c r="H165" s="52"/>
      <c r="I165" s="52"/>
      <c r="J165" s="60"/>
      <c r="K165" s="53"/>
      <c r="L165" s="53"/>
      <c r="M165" s="54"/>
      <c r="N165" s="54"/>
      <c r="O165" s="54"/>
      <c r="P165" s="54"/>
      <c r="Q165" s="60"/>
    </row>
    <row r="166" spans="1:17" x14ac:dyDescent="0.25">
      <c r="A166" s="5" t="str">
        <f t="shared" si="6"/>
        <v>j</v>
      </c>
      <c r="B166" s="55">
        <f t="shared" si="7"/>
        <v>42677</v>
      </c>
      <c r="C166" s="60"/>
      <c r="D166" s="51">
        <f t="shared" si="8"/>
        <v>176322.79000000143</v>
      </c>
      <c r="E166" s="60"/>
      <c r="F166" s="52"/>
      <c r="G166" s="52"/>
      <c r="H166" s="52"/>
      <c r="I166" s="52"/>
      <c r="J166" s="60"/>
      <c r="K166" s="53"/>
      <c r="L166" s="53"/>
      <c r="M166" s="54"/>
      <c r="N166" s="54"/>
      <c r="O166" s="54"/>
      <c r="P166" s="54"/>
      <c r="Q166" s="60"/>
    </row>
    <row r="167" spans="1:17" x14ac:dyDescent="0.25">
      <c r="A167" s="5" t="str">
        <f t="shared" si="6"/>
        <v>v</v>
      </c>
      <c r="B167" s="55">
        <f t="shared" si="7"/>
        <v>42678</v>
      </c>
      <c r="C167" s="60"/>
      <c r="D167" s="51">
        <f t="shared" si="8"/>
        <v>176322.79000000143</v>
      </c>
      <c r="E167" s="60"/>
      <c r="F167" s="52"/>
      <c r="G167" s="52"/>
      <c r="H167" s="52"/>
      <c r="I167" s="52"/>
      <c r="J167" s="60"/>
      <c r="K167" s="53"/>
      <c r="L167" s="53"/>
      <c r="M167" s="54"/>
      <c r="N167" s="54"/>
      <c r="O167" s="54"/>
      <c r="P167" s="54"/>
      <c r="Q167" s="60"/>
    </row>
    <row r="168" spans="1:17" x14ac:dyDescent="0.25">
      <c r="A168" s="5" t="str">
        <f t="shared" si="6"/>
        <v>s</v>
      </c>
      <c r="B168" s="55">
        <f t="shared" si="7"/>
        <v>42679</v>
      </c>
      <c r="C168" s="60"/>
      <c r="D168" s="51">
        <f t="shared" si="8"/>
        <v>176322.79000000143</v>
      </c>
      <c r="E168" s="60"/>
      <c r="F168" s="52"/>
      <c r="G168" s="52"/>
      <c r="H168" s="52"/>
      <c r="I168" s="52"/>
      <c r="J168" s="60"/>
      <c r="K168" s="53"/>
      <c r="L168" s="53"/>
      <c r="M168" s="54"/>
      <c r="N168" s="54"/>
      <c r="O168" s="54"/>
      <c r="P168" s="54"/>
      <c r="Q168" s="60"/>
    </row>
    <row r="169" spans="1:17" x14ac:dyDescent="0.25">
      <c r="A169" s="5" t="str">
        <f t="shared" si="6"/>
        <v>d</v>
      </c>
      <c r="B169" s="55">
        <f t="shared" si="7"/>
        <v>42680</v>
      </c>
      <c r="C169" s="60"/>
      <c r="D169" s="51">
        <f t="shared" si="8"/>
        <v>176322.79000000143</v>
      </c>
      <c r="E169" s="60"/>
      <c r="F169" s="52"/>
      <c r="G169" s="52"/>
      <c r="H169" s="52"/>
      <c r="I169" s="52"/>
      <c r="J169" s="60"/>
      <c r="K169" s="53"/>
      <c r="L169" s="53"/>
      <c r="M169" s="54"/>
      <c r="N169" s="54"/>
      <c r="O169" s="54"/>
      <c r="P169" s="54"/>
      <c r="Q169" s="60"/>
    </row>
    <row r="170" spans="1:17" x14ac:dyDescent="0.25">
      <c r="A170" s="5" t="str">
        <f t="shared" si="6"/>
        <v>l</v>
      </c>
      <c r="B170" s="55">
        <f t="shared" si="7"/>
        <v>42681</v>
      </c>
      <c r="C170" s="60"/>
      <c r="D170" s="51">
        <f t="shared" si="8"/>
        <v>176322.79000000143</v>
      </c>
      <c r="E170" s="60"/>
      <c r="F170" s="52"/>
      <c r="G170" s="52"/>
      <c r="H170" s="52"/>
      <c r="I170" s="52"/>
      <c r="J170" s="60"/>
      <c r="K170" s="53"/>
      <c r="L170" s="53"/>
      <c r="M170" s="54"/>
      <c r="N170" s="54"/>
      <c r="O170" s="54"/>
      <c r="P170" s="54"/>
      <c r="Q170" s="60"/>
    </row>
    <row r="171" spans="1:17" x14ac:dyDescent="0.25">
      <c r="A171" s="5" t="str">
        <f t="shared" si="6"/>
        <v>m</v>
      </c>
      <c r="B171" s="55">
        <f t="shared" si="7"/>
        <v>42682</v>
      </c>
      <c r="C171" s="60"/>
      <c r="D171" s="51">
        <f t="shared" si="8"/>
        <v>176322.79000000143</v>
      </c>
      <c r="E171" s="60"/>
      <c r="F171" s="52"/>
      <c r="G171" s="52"/>
      <c r="H171" s="52"/>
      <c r="I171" s="52"/>
      <c r="J171" s="60"/>
      <c r="K171" s="53"/>
      <c r="L171" s="53"/>
      <c r="M171" s="54"/>
      <c r="N171" s="54"/>
      <c r="O171" s="54"/>
      <c r="P171" s="54"/>
      <c r="Q171" s="60"/>
    </row>
    <row r="172" spans="1:17" x14ac:dyDescent="0.25">
      <c r="A172" s="5" t="str">
        <f t="shared" si="6"/>
        <v>m</v>
      </c>
      <c r="B172" s="55">
        <f t="shared" si="7"/>
        <v>42683</v>
      </c>
      <c r="C172" s="60"/>
      <c r="D172" s="51">
        <f t="shared" si="8"/>
        <v>176322.79000000143</v>
      </c>
      <c r="E172" s="60"/>
      <c r="F172" s="52"/>
      <c r="G172" s="52"/>
      <c r="H172" s="52"/>
      <c r="I172" s="52"/>
      <c r="J172" s="60"/>
      <c r="K172" s="53"/>
      <c r="L172" s="53"/>
      <c r="M172" s="54"/>
      <c r="N172" s="54"/>
      <c r="O172" s="54"/>
      <c r="P172" s="54"/>
      <c r="Q172" s="60"/>
    </row>
    <row r="173" spans="1:17" x14ac:dyDescent="0.25">
      <c r="A173" s="5" t="str">
        <f t="shared" si="6"/>
        <v>j</v>
      </c>
      <c r="B173" s="55">
        <f t="shared" si="7"/>
        <v>42684</v>
      </c>
      <c r="C173" s="60"/>
      <c r="D173" s="51">
        <f t="shared" si="8"/>
        <v>176322.79000000143</v>
      </c>
      <c r="E173" s="60"/>
      <c r="F173" s="52"/>
      <c r="G173" s="52"/>
      <c r="H173" s="52"/>
      <c r="I173" s="52"/>
      <c r="J173" s="60"/>
      <c r="K173" s="53"/>
      <c r="L173" s="53"/>
      <c r="M173" s="54"/>
      <c r="N173" s="54"/>
      <c r="O173" s="54"/>
      <c r="P173" s="54"/>
      <c r="Q173" s="60"/>
    </row>
    <row r="174" spans="1:17" x14ac:dyDescent="0.25">
      <c r="A174" s="5" t="str">
        <f t="shared" si="6"/>
        <v>v</v>
      </c>
      <c r="B174" s="55">
        <f t="shared" si="7"/>
        <v>42685</v>
      </c>
      <c r="C174" s="60"/>
      <c r="D174" s="51">
        <f t="shared" si="8"/>
        <v>176322.79000000143</v>
      </c>
      <c r="E174" s="60"/>
      <c r="F174" s="52"/>
      <c r="G174" s="52"/>
      <c r="H174" s="52"/>
      <c r="I174" s="52"/>
      <c r="J174" s="60"/>
      <c r="K174" s="53"/>
      <c r="L174" s="53"/>
      <c r="M174" s="54"/>
      <c r="N174" s="54"/>
      <c r="O174" s="54"/>
      <c r="P174" s="54"/>
      <c r="Q174" s="60"/>
    </row>
    <row r="175" spans="1:17" x14ac:dyDescent="0.25">
      <c r="A175" s="5" t="str">
        <f t="shared" si="6"/>
        <v>s</v>
      </c>
      <c r="B175" s="55">
        <f t="shared" si="7"/>
        <v>42686</v>
      </c>
      <c r="C175" s="60"/>
      <c r="D175" s="51">
        <f t="shared" si="8"/>
        <v>176322.79000000143</v>
      </c>
      <c r="E175" s="60"/>
      <c r="F175" s="52"/>
      <c r="G175" s="52"/>
      <c r="H175" s="52"/>
      <c r="I175" s="52"/>
      <c r="J175" s="60"/>
      <c r="K175" s="53"/>
      <c r="L175" s="53"/>
      <c r="M175" s="54"/>
      <c r="N175" s="54"/>
      <c r="O175" s="54"/>
      <c r="P175" s="54"/>
      <c r="Q175" s="60"/>
    </row>
    <row r="176" spans="1:17" x14ac:dyDescent="0.25">
      <c r="A176" s="5" t="str">
        <f t="shared" si="6"/>
        <v>d</v>
      </c>
      <c r="B176" s="55">
        <f t="shared" si="7"/>
        <v>42687</v>
      </c>
      <c r="C176" s="60"/>
      <c r="D176" s="51">
        <f t="shared" si="8"/>
        <v>176322.79000000143</v>
      </c>
      <c r="E176" s="60"/>
      <c r="F176" s="52"/>
      <c r="G176" s="52"/>
      <c r="H176" s="52"/>
      <c r="I176" s="52"/>
      <c r="J176" s="60"/>
      <c r="K176" s="53"/>
      <c r="L176" s="53"/>
      <c r="M176" s="54"/>
      <c r="N176" s="54"/>
      <c r="O176" s="54"/>
      <c r="P176" s="54"/>
      <c r="Q176" s="60"/>
    </row>
    <row r="177" spans="1:17" x14ac:dyDescent="0.25">
      <c r="A177" s="5" t="str">
        <f t="shared" si="6"/>
        <v>l</v>
      </c>
      <c r="B177" s="55">
        <f t="shared" si="7"/>
        <v>42688</v>
      </c>
      <c r="C177" s="60"/>
      <c r="D177" s="51">
        <f t="shared" si="8"/>
        <v>176322.79000000143</v>
      </c>
      <c r="E177" s="60"/>
      <c r="F177" s="52"/>
      <c r="G177" s="52"/>
      <c r="H177" s="52"/>
      <c r="I177" s="52"/>
      <c r="J177" s="60"/>
      <c r="K177" s="53"/>
      <c r="L177" s="53"/>
      <c r="M177" s="54"/>
      <c r="N177" s="54"/>
      <c r="O177" s="54"/>
      <c r="P177" s="54"/>
      <c r="Q177" s="60"/>
    </row>
    <row r="178" spans="1:17" x14ac:dyDescent="0.25">
      <c r="A178" s="5" t="str">
        <f t="shared" si="6"/>
        <v>m</v>
      </c>
      <c r="B178" s="55">
        <f t="shared" si="7"/>
        <v>42689</v>
      </c>
      <c r="C178" s="60"/>
      <c r="D178" s="51">
        <f t="shared" si="8"/>
        <v>176322.79000000143</v>
      </c>
      <c r="E178" s="60"/>
      <c r="F178" s="52"/>
      <c r="G178" s="52"/>
      <c r="H178" s="52"/>
      <c r="I178" s="52"/>
      <c r="J178" s="60"/>
      <c r="K178" s="53"/>
      <c r="L178" s="53"/>
      <c r="M178" s="54"/>
      <c r="N178" s="54"/>
      <c r="O178" s="54"/>
      <c r="P178" s="54"/>
      <c r="Q178" s="60"/>
    </row>
    <row r="179" spans="1:17" x14ac:dyDescent="0.25">
      <c r="A179" s="5" t="str">
        <f t="shared" si="6"/>
        <v>m</v>
      </c>
      <c r="B179" s="55">
        <f t="shared" si="7"/>
        <v>42690</v>
      </c>
      <c r="C179" s="60"/>
      <c r="D179" s="51">
        <f t="shared" si="8"/>
        <v>176322.79000000143</v>
      </c>
      <c r="E179" s="60"/>
      <c r="F179" s="52"/>
      <c r="G179" s="52"/>
      <c r="H179" s="52"/>
      <c r="I179" s="52"/>
      <c r="J179" s="60"/>
      <c r="K179" s="53"/>
      <c r="L179" s="53"/>
      <c r="M179" s="54"/>
      <c r="N179" s="54"/>
      <c r="O179" s="54"/>
      <c r="P179" s="54"/>
      <c r="Q179" s="60"/>
    </row>
    <row r="180" spans="1:17" x14ac:dyDescent="0.25">
      <c r="A180" s="5" t="str">
        <f t="shared" si="6"/>
        <v>j</v>
      </c>
      <c r="B180" s="55">
        <f t="shared" si="7"/>
        <v>42691</v>
      </c>
      <c r="C180" s="60"/>
      <c r="D180" s="51">
        <f t="shared" si="8"/>
        <v>176322.79000000143</v>
      </c>
      <c r="E180" s="60"/>
      <c r="F180" s="52"/>
      <c r="G180" s="52"/>
      <c r="H180" s="52"/>
      <c r="I180" s="52"/>
      <c r="J180" s="60"/>
      <c r="K180" s="53"/>
      <c r="L180" s="53"/>
      <c r="M180" s="54"/>
      <c r="N180" s="54"/>
      <c r="O180" s="54"/>
      <c r="P180" s="54"/>
      <c r="Q180" s="60"/>
    </row>
    <row r="181" spans="1:17" x14ac:dyDescent="0.25">
      <c r="A181" s="5" t="str">
        <f t="shared" si="6"/>
        <v>v</v>
      </c>
      <c r="B181" s="55">
        <f t="shared" si="7"/>
        <v>42692</v>
      </c>
      <c r="C181" s="60"/>
      <c r="D181" s="51">
        <f t="shared" si="8"/>
        <v>176322.79000000143</v>
      </c>
      <c r="E181" s="60"/>
      <c r="F181" s="52"/>
      <c r="G181" s="52"/>
      <c r="H181" s="52"/>
      <c r="I181" s="52"/>
      <c r="J181" s="60"/>
      <c r="K181" s="53"/>
      <c r="L181" s="53"/>
      <c r="M181" s="54"/>
      <c r="N181" s="54"/>
      <c r="O181" s="54"/>
      <c r="P181" s="54"/>
      <c r="Q181" s="60"/>
    </row>
    <row r="182" spans="1:17" x14ac:dyDescent="0.25">
      <c r="A182" s="5" t="str">
        <f t="shared" si="6"/>
        <v>s</v>
      </c>
      <c r="B182" s="55">
        <f t="shared" si="7"/>
        <v>42693</v>
      </c>
      <c r="C182" s="60"/>
      <c r="D182" s="51">
        <f t="shared" si="8"/>
        <v>176322.79000000143</v>
      </c>
      <c r="E182" s="60"/>
      <c r="F182" s="52"/>
      <c r="G182" s="52"/>
      <c r="H182" s="52"/>
      <c r="I182" s="52"/>
      <c r="J182" s="60"/>
      <c r="K182" s="53"/>
      <c r="L182" s="53"/>
      <c r="M182" s="54"/>
      <c r="N182" s="54"/>
      <c r="O182" s="54"/>
      <c r="P182" s="54"/>
      <c r="Q182" s="60"/>
    </row>
    <row r="183" spans="1:17" x14ac:dyDescent="0.25">
      <c r="A183" s="5" t="str">
        <f t="shared" si="6"/>
        <v>d</v>
      </c>
      <c r="B183" s="55">
        <f t="shared" si="7"/>
        <v>42694</v>
      </c>
      <c r="C183" s="60"/>
      <c r="D183" s="51">
        <f t="shared" si="8"/>
        <v>176322.79000000143</v>
      </c>
      <c r="E183" s="60"/>
      <c r="F183" s="52"/>
      <c r="G183" s="52"/>
      <c r="H183" s="52"/>
      <c r="I183" s="52"/>
      <c r="J183" s="60"/>
      <c r="K183" s="53"/>
      <c r="L183" s="53"/>
      <c r="M183" s="54"/>
      <c r="N183" s="54"/>
      <c r="O183" s="54"/>
      <c r="P183" s="54"/>
      <c r="Q183" s="60"/>
    </row>
    <row r="184" spans="1:17" x14ac:dyDescent="0.25">
      <c r="A184" s="5" t="str">
        <f t="shared" si="6"/>
        <v>l</v>
      </c>
      <c r="B184" s="55">
        <f t="shared" si="7"/>
        <v>42695</v>
      </c>
      <c r="C184" s="60"/>
      <c r="D184" s="51">
        <f t="shared" si="8"/>
        <v>1574643.7900000014</v>
      </c>
      <c r="E184" s="60"/>
      <c r="F184" s="52">
        <f>702630+51965+126560+11685+292199+212593+689</f>
        <v>1398321</v>
      </c>
      <c r="G184" s="52"/>
      <c r="H184" s="52"/>
      <c r="I184" s="52"/>
      <c r="J184" s="60"/>
      <c r="K184" s="53"/>
      <c r="L184" s="53"/>
      <c r="M184" s="54"/>
      <c r="N184" s="54"/>
      <c r="O184" s="54"/>
      <c r="P184" s="54"/>
      <c r="Q184" s="60"/>
    </row>
    <row r="185" spans="1:17" x14ac:dyDescent="0.25">
      <c r="A185" s="5" t="str">
        <f t="shared" si="6"/>
        <v>m</v>
      </c>
      <c r="B185" s="55">
        <f t="shared" si="7"/>
        <v>42696</v>
      </c>
      <c r="C185" s="60"/>
      <c r="D185" s="51">
        <f t="shared" si="8"/>
        <v>770885.29000000143</v>
      </c>
      <c r="E185" s="60"/>
      <c r="F185" s="52"/>
      <c r="G185" s="52"/>
      <c r="H185" s="52"/>
      <c r="I185" s="52"/>
      <c r="J185" s="60"/>
      <c r="K185" s="53"/>
      <c r="L185" s="53">
        <v>312000</v>
      </c>
      <c r="M185" s="54">
        <v>491758.5</v>
      </c>
      <c r="N185" s="54"/>
      <c r="O185" s="54"/>
      <c r="P185" s="54"/>
      <c r="Q185" s="60"/>
    </row>
    <row r="186" spans="1:17" x14ac:dyDescent="0.25">
      <c r="A186" s="5" t="str">
        <f t="shared" si="6"/>
        <v>m</v>
      </c>
      <c r="B186" s="55">
        <f t="shared" si="7"/>
        <v>42697</v>
      </c>
      <c r="C186" s="60"/>
      <c r="D186" s="51">
        <f t="shared" si="8"/>
        <v>770885.29000000143</v>
      </c>
      <c r="E186" s="60"/>
      <c r="F186" s="52"/>
      <c r="G186" s="52"/>
      <c r="H186" s="52"/>
      <c r="I186" s="52"/>
      <c r="J186" s="60"/>
      <c r="K186" s="53"/>
      <c r="L186" s="53"/>
      <c r="M186" s="54"/>
      <c r="N186" s="54"/>
      <c r="O186" s="54"/>
      <c r="P186" s="54"/>
      <c r="Q186" s="60"/>
    </row>
    <row r="187" spans="1:17" x14ac:dyDescent="0.25">
      <c r="A187" s="5" t="str">
        <f t="shared" si="6"/>
        <v>j</v>
      </c>
      <c r="B187" s="55">
        <f t="shared" si="7"/>
        <v>42698</v>
      </c>
      <c r="C187" s="60"/>
      <c r="D187" s="51">
        <f t="shared" si="8"/>
        <v>770885.29000000143</v>
      </c>
      <c r="E187" s="60"/>
      <c r="F187" s="52"/>
      <c r="G187" s="52"/>
      <c r="H187" s="52"/>
      <c r="I187" s="52"/>
      <c r="J187" s="60"/>
      <c r="K187" s="53"/>
      <c r="L187" s="53"/>
      <c r="M187" s="54"/>
      <c r="N187" s="54"/>
      <c r="O187" s="54"/>
      <c r="P187" s="54"/>
      <c r="Q187" s="60"/>
    </row>
    <row r="188" spans="1:17" x14ac:dyDescent="0.25">
      <c r="A188" s="5" t="str">
        <f t="shared" si="6"/>
        <v>v</v>
      </c>
      <c r="B188" s="55">
        <f t="shared" si="7"/>
        <v>42699</v>
      </c>
      <c r="C188" s="60"/>
      <c r="D188" s="51">
        <f t="shared" si="8"/>
        <v>758863.29000000143</v>
      </c>
      <c r="E188" s="60"/>
      <c r="F188" s="52"/>
      <c r="G188" s="52"/>
      <c r="H188" s="52"/>
      <c r="I188" s="52"/>
      <c r="J188" s="60"/>
      <c r="K188" s="53">
        <v>12022</v>
      </c>
      <c r="L188" s="53"/>
      <c r="M188" s="54"/>
      <c r="N188" s="54"/>
      <c r="O188" s="54"/>
      <c r="P188" s="54"/>
      <c r="Q188" s="60"/>
    </row>
    <row r="189" spans="1:17" x14ac:dyDescent="0.25">
      <c r="A189" s="5" t="str">
        <f t="shared" si="6"/>
        <v>s</v>
      </c>
      <c r="B189" s="55">
        <f t="shared" si="7"/>
        <v>42700</v>
      </c>
      <c r="C189" s="60"/>
      <c r="D189" s="51">
        <f t="shared" si="8"/>
        <v>758863.29000000143</v>
      </c>
      <c r="E189" s="60"/>
      <c r="F189" s="52"/>
      <c r="G189" s="52"/>
      <c r="H189" s="52"/>
      <c r="I189" s="52"/>
      <c r="J189" s="60"/>
      <c r="K189" s="53"/>
      <c r="L189" s="53"/>
      <c r="M189" s="54"/>
      <c r="N189" s="54"/>
      <c r="O189" s="54"/>
      <c r="P189" s="54"/>
      <c r="Q189" s="60"/>
    </row>
    <row r="190" spans="1:17" x14ac:dyDescent="0.25">
      <c r="A190" s="5" t="str">
        <f t="shared" si="6"/>
        <v>d</v>
      </c>
      <c r="B190" s="55">
        <f t="shared" si="7"/>
        <v>42701</v>
      </c>
      <c r="C190" s="60"/>
      <c r="D190" s="51">
        <f t="shared" si="8"/>
        <v>758863.29000000143</v>
      </c>
      <c r="E190" s="60"/>
      <c r="F190" s="52"/>
      <c r="G190" s="52"/>
      <c r="H190" s="52"/>
      <c r="I190" s="52"/>
      <c r="J190" s="60"/>
      <c r="K190" s="53"/>
      <c r="L190" s="53"/>
      <c r="M190" s="54"/>
      <c r="N190" s="54"/>
      <c r="O190" s="54"/>
      <c r="P190" s="54"/>
      <c r="Q190" s="60"/>
    </row>
    <row r="191" spans="1:17" x14ac:dyDescent="0.25">
      <c r="A191" s="5" t="str">
        <f t="shared" si="6"/>
        <v>l</v>
      </c>
      <c r="B191" s="55">
        <f t="shared" si="7"/>
        <v>42702</v>
      </c>
      <c r="C191" s="60"/>
      <c r="D191" s="51">
        <f t="shared" si="8"/>
        <v>791463.29000000143</v>
      </c>
      <c r="E191" s="60"/>
      <c r="F191" s="52"/>
      <c r="G191" s="52">
        <v>32600</v>
      </c>
      <c r="H191" s="52"/>
      <c r="I191" s="52"/>
      <c r="J191" s="60"/>
      <c r="K191" s="53"/>
      <c r="L191" s="53"/>
      <c r="M191" s="54"/>
      <c r="N191" s="54"/>
      <c r="O191" s="54"/>
      <c r="P191" s="54"/>
      <c r="Q191" s="60"/>
    </row>
    <row r="192" spans="1:17" x14ac:dyDescent="0.25">
      <c r="A192" s="5" t="str">
        <f t="shared" si="6"/>
        <v>m</v>
      </c>
      <c r="B192" s="55">
        <f t="shared" si="7"/>
        <v>42703</v>
      </c>
      <c r="C192" s="60"/>
      <c r="D192" s="51">
        <f t="shared" si="8"/>
        <v>791463.29000000143</v>
      </c>
      <c r="E192" s="60"/>
      <c r="F192" s="52"/>
      <c r="G192" s="52"/>
      <c r="H192" s="52"/>
      <c r="I192" s="52"/>
      <c r="J192" s="60"/>
      <c r="K192" s="53"/>
      <c r="L192" s="53"/>
      <c r="M192" s="54"/>
      <c r="N192" s="54"/>
      <c r="O192" s="54"/>
      <c r="P192" s="54"/>
      <c r="Q192" s="60"/>
    </row>
    <row r="193" spans="1:17" x14ac:dyDescent="0.25">
      <c r="A193" s="5" t="str">
        <f t="shared" si="6"/>
        <v>m</v>
      </c>
      <c r="B193" s="55">
        <f t="shared" si="7"/>
        <v>42704</v>
      </c>
      <c r="C193" s="60"/>
      <c r="D193" s="51">
        <f t="shared" si="8"/>
        <v>595570.29000000143</v>
      </c>
      <c r="E193" s="60"/>
      <c r="F193" s="52"/>
      <c r="G193" s="52"/>
      <c r="H193" s="52"/>
      <c r="I193" s="52"/>
      <c r="J193" s="60"/>
      <c r="K193" s="53">
        <v>195893</v>
      </c>
      <c r="L193" s="53"/>
      <c r="M193" s="54"/>
      <c r="N193" s="54"/>
      <c r="O193" s="54"/>
      <c r="P193" s="54"/>
      <c r="Q193" s="60"/>
    </row>
    <row r="194" spans="1:17" x14ac:dyDescent="0.25">
      <c r="A194" s="5" t="str">
        <f t="shared" si="6"/>
        <v>j</v>
      </c>
      <c r="B194" s="55">
        <f t="shared" si="7"/>
        <v>42705</v>
      </c>
      <c r="C194" s="60"/>
      <c r="D194" s="51">
        <f t="shared" si="8"/>
        <v>99542.290000001434</v>
      </c>
      <c r="E194" s="60"/>
      <c r="F194" s="52"/>
      <c r="G194" s="52"/>
      <c r="H194" s="52"/>
      <c r="I194" s="52"/>
      <c r="J194" s="60"/>
      <c r="K194" s="53">
        <v>271028</v>
      </c>
      <c r="L194" s="53">
        <v>225000</v>
      </c>
      <c r="M194" s="54"/>
      <c r="N194" s="54"/>
      <c r="O194" s="54"/>
      <c r="P194" s="54"/>
      <c r="Q194" s="60"/>
    </row>
    <row r="195" spans="1:17" x14ac:dyDescent="0.25">
      <c r="A195" s="5" t="str">
        <f t="shared" si="6"/>
        <v>v</v>
      </c>
      <c r="B195" s="55">
        <f t="shared" si="7"/>
        <v>42706</v>
      </c>
      <c r="C195" s="60"/>
      <c r="D195" s="51">
        <f t="shared" si="8"/>
        <v>59108.290000001434</v>
      </c>
      <c r="E195" s="60"/>
      <c r="F195" s="52"/>
      <c r="G195" s="52"/>
      <c r="H195" s="52"/>
      <c r="I195" s="52"/>
      <c r="J195" s="60"/>
      <c r="K195" s="53">
        <v>40434</v>
      </c>
      <c r="L195" s="53"/>
      <c r="M195" s="54"/>
      <c r="N195" s="54"/>
      <c r="O195" s="54"/>
      <c r="P195" s="54"/>
      <c r="Q195" s="60"/>
    </row>
    <row r="196" spans="1:17" x14ac:dyDescent="0.25">
      <c r="A196" s="5" t="str">
        <f t="shared" ref="A196:A246" si="9">LEFT(TEXT(B196,"jjjj"),1)</f>
        <v>s</v>
      </c>
      <c r="B196" s="55">
        <f t="shared" si="7"/>
        <v>42707</v>
      </c>
      <c r="C196" s="60"/>
      <c r="D196" s="51">
        <f t="shared" si="8"/>
        <v>59108.290000001434</v>
      </c>
      <c r="E196" s="60"/>
      <c r="F196" s="52"/>
      <c r="G196" s="52"/>
      <c r="H196" s="52"/>
      <c r="I196" s="52"/>
      <c r="J196" s="60"/>
      <c r="K196" s="53"/>
      <c r="L196" s="53"/>
      <c r="M196" s="54"/>
      <c r="N196" s="54"/>
      <c r="O196" s="54"/>
      <c r="P196" s="54"/>
      <c r="Q196" s="60"/>
    </row>
    <row r="197" spans="1:17" x14ac:dyDescent="0.25">
      <c r="A197" s="5" t="str">
        <f t="shared" si="9"/>
        <v>d</v>
      </c>
      <c r="B197" s="55">
        <f t="shared" ref="B197:B229" si="10">+B196+1</f>
        <v>42708</v>
      </c>
      <c r="C197" s="60"/>
      <c r="D197" s="51">
        <f t="shared" si="8"/>
        <v>59108.290000001434</v>
      </c>
      <c r="E197" s="60"/>
      <c r="F197" s="52"/>
      <c r="G197" s="52"/>
      <c r="H197" s="52"/>
      <c r="I197" s="52"/>
      <c r="J197" s="60"/>
      <c r="K197" s="53"/>
      <c r="L197" s="53"/>
      <c r="M197" s="54"/>
      <c r="N197" s="54"/>
      <c r="O197" s="54"/>
      <c r="P197" s="54"/>
      <c r="Q197" s="60"/>
    </row>
    <row r="198" spans="1:17" x14ac:dyDescent="0.25">
      <c r="A198" s="5" t="str">
        <f t="shared" si="9"/>
        <v>l</v>
      </c>
      <c r="B198" s="55">
        <f t="shared" si="10"/>
        <v>42709</v>
      </c>
      <c r="C198" s="60"/>
      <c r="D198" s="51">
        <f t="shared" ref="D198:D229" si="11">+D197+F198+G198+H198+I198-K198-L198-M198-N198-O198-P198</f>
        <v>59108.290000001434</v>
      </c>
      <c r="E198" s="60"/>
      <c r="F198" s="52"/>
      <c r="G198" s="52"/>
      <c r="H198" s="52"/>
      <c r="I198" s="52"/>
      <c r="J198" s="60"/>
      <c r="K198" s="53"/>
      <c r="L198" s="53"/>
      <c r="M198" s="54"/>
      <c r="N198" s="54"/>
      <c r="O198" s="54"/>
      <c r="P198" s="54"/>
      <c r="Q198" s="60"/>
    </row>
    <row r="199" spans="1:17" x14ac:dyDescent="0.25">
      <c r="A199" s="5" t="str">
        <f t="shared" si="9"/>
        <v>m</v>
      </c>
      <c r="B199" s="55">
        <f t="shared" si="10"/>
        <v>42710</v>
      </c>
      <c r="C199" s="60"/>
      <c r="D199" s="51">
        <f t="shared" si="11"/>
        <v>59108.290000001434</v>
      </c>
      <c r="E199" s="60"/>
      <c r="F199" s="52"/>
      <c r="G199" s="52"/>
      <c r="H199" s="52"/>
      <c r="I199" s="52"/>
      <c r="J199" s="60"/>
      <c r="K199" s="53"/>
      <c r="L199" s="53"/>
      <c r="M199" s="54"/>
      <c r="N199" s="54"/>
      <c r="O199" s="54"/>
      <c r="P199" s="54"/>
      <c r="Q199" s="60"/>
    </row>
    <row r="200" spans="1:17" x14ac:dyDescent="0.25">
      <c r="A200" s="5" t="str">
        <f t="shared" si="9"/>
        <v>m</v>
      </c>
      <c r="B200" s="55">
        <f t="shared" si="10"/>
        <v>42711</v>
      </c>
      <c r="C200" s="60"/>
      <c r="D200" s="51">
        <f t="shared" si="11"/>
        <v>59108.290000001434</v>
      </c>
      <c r="E200" s="60"/>
      <c r="F200" s="52"/>
      <c r="G200" s="52"/>
      <c r="H200" s="52"/>
      <c r="I200" s="52"/>
      <c r="J200" s="60"/>
      <c r="K200" s="53"/>
      <c r="L200" s="53"/>
      <c r="M200" s="54"/>
      <c r="N200" s="54"/>
      <c r="O200" s="54"/>
      <c r="P200" s="54"/>
      <c r="Q200" s="60"/>
    </row>
    <row r="201" spans="1:17" x14ac:dyDescent="0.25">
      <c r="A201" s="5" t="str">
        <f t="shared" si="9"/>
        <v>j</v>
      </c>
      <c r="B201" s="55">
        <f t="shared" si="10"/>
        <v>42712</v>
      </c>
      <c r="C201" s="60"/>
      <c r="D201" s="51">
        <f t="shared" si="11"/>
        <v>59108.290000001434</v>
      </c>
      <c r="E201" s="60"/>
      <c r="F201" s="52"/>
      <c r="G201" s="52"/>
      <c r="H201" s="52"/>
      <c r="I201" s="52"/>
      <c r="J201" s="60"/>
      <c r="K201" s="53"/>
      <c r="L201" s="53"/>
      <c r="M201" s="54"/>
      <c r="N201" s="54"/>
      <c r="O201" s="54"/>
      <c r="P201" s="54"/>
      <c r="Q201" s="60"/>
    </row>
    <row r="202" spans="1:17" x14ac:dyDescent="0.25">
      <c r="A202" s="5" t="str">
        <f t="shared" si="9"/>
        <v>v</v>
      </c>
      <c r="B202" s="55">
        <f t="shared" si="10"/>
        <v>42713</v>
      </c>
      <c r="C202" s="60"/>
      <c r="D202" s="51">
        <f t="shared" si="11"/>
        <v>59108.290000001434</v>
      </c>
      <c r="E202" s="60"/>
      <c r="F202" s="52"/>
      <c r="G202" s="52"/>
      <c r="H202" s="52"/>
      <c r="I202" s="52"/>
      <c r="J202" s="60"/>
      <c r="K202" s="53"/>
      <c r="L202" s="53"/>
      <c r="M202" s="54"/>
      <c r="N202" s="54"/>
      <c r="O202" s="54"/>
      <c r="P202" s="54"/>
      <c r="Q202" s="60"/>
    </row>
    <row r="203" spans="1:17" x14ac:dyDescent="0.25">
      <c r="A203" s="5" t="str">
        <f t="shared" si="9"/>
        <v>s</v>
      </c>
      <c r="B203" s="55">
        <f t="shared" si="10"/>
        <v>42714</v>
      </c>
      <c r="C203" s="60"/>
      <c r="D203" s="51">
        <f t="shared" si="11"/>
        <v>59108.290000001434</v>
      </c>
      <c r="E203" s="60"/>
      <c r="F203" s="52"/>
      <c r="G203" s="52"/>
      <c r="H203" s="52"/>
      <c r="I203" s="52"/>
      <c r="J203" s="60"/>
      <c r="K203" s="53"/>
      <c r="L203" s="53"/>
      <c r="M203" s="54"/>
      <c r="N203" s="54"/>
      <c r="O203" s="54"/>
      <c r="P203" s="54"/>
      <c r="Q203" s="60"/>
    </row>
    <row r="204" spans="1:17" x14ac:dyDescent="0.25">
      <c r="A204" s="5" t="str">
        <f t="shared" si="9"/>
        <v>d</v>
      </c>
      <c r="B204" s="55">
        <f t="shared" si="10"/>
        <v>42715</v>
      </c>
      <c r="C204" s="60"/>
      <c r="D204" s="51">
        <f t="shared" si="11"/>
        <v>59108.290000001434</v>
      </c>
      <c r="E204" s="60"/>
      <c r="F204" s="52"/>
      <c r="G204" s="52"/>
      <c r="H204" s="52"/>
      <c r="I204" s="52"/>
      <c r="J204" s="60"/>
      <c r="K204" s="53"/>
      <c r="L204" s="53"/>
      <c r="M204" s="54"/>
      <c r="N204" s="54"/>
      <c r="O204" s="54"/>
      <c r="P204" s="54"/>
      <c r="Q204" s="60"/>
    </row>
    <row r="205" spans="1:17" x14ac:dyDescent="0.25">
      <c r="A205" s="5" t="str">
        <f t="shared" si="9"/>
        <v>l</v>
      </c>
      <c r="B205" s="55">
        <f t="shared" si="10"/>
        <v>42716</v>
      </c>
      <c r="C205" s="60"/>
      <c r="D205" s="51">
        <f t="shared" si="11"/>
        <v>59108.290000001434</v>
      </c>
      <c r="E205" s="60"/>
      <c r="F205" s="52"/>
      <c r="G205" s="52"/>
      <c r="H205" s="52"/>
      <c r="I205" s="52"/>
      <c r="J205" s="60"/>
      <c r="K205" s="53"/>
      <c r="L205" s="53"/>
      <c r="M205" s="54"/>
      <c r="N205" s="54"/>
      <c r="O205" s="54"/>
      <c r="P205" s="54"/>
      <c r="Q205" s="60"/>
    </row>
    <row r="206" spans="1:17" x14ac:dyDescent="0.25">
      <c r="A206" s="5" t="str">
        <f t="shared" si="9"/>
        <v>m</v>
      </c>
      <c r="B206" s="55">
        <f t="shared" si="10"/>
        <v>42717</v>
      </c>
      <c r="C206" s="60"/>
      <c r="D206" s="51">
        <f t="shared" si="11"/>
        <v>59108.290000001434</v>
      </c>
      <c r="E206" s="60"/>
      <c r="F206" s="52"/>
      <c r="G206" s="52"/>
      <c r="H206" s="52"/>
      <c r="I206" s="52"/>
      <c r="J206" s="60"/>
      <c r="K206" s="53"/>
      <c r="L206" s="53"/>
      <c r="M206" s="54"/>
      <c r="N206" s="54"/>
      <c r="O206" s="54"/>
      <c r="P206" s="54"/>
      <c r="Q206" s="60"/>
    </row>
    <row r="207" spans="1:17" x14ac:dyDescent="0.25">
      <c r="A207" s="5" t="str">
        <f t="shared" si="9"/>
        <v>m</v>
      </c>
      <c r="B207" s="55">
        <f t="shared" si="10"/>
        <v>42718</v>
      </c>
      <c r="C207" s="60"/>
      <c r="D207" s="51">
        <f t="shared" si="11"/>
        <v>59108.290000001434</v>
      </c>
      <c r="E207" s="60"/>
      <c r="F207" s="52"/>
      <c r="G207" s="52"/>
      <c r="H207" s="52"/>
      <c r="I207" s="52"/>
      <c r="J207" s="60"/>
      <c r="K207" s="53"/>
      <c r="L207" s="53"/>
      <c r="M207" s="54"/>
      <c r="N207" s="54"/>
      <c r="O207" s="54"/>
      <c r="P207" s="54"/>
      <c r="Q207" s="60"/>
    </row>
    <row r="208" spans="1:17" x14ac:dyDescent="0.25">
      <c r="A208" s="5" t="str">
        <f t="shared" si="9"/>
        <v>j</v>
      </c>
      <c r="B208" s="55">
        <f t="shared" si="10"/>
        <v>42719</v>
      </c>
      <c r="C208" s="60"/>
      <c r="D208" s="51">
        <f t="shared" si="11"/>
        <v>59108.290000001434</v>
      </c>
      <c r="E208" s="60"/>
      <c r="F208" s="52"/>
      <c r="G208" s="52"/>
      <c r="H208" s="52"/>
      <c r="I208" s="52"/>
      <c r="J208" s="60"/>
      <c r="K208" s="53"/>
      <c r="L208" s="53"/>
      <c r="M208" s="54"/>
      <c r="N208" s="54"/>
      <c r="O208" s="54"/>
      <c r="P208" s="54"/>
      <c r="Q208" s="60"/>
    </row>
    <row r="209" spans="1:17" x14ac:dyDescent="0.25">
      <c r="A209" s="5" t="str">
        <f t="shared" si="9"/>
        <v>v</v>
      </c>
      <c r="B209" s="55">
        <f t="shared" si="10"/>
        <v>42720</v>
      </c>
      <c r="C209" s="60"/>
      <c r="D209" s="51">
        <f t="shared" si="11"/>
        <v>44528.290000001434</v>
      </c>
      <c r="E209" s="60"/>
      <c r="F209" s="52"/>
      <c r="G209" s="52"/>
      <c r="H209" s="52"/>
      <c r="I209" s="52"/>
      <c r="J209" s="60"/>
      <c r="K209" s="53">
        <v>14580</v>
      </c>
      <c r="L209" s="53"/>
      <c r="M209" s="54"/>
      <c r="N209" s="54"/>
      <c r="O209" s="54"/>
      <c r="P209" s="54"/>
      <c r="Q209" s="60"/>
    </row>
    <row r="210" spans="1:17" x14ac:dyDescent="0.25">
      <c r="A210" s="5" t="str">
        <f t="shared" si="9"/>
        <v>s</v>
      </c>
      <c r="B210" s="55">
        <f t="shared" si="10"/>
        <v>42721</v>
      </c>
      <c r="C210" s="60"/>
      <c r="D210" s="51">
        <f t="shared" si="11"/>
        <v>44528.290000001434</v>
      </c>
      <c r="E210" s="60"/>
      <c r="F210" s="52"/>
      <c r="G210" s="52"/>
      <c r="H210" s="52"/>
      <c r="I210" s="52"/>
      <c r="J210" s="60"/>
      <c r="K210" s="53"/>
      <c r="L210" s="53"/>
      <c r="M210" s="54"/>
      <c r="N210" s="54"/>
      <c r="O210" s="54"/>
      <c r="P210" s="54"/>
      <c r="Q210" s="60"/>
    </row>
    <row r="211" spans="1:17" x14ac:dyDescent="0.25">
      <c r="A211" s="5" t="str">
        <f t="shared" si="9"/>
        <v>d</v>
      </c>
      <c r="B211" s="55">
        <f t="shared" si="10"/>
        <v>42722</v>
      </c>
      <c r="C211" s="60"/>
      <c r="D211" s="51">
        <f t="shared" si="11"/>
        <v>44528.290000001434</v>
      </c>
      <c r="E211" s="60"/>
      <c r="F211" s="52"/>
      <c r="G211" s="52"/>
      <c r="H211" s="52"/>
      <c r="I211" s="52"/>
      <c r="J211" s="60"/>
      <c r="K211" s="53"/>
      <c r="L211" s="53"/>
      <c r="M211" s="54"/>
      <c r="N211" s="54"/>
      <c r="O211" s="54"/>
      <c r="P211" s="54"/>
      <c r="Q211" s="60"/>
    </row>
    <row r="212" spans="1:17" x14ac:dyDescent="0.25">
      <c r="A212" s="5" t="str">
        <f t="shared" si="9"/>
        <v>l</v>
      </c>
      <c r="B212" s="55">
        <f t="shared" si="10"/>
        <v>42723</v>
      </c>
      <c r="C212" s="60"/>
      <c r="D212" s="51">
        <f t="shared" si="11"/>
        <v>-267471.70999999857</v>
      </c>
      <c r="E212" s="60"/>
      <c r="F212" s="52"/>
      <c r="G212" s="52"/>
      <c r="H212" s="52"/>
      <c r="I212" s="52"/>
      <c r="J212" s="60"/>
      <c r="K212" s="53"/>
      <c r="L212" s="53">
        <v>312000</v>
      </c>
      <c r="M212" s="54"/>
      <c r="N212" s="54"/>
      <c r="O212" s="54"/>
      <c r="P212" s="54"/>
      <c r="Q212" s="60"/>
    </row>
    <row r="213" spans="1:17" x14ac:dyDescent="0.25">
      <c r="A213" s="5" t="str">
        <f t="shared" si="9"/>
        <v>m</v>
      </c>
      <c r="B213" s="55">
        <f t="shared" si="10"/>
        <v>42724</v>
      </c>
      <c r="C213" s="60"/>
      <c r="D213" s="51">
        <f t="shared" si="11"/>
        <v>-267471.70999999857</v>
      </c>
      <c r="E213" s="60"/>
      <c r="F213" s="52"/>
      <c r="G213" s="52"/>
      <c r="H213" s="52"/>
      <c r="I213" s="52"/>
      <c r="J213" s="60"/>
      <c r="K213" s="53"/>
      <c r="L213" s="53"/>
      <c r="M213" s="54"/>
      <c r="N213" s="54"/>
      <c r="O213" s="54"/>
      <c r="P213" s="54"/>
      <c r="Q213" s="60"/>
    </row>
    <row r="214" spans="1:17" x14ac:dyDescent="0.25">
      <c r="A214" s="5" t="str">
        <f t="shared" si="9"/>
        <v>m</v>
      </c>
      <c r="B214" s="55">
        <f t="shared" si="10"/>
        <v>42725</v>
      </c>
      <c r="C214" s="60"/>
      <c r="D214" s="51">
        <f t="shared" si="11"/>
        <v>1130849.2900000014</v>
      </c>
      <c r="E214" s="60"/>
      <c r="F214" s="52">
        <f>702630+51965+126560+11685+292199+212593+689</f>
        <v>1398321</v>
      </c>
      <c r="G214" s="52"/>
      <c r="H214" s="52"/>
      <c r="I214" s="52"/>
      <c r="J214" s="60"/>
      <c r="K214" s="53"/>
      <c r="L214" s="53"/>
      <c r="M214" s="54"/>
      <c r="N214" s="54"/>
      <c r="O214" s="54"/>
      <c r="P214" s="54"/>
      <c r="Q214" s="60"/>
    </row>
    <row r="215" spans="1:17" x14ac:dyDescent="0.25">
      <c r="A215" s="5" t="str">
        <f t="shared" si="9"/>
        <v>j</v>
      </c>
      <c r="B215" s="55">
        <f t="shared" si="10"/>
        <v>42726</v>
      </c>
      <c r="C215" s="60"/>
      <c r="D215" s="51">
        <f t="shared" si="11"/>
        <v>905849.29000000143</v>
      </c>
      <c r="E215" s="60"/>
      <c r="F215" s="52"/>
      <c r="G215" s="52"/>
      <c r="H215" s="52"/>
      <c r="I215" s="52"/>
      <c r="J215" s="60"/>
      <c r="K215" s="53"/>
      <c r="L215" s="53">
        <v>225000</v>
      </c>
      <c r="M215" s="54"/>
      <c r="N215" s="54"/>
      <c r="O215" s="54"/>
      <c r="P215" s="54"/>
      <c r="Q215" s="60"/>
    </row>
    <row r="216" spans="1:17" x14ac:dyDescent="0.25">
      <c r="A216" s="5" t="str">
        <f t="shared" si="9"/>
        <v>v</v>
      </c>
      <c r="B216" s="55">
        <f t="shared" si="10"/>
        <v>42727</v>
      </c>
      <c r="C216" s="60"/>
      <c r="D216" s="51">
        <f t="shared" si="11"/>
        <v>905849.29000000143</v>
      </c>
      <c r="E216" s="60"/>
      <c r="F216" s="52"/>
      <c r="G216" s="52"/>
      <c r="H216" s="52"/>
      <c r="I216" s="52"/>
      <c r="J216" s="60"/>
      <c r="K216" s="53"/>
      <c r="L216" s="53"/>
      <c r="M216" s="54"/>
      <c r="N216" s="54"/>
      <c r="O216" s="54"/>
      <c r="P216" s="54"/>
      <c r="Q216" s="60"/>
    </row>
    <row r="217" spans="1:17" x14ac:dyDescent="0.25">
      <c r="A217" s="5" t="str">
        <f t="shared" si="9"/>
        <v>s</v>
      </c>
      <c r="B217" s="55">
        <f t="shared" si="10"/>
        <v>42728</v>
      </c>
      <c r="C217" s="60"/>
      <c r="D217" s="51">
        <f t="shared" si="11"/>
        <v>905849.29000000143</v>
      </c>
      <c r="E217" s="60"/>
      <c r="F217" s="52"/>
      <c r="G217" s="52"/>
      <c r="H217" s="52"/>
      <c r="I217" s="52"/>
      <c r="J217" s="60"/>
      <c r="K217" s="53"/>
      <c r="L217" s="53"/>
      <c r="M217" s="54"/>
      <c r="N217" s="54"/>
      <c r="O217" s="54"/>
      <c r="P217" s="54"/>
      <c r="Q217" s="60"/>
    </row>
    <row r="218" spans="1:17" x14ac:dyDescent="0.25">
      <c r="A218" s="5" t="str">
        <f t="shared" si="9"/>
        <v>d</v>
      </c>
      <c r="B218" s="55">
        <f t="shared" si="10"/>
        <v>42729</v>
      </c>
      <c r="C218" s="60"/>
      <c r="D218" s="51">
        <f t="shared" si="11"/>
        <v>905849.29000000143</v>
      </c>
      <c r="E218" s="60"/>
      <c r="F218" s="52"/>
      <c r="G218" s="52"/>
      <c r="H218" s="52"/>
      <c r="I218" s="52"/>
      <c r="J218" s="60"/>
      <c r="K218" s="53"/>
      <c r="L218" s="53"/>
      <c r="M218" s="54"/>
      <c r="N218" s="54"/>
      <c r="O218" s="54"/>
      <c r="P218" s="54"/>
      <c r="Q218" s="60"/>
    </row>
    <row r="219" spans="1:17" x14ac:dyDescent="0.25">
      <c r="A219" s="5" t="str">
        <f t="shared" si="9"/>
        <v>l</v>
      </c>
      <c r="B219" s="55">
        <f t="shared" si="10"/>
        <v>42730</v>
      </c>
      <c r="C219" s="60"/>
      <c r="D219" s="51">
        <f t="shared" si="11"/>
        <v>-1026743.7099999986</v>
      </c>
      <c r="E219" s="60"/>
      <c r="F219" s="52"/>
      <c r="G219" s="52"/>
      <c r="H219" s="52"/>
      <c r="I219" s="52"/>
      <c r="J219" s="60"/>
      <c r="K219" s="53"/>
      <c r="L219" s="53"/>
      <c r="M219" s="54">
        <v>1606039</v>
      </c>
      <c r="N219" s="54">
        <v>326554</v>
      </c>
      <c r="O219" s="54"/>
      <c r="P219" s="54"/>
      <c r="Q219" s="60"/>
    </row>
    <row r="220" spans="1:17" x14ac:dyDescent="0.25">
      <c r="A220" s="5" t="str">
        <f t="shared" si="9"/>
        <v>m</v>
      </c>
      <c r="B220" s="55">
        <f t="shared" si="10"/>
        <v>42731</v>
      </c>
      <c r="C220" s="60"/>
      <c r="D220" s="51">
        <f t="shared" si="11"/>
        <v>-1026743.7099999986</v>
      </c>
      <c r="E220" s="60"/>
      <c r="F220" s="52"/>
      <c r="G220" s="52"/>
      <c r="H220" s="52"/>
      <c r="I220" s="52"/>
      <c r="J220" s="60"/>
      <c r="K220" s="53"/>
      <c r="L220" s="53"/>
      <c r="M220" s="54"/>
      <c r="N220" s="54"/>
      <c r="O220" s="54"/>
      <c r="P220" s="54"/>
      <c r="Q220" s="60"/>
    </row>
    <row r="221" spans="1:17" x14ac:dyDescent="0.25">
      <c r="A221" s="5" t="str">
        <f t="shared" si="9"/>
        <v>m</v>
      </c>
      <c r="B221" s="55">
        <f t="shared" si="10"/>
        <v>42732</v>
      </c>
      <c r="C221" s="60"/>
      <c r="D221" s="51">
        <f t="shared" si="11"/>
        <v>-1026743.7099999986</v>
      </c>
      <c r="E221" s="60"/>
      <c r="F221" s="52"/>
      <c r="G221" s="52"/>
      <c r="H221" s="52"/>
      <c r="I221" s="52"/>
      <c r="J221" s="60"/>
      <c r="K221" s="53"/>
      <c r="L221" s="53"/>
      <c r="M221" s="54"/>
      <c r="N221" s="54"/>
      <c r="O221" s="54"/>
      <c r="P221" s="54"/>
      <c r="Q221" s="60"/>
    </row>
    <row r="222" spans="1:17" x14ac:dyDescent="0.25">
      <c r="A222" s="5" t="str">
        <f t="shared" si="9"/>
        <v>j</v>
      </c>
      <c r="B222" s="55">
        <f t="shared" si="10"/>
        <v>42733</v>
      </c>
      <c r="C222" s="60"/>
      <c r="D222" s="51">
        <f t="shared" si="11"/>
        <v>-1026743.7099999986</v>
      </c>
      <c r="E222" s="60"/>
      <c r="F222" s="52"/>
      <c r="G222" s="52"/>
      <c r="H222" s="52"/>
      <c r="I222" s="52"/>
      <c r="J222" s="60"/>
      <c r="K222" s="53"/>
      <c r="L222" s="53"/>
      <c r="M222" s="54"/>
      <c r="N222" s="54"/>
      <c r="O222" s="54"/>
      <c r="P222" s="54"/>
      <c r="Q222" s="60"/>
    </row>
    <row r="223" spans="1:17" x14ac:dyDescent="0.25">
      <c r="A223" s="5" t="str">
        <f t="shared" si="9"/>
        <v>v</v>
      </c>
      <c r="B223" s="55">
        <f t="shared" si="10"/>
        <v>42734</v>
      </c>
      <c r="C223" s="60"/>
      <c r="D223" s="51">
        <f t="shared" si="11"/>
        <v>-994143.70999999857</v>
      </c>
      <c r="E223" s="60"/>
      <c r="F223" s="52"/>
      <c r="G223" s="52">
        <v>32600</v>
      </c>
      <c r="H223" s="52"/>
      <c r="I223" s="52"/>
      <c r="J223" s="60"/>
      <c r="K223" s="53"/>
      <c r="L223" s="53"/>
      <c r="M223" s="54"/>
      <c r="N223" s="54"/>
      <c r="O223" s="54"/>
      <c r="P223" s="54"/>
      <c r="Q223" s="60"/>
    </row>
    <row r="224" spans="1:17" x14ac:dyDescent="0.25">
      <c r="A224" s="5" t="str">
        <f t="shared" si="9"/>
        <v>s</v>
      </c>
      <c r="B224" s="55">
        <f t="shared" si="10"/>
        <v>42735</v>
      </c>
      <c r="C224" s="60"/>
      <c r="D224" s="51">
        <f t="shared" si="11"/>
        <v>-994143.70999999857</v>
      </c>
      <c r="E224" s="60"/>
      <c r="F224" s="52"/>
      <c r="G224" s="52"/>
      <c r="H224" s="52"/>
      <c r="I224" s="52"/>
      <c r="J224" s="60"/>
      <c r="K224" s="53"/>
      <c r="L224" s="53"/>
      <c r="M224" s="54"/>
      <c r="N224" s="54"/>
      <c r="O224" s="54"/>
      <c r="P224" s="54"/>
      <c r="Q224" s="60"/>
    </row>
    <row r="225" spans="1:17" x14ac:dyDescent="0.25">
      <c r="A225" s="5" t="str">
        <f t="shared" si="9"/>
        <v>d</v>
      </c>
      <c r="B225" s="55">
        <f t="shared" si="10"/>
        <v>42736</v>
      </c>
      <c r="C225" s="60"/>
      <c r="D225" s="51">
        <f t="shared" si="11"/>
        <v>-994143.70999999857</v>
      </c>
      <c r="E225" s="60"/>
      <c r="F225" s="52"/>
      <c r="G225" s="52"/>
      <c r="H225" s="52"/>
      <c r="I225" s="52"/>
      <c r="J225" s="60"/>
      <c r="K225" s="53"/>
      <c r="L225" s="53"/>
      <c r="M225" s="54"/>
      <c r="N225" s="54"/>
      <c r="O225" s="54"/>
      <c r="P225" s="54"/>
      <c r="Q225" s="60"/>
    </row>
    <row r="226" spans="1:17" x14ac:dyDescent="0.25">
      <c r="A226" s="5" t="str">
        <f t="shared" si="9"/>
        <v>l</v>
      </c>
      <c r="B226" s="55">
        <f t="shared" si="10"/>
        <v>42737</v>
      </c>
      <c r="C226" s="60"/>
      <c r="D226" s="51">
        <f t="shared" si="11"/>
        <v>-994143.70999999857</v>
      </c>
      <c r="E226" s="60"/>
      <c r="F226" s="52"/>
      <c r="G226" s="52"/>
      <c r="H226" s="52"/>
      <c r="I226" s="52"/>
      <c r="J226" s="60"/>
      <c r="K226" s="53"/>
      <c r="L226" s="53"/>
      <c r="M226" s="54"/>
      <c r="N226" s="54"/>
      <c r="O226" s="54"/>
      <c r="P226" s="54"/>
      <c r="Q226" s="60"/>
    </row>
    <row r="227" spans="1:17" x14ac:dyDescent="0.25">
      <c r="A227" s="5" t="str">
        <f t="shared" si="9"/>
        <v>m</v>
      </c>
      <c r="B227" s="55">
        <f t="shared" si="10"/>
        <v>42738</v>
      </c>
      <c r="C227" s="60"/>
      <c r="D227" s="51">
        <f t="shared" si="11"/>
        <v>-994143.70999999857</v>
      </c>
      <c r="E227" s="60"/>
      <c r="F227" s="52"/>
      <c r="G227" s="52"/>
      <c r="H227" s="52"/>
      <c r="I227" s="52"/>
      <c r="J227" s="60"/>
      <c r="K227" s="53"/>
      <c r="L227" s="53"/>
      <c r="M227" s="54"/>
      <c r="N227" s="54"/>
      <c r="O227" s="54"/>
      <c r="P227" s="54"/>
      <c r="Q227" s="60"/>
    </row>
    <row r="228" spans="1:17" x14ac:dyDescent="0.25">
      <c r="A228" s="5" t="str">
        <f t="shared" si="9"/>
        <v>m</v>
      </c>
      <c r="B228" s="55">
        <f t="shared" si="10"/>
        <v>42739</v>
      </c>
      <c r="C228" s="60"/>
      <c r="D228" s="51">
        <f t="shared" si="11"/>
        <v>-994143.70999999857</v>
      </c>
      <c r="E228" s="60"/>
      <c r="F228" s="52"/>
      <c r="G228" s="52"/>
      <c r="H228" s="52"/>
      <c r="I228" s="52"/>
      <c r="J228" s="60"/>
      <c r="K228" s="53"/>
      <c r="L228" s="53"/>
      <c r="M228" s="54"/>
      <c r="N228" s="54"/>
      <c r="O228" s="54"/>
      <c r="P228" s="54"/>
      <c r="Q228" s="60"/>
    </row>
    <row r="229" spans="1:17" x14ac:dyDescent="0.25">
      <c r="A229" s="5" t="str">
        <f t="shared" si="9"/>
        <v>j</v>
      </c>
      <c r="B229" s="55">
        <f t="shared" si="10"/>
        <v>42740</v>
      </c>
      <c r="C229" s="60"/>
      <c r="D229" s="51">
        <f t="shared" si="11"/>
        <v>-994143.70999999857</v>
      </c>
      <c r="E229" s="60"/>
      <c r="F229" s="52"/>
      <c r="G229" s="52"/>
      <c r="H229" s="52"/>
      <c r="I229" s="52"/>
      <c r="J229" s="60"/>
      <c r="K229" s="53"/>
      <c r="L229" s="53"/>
      <c r="M229" s="54"/>
      <c r="N229" s="54"/>
      <c r="O229" s="54"/>
      <c r="P229" s="54"/>
      <c r="Q229" s="60"/>
    </row>
    <row r="230" spans="1:17" x14ac:dyDescent="0.25">
      <c r="N230" s="54">
        <v>326554</v>
      </c>
    </row>
  </sheetData>
  <conditionalFormatting sqref="B4 G4:I4 K4:P4 D4">
    <cfRule type="expression" dxfId="65" priority="64">
      <formula>$A4="d"</formula>
    </cfRule>
    <cfRule type="expression" dxfId="64" priority="65">
      <formula>$A4="s"</formula>
    </cfRule>
    <cfRule type="expression" dxfId="63" priority="66">
      <formula>$B4=TODAY()</formula>
    </cfRule>
  </conditionalFormatting>
  <conditionalFormatting sqref="G5:I8 K5:P8">
    <cfRule type="expression" dxfId="62" priority="61">
      <formula>$A5="d"</formula>
    </cfRule>
    <cfRule type="expression" dxfId="61" priority="62">
      <formula>$A5="s"</formula>
    </cfRule>
    <cfRule type="expression" dxfId="60" priority="63">
      <formula>$B5=TODAY()</formula>
    </cfRule>
  </conditionalFormatting>
  <conditionalFormatting sqref="G10:I229 D19:D229 K10:P229">
    <cfRule type="expression" dxfId="59" priority="58">
      <formula>$A10="d"</formula>
    </cfRule>
    <cfRule type="expression" dxfId="58" priority="59">
      <formula>$A10="s"</formula>
    </cfRule>
    <cfRule type="expression" dxfId="57" priority="60">
      <formula>$B10=TODAY()</formula>
    </cfRule>
  </conditionalFormatting>
  <conditionalFormatting sqref="D4">
    <cfRule type="expression" dxfId="56" priority="57">
      <formula>$B4=TODAY()</formula>
    </cfRule>
  </conditionalFormatting>
  <conditionalFormatting sqref="D4:D229">
    <cfRule type="expression" dxfId="55" priority="54">
      <formula>$A4="d"</formula>
    </cfRule>
    <cfRule type="expression" dxfId="54" priority="55">
      <formula>$A4="s"</formula>
    </cfRule>
    <cfRule type="expression" dxfId="53" priority="56">
      <formula>$B4=TODAY()</formula>
    </cfRule>
  </conditionalFormatting>
  <conditionalFormatting sqref="D4:D229">
    <cfRule type="expression" dxfId="52" priority="53">
      <formula>$B4=TODAY()</formula>
    </cfRule>
  </conditionalFormatting>
  <conditionalFormatting sqref="N230">
    <cfRule type="expression" dxfId="51" priority="50">
      <formula>$A230="d"</formula>
    </cfRule>
    <cfRule type="expression" dxfId="50" priority="51">
      <formula>$A230="s"</formula>
    </cfRule>
    <cfRule type="expression" dxfId="49" priority="52">
      <formula>$B230=TODAY()</formula>
    </cfRule>
  </conditionalFormatting>
  <conditionalFormatting sqref="F4">
    <cfRule type="expression" dxfId="48" priority="47">
      <formula>$A4="d"</formula>
    </cfRule>
    <cfRule type="expression" dxfId="47" priority="48">
      <formula>$A4="s"</formula>
    </cfRule>
    <cfRule type="expression" dxfId="46" priority="49">
      <formula>$B4=TODAY()</formula>
    </cfRule>
  </conditionalFormatting>
  <conditionalFormatting sqref="F5:F8">
    <cfRule type="expression" dxfId="45" priority="44">
      <formula>$A5="d"</formula>
    </cfRule>
    <cfRule type="expression" dxfId="44" priority="45">
      <formula>$A5="s"</formula>
    </cfRule>
    <cfRule type="expression" dxfId="43" priority="46">
      <formula>$B5=TODAY()</formula>
    </cfRule>
  </conditionalFormatting>
  <conditionalFormatting sqref="F10:F26 F28:F30 F32:F60 F62:F92 F94:F123 F125:F152 F154:F183 F185:F213 F215:F229">
    <cfRule type="expression" dxfId="42" priority="41">
      <formula>$A10="d"</formula>
    </cfRule>
    <cfRule type="expression" dxfId="41" priority="42">
      <formula>$A10="s"</formula>
    </cfRule>
    <cfRule type="expression" dxfId="40" priority="43">
      <formula>$B10=TODAY()</formula>
    </cfRule>
  </conditionalFormatting>
  <conditionalFormatting sqref="F27">
    <cfRule type="expression" dxfId="39" priority="38">
      <formula>$A27="d"</formula>
    </cfRule>
    <cfRule type="expression" dxfId="38" priority="39">
      <formula>$A27="s"</formula>
    </cfRule>
    <cfRule type="expression" dxfId="37" priority="40">
      <formula>$B27=TODAY()</formula>
    </cfRule>
  </conditionalFormatting>
  <conditionalFormatting sqref="F31">
    <cfRule type="expression" dxfId="36" priority="35">
      <formula>$A31="d"</formula>
    </cfRule>
    <cfRule type="expression" dxfId="35" priority="36">
      <formula>$A31="s"</formula>
    </cfRule>
    <cfRule type="expression" dxfId="34" priority="37">
      <formula>$B31=TODAY()</formula>
    </cfRule>
  </conditionalFormatting>
  <conditionalFormatting sqref="F61">
    <cfRule type="expression" dxfId="33" priority="32">
      <formula>$A61="d"</formula>
    </cfRule>
    <cfRule type="expression" dxfId="32" priority="33">
      <formula>$A61="s"</formula>
    </cfRule>
    <cfRule type="expression" dxfId="31" priority="34">
      <formula>$B61=TODAY()</formula>
    </cfRule>
  </conditionalFormatting>
  <conditionalFormatting sqref="F93">
    <cfRule type="expression" dxfId="30" priority="29">
      <formula>$A93="d"</formula>
    </cfRule>
    <cfRule type="expression" dxfId="29" priority="30">
      <formula>$A93="s"</formula>
    </cfRule>
    <cfRule type="expression" dxfId="28" priority="31">
      <formula>$B93=TODAY()</formula>
    </cfRule>
  </conditionalFormatting>
  <conditionalFormatting sqref="F124">
    <cfRule type="expression" dxfId="27" priority="26">
      <formula>$A124="d"</formula>
    </cfRule>
    <cfRule type="expression" dxfId="26" priority="27">
      <formula>$A124="s"</formula>
    </cfRule>
    <cfRule type="expression" dxfId="25" priority="28">
      <formula>$B124=TODAY()</formula>
    </cfRule>
  </conditionalFormatting>
  <conditionalFormatting sqref="F153">
    <cfRule type="expression" dxfId="24" priority="23">
      <formula>$A153="d"</formula>
    </cfRule>
    <cfRule type="expression" dxfId="23" priority="24">
      <formula>$A153="s"</formula>
    </cfRule>
    <cfRule type="expression" dxfId="22" priority="25">
      <formula>$B153=TODAY()</formula>
    </cfRule>
  </conditionalFormatting>
  <conditionalFormatting sqref="F184">
    <cfRule type="expression" dxfId="21" priority="20">
      <formula>$A184="d"</formula>
    </cfRule>
    <cfRule type="expression" dxfId="20" priority="21">
      <formula>$A184="s"</formula>
    </cfRule>
    <cfRule type="expression" dxfId="19" priority="22">
      <formula>$B184=TODAY()</formula>
    </cfRule>
  </conditionalFormatting>
  <conditionalFormatting sqref="F214">
    <cfRule type="expression" dxfId="18" priority="17">
      <formula>$A214="d"</formula>
    </cfRule>
    <cfRule type="expression" dxfId="17" priority="18">
      <formula>$A214="s"</formula>
    </cfRule>
    <cfRule type="expression" dxfId="16" priority="19">
      <formula>$B214=TODAY()</formula>
    </cfRule>
  </conditionalFormatting>
  <conditionalFormatting sqref="B5:B229">
    <cfRule type="expression" dxfId="15" priority="14">
      <formula>$A5="d"</formula>
    </cfRule>
    <cfRule type="expression" dxfId="14" priority="15">
      <formula>$A5="s"</formula>
    </cfRule>
    <cfRule type="expression" dxfId="13" priority="16">
      <formula>$B5=TODAY()</formula>
    </cfRule>
  </conditionalFormatting>
  <conditionalFormatting sqref="B5:B229">
    <cfRule type="expression" dxfId="12" priority="13">
      <formula>$B5=TODAY()</formula>
    </cfRule>
  </conditionalFormatting>
  <conditionalFormatting sqref="F9:I9">
    <cfRule type="expression" dxfId="11" priority="10">
      <formula>$A9="d"</formula>
    </cfRule>
    <cfRule type="expression" dxfId="10" priority="11">
      <formula>$A9="s"</formula>
    </cfRule>
    <cfRule type="expression" dxfId="9" priority="12">
      <formula>$B9=TODAY()</formula>
    </cfRule>
  </conditionalFormatting>
  <conditionalFormatting sqref="F9:I9">
    <cfRule type="expression" dxfId="8" priority="9">
      <formula>$B9=TODAY()</formula>
    </cfRule>
  </conditionalFormatting>
  <conditionalFormatting sqref="K9">
    <cfRule type="expression" dxfId="7" priority="6">
      <formula>$A9="d"</formula>
    </cfRule>
    <cfRule type="expression" dxfId="6" priority="7">
      <formula>$A9="s"</formula>
    </cfRule>
    <cfRule type="expression" dxfId="5" priority="8">
      <formula>$B9=TODAY()</formula>
    </cfRule>
  </conditionalFormatting>
  <conditionalFormatting sqref="K9">
    <cfRule type="expression" dxfId="4" priority="5">
      <formula>$B9=TODAY()</formula>
    </cfRule>
  </conditionalFormatting>
  <conditionalFormatting sqref="L9:P9">
    <cfRule type="expression" dxfId="3" priority="2">
      <formula>$A9="d"</formula>
    </cfRule>
    <cfRule type="expression" dxfId="2" priority="3">
      <formula>$A9="s"</formula>
    </cfRule>
    <cfRule type="expression" dxfId="1" priority="4">
      <formula>$B9=TODAY()</formula>
    </cfRule>
  </conditionalFormatting>
  <conditionalFormatting sqref="L9:P9">
    <cfRule type="expression" dxfId="0" priority="1">
      <formula>$B9=TODAY()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  <pageSetUpPr fitToPage="1"/>
  </sheetPr>
  <dimension ref="A1:N35"/>
  <sheetViews>
    <sheetView workbookViewId="0">
      <selection activeCell="H20" sqref="H20"/>
    </sheetView>
  </sheetViews>
  <sheetFormatPr baseColWidth="10" defaultRowHeight="15" x14ac:dyDescent="0.25"/>
  <cols>
    <col min="1" max="1" width="15.42578125" style="2" customWidth="1"/>
    <col min="2" max="13" width="11.7109375" style="2" customWidth="1"/>
    <col min="14" max="16384" width="11.42578125" style="2"/>
  </cols>
  <sheetData>
    <row r="1" spans="1:14" ht="31.5" customHeight="1" x14ac:dyDescent="0.25">
      <c r="A1" s="1" t="s">
        <v>13</v>
      </c>
      <c r="F1" s="12"/>
      <c r="G1" s="64"/>
      <c r="H1" s="64"/>
      <c r="I1" s="64"/>
    </row>
    <row r="2" spans="1:14" ht="23.25" customHeight="1" x14ac:dyDescent="0.25"/>
    <row r="3" spans="1:14" s="5" customFormat="1" x14ac:dyDescent="0.25">
      <c r="A3" s="3"/>
      <c r="B3" s="4" t="s">
        <v>10</v>
      </c>
      <c r="C3" s="4" t="s">
        <v>11</v>
      </c>
      <c r="D3" s="4" t="s">
        <v>0</v>
      </c>
      <c r="E3" s="4" t="s">
        <v>1</v>
      </c>
      <c r="F3" s="4" t="s">
        <v>2</v>
      </c>
      <c r="G3" s="4" t="s">
        <v>3</v>
      </c>
      <c r="H3" s="4" t="s">
        <v>4</v>
      </c>
      <c r="I3" s="4" t="s">
        <v>5</v>
      </c>
      <c r="J3" s="4" t="s">
        <v>6</v>
      </c>
      <c r="K3" s="4" t="s">
        <v>7</v>
      </c>
      <c r="L3" s="4" t="s">
        <v>8</v>
      </c>
      <c r="M3" s="4" t="s">
        <v>9</v>
      </c>
      <c r="N3" s="2"/>
    </row>
    <row r="4" spans="1:14" s="5" customFormat="1" x14ac:dyDescent="0.25">
      <c r="A4" s="11">
        <v>1</v>
      </c>
      <c r="B4" s="6">
        <v>0</v>
      </c>
      <c r="C4" s="6">
        <v>0</v>
      </c>
      <c r="D4" s="6">
        <v>5638.26</v>
      </c>
      <c r="E4" s="6">
        <v>3290.84</v>
      </c>
      <c r="F4" s="8">
        <v>0</v>
      </c>
      <c r="G4" s="6">
        <v>0</v>
      </c>
      <c r="H4" s="6">
        <v>0</v>
      </c>
      <c r="I4" s="6">
        <v>0</v>
      </c>
      <c r="J4" s="6">
        <v>0</v>
      </c>
      <c r="K4" s="8">
        <v>0</v>
      </c>
      <c r="L4" s="6">
        <v>0</v>
      </c>
      <c r="M4" s="6">
        <v>0</v>
      </c>
      <c r="N4" s="2"/>
    </row>
    <row r="5" spans="1:14" s="5" customFormat="1" x14ac:dyDescent="0.25">
      <c r="A5" s="11">
        <v>2</v>
      </c>
      <c r="B5" s="8">
        <v>0</v>
      </c>
      <c r="C5" s="6">
        <v>0</v>
      </c>
      <c r="D5" s="6">
        <v>7275.3399999999992</v>
      </c>
      <c r="E5" s="8">
        <v>0</v>
      </c>
      <c r="F5" s="6">
        <v>40614.400000000001</v>
      </c>
      <c r="G5" s="6">
        <v>0</v>
      </c>
      <c r="H5" s="8">
        <v>0</v>
      </c>
      <c r="I5" s="8">
        <v>0</v>
      </c>
      <c r="J5" s="6">
        <v>0</v>
      </c>
      <c r="K5" s="8">
        <v>0</v>
      </c>
      <c r="L5" s="6">
        <v>0</v>
      </c>
      <c r="M5" s="6">
        <v>0</v>
      </c>
      <c r="N5" s="2"/>
    </row>
    <row r="6" spans="1:14" s="5" customFormat="1" x14ac:dyDescent="0.25">
      <c r="A6" s="11">
        <v>3</v>
      </c>
      <c r="B6" s="8">
        <v>0</v>
      </c>
      <c r="C6" s="6">
        <v>67403</v>
      </c>
      <c r="D6" s="6">
        <v>2635.67</v>
      </c>
      <c r="E6" s="8">
        <v>0</v>
      </c>
      <c r="F6" s="6">
        <v>6760.8</v>
      </c>
      <c r="G6" s="6">
        <v>0</v>
      </c>
      <c r="H6" s="8">
        <v>0</v>
      </c>
      <c r="I6" s="8">
        <v>0</v>
      </c>
      <c r="J6" s="8">
        <v>0</v>
      </c>
      <c r="K6" s="6">
        <v>0</v>
      </c>
      <c r="L6" s="6">
        <v>0</v>
      </c>
      <c r="M6" s="8">
        <v>0</v>
      </c>
      <c r="N6" s="2"/>
    </row>
    <row r="7" spans="1:14" s="5" customFormat="1" x14ac:dyDescent="0.25">
      <c r="A7" s="11">
        <v>4</v>
      </c>
      <c r="B7" s="6">
        <v>0</v>
      </c>
      <c r="C7" s="6">
        <v>0</v>
      </c>
      <c r="D7" s="6">
        <v>21065.93</v>
      </c>
      <c r="E7" s="6">
        <v>2378.9699999999998</v>
      </c>
      <c r="F7" s="6">
        <v>0</v>
      </c>
      <c r="G7" s="8">
        <v>0</v>
      </c>
      <c r="H7" s="6">
        <v>0</v>
      </c>
      <c r="I7" s="6">
        <v>0</v>
      </c>
      <c r="J7" s="8">
        <v>0</v>
      </c>
      <c r="K7" s="6">
        <v>0</v>
      </c>
      <c r="L7" s="6">
        <v>0</v>
      </c>
      <c r="M7" s="8">
        <v>0</v>
      </c>
      <c r="N7" s="2"/>
    </row>
    <row r="8" spans="1:14" s="5" customFormat="1" x14ac:dyDescent="0.25">
      <c r="A8" s="11">
        <v>5</v>
      </c>
      <c r="B8" s="6">
        <v>0</v>
      </c>
      <c r="C8" s="6">
        <v>0</v>
      </c>
      <c r="D8" s="8">
        <v>0</v>
      </c>
      <c r="E8" s="6">
        <v>122280.34</v>
      </c>
      <c r="F8" s="6">
        <v>0</v>
      </c>
      <c r="G8" s="8">
        <v>0</v>
      </c>
      <c r="H8" s="6">
        <v>0</v>
      </c>
      <c r="I8" s="6">
        <v>0</v>
      </c>
      <c r="J8" s="6">
        <v>0</v>
      </c>
      <c r="K8" s="6">
        <v>0</v>
      </c>
      <c r="L8" s="8">
        <v>0</v>
      </c>
      <c r="M8" s="6">
        <v>0</v>
      </c>
      <c r="N8" s="2"/>
    </row>
    <row r="9" spans="1:14" s="5" customFormat="1" x14ac:dyDescent="0.25">
      <c r="A9" s="11">
        <v>6</v>
      </c>
      <c r="B9" s="6">
        <v>0</v>
      </c>
      <c r="C9" s="8">
        <v>0</v>
      </c>
      <c r="D9" s="8">
        <v>0</v>
      </c>
      <c r="E9" s="6">
        <v>1861.2</v>
      </c>
      <c r="F9" s="6">
        <v>0</v>
      </c>
      <c r="G9" s="6">
        <v>0</v>
      </c>
      <c r="H9" s="6">
        <v>0</v>
      </c>
      <c r="I9" s="6">
        <v>0</v>
      </c>
      <c r="J9" s="6">
        <v>0</v>
      </c>
      <c r="K9" s="6">
        <v>0</v>
      </c>
      <c r="L9" s="8">
        <v>0</v>
      </c>
      <c r="M9" s="6">
        <v>0</v>
      </c>
      <c r="N9" s="2"/>
    </row>
    <row r="10" spans="1:14" s="5" customFormat="1" x14ac:dyDescent="0.25">
      <c r="A10" s="11">
        <v>7</v>
      </c>
      <c r="B10" s="6">
        <v>0</v>
      </c>
      <c r="C10" s="8">
        <v>0</v>
      </c>
      <c r="D10" s="6">
        <v>18951.239999999998</v>
      </c>
      <c r="E10" s="6">
        <v>4879.75</v>
      </c>
      <c r="F10" s="8">
        <v>0</v>
      </c>
      <c r="G10" s="6">
        <v>0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  <c r="N10" s="2"/>
    </row>
    <row r="11" spans="1:14" s="5" customFormat="1" x14ac:dyDescent="0.25">
      <c r="A11" s="11">
        <v>8</v>
      </c>
      <c r="B11" s="6">
        <v>0</v>
      </c>
      <c r="C11" s="6">
        <v>16194.8</v>
      </c>
      <c r="D11" s="6">
        <v>14997.6</v>
      </c>
      <c r="E11" s="6">
        <v>2467.3000000000002</v>
      </c>
      <c r="F11" s="8">
        <v>0</v>
      </c>
      <c r="G11" s="6">
        <v>0</v>
      </c>
      <c r="H11" s="6">
        <v>0</v>
      </c>
      <c r="I11" s="6">
        <v>0</v>
      </c>
      <c r="J11" s="6">
        <v>0</v>
      </c>
      <c r="K11" s="8">
        <v>0</v>
      </c>
      <c r="L11" s="6">
        <v>0</v>
      </c>
      <c r="M11" s="6">
        <v>0</v>
      </c>
      <c r="N11" s="2"/>
    </row>
    <row r="12" spans="1:14" s="5" customFormat="1" x14ac:dyDescent="0.25">
      <c r="A12" s="11">
        <v>9</v>
      </c>
      <c r="B12" s="8">
        <v>0</v>
      </c>
      <c r="C12" s="6">
        <v>27539.4</v>
      </c>
      <c r="D12" s="6">
        <v>10154.25</v>
      </c>
      <c r="E12" s="8">
        <v>0</v>
      </c>
      <c r="F12" s="6">
        <v>12259.220000000001</v>
      </c>
      <c r="G12" s="6">
        <v>0</v>
      </c>
      <c r="H12" s="8">
        <v>0</v>
      </c>
      <c r="I12" s="8">
        <v>0</v>
      </c>
      <c r="J12" s="6">
        <v>0</v>
      </c>
      <c r="K12" s="8">
        <v>0</v>
      </c>
      <c r="L12" s="6">
        <v>0</v>
      </c>
      <c r="M12" s="6">
        <v>0</v>
      </c>
      <c r="N12" s="2"/>
    </row>
    <row r="13" spans="1:14" s="5" customFormat="1" x14ac:dyDescent="0.25">
      <c r="A13" s="11">
        <v>10</v>
      </c>
      <c r="B13" s="8">
        <v>0</v>
      </c>
      <c r="C13" s="6">
        <v>29877.25</v>
      </c>
      <c r="D13" s="6">
        <v>12358.880000000001</v>
      </c>
      <c r="E13" s="8">
        <v>0</v>
      </c>
      <c r="F13" s="6">
        <v>8219.7000000000007</v>
      </c>
      <c r="G13" s="6">
        <v>0</v>
      </c>
      <c r="H13" s="8">
        <v>0</v>
      </c>
      <c r="I13" s="8">
        <v>0</v>
      </c>
      <c r="J13" s="8">
        <v>0</v>
      </c>
      <c r="K13" s="6">
        <v>0</v>
      </c>
      <c r="L13" s="6">
        <v>0</v>
      </c>
      <c r="M13" s="8">
        <v>0</v>
      </c>
      <c r="N13" s="2"/>
    </row>
    <row r="14" spans="1:14" s="5" customFormat="1" x14ac:dyDescent="0.25">
      <c r="A14" s="11">
        <v>11</v>
      </c>
      <c r="B14" s="6">
        <v>0</v>
      </c>
      <c r="C14" s="6">
        <v>8552.5</v>
      </c>
      <c r="D14" s="6">
        <v>4345.71</v>
      </c>
      <c r="E14" s="6">
        <v>3055.05</v>
      </c>
      <c r="F14" s="6">
        <v>2313.5</v>
      </c>
      <c r="G14" s="8">
        <v>0</v>
      </c>
      <c r="H14" s="6">
        <v>0</v>
      </c>
      <c r="I14" s="6">
        <v>0</v>
      </c>
      <c r="J14" s="8">
        <v>0</v>
      </c>
      <c r="K14" s="6">
        <v>0</v>
      </c>
      <c r="L14" s="6">
        <v>0</v>
      </c>
      <c r="M14" s="8">
        <v>0</v>
      </c>
      <c r="N14" s="2"/>
    </row>
    <row r="15" spans="1:14" s="5" customFormat="1" x14ac:dyDescent="0.25">
      <c r="A15" s="11">
        <v>12</v>
      </c>
      <c r="B15" s="6">
        <v>0</v>
      </c>
      <c r="C15" s="6">
        <v>9178.65</v>
      </c>
      <c r="D15" s="8">
        <v>0</v>
      </c>
      <c r="E15" s="6">
        <v>6619.8600000000006</v>
      </c>
      <c r="F15" s="6">
        <v>563.5</v>
      </c>
      <c r="G15" s="8">
        <v>0</v>
      </c>
      <c r="H15" s="6">
        <v>0</v>
      </c>
      <c r="I15" s="6">
        <v>0</v>
      </c>
      <c r="J15" s="6">
        <v>0</v>
      </c>
      <c r="K15" s="6">
        <v>0</v>
      </c>
      <c r="L15" s="8">
        <v>0</v>
      </c>
      <c r="M15" s="6">
        <v>0</v>
      </c>
      <c r="N15" s="2"/>
    </row>
    <row r="16" spans="1:14" s="5" customFormat="1" x14ac:dyDescent="0.25">
      <c r="A16" s="11">
        <v>13</v>
      </c>
      <c r="B16" s="6">
        <v>0</v>
      </c>
      <c r="C16" s="8">
        <v>0</v>
      </c>
      <c r="D16" s="8">
        <v>0</v>
      </c>
      <c r="E16" s="6">
        <v>5546.45</v>
      </c>
      <c r="F16" s="6">
        <v>4303.08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8">
        <v>0</v>
      </c>
      <c r="M16" s="6">
        <v>0</v>
      </c>
      <c r="N16" s="2"/>
    </row>
    <row r="17" spans="1:14" s="5" customFormat="1" x14ac:dyDescent="0.25">
      <c r="A17" s="11">
        <v>14</v>
      </c>
      <c r="B17" s="6">
        <v>0</v>
      </c>
      <c r="C17" s="8">
        <v>0</v>
      </c>
      <c r="D17" s="6">
        <v>6385.09</v>
      </c>
      <c r="E17" s="6">
        <v>1663.58</v>
      </c>
      <c r="F17" s="8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2"/>
    </row>
    <row r="18" spans="1:14" s="5" customFormat="1" x14ac:dyDescent="0.25">
      <c r="A18" s="11">
        <v>15</v>
      </c>
      <c r="B18" s="6">
        <v>0</v>
      </c>
      <c r="C18" s="6">
        <v>2792786.3800000004</v>
      </c>
      <c r="D18" s="6">
        <v>4603.9500000000007</v>
      </c>
      <c r="E18" s="6">
        <v>2044.14</v>
      </c>
      <c r="F18" s="8">
        <v>0</v>
      </c>
      <c r="G18" s="6">
        <v>0</v>
      </c>
      <c r="H18" s="6">
        <v>0</v>
      </c>
      <c r="I18" s="6">
        <v>0</v>
      </c>
      <c r="J18" s="6">
        <v>0</v>
      </c>
      <c r="K18" s="8">
        <v>0</v>
      </c>
      <c r="L18" s="6">
        <v>0</v>
      </c>
      <c r="M18" s="6">
        <v>0</v>
      </c>
      <c r="N18" s="2"/>
    </row>
    <row r="19" spans="1:14" s="5" customFormat="1" x14ac:dyDescent="0.25">
      <c r="A19" s="11">
        <v>16</v>
      </c>
      <c r="B19" s="8">
        <v>0</v>
      </c>
      <c r="C19" s="6">
        <v>583496.4</v>
      </c>
      <c r="D19" s="6">
        <v>4140.2299999999996</v>
      </c>
      <c r="E19" s="8">
        <v>0</v>
      </c>
      <c r="F19" s="6">
        <v>0</v>
      </c>
      <c r="G19" s="6">
        <v>0</v>
      </c>
      <c r="H19" s="8">
        <v>0</v>
      </c>
      <c r="I19" s="8">
        <v>0</v>
      </c>
      <c r="J19" s="6">
        <v>0</v>
      </c>
      <c r="K19" s="8">
        <v>0</v>
      </c>
      <c r="L19" s="6">
        <v>0</v>
      </c>
      <c r="M19" s="6">
        <v>0</v>
      </c>
      <c r="N19" s="2"/>
    </row>
    <row r="20" spans="1:14" s="5" customFormat="1" x14ac:dyDescent="0.25">
      <c r="A20" s="11">
        <v>17</v>
      </c>
      <c r="B20" s="8">
        <v>1185039</v>
      </c>
      <c r="C20" s="6">
        <v>40160.189999999995</v>
      </c>
      <c r="D20" s="6">
        <v>1202157.95</v>
      </c>
      <c r="E20" s="8">
        <v>0</v>
      </c>
      <c r="F20" s="6">
        <v>42684.11</v>
      </c>
      <c r="G20" s="6">
        <v>1185039</v>
      </c>
      <c r="H20" s="8">
        <v>1185039</v>
      </c>
      <c r="I20" s="8">
        <v>1185039</v>
      </c>
      <c r="J20" s="8">
        <v>1185039</v>
      </c>
      <c r="K20" s="6">
        <v>1185039</v>
      </c>
      <c r="L20" s="6">
        <v>1185039</v>
      </c>
      <c r="M20" s="8">
        <v>1185039</v>
      </c>
      <c r="N20" s="2"/>
    </row>
    <row r="21" spans="1:14" s="5" customFormat="1" x14ac:dyDescent="0.25">
      <c r="A21" s="11">
        <v>18</v>
      </c>
      <c r="B21" s="6">
        <v>0</v>
      </c>
      <c r="C21" s="6">
        <v>18000</v>
      </c>
      <c r="D21" s="6">
        <v>66437.39</v>
      </c>
      <c r="E21" s="6">
        <v>307.18</v>
      </c>
      <c r="F21" s="6">
        <v>8940.7000000000007</v>
      </c>
      <c r="G21" s="8">
        <v>0</v>
      </c>
      <c r="H21" s="6">
        <v>0</v>
      </c>
      <c r="I21" s="6">
        <v>0</v>
      </c>
      <c r="J21" s="8">
        <v>0</v>
      </c>
      <c r="K21" s="6">
        <v>0</v>
      </c>
      <c r="L21" s="6">
        <v>0</v>
      </c>
      <c r="M21" s="8">
        <v>0</v>
      </c>
      <c r="N21" s="2"/>
    </row>
    <row r="22" spans="1:14" s="5" customFormat="1" x14ac:dyDescent="0.25">
      <c r="A22" s="11">
        <v>19</v>
      </c>
      <c r="B22" s="6">
        <v>0</v>
      </c>
      <c r="C22" s="6">
        <v>4409.6900000000005</v>
      </c>
      <c r="D22" s="8">
        <v>0</v>
      </c>
      <c r="E22" s="6">
        <v>1202172.6500000001</v>
      </c>
      <c r="F22" s="6">
        <v>5134.59</v>
      </c>
      <c r="G22" s="8">
        <v>0</v>
      </c>
      <c r="H22" s="6">
        <v>0</v>
      </c>
      <c r="I22" s="6">
        <v>0</v>
      </c>
      <c r="J22" s="6">
        <v>0</v>
      </c>
      <c r="K22" s="6">
        <v>0</v>
      </c>
      <c r="L22" s="8">
        <v>0</v>
      </c>
      <c r="M22" s="6">
        <v>0</v>
      </c>
      <c r="N22" s="2"/>
    </row>
    <row r="23" spans="1:14" s="5" customFormat="1" x14ac:dyDescent="0.25">
      <c r="A23" s="11">
        <v>20</v>
      </c>
      <c r="B23" s="6">
        <v>291732.83</v>
      </c>
      <c r="C23" s="8">
        <v>0</v>
      </c>
      <c r="D23" s="8">
        <v>0</v>
      </c>
      <c r="E23" s="6">
        <v>14.62</v>
      </c>
      <c r="F23" s="6">
        <v>2074.1400000000003</v>
      </c>
      <c r="G23" s="6">
        <v>291732.83</v>
      </c>
      <c r="H23" s="6">
        <v>344732.83</v>
      </c>
      <c r="I23" s="6">
        <v>344732.83</v>
      </c>
      <c r="J23" s="6">
        <v>344732.83</v>
      </c>
      <c r="K23" s="6">
        <v>344732.83</v>
      </c>
      <c r="L23" s="8">
        <v>344732.83</v>
      </c>
      <c r="M23" s="6">
        <v>344732.83</v>
      </c>
      <c r="N23" s="2"/>
    </row>
    <row r="24" spans="1:14" s="5" customFormat="1" x14ac:dyDescent="0.25">
      <c r="A24" s="11">
        <v>21</v>
      </c>
      <c r="B24" s="6">
        <v>0</v>
      </c>
      <c r="C24" s="8">
        <v>0</v>
      </c>
      <c r="D24" s="6">
        <v>297195.13</v>
      </c>
      <c r="E24" s="6">
        <v>358477.83</v>
      </c>
      <c r="F24" s="8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2"/>
    </row>
    <row r="25" spans="1:14" s="5" customFormat="1" x14ac:dyDescent="0.25">
      <c r="A25" s="11">
        <v>22</v>
      </c>
      <c r="B25" s="6">
        <v>0</v>
      </c>
      <c r="C25" s="6">
        <v>1484498.9300000002</v>
      </c>
      <c r="D25" s="6">
        <v>2280.6</v>
      </c>
      <c r="E25" s="6">
        <v>25118</v>
      </c>
      <c r="F25" s="8">
        <v>0</v>
      </c>
      <c r="G25" s="6">
        <v>0</v>
      </c>
      <c r="H25" s="6">
        <v>0</v>
      </c>
      <c r="I25" s="6">
        <v>0</v>
      </c>
      <c r="J25" s="6">
        <v>0</v>
      </c>
      <c r="K25" s="8">
        <v>0</v>
      </c>
      <c r="L25" s="6">
        <v>0</v>
      </c>
      <c r="M25" s="6">
        <v>0</v>
      </c>
      <c r="N25" s="2"/>
    </row>
    <row r="26" spans="1:14" s="5" customFormat="1" x14ac:dyDescent="0.25">
      <c r="A26" s="11">
        <v>23</v>
      </c>
      <c r="B26" s="8">
        <v>108573.67</v>
      </c>
      <c r="C26" s="6">
        <v>1027.75</v>
      </c>
      <c r="D26" s="6">
        <v>32739.919999999998</v>
      </c>
      <c r="E26" s="8">
        <v>0</v>
      </c>
      <c r="F26" s="6">
        <v>58359.94</v>
      </c>
      <c r="G26" s="6">
        <v>0</v>
      </c>
      <c r="H26" s="8">
        <v>0</v>
      </c>
      <c r="I26" s="8">
        <v>0</v>
      </c>
      <c r="J26" s="6">
        <v>0</v>
      </c>
      <c r="K26" s="8">
        <v>0</v>
      </c>
      <c r="L26" s="6">
        <v>0</v>
      </c>
      <c r="M26" s="6">
        <v>0</v>
      </c>
      <c r="N26" s="2"/>
    </row>
    <row r="27" spans="1:14" s="5" customFormat="1" x14ac:dyDescent="0.25">
      <c r="A27" s="11">
        <v>24</v>
      </c>
      <c r="B27" s="8">
        <v>0</v>
      </c>
      <c r="C27" s="6">
        <v>101808.20000000001</v>
      </c>
      <c r="D27" s="6">
        <v>294</v>
      </c>
      <c r="E27" s="8">
        <v>0</v>
      </c>
      <c r="F27" s="6">
        <v>1400986.2</v>
      </c>
      <c r="G27" s="6">
        <v>0</v>
      </c>
      <c r="H27" s="8">
        <v>0</v>
      </c>
      <c r="I27" s="8">
        <v>0</v>
      </c>
      <c r="J27" s="8">
        <v>0</v>
      </c>
      <c r="K27" s="6">
        <v>0</v>
      </c>
      <c r="L27" s="6">
        <v>0</v>
      </c>
      <c r="M27" s="8">
        <v>0</v>
      </c>
      <c r="N27" s="2"/>
    </row>
    <row r="28" spans="1:14" s="5" customFormat="1" x14ac:dyDescent="0.25">
      <c r="A28" s="11">
        <v>25</v>
      </c>
      <c r="B28" s="6">
        <v>0</v>
      </c>
      <c r="C28" s="6">
        <v>39388.550000000003</v>
      </c>
      <c r="D28" s="6">
        <v>31500.699999999997</v>
      </c>
      <c r="E28" s="6">
        <v>13246.15</v>
      </c>
      <c r="F28" s="6">
        <v>245711.76</v>
      </c>
      <c r="G28" s="8">
        <v>0</v>
      </c>
      <c r="H28" s="6">
        <v>0</v>
      </c>
      <c r="I28" s="6">
        <v>0</v>
      </c>
      <c r="J28" s="8">
        <v>0</v>
      </c>
      <c r="K28" s="6">
        <v>0</v>
      </c>
      <c r="L28" s="6">
        <v>0</v>
      </c>
      <c r="M28" s="8">
        <v>0</v>
      </c>
      <c r="N28" s="2"/>
    </row>
    <row r="29" spans="1:14" s="5" customFormat="1" x14ac:dyDescent="0.25">
      <c r="A29" s="11">
        <v>26</v>
      </c>
      <c r="B29" s="6">
        <v>0</v>
      </c>
      <c r="C29" s="6">
        <v>29957.909999999996</v>
      </c>
      <c r="D29" s="8">
        <v>0</v>
      </c>
      <c r="E29" s="6">
        <v>1216.95</v>
      </c>
      <c r="F29" s="6">
        <v>61819.110000000008</v>
      </c>
      <c r="G29" s="8">
        <v>0</v>
      </c>
      <c r="H29" s="6">
        <v>0</v>
      </c>
      <c r="I29" s="6">
        <v>0</v>
      </c>
      <c r="J29" s="6">
        <v>0</v>
      </c>
      <c r="K29" s="6">
        <v>0</v>
      </c>
      <c r="L29" s="8">
        <v>0</v>
      </c>
      <c r="M29" s="6">
        <v>0</v>
      </c>
      <c r="N29" s="2"/>
    </row>
    <row r="30" spans="1:14" s="5" customFormat="1" x14ac:dyDescent="0.25">
      <c r="A30" s="11">
        <v>27</v>
      </c>
      <c r="B30" s="6">
        <v>0</v>
      </c>
      <c r="C30" s="8">
        <v>0</v>
      </c>
      <c r="D30" s="8">
        <v>0</v>
      </c>
      <c r="E30" s="6">
        <v>52932.09</v>
      </c>
      <c r="F30" s="6">
        <v>1976.7</v>
      </c>
      <c r="G30" s="6">
        <v>0</v>
      </c>
      <c r="H30" s="6">
        <v>0</v>
      </c>
      <c r="I30" s="6">
        <v>0</v>
      </c>
      <c r="J30" s="6">
        <v>0</v>
      </c>
      <c r="K30" s="6">
        <v>0</v>
      </c>
      <c r="L30" s="8">
        <v>0</v>
      </c>
      <c r="M30" s="6">
        <v>0</v>
      </c>
      <c r="N30" s="2"/>
    </row>
    <row r="31" spans="1:14" s="5" customFormat="1" x14ac:dyDescent="0.25">
      <c r="A31" s="11">
        <v>28</v>
      </c>
      <c r="B31" s="6">
        <v>0</v>
      </c>
      <c r="C31" s="8">
        <v>0</v>
      </c>
      <c r="D31" s="6">
        <v>0</v>
      </c>
      <c r="E31" s="6">
        <v>13255.25</v>
      </c>
      <c r="F31" s="8">
        <v>0</v>
      </c>
      <c r="G31" s="6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2"/>
    </row>
    <row r="32" spans="1:14" s="5" customFormat="1" x14ac:dyDescent="0.25">
      <c r="A32" s="11">
        <v>29</v>
      </c>
      <c r="B32" s="6">
        <v>0</v>
      </c>
      <c r="C32" s="6">
        <v>16518.739999999998</v>
      </c>
      <c r="D32" s="6">
        <v>18870.489999999998</v>
      </c>
      <c r="E32" s="6">
        <v>0</v>
      </c>
      <c r="F32" s="8">
        <v>0</v>
      </c>
      <c r="G32" s="6">
        <v>0</v>
      </c>
      <c r="H32" s="6">
        <v>254600</v>
      </c>
      <c r="I32" s="6">
        <v>32600</v>
      </c>
      <c r="J32" s="6">
        <v>32600</v>
      </c>
      <c r="K32" s="8">
        <v>32600</v>
      </c>
      <c r="L32" s="6">
        <v>32600</v>
      </c>
      <c r="M32" s="6">
        <v>32600</v>
      </c>
      <c r="N32" s="2"/>
    </row>
    <row r="33" spans="1:14" s="5" customFormat="1" x14ac:dyDescent="0.25">
      <c r="A33" s="11">
        <v>30</v>
      </c>
      <c r="B33" s="8">
        <v>0</v>
      </c>
      <c r="C33" s="9">
        <v>0</v>
      </c>
      <c r="D33" s="6">
        <v>0</v>
      </c>
      <c r="E33" s="8">
        <v>0</v>
      </c>
      <c r="F33" s="6">
        <v>11544.509999999998</v>
      </c>
      <c r="G33" s="6">
        <v>0</v>
      </c>
      <c r="H33" s="8">
        <v>0</v>
      </c>
      <c r="I33" s="8">
        <v>0</v>
      </c>
      <c r="J33" s="6">
        <v>0</v>
      </c>
      <c r="K33" s="8">
        <v>0</v>
      </c>
      <c r="L33" s="6">
        <v>0</v>
      </c>
      <c r="M33" s="6">
        <v>0</v>
      </c>
      <c r="N33" s="2"/>
    </row>
    <row r="34" spans="1:14" s="5" customFormat="1" x14ac:dyDescent="0.25">
      <c r="A34" s="11">
        <v>31</v>
      </c>
      <c r="B34" s="8">
        <v>0</v>
      </c>
      <c r="C34" s="10">
        <v>0</v>
      </c>
      <c r="D34" s="6">
        <v>5658.9500000000007</v>
      </c>
      <c r="E34" s="10">
        <v>0</v>
      </c>
      <c r="F34" s="6">
        <v>0</v>
      </c>
      <c r="G34" s="10">
        <v>0</v>
      </c>
      <c r="H34" s="8">
        <v>0</v>
      </c>
      <c r="I34" s="8">
        <v>0</v>
      </c>
      <c r="J34" s="10">
        <v>0</v>
      </c>
      <c r="K34" s="6">
        <v>0</v>
      </c>
      <c r="L34" s="10">
        <v>0</v>
      </c>
      <c r="M34" s="8">
        <v>0</v>
      </c>
      <c r="N34" s="2"/>
    </row>
    <row r="35" spans="1:14" s="5" customFormat="1" x14ac:dyDescent="0.25"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</row>
  </sheetData>
  <mergeCells count="1">
    <mergeCell ref="G1:I1"/>
  </mergeCells>
  <conditionalFormatting sqref="B5">
    <cfRule type="cellIs" dxfId="285" priority="154" operator="equal">
      <formula>0</formula>
    </cfRule>
  </conditionalFormatting>
  <conditionalFormatting sqref="B20">
    <cfRule type="cellIs" dxfId="284" priority="139" operator="equal">
      <formula>0</formula>
    </cfRule>
  </conditionalFormatting>
  <conditionalFormatting sqref="B13">
    <cfRule type="cellIs" dxfId="283" priority="138" operator="equal">
      <formula>0</formula>
    </cfRule>
  </conditionalFormatting>
  <conditionalFormatting sqref="D23">
    <cfRule type="cellIs" dxfId="282" priority="119" operator="equal">
      <formula>0</formula>
    </cfRule>
  </conditionalFormatting>
  <conditionalFormatting sqref="B4">
    <cfRule type="cellIs" dxfId="281" priority="153" operator="equal">
      <formula>0</formula>
    </cfRule>
  </conditionalFormatting>
  <conditionalFormatting sqref="H21:H25">
    <cfRule type="cellIs" dxfId="280" priority="72" operator="equal">
      <formula>0</formula>
    </cfRule>
  </conditionalFormatting>
  <conditionalFormatting sqref="G16:G20">
    <cfRule type="cellIs" dxfId="279" priority="85" operator="equal">
      <formula>0</formula>
    </cfRule>
  </conditionalFormatting>
  <conditionalFormatting sqref="G23:G27">
    <cfRule type="cellIs" dxfId="278" priority="84" operator="equal">
      <formula>0</formula>
    </cfRule>
  </conditionalFormatting>
  <conditionalFormatting sqref="G30:G33">
    <cfRule type="cellIs" dxfId="277" priority="83" operator="equal">
      <formula>0</formula>
    </cfRule>
  </conditionalFormatting>
  <conditionalFormatting sqref="E14:E18">
    <cfRule type="cellIs" dxfId="276" priority="109" operator="equal">
      <formula>0</formula>
    </cfRule>
  </conditionalFormatting>
  <conditionalFormatting sqref="E21:E25">
    <cfRule type="cellIs" dxfId="275" priority="108" operator="equal">
      <formula>0</formula>
    </cfRule>
  </conditionalFormatting>
  <conditionalFormatting sqref="E28:E32">
    <cfRule type="cellIs" dxfId="274" priority="107" operator="equal">
      <formula>0</formula>
    </cfRule>
  </conditionalFormatting>
  <conditionalFormatting sqref="E4">
    <cfRule type="cellIs" dxfId="273" priority="115" operator="equal">
      <formula>0</formula>
    </cfRule>
  </conditionalFormatting>
  <conditionalFormatting sqref="E7:E11">
    <cfRule type="cellIs" dxfId="272" priority="114" operator="equal">
      <formula>0</formula>
    </cfRule>
  </conditionalFormatting>
  <conditionalFormatting sqref="D17:D21">
    <cfRule type="cellIs" dxfId="271" priority="122" operator="equal">
      <formula>0</formula>
    </cfRule>
  </conditionalFormatting>
  <conditionalFormatting sqref="D24:D28">
    <cfRule type="cellIs" dxfId="270" priority="121" operator="equal">
      <formula>0</formula>
    </cfRule>
  </conditionalFormatting>
  <conditionalFormatting sqref="C32">
    <cfRule type="cellIs" dxfId="269" priority="130" operator="equal">
      <formula>0</formula>
    </cfRule>
  </conditionalFormatting>
  <conditionalFormatting sqref="K27:K31">
    <cfRule type="cellIs" dxfId="268" priority="48" operator="equal">
      <formula>0</formula>
    </cfRule>
  </conditionalFormatting>
  <conditionalFormatting sqref="C4:C8">
    <cfRule type="cellIs" dxfId="267" priority="144" operator="equal">
      <formula>0</formula>
    </cfRule>
  </conditionalFormatting>
  <conditionalFormatting sqref="K6:K10">
    <cfRule type="cellIs" dxfId="266" priority="55" operator="equal">
      <formula>0</formula>
    </cfRule>
  </conditionalFormatting>
  <conditionalFormatting sqref="B7:B11">
    <cfRule type="cellIs" dxfId="265" priority="152" operator="equal">
      <formula>0</formula>
    </cfRule>
  </conditionalFormatting>
  <conditionalFormatting sqref="F33:F34">
    <cfRule type="cellIs" dxfId="264" priority="151" operator="equal">
      <formula>0</formula>
    </cfRule>
  </conditionalFormatting>
  <conditionalFormatting sqref="K34">
    <cfRule type="cellIs" dxfId="263" priority="150" operator="equal">
      <formula>0</formula>
    </cfRule>
  </conditionalFormatting>
  <conditionalFormatting sqref="D4:D7">
    <cfRule type="cellIs" dxfId="262" priority="149" operator="equal">
      <formula>0</formula>
    </cfRule>
  </conditionalFormatting>
  <conditionalFormatting sqref="G4:G6">
    <cfRule type="cellIs" dxfId="261" priority="91" operator="equal">
      <formula>0</formula>
    </cfRule>
  </conditionalFormatting>
  <conditionalFormatting sqref="B12">
    <cfRule type="cellIs" dxfId="260" priority="148" operator="equal">
      <formula>0</formula>
    </cfRule>
  </conditionalFormatting>
  <conditionalFormatting sqref="B19">
    <cfRule type="cellIs" dxfId="259" priority="147" operator="equal">
      <formula>0</formula>
    </cfRule>
  </conditionalFormatting>
  <conditionalFormatting sqref="B26:B27">
    <cfRule type="cellIs" dxfId="258" priority="146" operator="equal">
      <formula>0</formula>
    </cfRule>
  </conditionalFormatting>
  <conditionalFormatting sqref="B33:B34">
    <cfRule type="cellIs" dxfId="257" priority="145" operator="equal">
      <formula>0</formula>
    </cfRule>
  </conditionalFormatting>
  <conditionalFormatting sqref="L22">
    <cfRule type="cellIs" dxfId="256" priority="39" operator="equal">
      <formula>0</formula>
    </cfRule>
  </conditionalFormatting>
  <conditionalFormatting sqref="L17:L21">
    <cfRule type="cellIs" dxfId="255" priority="37" operator="equal">
      <formula>0</formula>
    </cfRule>
  </conditionalFormatting>
  <conditionalFormatting sqref="L24:L28">
    <cfRule type="cellIs" dxfId="254" priority="36" operator="equal">
      <formula>0</formula>
    </cfRule>
  </conditionalFormatting>
  <conditionalFormatting sqref="C9:C10">
    <cfRule type="cellIs" dxfId="253" priority="143" operator="equal">
      <formula>0</formula>
    </cfRule>
  </conditionalFormatting>
  <conditionalFormatting sqref="L16">
    <cfRule type="cellIs" dxfId="252" priority="33" operator="equal">
      <formula>0</formula>
    </cfRule>
  </conditionalFormatting>
  <conditionalFormatting sqref="L9">
    <cfRule type="cellIs" dxfId="251" priority="32" operator="equal">
      <formula>0</formula>
    </cfRule>
  </conditionalFormatting>
  <conditionalFormatting sqref="G22">
    <cfRule type="cellIs" dxfId="250" priority="82" operator="equal">
      <formula>0</formula>
    </cfRule>
  </conditionalFormatting>
  <conditionalFormatting sqref="B14:B18">
    <cfRule type="cellIs" dxfId="249" priority="142" operator="equal">
      <formula>0</formula>
    </cfRule>
  </conditionalFormatting>
  <conditionalFormatting sqref="B21:B25">
    <cfRule type="cellIs" dxfId="248" priority="141" operator="equal">
      <formula>0</formula>
    </cfRule>
  </conditionalFormatting>
  <conditionalFormatting sqref="B28:B32">
    <cfRule type="cellIs" dxfId="247" priority="140" operator="equal">
      <formula>0</formula>
    </cfRule>
  </conditionalFormatting>
  <conditionalFormatting sqref="B6">
    <cfRule type="cellIs" dxfId="246" priority="137" operator="equal">
      <formula>0</formula>
    </cfRule>
  </conditionalFormatting>
  <conditionalFormatting sqref="C12:C15">
    <cfRule type="cellIs" dxfId="245" priority="136" operator="equal">
      <formula>0</formula>
    </cfRule>
  </conditionalFormatting>
  <conditionalFormatting sqref="C16">
    <cfRule type="cellIs" dxfId="244" priority="135" operator="equal">
      <formula>0</formula>
    </cfRule>
  </conditionalFormatting>
  <conditionalFormatting sqref="C23">
    <cfRule type="cellIs" dxfId="243" priority="134" operator="equal">
      <formula>0</formula>
    </cfRule>
  </conditionalFormatting>
  <conditionalFormatting sqref="C30:C31">
    <cfRule type="cellIs" dxfId="242" priority="133" operator="equal">
      <formula>0</formula>
    </cfRule>
  </conditionalFormatting>
  <conditionalFormatting sqref="C18:C22">
    <cfRule type="cellIs" dxfId="241" priority="132" operator="equal">
      <formula>0</formula>
    </cfRule>
  </conditionalFormatting>
  <conditionalFormatting sqref="C25:C29">
    <cfRule type="cellIs" dxfId="240" priority="131" operator="equal">
      <formula>0</formula>
    </cfRule>
  </conditionalFormatting>
  <conditionalFormatting sqref="C24">
    <cfRule type="cellIs" dxfId="239" priority="129" operator="equal">
      <formula>0</formula>
    </cfRule>
  </conditionalFormatting>
  <conditionalFormatting sqref="C17">
    <cfRule type="cellIs" dxfId="238" priority="128" operator="equal">
      <formula>0</formula>
    </cfRule>
  </conditionalFormatting>
  <conditionalFormatting sqref="M34">
    <cfRule type="cellIs" dxfId="237" priority="19" operator="equal">
      <formula>0</formula>
    </cfRule>
  </conditionalFormatting>
  <conditionalFormatting sqref="D8">
    <cfRule type="cellIs" dxfId="236" priority="127" operator="equal">
      <formula>0</formula>
    </cfRule>
  </conditionalFormatting>
  <conditionalFormatting sqref="D10:D14">
    <cfRule type="cellIs" dxfId="235" priority="126" operator="equal">
      <formula>0</formula>
    </cfRule>
  </conditionalFormatting>
  <conditionalFormatting sqref="D15">
    <cfRule type="cellIs" dxfId="234" priority="125" operator="equal">
      <formula>0</formula>
    </cfRule>
  </conditionalFormatting>
  <conditionalFormatting sqref="D22">
    <cfRule type="cellIs" dxfId="233" priority="124" operator="equal">
      <formula>0</formula>
    </cfRule>
  </conditionalFormatting>
  <conditionalFormatting sqref="D29:D30">
    <cfRule type="cellIs" dxfId="232" priority="123" operator="equal">
      <formula>0</formula>
    </cfRule>
  </conditionalFormatting>
  <conditionalFormatting sqref="D31:D34">
    <cfRule type="cellIs" dxfId="231" priority="120" operator="equal">
      <formula>0</formula>
    </cfRule>
  </conditionalFormatting>
  <conditionalFormatting sqref="D16">
    <cfRule type="cellIs" dxfId="230" priority="118" operator="equal">
      <formula>0</formula>
    </cfRule>
  </conditionalFormatting>
  <conditionalFormatting sqref="D9">
    <cfRule type="cellIs" dxfId="229" priority="117" operator="equal">
      <formula>0</formula>
    </cfRule>
  </conditionalFormatting>
  <conditionalFormatting sqref="E5">
    <cfRule type="cellIs" dxfId="228" priority="116" operator="equal">
      <formula>0</formula>
    </cfRule>
  </conditionalFormatting>
  <conditionalFormatting sqref="E12">
    <cfRule type="cellIs" dxfId="227" priority="113" operator="equal">
      <formula>0</formula>
    </cfRule>
  </conditionalFormatting>
  <conditionalFormatting sqref="E19">
    <cfRule type="cellIs" dxfId="226" priority="112" operator="equal">
      <formula>0</formula>
    </cfRule>
  </conditionalFormatting>
  <conditionalFormatting sqref="E26:E27">
    <cfRule type="cellIs" dxfId="225" priority="111" operator="equal">
      <formula>0</formula>
    </cfRule>
  </conditionalFormatting>
  <conditionalFormatting sqref="E33">
    <cfRule type="cellIs" dxfId="224" priority="110" operator="equal">
      <formula>0</formula>
    </cfRule>
  </conditionalFormatting>
  <conditionalFormatting sqref="E20">
    <cfRule type="cellIs" dxfId="223" priority="106" operator="equal">
      <formula>0</formula>
    </cfRule>
  </conditionalFormatting>
  <conditionalFormatting sqref="E13">
    <cfRule type="cellIs" dxfId="222" priority="105" operator="equal">
      <formula>0</formula>
    </cfRule>
  </conditionalFormatting>
  <conditionalFormatting sqref="E6">
    <cfRule type="cellIs" dxfId="221" priority="104" operator="equal">
      <formula>0</formula>
    </cfRule>
  </conditionalFormatting>
  <conditionalFormatting sqref="F5:F9">
    <cfRule type="cellIs" dxfId="220" priority="103" operator="equal">
      <formula>0</formula>
    </cfRule>
  </conditionalFormatting>
  <conditionalFormatting sqref="F10">
    <cfRule type="cellIs" dxfId="219" priority="102" operator="equal">
      <formula>0</formula>
    </cfRule>
  </conditionalFormatting>
  <conditionalFormatting sqref="F17">
    <cfRule type="cellIs" dxfId="218" priority="101" operator="equal">
      <formula>0</formula>
    </cfRule>
  </conditionalFormatting>
  <conditionalFormatting sqref="F24:F25">
    <cfRule type="cellIs" dxfId="217" priority="100" operator="equal">
      <formula>0</formula>
    </cfRule>
  </conditionalFormatting>
  <conditionalFormatting sqref="F31">
    <cfRule type="cellIs" dxfId="216" priority="99" operator="equal">
      <formula>0</formula>
    </cfRule>
  </conditionalFormatting>
  <conditionalFormatting sqref="F12:F16">
    <cfRule type="cellIs" dxfId="215" priority="98" operator="equal">
      <formula>0</formula>
    </cfRule>
  </conditionalFormatting>
  <conditionalFormatting sqref="F19:F23">
    <cfRule type="cellIs" dxfId="214" priority="97" operator="equal">
      <formula>0</formula>
    </cfRule>
  </conditionalFormatting>
  <conditionalFormatting sqref="F26:F30">
    <cfRule type="cellIs" dxfId="213" priority="96" operator="equal">
      <formula>0</formula>
    </cfRule>
  </conditionalFormatting>
  <conditionalFormatting sqref="F18">
    <cfRule type="cellIs" dxfId="212" priority="95" operator="equal">
      <formula>0</formula>
    </cfRule>
  </conditionalFormatting>
  <conditionalFormatting sqref="F11">
    <cfRule type="cellIs" dxfId="211" priority="94" operator="equal">
      <formula>0</formula>
    </cfRule>
  </conditionalFormatting>
  <conditionalFormatting sqref="F4">
    <cfRule type="cellIs" dxfId="210" priority="93" operator="equal">
      <formula>0</formula>
    </cfRule>
  </conditionalFormatting>
  <conditionalFormatting sqref="F32">
    <cfRule type="cellIs" dxfId="209" priority="92" operator="equal">
      <formula>0</formula>
    </cfRule>
  </conditionalFormatting>
  <conditionalFormatting sqref="G7">
    <cfRule type="cellIs" dxfId="208" priority="90" operator="equal">
      <formula>0</formula>
    </cfRule>
  </conditionalFormatting>
  <conditionalFormatting sqref="G9:G13">
    <cfRule type="cellIs" dxfId="207" priority="89" operator="equal">
      <formula>0</formula>
    </cfRule>
  </conditionalFormatting>
  <conditionalFormatting sqref="G14">
    <cfRule type="cellIs" dxfId="206" priority="88" operator="equal">
      <formula>0</formula>
    </cfRule>
  </conditionalFormatting>
  <conditionalFormatting sqref="G21">
    <cfRule type="cellIs" dxfId="205" priority="87" operator="equal">
      <formula>0</formula>
    </cfRule>
  </conditionalFormatting>
  <conditionalFormatting sqref="G28:G29">
    <cfRule type="cellIs" dxfId="204" priority="86" operator="equal">
      <formula>0</formula>
    </cfRule>
  </conditionalFormatting>
  <conditionalFormatting sqref="G15">
    <cfRule type="cellIs" dxfId="203" priority="81" operator="equal">
      <formula>0</formula>
    </cfRule>
  </conditionalFormatting>
  <conditionalFormatting sqref="G8">
    <cfRule type="cellIs" dxfId="202" priority="80" operator="equal">
      <formula>0</formula>
    </cfRule>
  </conditionalFormatting>
  <conditionalFormatting sqref="H5">
    <cfRule type="cellIs" dxfId="201" priority="79" operator="equal">
      <formula>0</formula>
    </cfRule>
  </conditionalFormatting>
  <conditionalFormatting sqref="H7:H11">
    <cfRule type="cellIs" dxfId="200" priority="78" operator="equal">
      <formula>0</formula>
    </cfRule>
  </conditionalFormatting>
  <conditionalFormatting sqref="H12">
    <cfRule type="cellIs" dxfId="199" priority="77" operator="equal">
      <formula>0</formula>
    </cfRule>
  </conditionalFormatting>
  <conditionalFormatting sqref="H19">
    <cfRule type="cellIs" dxfId="198" priority="76" operator="equal">
      <formula>0</formula>
    </cfRule>
  </conditionalFormatting>
  <conditionalFormatting sqref="H26:H27">
    <cfRule type="cellIs" dxfId="197" priority="75" operator="equal">
      <formula>0</formula>
    </cfRule>
  </conditionalFormatting>
  <conditionalFormatting sqref="H33:H34">
    <cfRule type="cellIs" dxfId="196" priority="74" operator="equal">
      <formula>0</formula>
    </cfRule>
  </conditionalFormatting>
  <conditionalFormatting sqref="H14:H18">
    <cfRule type="cellIs" dxfId="195" priority="73" operator="equal">
      <formula>0</formula>
    </cfRule>
  </conditionalFormatting>
  <conditionalFormatting sqref="H28:H32">
    <cfRule type="cellIs" dxfId="194" priority="71" operator="equal">
      <formula>0</formula>
    </cfRule>
  </conditionalFormatting>
  <conditionalFormatting sqref="H20">
    <cfRule type="cellIs" dxfId="193" priority="70" operator="equal">
      <formula>0</formula>
    </cfRule>
  </conditionalFormatting>
  <conditionalFormatting sqref="H13">
    <cfRule type="cellIs" dxfId="192" priority="69" operator="equal">
      <formula>0</formula>
    </cfRule>
  </conditionalFormatting>
  <conditionalFormatting sqref="H6">
    <cfRule type="cellIs" dxfId="191" priority="68" operator="equal">
      <formula>0</formula>
    </cfRule>
  </conditionalFormatting>
  <conditionalFormatting sqref="J4:J5">
    <cfRule type="cellIs" dxfId="190" priority="67" operator="equal">
      <formula>0</formula>
    </cfRule>
  </conditionalFormatting>
  <conditionalFormatting sqref="J6">
    <cfRule type="cellIs" dxfId="189" priority="66" operator="equal">
      <formula>0</formula>
    </cfRule>
  </conditionalFormatting>
  <conditionalFormatting sqref="J8:J12">
    <cfRule type="cellIs" dxfId="188" priority="65" operator="equal">
      <formula>0</formula>
    </cfRule>
  </conditionalFormatting>
  <conditionalFormatting sqref="J13">
    <cfRule type="cellIs" dxfId="187" priority="64" operator="equal">
      <formula>0</formula>
    </cfRule>
  </conditionalFormatting>
  <conditionalFormatting sqref="J20">
    <cfRule type="cellIs" dxfId="186" priority="63" operator="equal">
      <formula>0</formula>
    </cfRule>
  </conditionalFormatting>
  <conditionalFormatting sqref="J27:J28">
    <cfRule type="cellIs" dxfId="185" priority="62" operator="equal">
      <formula>0</formula>
    </cfRule>
  </conditionalFormatting>
  <conditionalFormatting sqref="J15:J19">
    <cfRule type="cellIs" dxfId="184" priority="61" operator="equal">
      <formula>0</formula>
    </cfRule>
  </conditionalFormatting>
  <conditionalFormatting sqref="J22:J26">
    <cfRule type="cellIs" dxfId="183" priority="60" operator="equal">
      <formula>0</formula>
    </cfRule>
  </conditionalFormatting>
  <conditionalFormatting sqref="J29:J33">
    <cfRule type="cellIs" dxfId="182" priority="59" operator="equal">
      <formula>0</formula>
    </cfRule>
  </conditionalFormatting>
  <conditionalFormatting sqref="J21">
    <cfRule type="cellIs" dxfId="181" priority="58" operator="equal">
      <formula>0</formula>
    </cfRule>
  </conditionalFormatting>
  <conditionalFormatting sqref="J14">
    <cfRule type="cellIs" dxfId="180" priority="57" operator="equal">
      <formula>0</formula>
    </cfRule>
  </conditionalFormatting>
  <conditionalFormatting sqref="J7">
    <cfRule type="cellIs" dxfId="179" priority="56" operator="equal">
      <formula>0</formula>
    </cfRule>
  </conditionalFormatting>
  <conditionalFormatting sqref="K11">
    <cfRule type="cellIs" dxfId="178" priority="54" operator="equal">
      <formula>0</formula>
    </cfRule>
  </conditionalFormatting>
  <conditionalFormatting sqref="K18">
    <cfRule type="cellIs" dxfId="177" priority="53" operator="equal">
      <formula>0</formula>
    </cfRule>
  </conditionalFormatting>
  <conditionalFormatting sqref="K25:K26">
    <cfRule type="cellIs" dxfId="176" priority="52" operator="equal">
      <formula>0</formula>
    </cfRule>
  </conditionalFormatting>
  <conditionalFormatting sqref="K32">
    <cfRule type="cellIs" dxfId="175" priority="51" operator="equal">
      <formula>0</formula>
    </cfRule>
  </conditionalFormatting>
  <conditionalFormatting sqref="K13:K17">
    <cfRule type="cellIs" dxfId="174" priority="50" operator="equal">
      <formula>0</formula>
    </cfRule>
  </conditionalFormatting>
  <conditionalFormatting sqref="K20:K24">
    <cfRule type="cellIs" dxfId="173" priority="49" operator="equal">
      <formula>0</formula>
    </cfRule>
  </conditionalFormatting>
  <conditionalFormatting sqref="K19">
    <cfRule type="cellIs" dxfId="172" priority="47" operator="equal">
      <formula>0</formula>
    </cfRule>
  </conditionalFormatting>
  <conditionalFormatting sqref="K12">
    <cfRule type="cellIs" dxfId="171" priority="46" operator="equal">
      <formula>0</formula>
    </cfRule>
  </conditionalFormatting>
  <conditionalFormatting sqref="K5">
    <cfRule type="cellIs" dxfId="170" priority="45" operator="equal">
      <formula>0</formula>
    </cfRule>
  </conditionalFormatting>
  <conditionalFormatting sqref="K33">
    <cfRule type="cellIs" dxfId="169" priority="44" operator="equal">
      <formula>0</formula>
    </cfRule>
  </conditionalFormatting>
  <conditionalFormatting sqref="L4:L7">
    <cfRule type="cellIs" dxfId="168" priority="43" operator="equal">
      <formula>0</formula>
    </cfRule>
  </conditionalFormatting>
  <conditionalFormatting sqref="L8">
    <cfRule type="cellIs" dxfId="167" priority="42" operator="equal">
      <formula>0</formula>
    </cfRule>
  </conditionalFormatting>
  <conditionalFormatting sqref="L10:L14">
    <cfRule type="cellIs" dxfId="166" priority="41" operator="equal">
      <formula>0</formula>
    </cfRule>
  </conditionalFormatting>
  <conditionalFormatting sqref="L15">
    <cfRule type="cellIs" dxfId="165" priority="40" operator="equal">
      <formula>0</formula>
    </cfRule>
  </conditionalFormatting>
  <conditionalFormatting sqref="L29:L30">
    <cfRule type="cellIs" dxfId="164" priority="38" operator="equal">
      <formula>0</formula>
    </cfRule>
  </conditionalFormatting>
  <conditionalFormatting sqref="L31:L33">
    <cfRule type="cellIs" dxfId="163" priority="35" operator="equal">
      <formula>0</formula>
    </cfRule>
  </conditionalFormatting>
  <conditionalFormatting sqref="L23">
    <cfRule type="cellIs" dxfId="162" priority="34" operator="equal">
      <formula>0</formula>
    </cfRule>
  </conditionalFormatting>
  <conditionalFormatting sqref="M5">
    <cfRule type="cellIs" dxfId="161" priority="31" operator="equal">
      <formula>0</formula>
    </cfRule>
  </conditionalFormatting>
  <conditionalFormatting sqref="M6">
    <cfRule type="cellIs" dxfId="160" priority="30" operator="equal">
      <formula>0</formula>
    </cfRule>
  </conditionalFormatting>
  <conditionalFormatting sqref="M8:M12">
    <cfRule type="cellIs" dxfId="159" priority="29" operator="equal">
      <formula>0</formula>
    </cfRule>
  </conditionalFormatting>
  <conditionalFormatting sqref="M13">
    <cfRule type="cellIs" dxfId="158" priority="28" operator="equal">
      <formula>0</formula>
    </cfRule>
  </conditionalFormatting>
  <conditionalFormatting sqref="M20">
    <cfRule type="cellIs" dxfId="157" priority="27" operator="equal">
      <formula>0</formula>
    </cfRule>
  </conditionalFormatting>
  <conditionalFormatting sqref="M27:M28">
    <cfRule type="cellIs" dxfId="156" priority="26" operator="equal">
      <formula>0</formula>
    </cfRule>
  </conditionalFormatting>
  <conditionalFormatting sqref="M15:M19">
    <cfRule type="cellIs" dxfId="155" priority="25" operator="equal">
      <formula>0</formula>
    </cfRule>
  </conditionalFormatting>
  <conditionalFormatting sqref="M22:M26">
    <cfRule type="cellIs" dxfId="154" priority="24" operator="equal">
      <formula>0</formula>
    </cfRule>
  </conditionalFormatting>
  <conditionalFormatting sqref="M29:M33">
    <cfRule type="cellIs" dxfId="153" priority="23" operator="equal">
      <formula>0</formula>
    </cfRule>
  </conditionalFormatting>
  <conditionalFormatting sqref="M21">
    <cfRule type="cellIs" dxfId="152" priority="22" operator="equal">
      <formula>0</formula>
    </cfRule>
  </conditionalFormatting>
  <conditionalFormatting sqref="M14">
    <cfRule type="cellIs" dxfId="151" priority="21" operator="equal">
      <formula>0</formula>
    </cfRule>
  </conditionalFormatting>
  <conditionalFormatting sqref="M7">
    <cfRule type="cellIs" dxfId="150" priority="20" operator="equal">
      <formula>0</formula>
    </cfRule>
  </conditionalFormatting>
  <conditionalFormatting sqref="K4">
    <cfRule type="cellIs" dxfId="149" priority="18" operator="equal">
      <formula>0</formula>
    </cfRule>
  </conditionalFormatting>
  <conditionalFormatting sqref="H4">
    <cfRule type="cellIs" dxfId="148" priority="17" operator="equal">
      <formula>0</formula>
    </cfRule>
  </conditionalFormatting>
  <conditionalFormatting sqref="M4">
    <cfRule type="cellIs" dxfId="147" priority="16" operator="equal">
      <formula>0</formula>
    </cfRule>
  </conditionalFormatting>
  <conditionalFormatting sqref="I21:I25">
    <cfRule type="cellIs" dxfId="146" priority="8" operator="equal">
      <formula>0</formula>
    </cfRule>
  </conditionalFormatting>
  <conditionalFormatting sqref="I5">
    <cfRule type="cellIs" dxfId="145" priority="15" operator="equal">
      <formula>0</formula>
    </cfRule>
  </conditionalFormatting>
  <conditionalFormatting sqref="I7:I11">
    <cfRule type="cellIs" dxfId="144" priority="14" operator="equal">
      <formula>0</formula>
    </cfRule>
  </conditionalFormatting>
  <conditionalFormatting sqref="I12">
    <cfRule type="cellIs" dxfId="143" priority="13" operator="equal">
      <formula>0</formula>
    </cfRule>
  </conditionalFormatting>
  <conditionalFormatting sqref="I19">
    <cfRule type="cellIs" dxfId="142" priority="12" operator="equal">
      <formula>0</formula>
    </cfRule>
  </conditionalFormatting>
  <conditionalFormatting sqref="I26:I27">
    <cfRule type="cellIs" dxfId="141" priority="11" operator="equal">
      <formula>0</formula>
    </cfRule>
  </conditionalFormatting>
  <conditionalFormatting sqref="I33:I34">
    <cfRule type="cellIs" dxfId="140" priority="10" operator="equal">
      <formula>0</formula>
    </cfRule>
  </conditionalFormatting>
  <conditionalFormatting sqref="I14:I18">
    <cfRule type="cellIs" dxfId="139" priority="9" operator="equal">
      <formula>0</formula>
    </cfRule>
  </conditionalFormatting>
  <conditionalFormatting sqref="I28:I32">
    <cfRule type="cellIs" dxfId="138" priority="7" operator="equal">
      <formula>0</formula>
    </cfRule>
  </conditionalFormatting>
  <conditionalFormatting sqref="I20">
    <cfRule type="cellIs" dxfId="137" priority="6" operator="equal">
      <formula>0</formula>
    </cfRule>
  </conditionalFormatting>
  <conditionalFormatting sqref="I13">
    <cfRule type="cellIs" dxfId="136" priority="5" operator="equal">
      <formula>0</formula>
    </cfRule>
  </conditionalFormatting>
  <conditionalFormatting sqref="I6">
    <cfRule type="cellIs" dxfId="135" priority="4" operator="equal">
      <formula>0</formula>
    </cfRule>
  </conditionalFormatting>
  <conditionalFormatting sqref="I4">
    <cfRule type="cellIs" dxfId="134" priority="3" operator="equal">
      <formula>0</formula>
    </cfRule>
  </conditionalFormatting>
  <conditionalFormatting sqref="C11">
    <cfRule type="cellIs" dxfId="133" priority="2" operator="equal">
      <formula>0</formula>
    </cfRule>
  </conditionalFormatting>
  <conditionalFormatting sqref="B4:M34">
    <cfRule type="expression" dxfId="132" priority="1">
      <formula>AND(ROW()-3=DAY(TODAY()),COLUMN()-1=MONTH(TODAY()))</formula>
    </cfRule>
  </conditionalFormatting>
  <pageMargins left="0.19685039370078741" right="0.19685039370078741" top="0.35433070866141736" bottom="0.55118110236220474" header="0.31496062992125984" footer="0.31496062992125984"/>
  <pageSetup paperSize="9" scale="92" orientation="landscape" r:id="rId1"/>
  <headerFooter>
    <oddFooter>&amp;C- COMMUNAUTE DE COMMUNES DE L'ABBEVILLOIS - 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TOTAL D</vt:lpstr>
      <vt:lpstr>Détail</vt:lpstr>
      <vt:lpstr>R-D</vt:lpstr>
      <vt:lpstr>Feuil1</vt:lpstr>
      <vt:lpstr>TOTAL R</vt:lpstr>
      <vt:lpstr>'R-D'!Zone_d_impression</vt:lpstr>
      <vt:lpstr>'TOTAL R'!Zone_d_impression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2016-05-30T11:21:40Z</cp:lastPrinted>
  <dcterms:created xsi:type="dcterms:W3CDTF">2015-03-13T15:45:46Z</dcterms:created>
  <dcterms:modified xsi:type="dcterms:W3CDTF">2016-06-03T09:49:15Z</dcterms:modified>
</cp:coreProperties>
</file>