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Carole C\Desktop\VBA\"/>
    </mc:Choice>
  </mc:AlternateContent>
  <bookViews>
    <workbookView xWindow="0" yWindow="0" windowWidth="20490" windowHeight="7755" tabRatio="672" activeTab="1"/>
  </bookViews>
  <sheets>
    <sheet name="Planning" sheetId="1" r:id="rId1"/>
    <sheet name="Récap Individuel" sheetId="20" r:id="rId2"/>
    <sheet name="Récap Global Activité Horaire" sheetId="17" r:id="rId3"/>
    <sheet name="A lire" sheetId="21" r:id="rId4"/>
    <sheet name="Système" sheetId="3" r:id="rId5"/>
    <sheet name="BD" sheetId="22" r:id="rId6"/>
  </sheets>
  <definedNames>
    <definedName name="AN">Système!$A$2</definedName>
    <definedName name="An_print">Système!$B$2</definedName>
    <definedName name="Après_Journée">Système!$A$34</definedName>
    <definedName name="Avant_Journée">Système!$A$30</definedName>
    <definedName name="cette_annee">Système!$C$2</definedName>
    <definedName name="Congés_Payés">Système!$A$12</definedName>
    <definedName name="CP">BD!$B$2</definedName>
    <definedName name="CP_2">BD!$B$3</definedName>
    <definedName name="d_an">Système!$I$2</definedName>
    <definedName name="d_at">Système!$I$10</definedName>
    <definedName name="d_av">Système!$I$6</definedName>
    <definedName name="d_de">Système!$I$14</definedName>
    <definedName name="d_fe">Système!$I$4</definedName>
    <definedName name="d_ja">Système!$I$3</definedName>
    <definedName name="d_jn">Système!$I$8</definedName>
    <definedName name="d_jt">Système!$I$9</definedName>
    <definedName name="d_mi">Système!$I$7</definedName>
    <definedName name="d_ms">Système!$I$5</definedName>
    <definedName name="d_no">Système!$I$13</definedName>
    <definedName name="d_oc">Système!$I$12</definedName>
    <definedName name="d_se">Système!$I$11</definedName>
    <definedName name="debut">Planning!$H$15</definedName>
    <definedName name="Dimanche">Système!$A$26</definedName>
    <definedName name="f_an">Système!$J$2</definedName>
    <definedName name="f_at">Système!$J$10</definedName>
    <definedName name="f_av">Système!$J$6</definedName>
    <definedName name="f_de">Système!$J$14</definedName>
    <definedName name="f_fe">Système!$J$4</definedName>
    <definedName name="f_ja">Système!$J$3</definedName>
    <definedName name="f_jn">Système!$J$8</definedName>
    <definedName name="f_jt">Système!$J$9</definedName>
    <definedName name="f_mi">Système!$J$7</definedName>
    <definedName name="f_ms">Système!$J$5</definedName>
    <definedName name="f_no">Système!$J$13</definedName>
    <definedName name="f_oc">Système!$J$12</definedName>
    <definedName name="f_se">Système!$J$11</definedName>
    <definedName name="férié">OFFSET(Système!$C$2,,,COUNTA(Système!$C:$C)-1,)</definedName>
    <definedName name="Hauteur_Ligne_Act">Système!$A$8</definedName>
    <definedName name="Hauteur_Ligne_Imp">Système!$A$6</definedName>
    <definedName name="_xlnm.Print_Titles" localSheetId="0">Planning!$A:$G,Planning!$8:$15</definedName>
    <definedName name="Imprime_tout">Système!$A$10</definedName>
    <definedName name="Jeudi">Système!$A$20</definedName>
    <definedName name="Le_scroll">Système!$B$6</definedName>
    <definedName name="Ligne_max">Système!$A$38</definedName>
    <definedName name="Lundi">Système!$A$14</definedName>
    <definedName name="Mardi">Système!$A$16</definedName>
    <definedName name="Mémoire">Système!$F$2</definedName>
    <definedName name="Mercredi">Système!$A$18</definedName>
    <definedName name="NB_PER_MAX">Système!$A$36</definedName>
    <definedName name="NB_Personnel">Système!$B$4</definedName>
    <definedName name="Pâques">Système!$C$12</definedName>
    <definedName name="Pendant_Journée">Système!$A$32</definedName>
    <definedName name="plage_blanche">Planning!$A$11:$D$11</definedName>
    <definedName name="Position_journalière">Système!$A$28</definedName>
    <definedName name="Samedi">Système!$A$24</definedName>
    <definedName name="Sélection_période">'Récap Individuel'!$A$1</definedName>
    <definedName name="Service">Système!$A$4</definedName>
    <definedName name="tab">'Récap Global Activité Horaire'!$C$2:$N$3</definedName>
    <definedName name="tab_z">Système!$H$1:$J$20</definedName>
    <definedName name="Titre_Mémoire">Système!$F$3</definedName>
    <definedName name="Vendredi">Système!$A$22</definedName>
    <definedName name="_xlnm.Print_Area" localSheetId="0">Planning!$A$8:$NI$92</definedName>
  </definedNames>
  <calcPr calcId="152511"/>
</workbook>
</file>

<file path=xl/calcChain.xml><?xml version="1.0" encoding="utf-8"?>
<calcChain xmlns="http://schemas.openxmlformats.org/spreadsheetml/2006/main">
  <c r="F92" i="1" l="1"/>
  <c r="F88" i="1"/>
  <c r="F87" i="1"/>
  <c r="F86" i="1"/>
  <c r="A11" i="20"/>
  <c r="A10" i="20"/>
  <c r="A13" i="20"/>
  <c r="A12" i="20"/>
  <c r="A8" i="20"/>
  <c r="A6" i="20"/>
  <c r="A4" i="20"/>
  <c r="A9" i="20"/>
  <c r="A7" i="20"/>
  <c r="A5" i="20"/>
  <c r="A3" i="20"/>
  <c r="A14" i="20"/>
  <c r="C3" i="20" l="1"/>
  <c r="C5" i="20"/>
  <c r="C7" i="20"/>
  <c r="C9" i="20"/>
  <c r="C4" i="20"/>
  <c r="C6" i="20"/>
  <c r="C8" i="20"/>
  <c r="C12" i="20"/>
  <c r="C13" i="20"/>
  <c r="C10" i="20"/>
  <c r="C11" i="20"/>
  <c r="C14" i="20"/>
  <c r="C11" i="3"/>
  <c r="C15" i="3"/>
  <c r="C14" i="3"/>
  <c r="C13" i="3"/>
  <c r="C12" i="3"/>
  <c r="C9" i="3"/>
  <c r="C8" i="3"/>
  <c r="C7" i="3"/>
  <c r="C6" i="3"/>
  <c r="C5" i="3"/>
  <c r="C4" i="3"/>
  <c r="C3" i="3"/>
  <c r="C2" i="3"/>
  <c r="F85" i="1"/>
  <c r="F81" i="1"/>
  <c r="F80" i="1"/>
  <c r="F79" i="1"/>
  <c r="F78" i="1"/>
  <c r="F74" i="1"/>
  <c r="F73" i="1"/>
  <c r="F72" i="1"/>
  <c r="F71" i="1"/>
  <c r="F67" i="1"/>
  <c r="F66" i="1"/>
  <c r="F65" i="1"/>
  <c r="F64" i="1"/>
  <c r="F60" i="1"/>
  <c r="F59" i="1"/>
  <c r="F58" i="1"/>
  <c r="F57" i="1"/>
  <c r="F53" i="1"/>
  <c r="F52" i="1"/>
  <c r="F51" i="1"/>
  <c r="F50" i="1"/>
  <c r="F46" i="1"/>
  <c r="F45" i="1"/>
  <c r="F44" i="1"/>
  <c r="F43" i="1"/>
  <c r="F39" i="1"/>
  <c r="F38" i="1"/>
  <c r="F37" i="1"/>
  <c r="F36" i="1"/>
  <c r="F32" i="1"/>
  <c r="F31" i="1"/>
  <c r="F30" i="1"/>
  <c r="F29" i="1"/>
  <c r="F25" i="1"/>
  <c r="F24" i="1"/>
  <c r="F23" i="1"/>
  <c r="F22" i="1"/>
  <c r="F18" i="1"/>
  <c r="F17" i="1"/>
  <c r="F16" i="1"/>
  <c r="D36" i="21"/>
  <c r="B6" i="3"/>
  <c r="A8" i="1" l="1"/>
  <c r="A112" i="21" s="1"/>
  <c r="A110" i="21" l="1"/>
  <c r="B4" i="3"/>
  <c r="A38" i="3"/>
  <c r="AM8" i="1"/>
  <c r="H8" i="1"/>
  <c r="D2" i="20"/>
  <c r="C2" i="20"/>
  <c r="ME8" i="1" l="1"/>
  <c r="LA8" i="1"/>
  <c r="JV8" i="1"/>
  <c r="IR8" i="1"/>
  <c r="HM8" i="1"/>
  <c r="GH8" i="1"/>
  <c r="FD8" i="1"/>
  <c r="DY8" i="1"/>
  <c r="CU8" i="1"/>
  <c r="BP8" i="1"/>
  <c r="H15" i="1" l="1"/>
  <c r="H9" i="1" l="1"/>
  <c r="A36" i="3" l="1"/>
  <c r="C2" i="17"/>
  <c r="C3" i="17"/>
  <c r="I15" i="1"/>
  <c r="H14" i="1"/>
  <c r="I14" i="1" s="1"/>
  <c r="J14" i="1" s="1"/>
  <c r="K14" i="1" s="1"/>
  <c r="L14" i="1" s="1"/>
  <c r="M14" i="1" s="1"/>
  <c r="N14" i="1" s="1"/>
  <c r="O14" i="1" s="1"/>
  <c r="P14" i="1" s="1"/>
  <c r="Q14" i="1" s="1"/>
  <c r="R14" i="1" s="1"/>
  <c r="S14" i="1" s="1"/>
  <c r="T14" i="1" s="1"/>
  <c r="U14" i="1" s="1"/>
  <c r="V14" i="1" s="1"/>
  <c r="W14" i="1" s="1"/>
  <c r="X14" i="1" s="1"/>
  <c r="Y14" i="1" s="1"/>
  <c r="Z14" i="1" s="1"/>
  <c r="AA14" i="1" s="1"/>
  <c r="AB14" i="1" s="1"/>
  <c r="AC14" i="1" s="1"/>
  <c r="AD14" i="1" s="1"/>
  <c r="AE14" i="1" s="1"/>
  <c r="AF14" i="1" s="1"/>
  <c r="AG14" i="1" s="1"/>
  <c r="AH14" i="1" s="1"/>
  <c r="AI14" i="1" s="1"/>
  <c r="AJ14" i="1" s="1"/>
  <c r="AK14" i="1" s="1"/>
  <c r="AL14" i="1" s="1"/>
  <c r="AM14" i="1" s="1"/>
  <c r="AN14" i="1" s="1"/>
  <c r="AO14" i="1" s="1"/>
  <c r="AP14" i="1" s="1"/>
  <c r="AQ14" i="1" s="1"/>
  <c r="AR14" i="1" s="1"/>
  <c r="AS14" i="1" s="1"/>
  <c r="AT14" i="1" s="1"/>
  <c r="AU14" i="1" s="1"/>
  <c r="AV14" i="1" s="1"/>
  <c r="AW14" i="1" s="1"/>
  <c r="AX14" i="1" s="1"/>
  <c r="AY14" i="1" s="1"/>
  <c r="AZ14" i="1" s="1"/>
  <c r="BA14" i="1" s="1"/>
  <c r="BB14" i="1" s="1"/>
  <c r="BC14" i="1" s="1"/>
  <c r="BD14" i="1" s="1"/>
  <c r="BE14" i="1" s="1"/>
  <c r="BF14" i="1" s="1"/>
  <c r="BG14" i="1" s="1"/>
  <c r="BH14" i="1" s="1"/>
  <c r="BI14" i="1" s="1"/>
  <c r="BJ14" i="1" s="1"/>
  <c r="BK14" i="1" s="1"/>
  <c r="BL14" i="1" s="1"/>
  <c r="BM14" i="1" s="1"/>
  <c r="N3" i="17"/>
  <c r="M3" i="17"/>
  <c r="L3" i="17"/>
  <c r="K3" i="17"/>
  <c r="J3" i="17"/>
  <c r="I3" i="17"/>
  <c r="H3" i="17"/>
  <c r="G3" i="17"/>
  <c r="F3" i="17"/>
  <c r="E3" i="17"/>
  <c r="D3" i="17"/>
  <c r="N2" i="17"/>
  <c r="M2" i="17"/>
  <c r="L2" i="17"/>
  <c r="K2" i="17"/>
  <c r="J2" i="17"/>
  <c r="I2" i="17"/>
  <c r="H2" i="17"/>
  <c r="G2" i="17"/>
  <c r="F2" i="17"/>
  <c r="E2" i="17"/>
  <c r="D2" i="17"/>
  <c r="J15" i="1" l="1"/>
  <c r="I9" i="1"/>
  <c r="BN14" i="1"/>
  <c r="BO14" i="1" s="1"/>
  <c r="BP14" i="1" s="1"/>
  <c r="BQ14" i="1" s="1"/>
  <c r="BR14" i="1" s="1"/>
  <c r="BS14" i="1" s="1"/>
  <c r="BT14" i="1" s="1"/>
  <c r="BU14" i="1" s="1"/>
  <c r="BV14" i="1" s="1"/>
  <c r="BW14" i="1" s="1"/>
  <c r="BX14" i="1" s="1"/>
  <c r="BY14" i="1" s="1"/>
  <c r="BZ14" i="1" s="1"/>
  <c r="CA14" i="1" s="1"/>
  <c r="CB14" i="1" s="1"/>
  <c r="CC14" i="1" s="1"/>
  <c r="CD14" i="1" s="1"/>
  <c r="CE14" i="1" s="1"/>
  <c r="CF14" i="1" s="1"/>
  <c r="CG14" i="1" s="1"/>
  <c r="CH14" i="1" s="1"/>
  <c r="CI14" i="1" s="1"/>
  <c r="CJ14" i="1" s="1"/>
  <c r="CK14" i="1" s="1"/>
  <c r="CL14" i="1" s="1"/>
  <c r="CM14" i="1" s="1"/>
  <c r="CN14" i="1" s="1"/>
  <c r="CO14" i="1" s="1"/>
  <c r="CP14" i="1" s="1"/>
  <c r="CQ14" i="1" s="1"/>
  <c r="CR14" i="1" s="1"/>
  <c r="CS14" i="1" s="1"/>
  <c r="CT14" i="1" s="1"/>
  <c r="CU14" i="1" s="1"/>
  <c r="CV14" i="1" s="1"/>
  <c r="CW14" i="1" s="1"/>
  <c r="CX14" i="1" s="1"/>
  <c r="CY14" i="1" s="1"/>
  <c r="CZ14" i="1" s="1"/>
  <c r="DA14" i="1" s="1"/>
  <c r="DB14" i="1" s="1"/>
  <c r="DC14" i="1" s="1"/>
  <c r="DD14" i="1" s="1"/>
  <c r="DE14" i="1" s="1"/>
  <c r="DF14" i="1" s="1"/>
  <c r="DG14" i="1" s="1"/>
  <c r="DH14" i="1" s="1"/>
  <c r="DI14" i="1" s="1"/>
  <c r="DJ14" i="1" s="1"/>
  <c r="DK14" i="1" s="1"/>
  <c r="DL14" i="1" s="1"/>
  <c r="DM14" i="1" s="1"/>
  <c r="DN14" i="1" s="1"/>
  <c r="DO14" i="1" s="1"/>
  <c r="DP14" i="1" s="1"/>
  <c r="DQ14" i="1" s="1"/>
  <c r="DR14" i="1" s="1"/>
  <c r="DS14" i="1" s="1"/>
  <c r="DT14" i="1" s="1"/>
  <c r="DU14" i="1" s="1"/>
  <c r="DV14" i="1" s="1"/>
  <c r="DW14" i="1" s="1"/>
  <c r="DX14" i="1" s="1"/>
  <c r="DY14" i="1" s="1"/>
  <c r="DZ14" i="1" s="1"/>
  <c r="EA14" i="1" s="1"/>
  <c r="EB14" i="1" s="1"/>
  <c r="EC14" i="1" s="1"/>
  <c r="ED14" i="1" s="1"/>
  <c r="EE14" i="1" s="1"/>
  <c r="EF14" i="1" s="1"/>
  <c r="EG14" i="1" s="1"/>
  <c r="EH14" i="1" s="1"/>
  <c r="EI14" i="1" s="1"/>
  <c r="EJ14" i="1" s="1"/>
  <c r="EK14" i="1" s="1"/>
  <c r="EL14" i="1" s="1"/>
  <c r="EM14" i="1" s="1"/>
  <c r="EN14" i="1" s="1"/>
  <c r="EO14" i="1" s="1"/>
  <c r="EP14" i="1" s="1"/>
  <c r="EQ14" i="1" s="1"/>
  <c r="ER14" i="1" s="1"/>
  <c r="ES14" i="1" s="1"/>
  <c r="ET14" i="1" s="1"/>
  <c r="EU14" i="1" s="1"/>
  <c r="EV14" i="1" s="1"/>
  <c r="EW14" i="1" s="1"/>
  <c r="EX14" i="1" s="1"/>
  <c r="EY14" i="1" s="1"/>
  <c r="EZ14" i="1" s="1"/>
  <c r="FA14" i="1" s="1"/>
  <c r="FB14" i="1" s="1"/>
  <c r="FC14" i="1" s="1"/>
  <c r="FD14" i="1" s="1"/>
  <c r="FE14" i="1" s="1"/>
  <c r="FF14" i="1" s="1"/>
  <c r="FG14" i="1" s="1"/>
  <c r="FH14" i="1" s="1"/>
  <c r="FI14" i="1" s="1"/>
  <c r="FJ14" i="1" s="1"/>
  <c r="FK14" i="1" s="1"/>
  <c r="FL14" i="1" s="1"/>
  <c r="FM14" i="1" s="1"/>
  <c r="FN14" i="1" s="1"/>
  <c r="FO14" i="1" s="1"/>
  <c r="FP14" i="1" s="1"/>
  <c r="FQ14" i="1" s="1"/>
  <c r="FR14" i="1" s="1"/>
  <c r="FS14" i="1" s="1"/>
  <c r="FT14" i="1" s="1"/>
  <c r="FU14" i="1" s="1"/>
  <c r="FV14" i="1" s="1"/>
  <c r="FW14" i="1" s="1"/>
  <c r="FX14" i="1" s="1"/>
  <c r="FY14" i="1" s="1"/>
  <c r="FZ14" i="1" s="1"/>
  <c r="GA14" i="1" s="1"/>
  <c r="GB14" i="1" s="1"/>
  <c r="GC14" i="1" s="1"/>
  <c r="GD14" i="1" s="1"/>
  <c r="GE14" i="1" s="1"/>
  <c r="GF14" i="1" s="1"/>
  <c r="GG14" i="1" s="1"/>
  <c r="GH14" i="1" s="1"/>
  <c r="GI14" i="1" s="1"/>
  <c r="GJ14" i="1" s="1"/>
  <c r="GK14" i="1" s="1"/>
  <c r="GL14" i="1" s="1"/>
  <c r="GM14" i="1" s="1"/>
  <c r="GN14" i="1" s="1"/>
  <c r="GO14" i="1" s="1"/>
  <c r="GP14" i="1" s="1"/>
  <c r="GQ14" i="1" s="1"/>
  <c r="GR14" i="1" s="1"/>
  <c r="GS14" i="1" s="1"/>
  <c r="GT14" i="1" s="1"/>
  <c r="GU14" i="1" s="1"/>
  <c r="GV14" i="1" s="1"/>
  <c r="GW14" i="1" s="1"/>
  <c r="GX14" i="1" s="1"/>
  <c r="GY14" i="1" s="1"/>
  <c r="GZ14" i="1" s="1"/>
  <c r="HA14" i="1" s="1"/>
  <c r="HB14" i="1" s="1"/>
  <c r="HC14" i="1" s="1"/>
  <c r="HD14" i="1" s="1"/>
  <c r="HE14" i="1" s="1"/>
  <c r="HF14" i="1" s="1"/>
  <c r="HG14" i="1" s="1"/>
  <c r="HH14" i="1" s="1"/>
  <c r="HI14" i="1" s="1"/>
  <c r="HJ14" i="1" s="1"/>
  <c r="HK14" i="1" s="1"/>
  <c r="HL14" i="1" s="1"/>
  <c r="HM14" i="1" s="1"/>
  <c r="HN14" i="1" s="1"/>
  <c r="HO14" i="1" s="1"/>
  <c r="HP14" i="1" s="1"/>
  <c r="HQ14" i="1" s="1"/>
  <c r="HR14" i="1" s="1"/>
  <c r="HS14" i="1" s="1"/>
  <c r="HT14" i="1" s="1"/>
  <c r="HU14" i="1" s="1"/>
  <c r="HV14" i="1" s="1"/>
  <c r="HW14" i="1" s="1"/>
  <c r="HX14" i="1" s="1"/>
  <c r="HY14" i="1" s="1"/>
  <c r="HZ14" i="1" s="1"/>
  <c r="IA14" i="1" s="1"/>
  <c r="IB14" i="1" s="1"/>
  <c r="IC14" i="1" s="1"/>
  <c r="ID14" i="1" s="1"/>
  <c r="IE14" i="1" s="1"/>
  <c r="IF14" i="1" s="1"/>
  <c r="IG14" i="1" s="1"/>
  <c r="IH14" i="1" s="1"/>
  <c r="II14" i="1" s="1"/>
  <c r="IJ14" i="1" s="1"/>
  <c r="IK14" i="1" s="1"/>
  <c r="IL14" i="1" s="1"/>
  <c r="IM14" i="1" s="1"/>
  <c r="IN14" i="1" s="1"/>
  <c r="IO14" i="1" s="1"/>
  <c r="IP14" i="1" s="1"/>
  <c r="IQ14" i="1" s="1"/>
  <c r="IR14" i="1" s="1"/>
  <c r="IS14" i="1" s="1"/>
  <c r="IT14" i="1" s="1"/>
  <c r="IU14" i="1" s="1"/>
  <c r="IV14" i="1" s="1"/>
  <c r="IW14" i="1" s="1"/>
  <c r="IX14" i="1" s="1"/>
  <c r="IY14" i="1" s="1"/>
  <c r="IZ14" i="1" s="1"/>
  <c r="JA14" i="1" s="1"/>
  <c r="JB14" i="1" s="1"/>
  <c r="JC14" i="1" s="1"/>
  <c r="JD14" i="1" s="1"/>
  <c r="JE14" i="1" s="1"/>
  <c r="JF14" i="1" s="1"/>
  <c r="JG14" i="1" s="1"/>
  <c r="JH14" i="1" s="1"/>
  <c r="JI14" i="1" s="1"/>
  <c r="JJ14" i="1" s="1"/>
  <c r="JK14" i="1" s="1"/>
  <c r="JL14" i="1" s="1"/>
  <c r="JM14" i="1" s="1"/>
  <c r="JN14" i="1" s="1"/>
  <c r="JO14" i="1" s="1"/>
  <c r="JP14" i="1" s="1"/>
  <c r="JQ14" i="1" s="1"/>
  <c r="JR14" i="1" s="1"/>
  <c r="JS14" i="1" s="1"/>
  <c r="JT14" i="1" s="1"/>
  <c r="JU14" i="1" s="1"/>
  <c r="JV14" i="1" s="1"/>
  <c r="JW14" i="1" s="1"/>
  <c r="JX14" i="1" s="1"/>
  <c r="JY14" i="1" s="1"/>
  <c r="JZ14" i="1" s="1"/>
  <c r="KA14" i="1" s="1"/>
  <c r="KB14" i="1" s="1"/>
  <c r="KC14" i="1" s="1"/>
  <c r="KD14" i="1" s="1"/>
  <c r="KE14" i="1" s="1"/>
  <c r="KF14" i="1" s="1"/>
  <c r="KG14" i="1" s="1"/>
  <c r="KH14" i="1" s="1"/>
  <c r="KI14" i="1" s="1"/>
  <c r="KJ14" i="1" s="1"/>
  <c r="KK14" i="1" s="1"/>
  <c r="KL14" i="1" s="1"/>
  <c r="KM14" i="1" s="1"/>
  <c r="KN14" i="1" s="1"/>
  <c r="KO14" i="1" s="1"/>
  <c r="KP14" i="1" s="1"/>
  <c r="KQ14" i="1" s="1"/>
  <c r="KR14" i="1" s="1"/>
  <c r="KS14" i="1" s="1"/>
  <c r="KT14" i="1" s="1"/>
  <c r="KU14" i="1" s="1"/>
  <c r="KV14" i="1" s="1"/>
  <c r="KW14" i="1" s="1"/>
  <c r="KX14" i="1" s="1"/>
  <c r="KY14" i="1" s="1"/>
  <c r="KZ14" i="1" s="1"/>
  <c r="LA14" i="1" s="1"/>
  <c r="LB14" i="1" s="1"/>
  <c r="LC14" i="1" s="1"/>
  <c r="LD14" i="1" s="1"/>
  <c r="LE14" i="1" s="1"/>
  <c r="LF14" i="1" s="1"/>
  <c r="LG14" i="1" s="1"/>
  <c r="LH14" i="1" s="1"/>
  <c r="LI14" i="1" s="1"/>
  <c r="LJ14" i="1" s="1"/>
  <c r="LK14" i="1" s="1"/>
  <c r="LL14" i="1" s="1"/>
  <c r="LM14" i="1" s="1"/>
  <c r="LN14" i="1" s="1"/>
  <c r="LO14" i="1" s="1"/>
  <c r="LP14" i="1" s="1"/>
  <c r="LQ14" i="1" s="1"/>
  <c r="LR14" i="1" s="1"/>
  <c r="LS14" i="1" s="1"/>
  <c r="LT14" i="1" s="1"/>
  <c r="LU14" i="1" s="1"/>
  <c r="LV14" i="1" s="1"/>
  <c r="LW14" i="1" s="1"/>
  <c r="LX14" i="1" s="1"/>
  <c r="LY14" i="1" s="1"/>
  <c r="LZ14" i="1" s="1"/>
  <c r="MA14" i="1" s="1"/>
  <c r="MB14" i="1" s="1"/>
  <c r="MC14" i="1" s="1"/>
  <c r="MD14" i="1" s="1"/>
  <c r="ME14" i="1" s="1"/>
  <c r="MF14" i="1" s="1"/>
  <c r="MG14" i="1" s="1"/>
  <c r="MH14" i="1" s="1"/>
  <c r="MI14" i="1" s="1"/>
  <c r="MJ14" i="1" s="1"/>
  <c r="MK14" i="1" s="1"/>
  <c r="ML14" i="1" s="1"/>
  <c r="MM14" i="1" s="1"/>
  <c r="MN14" i="1" s="1"/>
  <c r="MO14" i="1" s="1"/>
  <c r="MP14" i="1" s="1"/>
  <c r="MQ14" i="1" s="1"/>
  <c r="MR14" i="1" s="1"/>
  <c r="MS14" i="1" s="1"/>
  <c r="MT14" i="1" s="1"/>
  <c r="MU14" i="1" s="1"/>
  <c r="MV14" i="1" s="1"/>
  <c r="MW14" i="1" s="1"/>
  <c r="MX14" i="1" s="1"/>
  <c r="MY14" i="1" s="1"/>
  <c r="MZ14" i="1" s="1"/>
  <c r="NA14" i="1" s="1"/>
  <c r="NB14" i="1" s="1"/>
  <c r="NC14" i="1" s="1"/>
  <c r="ND14" i="1" s="1"/>
  <c r="NE14" i="1" s="1"/>
  <c r="NF14" i="1" s="1"/>
  <c r="NG14" i="1" s="1"/>
  <c r="NH14" i="1" s="1"/>
  <c r="NI14" i="1" s="1"/>
  <c r="J1" i="1" l="1" a="1"/>
  <c r="J1" i="1" s="1"/>
  <c r="I1" i="1" a="1"/>
  <c r="I1" i="1" s="1"/>
  <c r="H1" i="1" a="1"/>
  <c r="H1" i="1" s="1"/>
  <c r="K15" i="1"/>
  <c r="J9" i="1"/>
  <c r="K1" i="1" l="1" a="1"/>
  <c r="K1" i="1" s="1"/>
  <c r="L15" i="1"/>
  <c r="K9" i="1"/>
  <c r="L1" i="1" l="1" a="1"/>
  <c r="L1" i="1" s="1"/>
  <c r="M15" i="1"/>
  <c r="L9" i="1"/>
  <c r="M1" i="1" l="1" a="1"/>
  <c r="M1" i="1" s="1"/>
  <c r="N15" i="1"/>
  <c r="M9" i="1"/>
  <c r="N1" i="1" l="1" a="1"/>
  <c r="N1" i="1" s="1"/>
  <c r="O15" i="1"/>
  <c r="N9" i="1"/>
  <c r="O1" i="1" l="1" a="1"/>
  <c r="O1" i="1" s="1"/>
  <c r="P15" i="1"/>
  <c r="O9" i="1"/>
  <c r="P1" i="1" l="1" a="1"/>
  <c r="P1" i="1" s="1"/>
  <c r="Q15" i="1"/>
  <c r="P9" i="1"/>
  <c r="Q1" i="1" l="1" a="1"/>
  <c r="Q1" i="1" s="1"/>
  <c r="R15" i="1"/>
  <c r="Q9" i="1"/>
  <c r="R1" i="1" l="1" a="1"/>
  <c r="R1" i="1" s="1"/>
  <c r="S15" i="1"/>
  <c r="R9" i="1"/>
  <c r="S1" i="1" l="1" a="1"/>
  <c r="S1" i="1" s="1"/>
  <c r="T15" i="1"/>
  <c r="S9" i="1"/>
  <c r="T1" i="1" l="1" a="1"/>
  <c r="T1" i="1" s="1"/>
  <c r="U15" i="1"/>
  <c r="T9" i="1"/>
  <c r="U1" i="1" l="1" a="1"/>
  <c r="U1" i="1" s="1"/>
  <c r="V15" i="1"/>
  <c r="U9" i="1"/>
  <c r="V1" i="1" l="1" a="1"/>
  <c r="V1" i="1" s="1"/>
  <c r="W15" i="1"/>
  <c r="V9" i="1"/>
  <c r="W1" i="1" l="1" a="1"/>
  <c r="W1" i="1" s="1"/>
  <c r="X15" i="1"/>
  <c r="W9" i="1"/>
  <c r="X1" i="1" l="1" a="1"/>
  <c r="X1" i="1" s="1"/>
  <c r="Y15" i="1"/>
  <c r="X9" i="1"/>
  <c r="Y1" i="1" l="1" a="1"/>
  <c r="Y1" i="1" s="1"/>
  <c r="Z15" i="1"/>
  <c r="Y9" i="1"/>
  <c r="Z1" i="1" l="1" a="1"/>
  <c r="Z1" i="1" s="1"/>
  <c r="AA15" i="1"/>
  <c r="Z9" i="1"/>
  <c r="AA1" i="1" l="1" a="1"/>
  <c r="AA1" i="1" s="1"/>
  <c r="AB15" i="1"/>
  <c r="AA9" i="1"/>
  <c r="AB1" i="1" l="1" a="1"/>
  <c r="AB1" i="1" s="1"/>
  <c r="AC15" i="1"/>
  <c r="AB9" i="1"/>
  <c r="AC1" i="1" l="1" a="1"/>
  <c r="AC1" i="1" s="1"/>
  <c r="AD15" i="1"/>
  <c r="AC9" i="1"/>
  <c r="AD1" i="1" l="1" a="1"/>
  <c r="AD1" i="1" s="1"/>
  <c r="AE15" i="1"/>
  <c r="AD9" i="1"/>
  <c r="AE1" i="1" l="1" a="1"/>
  <c r="AE1" i="1" s="1"/>
  <c r="AF15" i="1"/>
  <c r="AE9" i="1"/>
  <c r="AF1" i="1" l="1" a="1"/>
  <c r="AF1" i="1" s="1"/>
  <c r="AG15" i="1"/>
  <c r="AF9" i="1"/>
  <c r="AG1" i="1" l="1" a="1"/>
  <c r="AG1" i="1" s="1"/>
  <c r="AH15" i="1"/>
  <c r="AG9" i="1"/>
  <c r="AH1" i="1" l="1" a="1"/>
  <c r="AH1" i="1" s="1"/>
  <c r="AI15" i="1"/>
  <c r="AH9" i="1"/>
  <c r="AI1" i="1" l="1" a="1"/>
  <c r="AI1" i="1" s="1"/>
  <c r="AJ15" i="1"/>
  <c r="AI9" i="1"/>
  <c r="AJ1" i="1" l="1" a="1"/>
  <c r="AJ1" i="1" s="1"/>
  <c r="AK15" i="1"/>
  <c r="AJ9" i="1"/>
  <c r="AK1" i="1" l="1" a="1"/>
  <c r="AK1" i="1" s="1"/>
  <c r="AL15" i="1"/>
  <c r="AK9" i="1"/>
  <c r="C71" i="17"/>
  <c r="C67" i="17"/>
  <c r="C63" i="17"/>
  <c r="C59" i="17"/>
  <c r="C55" i="17"/>
  <c r="C51" i="17"/>
  <c r="C47" i="17"/>
  <c r="C43" i="17"/>
  <c r="C39" i="17"/>
  <c r="C74" i="17"/>
  <c r="C70" i="17"/>
  <c r="C66" i="17"/>
  <c r="C62" i="17"/>
  <c r="C58" i="17"/>
  <c r="C54" i="17"/>
  <c r="C50" i="17"/>
  <c r="C46" i="17"/>
  <c r="C42" i="17"/>
  <c r="C73" i="17"/>
  <c r="C69" i="17"/>
  <c r="C65" i="17"/>
  <c r="C61" i="17"/>
  <c r="C57" i="17"/>
  <c r="C53" i="17"/>
  <c r="C49" i="17"/>
  <c r="C45" i="17"/>
  <c r="C41" i="17"/>
  <c r="C72" i="17"/>
  <c r="C68" i="17"/>
  <c r="C64" i="17"/>
  <c r="C60" i="17"/>
  <c r="C56" i="17"/>
  <c r="C52" i="17"/>
  <c r="C48" i="17"/>
  <c r="C44" i="17"/>
  <c r="C40" i="17"/>
  <c r="C35" i="17"/>
  <c r="C31" i="17"/>
  <c r="C27" i="17"/>
  <c r="C23" i="17"/>
  <c r="C19" i="17"/>
  <c r="C15" i="17"/>
  <c r="C11" i="17"/>
  <c r="C7" i="17"/>
  <c r="C38" i="17"/>
  <c r="C34" i="17"/>
  <c r="C30" i="17"/>
  <c r="C26" i="17"/>
  <c r="C22" i="17"/>
  <c r="C18" i="17"/>
  <c r="C14" i="17"/>
  <c r="C10" i="17"/>
  <c r="C6" i="17"/>
  <c r="C37" i="17"/>
  <c r="C33" i="17"/>
  <c r="C29" i="17"/>
  <c r="C25" i="17"/>
  <c r="C21" i="17"/>
  <c r="C17" i="17"/>
  <c r="C13" i="17"/>
  <c r="C9" i="17"/>
  <c r="C36" i="17"/>
  <c r="C32" i="17"/>
  <c r="C28" i="17"/>
  <c r="C24" i="17"/>
  <c r="C20" i="17"/>
  <c r="C16" i="17"/>
  <c r="C12" i="17"/>
  <c r="C4" i="17"/>
  <c r="C8" i="17"/>
  <c r="C5" i="17"/>
  <c r="C75" i="17" l="1"/>
  <c r="AL1" i="1" a="1"/>
  <c r="AL1" i="1" s="1"/>
  <c r="AM15" i="1"/>
  <c r="AM1" i="1" s="1" a="1"/>
  <c r="AM1" i="1" s="1"/>
  <c r="AL9" i="1"/>
  <c r="AN15" i="1" l="1"/>
  <c r="AN1" i="1" s="1" a="1"/>
  <c r="AN1" i="1" s="1"/>
  <c r="AM9" i="1"/>
  <c r="AO15" i="1" l="1"/>
  <c r="AO1" i="1" s="1" a="1"/>
  <c r="AO1" i="1" s="1"/>
  <c r="AN9" i="1"/>
  <c r="AP15" i="1" l="1"/>
  <c r="AP1" i="1" s="1" a="1"/>
  <c r="AP1" i="1" s="1"/>
  <c r="AO9" i="1"/>
  <c r="AQ15" i="1" l="1"/>
  <c r="AQ1" i="1" s="1" a="1"/>
  <c r="AQ1" i="1" s="1"/>
  <c r="AP9" i="1"/>
  <c r="AR15" i="1" l="1"/>
  <c r="AR1" i="1" s="1" a="1"/>
  <c r="AR1" i="1" s="1"/>
  <c r="AQ9" i="1"/>
  <c r="AS15" i="1" l="1"/>
  <c r="AS1" i="1" s="1" a="1"/>
  <c r="AS1" i="1" s="1"/>
  <c r="AR9" i="1"/>
  <c r="AT15" i="1" l="1"/>
  <c r="AT1" i="1" s="1" a="1"/>
  <c r="AT1" i="1" s="1"/>
  <c r="AS9" i="1"/>
  <c r="AU15" i="1" l="1"/>
  <c r="AU1" i="1" s="1" a="1"/>
  <c r="AU1" i="1" s="1"/>
  <c r="AT9" i="1"/>
  <c r="AV15" i="1" l="1"/>
  <c r="AV1" i="1" s="1" a="1"/>
  <c r="AV1" i="1" s="1"/>
  <c r="AU9" i="1"/>
  <c r="AW15" i="1" l="1"/>
  <c r="AW1" i="1" s="1" a="1"/>
  <c r="AW1" i="1" s="1"/>
  <c r="AV9" i="1"/>
  <c r="AX15" i="1" l="1"/>
  <c r="AX1" i="1" s="1" a="1"/>
  <c r="AX1" i="1" s="1"/>
  <c r="AW9" i="1"/>
  <c r="AY15" i="1" l="1"/>
  <c r="AY1" i="1" s="1" a="1"/>
  <c r="AY1" i="1" s="1"/>
  <c r="AX9" i="1"/>
  <c r="AZ15" i="1" l="1"/>
  <c r="AZ1" i="1" s="1" a="1"/>
  <c r="AZ1" i="1" s="1"/>
  <c r="AY9" i="1"/>
  <c r="BA15" i="1" l="1"/>
  <c r="BA1" i="1" s="1" a="1"/>
  <c r="BA1" i="1" s="1"/>
  <c r="AZ9" i="1"/>
  <c r="BB15" i="1" l="1"/>
  <c r="BB1" i="1" s="1" a="1"/>
  <c r="BB1" i="1" s="1"/>
  <c r="BA9" i="1"/>
  <c r="BC15" i="1" l="1"/>
  <c r="BC1" i="1" s="1" a="1"/>
  <c r="BC1" i="1" s="1"/>
  <c r="BB9" i="1"/>
  <c r="BD15" i="1" l="1"/>
  <c r="BD1" i="1" s="1" a="1"/>
  <c r="BD1" i="1" s="1"/>
  <c r="BC9" i="1"/>
  <c r="BE15" i="1" l="1"/>
  <c r="BE1" i="1" s="1" a="1"/>
  <c r="BE1" i="1" s="1"/>
  <c r="BD9" i="1"/>
  <c r="BF15" i="1" l="1"/>
  <c r="BF1" i="1" s="1" a="1"/>
  <c r="BF1" i="1" s="1"/>
  <c r="BE9" i="1"/>
  <c r="BG15" i="1" l="1"/>
  <c r="BG1" i="1" s="1" a="1"/>
  <c r="BG1" i="1" s="1"/>
  <c r="BF9" i="1"/>
  <c r="BH15" i="1" l="1"/>
  <c r="BH1" i="1" s="1" a="1"/>
  <c r="BH1" i="1" s="1"/>
  <c r="BG9" i="1"/>
  <c r="BI15" i="1" l="1"/>
  <c r="BI1" i="1" s="1" a="1"/>
  <c r="BI1" i="1" s="1"/>
  <c r="BH9" i="1"/>
  <c r="BJ15" i="1" l="1"/>
  <c r="BJ1" i="1" s="1" a="1"/>
  <c r="BJ1" i="1" s="1"/>
  <c r="BI9" i="1"/>
  <c r="BK15" i="1" l="1"/>
  <c r="BK1" i="1" s="1" a="1"/>
  <c r="BK1" i="1" s="1"/>
  <c r="BJ9" i="1"/>
  <c r="BL15" i="1" l="1"/>
  <c r="BL1" i="1" s="1" a="1"/>
  <c r="BL1" i="1" s="1"/>
  <c r="BK9" i="1"/>
  <c r="BM15" i="1" l="1"/>
  <c r="BM1" i="1" s="1" a="1"/>
  <c r="BM1" i="1" s="1"/>
  <c r="BL9" i="1"/>
  <c r="BN15" i="1" l="1"/>
  <c r="BN1" i="1" s="1" a="1"/>
  <c r="BN1" i="1" s="1"/>
  <c r="BM9" i="1"/>
  <c r="BO15" i="1" l="1"/>
  <c r="BN9" i="1"/>
  <c r="D4" i="17"/>
  <c r="D11" i="17"/>
  <c r="D6" i="17"/>
  <c r="D7" i="17"/>
  <c r="D15" i="17"/>
  <c r="D19" i="17"/>
  <c r="D23" i="17"/>
  <c r="D27" i="17"/>
  <c r="D31" i="17"/>
  <c r="D35" i="17"/>
  <c r="D8" i="17"/>
  <c r="D12" i="17"/>
  <c r="D16" i="17"/>
  <c r="D20" i="17"/>
  <c r="D24" i="17"/>
  <c r="D28" i="17"/>
  <c r="D32" i="17"/>
  <c r="D36" i="17"/>
  <c r="D5" i="17"/>
  <c r="D9" i="17"/>
  <c r="D13" i="17"/>
  <c r="D17" i="17"/>
  <c r="D21" i="17"/>
  <c r="D25" i="17"/>
  <c r="D29" i="17"/>
  <c r="D33" i="17"/>
  <c r="D37" i="17"/>
  <c r="D10" i="17"/>
  <c r="D14" i="17"/>
  <c r="D18" i="17"/>
  <c r="D22" i="17"/>
  <c r="D26" i="17"/>
  <c r="D30" i="17"/>
  <c r="D34" i="17"/>
  <c r="D38" i="17"/>
  <c r="D39" i="17"/>
  <c r="D43" i="17"/>
  <c r="D47" i="17"/>
  <c r="D51" i="17"/>
  <c r="D55" i="17"/>
  <c r="D59" i="17"/>
  <c r="D63" i="17"/>
  <c r="D67" i="17"/>
  <c r="D71" i="17"/>
  <c r="D40" i="17"/>
  <c r="D44" i="17"/>
  <c r="D48" i="17"/>
  <c r="D52" i="17"/>
  <c r="D56" i="17"/>
  <c r="D60" i="17"/>
  <c r="D64" i="17"/>
  <c r="D68" i="17"/>
  <c r="D72" i="17"/>
  <c r="D41" i="17"/>
  <c r="D45" i="17"/>
  <c r="D49" i="17"/>
  <c r="D53" i="17"/>
  <c r="D57" i="17"/>
  <c r="D61" i="17"/>
  <c r="D65" i="17"/>
  <c r="D69" i="17"/>
  <c r="D73" i="17"/>
  <c r="D42" i="17"/>
  <c r="D46" i="17"/>
  <c r="D50" i="17"/>
  <c r="D54" i="17"/>
  <c r="D58" i="17"/>
  <c r="D62" i="17"/>
  <c r="D66" i="17"/>
  <c r="D70" i="17"/>
  <c r="D74" i="17"/>
  <c r="D75" i="17" l="1"/>
  <c r="J18" i="3"/>
  <c r="I9" i="3"/>
  <c r="J8" i="3"/>
  <c r="I18" i="3"/>
  <c r="J17" i="3"/>
  <c r="I17" i="3"/>
  <c r="I16" i="3"/>
  <c r="J15" i="3"/>
  <c r="J20" i="3"/>
  <c r="I20" i="3"/>
  <c r="J19" i="3"/>
  <c r="J14" i="3"/>
  <c r="I12" i="3"/>
  <c r="J11" i="3"/>
  <c r="J16" i="3"/>
  <c r="I6" i="3"/>
  <c r="J5" i="3"/>
  <c r="J13" i="3"/>
  <c r="J12" i="3"/>
  <c r="J10" i="3"/>
  <c r="J9" i="3"/>
  <c r="J7" i="3"/>
  <c r="J6" i="3"/>
  <c r="J4" i="3"/>
  <c r="J2" i="3"/>
  <c r="I14" i="3"/>
  <c r="I13" i="3"/>
  <c r="I11" i="3"/>
  <c r="I10" i="3"/>
  <c r="I8" i="3"/>
  <c r="I7" i="3"/>
  <c r="I5" i="3"/>
  <c r="BO1" i="1" a="1"/>
  <c r="BO1" i="1" s="1"/>
  <c r="BP15" i="1"/>
  <c r="BO9" i="1"/>
  <c r="E14" i="20"/>
  <c r="I11" i="20"/>
  <c r="AK11" i="20"/>
  <c r="AT11" i="20"/>
  <c r="BH11" i="20"/>
  <c r="AG10" i="20"/>
  <c r="U10" i="20"/>
  <c r="AU10" i="20"/>
  <c r="BM10" i="20"/>
  <c r="BJ10" i="20"/>
  <c r="AI13" i="20"/>
  <c r="AE13" i="20"/>
  <c r="AS13" i="20"/>
  <c r="AY13" i="20"/>
  <c r="BV13" i="20"/>
  <c r="P12" i="20"/>
  <c r="AD12" i="20"/>
  <c r="R12" i="20"/>
  <c r="O11" i="20"/>
  <c r="F11" i="20"/>
  <c r="AG11" i="20"/>
  <c r="M11" i="20"/>
  <c r="AH11" i="20"/>
  <c r="P11" i="20"/>
  <c r="T11" i="20"/>
  <c r="AJ11" i="20"/>
  <c r="W11" i="20"/>
  <c r="AM11" i="20"/>
  <c r="AS11" i="20"/>
  <c r="BJ11" i="20"/>
  <c r="AW11" i="20"/>
  <c r="BM11" i="20"/>
  <c r="AV11" i="20"/>
  <c r="BL11" i="20"/>
  <c r="BC11" i="20"/>
  <c r="BS11" i="20"/>
  <c r="J10" i="20"/>
  <c r="AO10" i="20"/>
  <c r="T10" i="20"/>
  <c r="H10" i="20"/>
  <c r="AC10" i="20"/>
  <c r="O10" i="20"/>
  <c r="S10" i="20"/>
  <c r="AI10" i="20"/>
  <c r="R10" i="20"/>
  <c r="AH10" i="20"/>
  <c r="AS10" i="20"/>
  <c r="BA10" i="20"/>
  <c r="BQ10" i="20"/>
  <c r="AV10" i="20"/>
  <c r="BL10" i="20"/>
  <c r="BC10" i="20"/>
  <c r="BS10" i="20"/>
  <c r="BN10" i="20"/>
  <c r="I13" i="20"/>
  <c r="AF13" i="20"/>
  <c r="P13" i="20"/>
  <c r="T13" i="20"/>
  <c r="J13" i="20"/>
  <c r="AM13" i="20"/>
  <c r="AD13" i="20"/>
  <c r="AT13" i="20"/>
  <c r="AG13" i="20"/>
  <c r="AW13" i="20"/>
  <c r="AV13" i="20"/>
  <c r="BL13" i="20"/>
  <c r="BC13" i="20"/>
  <c r="BS13" i="20"/>
  <c r="BJ13" i="20"/>
  <c r="BW13" i="20"/>
  <c r="BI13" i="20"/>
  <c r="E12" i="20"/>
  <c r="S12" i="20"/>
  <c r="K12" i="20"/>
  <c r="AL12" i="20"/>
  <c r="N12" i="20"/>
  <c r="I12" i="20"/>
  <c r="Z12" i="20"/>
  <c r="Y12" i="20"/>
  <c r="AO12" i="20"/>
  <c r="AB12" i="20"/>
  <c r="AR12" i="20"/>
  <c r="AT12" i="20"/>
  <c r="BK12" i="20"/>
  <c r="BB12" i="20"/>
  <c r="BR12" i="20"/>
  <c r="BA12" i="20"/>
  <c r="BQ12" i="20"/>
  <c r="BH12" i="20"/>
  <c r="BX12" i="20"/>
  <c r="P8" i="20"/>
  <c r="G8" i="20"/>
  <c r="Z8" i="20"/>
  <c r="F8" i="20"/>
  <c r="AA8" i="20"/>
  <c r="M8" i="20"/>
  <c r="AL8" i="20"/>
  <c r="AG8" i="20"/>
  <c r="T8" i="20"/>
  <c r="AJ8" i="20"/>
  <c r="AU8" i="20"/>
  <c r="BG8" i="20"/>
  <c r="AX8" i="20"/>
  <c r="BN8" i="20"/>
  <c r="BA8" i="20"/>
  <c r="BQ8" i="20"/>
  <c r="BD8" i="20"/>
  <c r="BT8" i="20"/>
  <c r="J6" i="20"/>
  <c r="AK6" i="20"/>
  <c r="X6" i="20"/>
  <c r="H6" i="20"/>
  <c r="AG6" i="20"/>
  <c r="O6" i="20"/>
  <c r="AJ6" i="20"/>
  <c r="AE6" i="20"/>
  <c r="AU6" i="20"/>
  <c r="AH6" i="20"/>
  <c r="AS6" i="20"/>
  <c r="AW6" i="20"/>
  <c r="BM6" i="20"/>
  <c r="BD6" i="20"/>
  <c r="BT6" i="20"/>
  <c r="BC6" i="20"/>
  <c r="BS6" i="20"/>
  <c r="BN6" i="20"/>
  <c r="H4" i="20"/>
  <c r="AA4" i="20"/>
  <c r="K4" i="20"/>
  <c r="AL4" i="20"/>
  <c r="N4" i="20"/>
  <c r="AM4" i="20"/>
  <c r="Z4" i="20"/>
  <c r="Y4" i="20"/>
  <c r="AO4" i="20"/>
  <c r="AB4" i="20"/>
  <c r="AR4" i="20"/>
  <c r="AY4" i="20"/>
  <c r="BO4" i="20"/>
  <c r="BF4" i="20"/>
  <c r="BV4" i="20"/>
  <c r="BI4" i="20"/>
  <c r="AZ4" i="20"/>
  <c r="BP4" i="20"/>
  <c r="E9" i="20"/>
  <c r="T9" i="20"/>
  <c r="L9" i="20"/>
  <c r="AM9" i="20"/>
  <c r="O9" i="20"/>
  <c r="F9" i="20"/>
  <c r="AA9" i="20"/>
  <c r="V9" i="20"/>
  <c r="AL9" i="20"/>
  <c r="U9" i="20"/>
  <c r="AK9" i="20"/>
  <c r="AU9" i="20"/>
  <c r="BH9" i="20"/>
  <c r="AY9" i="20"/>
  <c r="BO9" i="20"/>
  <c r="BF9" i="20"/>
  <c r="BV9" i="20"/>
  <c r="BM9" i="20"/>
  <c r="BX9" i="20"/>
  <c r="O7" i="20"/>
  <c r="AP7" i="20"/>
  <c r="U7" i="20"/>
  <c r="I7" i="20"/>
  <c r="AD7" i="20"/>
  <c r="P7" i="20"/>
  <c r="T7" i="20"/>
  <c r="AJ7" i="20"/>
  <c r="S7" i="20"/>
  <c r="AI7" i="20"/>
  <c r="AT7" i="20"/>
  <c r="BF7" i="20"/>
  <c r="BV7" i="20"/>
  <c r="BI7" i="20"/>
  <c r="AZ7" i="20"/>
  <c r="BP7" i="20"/>
  <c r="BC7" i="20"/>
  <c r="BS7" i="20"/>
  <c r="M5" i="20"/>
  <c r="AN5" i="20"/>
  <c r="S5" i="20"/>
  <c r="T5" i="20"/>
  <c r="J5" i="20"/>
  <c r="AM5" i="20"/>
  <c r="AD5" i="20"/>
  <c r="AT5" i="20"/>
  <c r="AG5" i="20"/>
  <c r="AR5" i="20"/>
  <c r="AZ5" i="20"/>
  <c r="BP5" i="20"/>
  <c r="AY5" i="20"/>
  <c r="BO5" i="20"/>
  <c r="BF5" i="20"/>
  <c r="BV5" i="20"/>
  <c r="BM5" i="20"/>
  <c r="E3" i="20"/>
  <c r="V3" i="20"/>
  <c r="J3" i="20"/>
  <c r="AG3" i="20"/>
  <c r="Q3" i="20"/>
  <c r="H3" i="20"/>
  <c r="AC3" i="20"/>
  <c r="AB3" i="20"/>
  <c r="AR3" i="20"/>
  <c r="AA3" i="20"/>
  <c r="AQ3" i="20"/>
  <c r="AX3" i="20"/>
  <c r="BN3" i="20"/>
  <c r="BA3" i="20"/>
  <c r="BQ3" i="20"/>
  <c r="BH3" i="20"/>
  <c r="AY3" i="20"/>
  <c r="BO3" i="20"/>
  <c r="AL11" i="20"/>
  <c r="L11" i="20"/>
  <c r="AI11" i="20"/>
  <c r="BI11" i="20"/>
  <c r="BO11" i="20"/>
  <c r="AE10" i="20"/>
  <c r="AT10" i="20"/>
  <c r="AY10" i="20"/>
  <c r="X13" i="20"/>
  <c r="O13" i="20"/>
  <c r="AP13" i="20"/>
  <c r="BH13" i="20"/>
  <c r="BF13" i="20"/>
  <c r="BU13" i="20"/>
  <c r="J12" i="20"/>
  <c r="E11" i="20"/>
  <c r="V11" i="20"/>
  <c r="J11" i="20"/>
  <c r="AO11" i="20"/>
  <c r="Q11" i="20"/>
  <c r="AP11" i="20"/>
  <c r="U11" i="20"/>
  <c r="X11" i="20"/>
  <c r="AN11" i="20"/>
  <c r="AA11" i="20"/>
  <c r="AQ11" i="20"/>
  <c r="AX11" i="20"/>
  <c r="BN11" i="20"/>
  <c r="BA11" i="20"/>
  <c r="BQ11" i="20"/>
  <c r="AZ11" i="20"/>
  <c r="BP11" i="20"/>
  <c r="BG11" i="20"/>
  <c r="BW11" i="20"/>
  <c r="N10" i="20"/>
  <c r="I10" i="20"/>
  <c r="AB10" i="20"/>
  <c r="L10" i="20"/>
  <c r="AK10" i="20"/>
  <c r="X10" i="20"/>
  <c r="W10" i="20"/>
  <c r="AM10" i="20"/>
  <c r="V10" i="20"/>
  <c r="AL10" i="20"/>
  <c r="AR10" i="20"/>
  <c r="BE10" i="20"/>
  <c r="BU10" i="20"/>
  <c r="AZ10" i="20"/>
  <c r="BP10" i="20"/>
  <c r="BG10" i="20"/>
  <c r="BB10" i="20"/>
  <c r="BR10" i="20"/>
  <c r="M13" i="20"/>
  <c r="AN13" i="20"/>
  <c r="S13" i="20"/>
  <c r="G13" i="20"/>
  <c r="AB13" i="20"/>
  <c r="N13" i="20"/>
  <c r="R13" i="20"/>
  <c r="AH13" i="20"/>
  <c r="U13" i="20"/>
  <c r="AK13" i="20"/>
  <c r="AR13" i="20"/>
  <c r="AZ13" i="20"/>
  <c r="BP13" i="20"/>
  <c r="BG13" i="20"/>
  <c r="AX13" i="20"/>
  <c r="BN13" i="20"/>
  <c r="BX13" i="20"/>
  <c r="BM13" i="20"/>
  <c r="H12" i="20"/>
  <c r="AA12" i="20"/>
  <c r="O12" i="20"/>
  <c r="W12" i="20"/>
  <c r="M12" i="20"/>
  <c r="AH12" i="20"/>
  <c r="AC12" i="20"/>
  <c r="AS12" i="20"/>
  <c r="AF12" i="20"/>
  <c r="AQ12" i="20"/>
  <c r="AY12" i="20"/>
  <c r="BO12" i="20"/>
  <c r="BF12" i="20"/>
  <c r="BV12" i="20"/>
  <c r="BE12" i="20"/>
  <c r="BU12" i="20"/>
  <c r="BL12" i="20"/>
  <c r="E8" i="20"/>
  <c r="W8" i="20"/>
  <c r="K8" i="20"/>
  <c r="AH8" i="20"/>
  <c r="J8" i="20"/>
  <c r="AI8" i="20"/>
  <c r="Q8" i="20"/>
  <c r="U8" i="20"/>
  <c r="AK8" i="20"/>
  <c r="X8" i="20"/>
  <c r="AN8" i="20"/>
  <c r="AT8" i="20"/>
  <c r="BK8" i="20"/>
  <c r="BB8" i="20"/>
  <c r="BR8" i="20"/>
  <c r="BE8" i="20"/>
  <c r="BU8" i="20"/>
  <c r="BH8" i="20"/>
  <c r="BX8" i="20"/>
  <c r="N6" i="20"/>
  <c r="I6" i="20"/>
  <c r="AF6" i="20"/>
  <c r="L6" i="20"/>
  <c r="AO6" i="20"/>
  <c r="R6" i="20"/>
  <c r="S6" i="20"/>
  <c r="AI6" i="20"/>
  <c r="V6" i="20"/>
  <c r="AL6" i="20"/>
  <c r="AX6" i="20"/>
  <c r="BA6" i="20"/>
  <c r="BQ6" i="20"/>
  <c r="BH6" i="20"/>
  <c r="BW6" i="20"/>
  <c r="BG6" i="20"/>
  <c r="BB6" i="20"/>
  <c r="BR6" i="20"/>
  <c r="L4" i="20"/>
  <c r="AI4" i="20"/>
  <c r="O4" i="20"/>
  <c r="R4" i="20"/>
  <c r="I4" i="20"/>
  <c r="AH4" i="20"/>
  <c r="AC4" i="20"/>
  <c r="AS4" i="20"/>
  <c r="AF4" i="20"/>
  <c r="AV4" i="20"/>
  <c r="BC4" i="20"/>
  <c r="BS4" i="20"/>
  <c r="BJ4" i="20"/>
  <c r="AW4" i="20"/>
  <c r="BM4" i="20"/>
  <c r="BD4" i="20"/>
  <c r="BT4" i="20"/>
  <c r="I9" i="20"/>
  <c r="AB9" i="20"/>
  <c r="P9" i="20"/>
  <c r="X9" i="20"/>
  <c r="J9" i="20"/>
  <c r="AI9" i="20"/>
  <c r="Z9" i="20"/>
  <c r="AP9" i="20"/>
  <c r="Y9" i="20"/>
  <c r="AO9" i="20"/>
  <c r="AV9" i="20"/>
  <c r="BL9" i="20"/>
  <c r="BC9" i="20"/>
  <c r="BS9" i="20"/>
  <c r="BJ9" i="20"/>
  <c r="BA9" i="20"/>
  <c r="BQ9" i="20"/>
  <c r="E7" i="20"/>
  <c r="R7" i="20"/>
  <c r="F7" i="20"/>
  <c r="AC7" i="20"/>
  <c r="M7" i="20"/>
  <c r="AL7" i="20"/>
  <c r="Y7" i="20"/>
  <c r="X7" i="20"/>
  <c r="AN7" i="20"/>
  <c r="W7" i="20"/>
  <c r="AM7" i="20"/>
  <c r="AS7" i="20"/>
  <c r="BJ7" i="20"/>
  <c r="AW7" i="20"/>
  <c r="BM7" i="20"/>
  <c r="BD7" i="20"/>
  <c r="BT7" i="20"/>
  <c r="BG7" i="20"/>
  <c r="BW7" i="20"/>
  <c r="Q5" i="20"/>
  <c r="H5" i="20"/>
  <c r="AA5" i="20"/>
  <c r="G5" i="20"/>
  <c r="AB5" i="20"/>
  <c r="N5" i="20"/>
  <c r="R5" i="20"/>
  <c r="AH5" i="20"/>
  <c r="U5" i="20"/>
  <c r="AK5" i="20"/>
  <c r="AV5" i="20"/>
  <c r="BD5" i="20"/>
  <c r="BT5" i="20"/>
  <c r="BC5" i="20"/>
  <c r="BS5" i="20"/>
  <c r="BJ5" i="20"/>
  <c r="BA5" i="20"/>
  <c r="BQ5" i="20"/>
  <c r="G3" i="20"/>
  <c r="AD3" i="20"/>
  <c r="N3" i="20"/>
  <c r="AO3" i="20"/>
  <c r="Z3" i="20"/>
  <c r="L3" i="20"/>
  <c r="AK3" i="20"/>
  <c r="AF3" i="20"/>
  <c r="AV3" i="20"/>
  <c r="AE3" i="20"/>
  <c r="AU3" i="20"/>
  <c r="BB3" i="20"/>
  <c r="BR3" i="20"/>
  <c r="BE3" i="20"/>
  <c r="BU3" i="20"/>
  <c r="BL3" i="20"/>
  <c r="BC3" i="20"/>
  <c r="BS3" i="20"/>
  <c r="Y11" i="20"/>
  <c r="AF11" i="20"/>
  <c r="BF11" i="20"/>
  <c r="BX11" i="20"/>
  <c r="F10" i="20"/>
  <c r="K10" i="20"/>
  <c r="AD10" i="20"/>
  <c r="BX10" i="20"/>
  <c r="BO10" i="20"/>
  <c r="L13" i="20"/>
  <c r="Z13" i="20"/>
  <c r="AU13" i="20"/>
  <c r="BO13" i="20"/>
  <c r="BE13" i="20"/>
  <c r="G12" i="20"/>
  <c r="AM12" i="20"/>
  <c r="G11" i="20"/>
  <c r="AD11" i="20"/>
  <c r="N11" i="20"/>
  <c r="R11" i="20"/>
  <c r="H11" i="20"/>
  <c r="AC11" i="20"/>
  <c r="AB11" i="20"/>
  <c r="AR11" i="20"/>
  <c r="AE11" i="20"/>
  <c r="AU11" i="20"/>
  <c r="BB11" i="20"/>
  <c r="BR11" i="20"/>
  <c r="BE11" i="20"/>
  <c r="BU11" i="20"/>
  <c r="BD11" i="20"/>
  <c r="BT11" i="20"/>
  <c r="BK11" i="20"/>
  <c r="E10" i="20"/>
  <c r="Y10" i="20"/>
  <c r="M10" i="20"/>
  <c r="AJ10" i="20"/>
  <c r="P10" i="20"/>
  <c r="G10" i="20"/>
  <c r="AF10" i="20"/>
  <c r="AA10" i="20"/>
  <c r="AQ10" i="20"/>
  <c r="Z10" i="20"/>
  <c r="AP10" i="20"/>
  <c r="AX10" i="20"/>
  <c r="BI10" i="20"/>
  <c r="BW10" i="20"/>
  <c r="BD10" i="20"/>
  <c r="BT10" i="20"/>
  <c r="BK10" i="20"/>
  <c r="BF10" i="20"/>
  <c r="BV10" i="20"/>
  <c r="Q13" i="20"/>
  <c r="H13" i="20"/>
  <c r="AA13" i="20"/>
  <c r="K13" i="20"/>
  <c r="AJ13" i="20"/>
  <c r="W13" i="20"/>
  <c r="V13" i="20"/>
  <c r="AL13" i="20"/>
  <c r="Y13" i="20"/>
  <c r="AO13" i="20"/>
  <c r="AQ13" i="20"/>
  <c r="BD13" i="20"/>
  <c r="BT13" i="20"/>
  <c r="BK13" i="20"/>
  <c r="BB13" i="20"/>
  <c r="BR13" i="20"/>
  <c r="BA13" i="20"/>
  <c r="BQ13" i="20"/>
  <c r="L12" i="20"/>
  <c r="AI12" i="20"/>
  <c r="V12" i="20"/>
  <c r="F12" i="20"/>
  <c r="AE12" i="20"/>
  <c r="Q12" i="20"/>
  <c r="AP12" i="20"/>
  <c r="AG12" i="20"/>
  <c r="T12" i="20"/>
  <c r="AJ12" i="20"/>
  <c r="AU12" i="20"/>
  <c r="BC12" i="20"/>
  <c r="BS12" i="20"/>
  <c r="BJ12" i="20"/>
  <c r="BW12" i="20"/>
  <c r="BI12" i="20"/>
  <c r="AZ12" i="20"/>
  <c r="BP12" i="20"/>
  <c r="H8" i="20"/>
  <c r="AE8" i="20"/>
  <c r="O8" i="20"/>
  <c r="AP8" i="20"/>
  <c r="N8" i="20"/>
  <c r="AQ8" i="20"/>
  <c r="V8" i="20"/>
  <c r="Y8" i="20"/>
  <c r="AO8" i="20"/>
  <c r="AB8" i="20"/>
  <c r="AR8" i="20"/>
  <c r="AY8" i="20"/>
  <c r="BO8" i="20"/>
  <c r="BF8" i="20"/>
  <c r="BV8" i="20"/>
  <c r="BI8" i="20"/>
  <c r="BW8" i="20"/>
  <c r="BL8" i="20"/>
  <c r="E6" i="20"/>
  <c r="U6" i="20"/>
  <c r="M6" i="20"/>
  <c r="AN6" i="20"/>
  <c r="P6" i="20"/>
  <c r="G6" i="20"/>
  <c r="T6" i="20"/>
  <c r="W6" i="20"/>
  <c r="AM6" i="20"/>
  <c r="Z6" i="20"/>
  <c r="AP6" i="20"/>
  <c r="AR6" i="20"/>
  <c r="BE6" i="20"/>
  <c r="BU6" i="20"/>
  <c r="BL6" i="20"/>
  <c r="BX6" i="20"/>
  <c r="BK6" i="20"/>
  <c r="BF6" i="20"/>
  <c r="BV6" i="20"/>
  <c r="P4" i="20"/>
  <c r="AQ4" i="20"/>
  <c r="V4" i="20"/>
  <c r="F4" i="20"/>
  <c r="W4" i="20"/>
  <c r="M4" i="20"/>
  <c r="AP4" i="20"/>
  <c r="AG4" i="20"/>
  <c r="T4" i="20"/>
  <c r="AJ4" i="20"/>
  <c r="AU4" i="20"/>
  <c r="BG4" i="20"/>
  <c r="AX4" i="20"/>
  <c r="BN4" i="20"/>
  <c r="BA4" i="20"/>
  <c r="BQ4" i="20"/>
  <c r="BH4" i="20"/>
  <c r="BW4" i="20"/>
  <c r="M9" i="20"/>
  <c r="AJ9" i="20"/>
  <c r="W9" i="20"/>
  <c r="G9" i="20"/>
  <c r="AF9" i="20"/>
  <c r="N9" i="20"/>
  <c r="AQ9" i="20"/>
  <c r="AD9" i="20"/>
  <c r="AT9" i="20"/>
  <c r="AC9" i="20"/>
  <c r="AS9" i="20"/>
  <c r="AZ9" i="20"/>
  <c r="BP9" i="20"/>
  <c r="BG9" i="20"/>
  <c r="AX9" i="20"/>
  <c r="BN9" i="20"/>
  <c r="BE9" i="20"/>
  <c r="BU9" i="20"/>
  <c r="G7" i="20"/>
  <c r="Z7" i="20"/>
  <c r="J7" i="20"/>
  <c r="AK7" i="20"/>
  <c r="Q7" i="20"/>
  <c r="H7" i="20"/>
  <c r="AG7" i="20"/>
  <c r="AB7" i="20"/>
  <c r="AR7" i="20"/>
  <c r="AA7" i="20"/>
  <c r="AQ7" i="20"/>
  <c r="AX7" i="20"/>
  <c r="BN7" i="20"/>
  <c r="BA7" i="20"/>
  <c r="BQ7" i="20"/>
  <c r="BH7" i="20"/>
  <c r="BX7" i="20"/>
  <c r="BK7" i="20"/>
  <c r="E5" i="20"/>
  <c r="X5" i="20"/>
  <c r="L5" i="20"/>
  <c r="AI5" i="20"/>
  <c r="K5" i="20"/>
  <c r="AJ5" i="20"/>
  <c r="W5" i="20"/>
  <c r="V5" i="20"/>
  <c r="AL5" i="20"/>
  <c r="Y5" i="20"/>
  <c r="AO5" i="20"/>
  <c r="AU5" i="20"/>
  <c r="BH5" i="20"/>
  <c r="BW5" i="20"/>
  <c r="BG5" i="20"/>
  <c r="AX5" i="20"/>
  <c r="BN5" i="20"/>
  <c r="BE5" i="20"/>
  <c r="BU5" i="20"/>
  <c r="K3" i="20"/>
  <c r="AL3" i="20"/>
  <c r="R3" i="20"/>
  <c r="I3" i="20"/>
  <c r="AH3" i="20"/>
  <c r="P3" i="20"/>
  <c r="T3" i="20"/>
  <c r="AJ3" i="20"/>
  <c r="S3" i="20"/>
  <c r="AI3" i="20"/>
  <c r="AT3" i="20"/>
  <c r="BF3" i="20"/>
  <c r="BV3" i="20"/>
  <c r="BI3" i="20"/>
  <c r="AZ3" i="20"/>
  <c r="BP3" i="20"/>
  <c r="BG3" i="20"/>
  <c r="BX3" i="20"/>
  <c r="K11" i="20"/>
  <c r="Z11" i="20"/>
  <c r="S11" i="20"/>
  <c r="BV11" i="20"/>
  <c r="AY11" i="20"/>
  <c r="Q10" i="20"/>
  <c r="AN10" i="20"/>
  <c r="AW10" i="20"/>
  <c r="BH10" i="20"/>
  <c r="E13" i="20"/>
  <c r="F13" i="20"/>
  <c r="AC13" i="20"/>
  <c r="U12" i="20"/>
  <c r="AK12" i="20"/>
  <c r="X12" i="20"/>
  <c r="AN12" i="20"/>
  <c r="AV12" i="20"/>
  <c r="BG12" i="20"/>
  <c r="AX12" i="20"/>
  <c r="BN12" i="20"/>
  <c r="AW12" i="20"/>
  <c r="BM12" i="20"/>
  <c r="BD12" i="20"/>
  <c r="BT12" i="20"/>
  <c r="L8" i="20"/>
  <c r="AM8" i="20"/>
  <c r="R8" i="20"/>
  <c r="S8" i="20"/>
  <c r="I8" i="20"/>
  <c r="AD8" i="20"/>
  <c r="AC8" i="20"/>
  <c r="AS8" i="20"/>
  <c r="AF8" i="20"/>
  <c r="AV8" i="20"/>
  <c r="BC8" i="20"/>
  <c r="BS8" i="20"/>
  <c r="BJ8" i="20"/>
  <c r="AW8" i="20"/>
  <c r="BM8" i="20"/>
  <c r="AZ8" i="20"/>
  <c r="BP8" i="20"/>
  <c r="F6" i="20"/>
  <c r="AC6" i="20"/>
  <c r="Q6" i="20"/>
  <c r="Y6" i="20"/>
  <c r="K6" i="20"/>
  <c r="AB6" i="20"/>
  <c r="AA6" i="20"/>
  <c r="AQ6" i="20"/>
  <c r="AD6" i="20"/>
  <c r="AT6" i="20"/>
  <c r="AV6" i="20"/>
  <c r="BI6" i="20"/>
  <c r="AZ6" i="20"/>
  <c r="BP6" i="20"/>
  <c r="AY6" i="20"/>
  <c r="BO6" i="20"/>
  <c r="BJ6" i="20"/>
  <c r="E4" i="20"/>
  <c r="S4" i="20"/>
  <c r="G4" i="20"/>
  <c r="AD4" i="20"/>
  <c r="J4" i="20"/>
  <c r="AE4" i="20"/>
  <c r="Q4" i="20"/>
  <c r="U4" i="20"/>
  <c r="AK4" i="20"/>
  <c r="X4" i="20"/>
  <c r="AN4" i="20"/>
  <c r="AT4" i="20"/>
  <c r="BK4" i="20"/>
  <c r="BB4" i="20"/>
  <c r="BR4" i="20"/>
  <c r="BE4" i="20"/>
  <c r="BU4" i="20"/>
  <c r="BL4" i="20"/>
  <c r="BX4" i="20"/>
  <c r="Q9" i="20"/>
  <c r="H9" i="20"/>
  <c r="AE9" i="20"/>
  <c r="K9" i="20"/>
  <c r="AN9" i="20"/>
  <c r="S9" i="20"/>
  <c r="R9" i="20"/>
  <c r="AH9" i="20"/>
  <c r="AW9" i="20"/>
  <c r="AG9" i="20"/>
  <c r="AR9" i="20"/>
  <c r="BD9" i="20"/>
  <c r="BT9" i="20"/>
  <c r="BK9" i="20"/>
  <c r="BB9" i="20"/>
  <c r="BR9" i="20"/>
  <c r="BI9" i="20"/>
  <c r="BW9" i="20"/>
  <c r="K7" i="20"/>
  <c r="AH7" i="20"/>
  <c r="N7" i="20"/>
  <c r="V7" i="20"/>
  <c r="L7" i="20"/>
  <c r="AO7" i="20"/>
  <c r="AF7" i="20"/>
  <c r="AV7" i="20"/>
  <c r="AE7" i="20"/>
  <c r="AU7" i="20"/>
  <c r="BB7" i="20"/>
  <c r="BR7" i="20"/>
  <c r="BE7" i="20"/>
  <c r="BU7" i="20"/>
  <c r="BL7" i="20"/>
  <c r="AY7" i="20"/>
  <c r="BO7" i="20"/>
  <c r="I5" i="20"/>
  <c r="AF5" i="20"/>
  <c r="P5" i="20"/>
  <c r="AQ5" i="20"/>
  <c r="O5" i="20"/>
  <c r="F5" i="20"/>
  <c r="AE5" i="20"/>
  <c r="Z5" i="20"/>
  <c r="AP5" i="20"/>
  <c r="AC5" i="20"/>
  <c r="AS5" i="20"/>
  <c r="AW5" i="20"/>
  <c r="BL5" i="20"/>
  <c r="BX5" i="20"/>
  <c r="BK5" i="20"/>
  <c r="BB5" i="20"/>
  <c r="BR5" i="20"/>
  <c r="BI5" i="20"/>
  <c r="O3" i="20"/>
  <c r="F3" i="20"/>
  <c r="Y3" i="20"/>
  <c r="M3" i="20"/>
  <c r="AP3" i="20"/>
  <c r="U3" i="20"/>
  <c r="X3" i="20"/>
  <c r="AN3" i="20"/>
  <c r="W3" i="20"/>
  <c r="AM3" i="20"/>
  <c r="AS3" i="20"/>
  <c r="BJ3" i="20"/>
  <c r="AW3" i="20"/>
  <c r="BM3" i="20"/>
  <c r="BD3" i="20"/>
  <c r="BT3" i="20"/>
  <c r="BK3" i="20"/>
  <c r="BW3" i="20"/>
  <c r="BP1" i="1" l="1" a="1"/>
  <c r="BP1" i="1" s="1"/>
  <c r="BQ15" i="1"/>
  <c r="BP9" i="1"/>
  <c r="BQ1" i="1" l="1" a="1"/>
  <c r="BQ1" i="1" s="1"/>
  <c r="BR15" i="1"/>
  <c r="BQ9" i="1"/>
  <c r="BR1" i="1" l="1" a="1"/>
  <c r="BR1" i="1" s="1"/>
  <c r="BS15" i="1"/>
  <c r="BR9" i="1"/>
  <c r="BS1" i="1" l="1" a="1"/>
  <c r="BS1" i="1" s="1"/>
  <c r="BT15" i="1"/>
  <c r="BS9" i="1"/>
  <c r="BT1" i="1" l="1" a="1"/>
  <c r="BT1" i="1" s="1"/>
  <c r="BU15" i="1"/>
  <c r="BT9" i="1"/>
  <c r="BU1" i="1" l="1" a="1"/>
  <c r="BU1" i="1" s="1"/>
  <c r="BV15" i="1"/>
  <c r="BU9" i="1"/>
  <c r="BV1" i="1" l="1" a="1"/>
  <c r="BV1" i="1" s="1"/>
  <c r="BW15" i="1"/>
  <c r="BV9" i="1"/>
  <c r="BW1" i="1" l="1" a="1"/>
  <c r="BW1" i="1" s="1"/>
  <c r="BX15" i="1"/>
  <c r="BW9" i="1"/>
  <c r="BX1" i="1" l="1" a="1"/>
  <c r="BX1" i="1" s="1"/>
  <c r="BY15" i="1"/>
  <c r="BX9" i="1"/>
  <c r="BY1" i="1" l="1" a="1"/>
  <c r="BY1" i="1" s="1"/>
  <c r="BZ15" i="1"/>
  <c r="BY9" i="1"/>
  <c r="BZ1" i="1" l="1" a="1"/>
  <c r="BZ1" i="1" s="1"/>
  <c r="CA15" i="1"/>
  <c r="BZ9" i="1"/>
  <c r="CA1" i="1" l="1" a="1"/>
  <c r="CA1" i="1" s="1"/>
  <c r="CB15" i="1"/>
  <c r="CA9" i="1"/>
  <c r="CB1" i="1" l="1" a="1"/>
  <c r="CB1" i="1" s="1"/>
  <c r="CC15" i="1"/>
  <c r="CB9" i="1"/>
  <c r="CC1" i="1" l="1" a="1"/>
  <c r="CC1" i="1" s="1"/>
  <c r="CD15" i="1"/>
  <c r="CC9" i="1"/>
  <c r="CD1" i="1" l="1" a="1"/>
  <c r="CD1" i="1" s="1"/>
  <c r="CE15" i="1"/>
  <c r="CD9" i="1"/>
  <c r="CE1" i="1" l="1" a="1"/>
  <c r="CE1" i="1" s="1"/>
  <c r="CF15" i="1"/>
  <c r="CE9" i="1"/>
  <c r="CF1" i="1" l="1" a="1"/>
  <c r="CF1" i="1" s="1"/>
  <c r="CG15" i="1"/>
  <c r="CF9" i="1"/>
  <c r="CG1" i="1" l="1" a="1"/>
  <c r="CG1" i="1" s="1"/>
  <c r="CH15" i="1"/>
  <c r="CG9" i="1"/>
  <c r="CH1" i="1" l="1" a="1"/>
  <c r="CH1" i="1" s="1"/>
  <c r="CI15" i="1"/>
  <c r="CH9" i="1"/>
  <c r="CI1" i="1" l="1" a="1"/>
  <c r="CI1" i="1" s="1"/>
  <c r="CJ15" i="1"/>
  <c r="CI9" i="1"/>
  <c r="CJ1" i="1" l="1" a="1"/>
  <c r="CJ1" i="1" s="1"/>
  <c r="CK15" i="1"/>
  <c r="CJ9" i="1"/>
  <c r="CK1" i="1" l="1" a="1"/>
  <c r="CK1" i="1" s="1"/>
  <c r="CL15" i="1"/>
  <c r="CK9" i="1"/>
  <c r="CL1" i="1" l="1" a="1"/>
  <c r="CL1" i="1" s="1"/>
  <c r="CM15" i="1"/>
  <c r="CL9" i="1"/>
  <c r="CM1" i="1" l="1" a="1"/>
  <c r="CM1" i="1" s="1"/>
  <c r="CN15" i="1"/>
  <c r="CM9" i="1"/>
  <c r="CN1" i="1" l="1" a="1"/>
  <c r="CN1" i="1" s="1"/>
  <c r="CO15" i="1"/>
  <c r="CN9" i="1"/>
  <c r="CO1" i="1" l="1" a="1"/>
  <c r="CO1" i="1" s="1"/>
  <c r="CP15" i="1"/>
  <c r="CO9" i="1"/>
  <c r="CP1" i="1" l="1" a="1"/>
  <c r="CP1" i="1" s="1"/>
  <c r="CQ15" i="1"/>
  <c r="CP9" i="1"/>
  <c r="CQ1" i="1" l="1" a="1"/>
  <c r="CQ1" i="1" s="1"/>
  <c r="CR15" i="1"/>
  <c r="CQ9" i="1"/>
  <c r="CR1" i="1" l="1" a="1"/>
  <c r="CR1" i="1" s="1"/>
  <c r="CS15" i="1"/>
  <c r="CR9" i="1"/>
  <c r="E6" i="17"/>
  <c r="E10" i="17"/>
  <c r="E5" i="17"/>
  <c r="E14" i="17"/>
  <c r="E18" i="17"/>
  <c r="E22" i="17"/>
  <c r="E26" i="17"/>
  <c r="E30" i="17"/>
  <c r="E34" i="17"/>
  <c r="E38" i="17"/>
  <c r="E7" i="17"/>
  <c r="E11" i="17"/>
  <c r="E15" i="17"/>
  <c r="E19" i="17"/>
  <c r="E23" i="17"/>
  <c r="E27" i="17"/>
  <c r="E31" i="17"/>
  <c r="E35" i="17"/>
  <c r="E4" i="17"/>
  <c r="E8" i="17"/>
  <c r="E12" i="17"/>
  <c r="E16" i="17"/>
  <c r="E20" i="17"/>
  <c r="E24" i="17"/>
  <c r="E28" i="17"/>
  <c r="E32" i="17"/>
  <c r="E36" i="17"/>
  <c r="E9" i="17"/>
  <c r="E13" i="17"/>
  <c r="E17" i="17"/>
  <c r="E21" i="17"/>
  <c r="E25" i="17"/>
  <c r="E29" i="17"/>
  <c r="E33" i="17"/>
  <c r="E37" i="17"/>
  <c r="E42" i="17"/>
  <c r="E46" i="17"/>
  <c r="E50" i="17"/>
  <c r="E54" i="17"/>
  <c r="E58" i="17"/>
  <c r="E62" i="17"/>
  <c r="E66" i="17"/>
  <c r="E70" i="17"/>
  <c r="E74" i="17"/>
  <c r="E39" i="17"/>
  <c r="E43" i="17"/>
  <c r="E47" i="17"/>
  <c r="E51" i="17"/>
  <c r="E55" i="17"/>
  <c r="E59" i="17"/>
  <c r="E63" i="17"/>
  <c r="E67" i="17"/>
  <c r="E71" i="17"/>
  <c r="E40" i="17"/>
  <c r="E44" i="17"/>
  <c r="E48" i="17"/>
  <c r="E52" i="17"/>
  <c r="E56" i="17"/>
  <c r="E60" i="17"/>
  <c r="E64" i="17"/>
  <c r="E68" i="17"/>
  <c r="E72" i="17"/>
  <c r="E41" i="17"/>
  <c r="E45" i="17"/>
  <c r="E49" i="17"/>
  <c r="E53" i="17"/>
  <c r="E57" i="17"/>
  <c r="E61" i="17"/>
  <c r="E65" i="17"/>
  <c r="E69" i="17"/>
  <c r="E73" i="17"/>
  <c r="E75" i="17" l="1"/>
  <c r="CS1" i="1" a="1"/>
  <c r="CS1" i="1" s="1"/>
  <c r="CT15" i="1"/>
  <c r="CS9" i="1"/>
  <c r="CT1" i="1" l="1" a="1"/>
  <c r="CT1" i="1" s="1"/>
  <c r="CU15" i="1"/>
  <c r="CT9" i="1"/>
  <c r="CU1" i="1" l="1" a="1"/>
  <c r="CU1" i="1" s="1"/>
  <c r="CV15" i="1"/>
  <c r="CU9" i="1"/>
  <c r="CV1" i="1" l="1" a="1"/>
  <c r="CV1" i="1" s="1"/>
  <c r="CW15" i="1"/>
  <c r="CV9" i="1"/>
  <c r="CW1" i="1" l="1" a="1"/>
  <c r="CW1" i="1" s="1"/>
  <c r="CX15" i="1"/>
  <c r="CW9" i="1"/>
  <c r="CX1" i="1" l="1" a="1"/>
  <c r="CX1" i="1" s="1"/>
  <c r="CY15" i="1"/>
  <c r="CX9" i="1"/>
  <c r="CY1" i="1" l="1" a="1"/>
  <c r="CY1" i="1" s="1"/>
  <c r="CZ15" i="1"/>
  <c r="CY9" i="1"/>
  <c r="CZ1" i="1" l="1" a="1"/>
  <c r="CZ1" i="1" s="1"/>
  <c r="DA15" i="1"/>
  <c r="CZ9" i="1"/>
  <c r="DA1" i="1" l="1" a="1"/>
  <c r="DA1" i="1" s="1"/>
  <c r="DB15" i="1"/>
  <c r="DA9" i="1"/>
  <c r="DB1" i="1" l="1" a="1"/>
  <c r="DB1" i="1" s="1"/>
  <c r="DC15" i="1"/>
  <c r="DB9" i="1"/>
  <c r="DC1" i="1" l="1" a="1"/>
  <c r="DC1" i="1" s="1"/>
  <c r="DD15" i="1"/>
  <c r="DC9" i="1"/>
  <c r="DD1" i="1" l="1" a="1"/>
  <c r="DD1" i="1" s="1"/>
  <c r="DE15" i="1"/>
  <c r="DD9" i="1"/>
  <c r="DE1" i="1" l="1" a="1"/>
  <c r="DE1" i="1" s="1"/>
  <c r="DF15" i="1"/>
  <c r="DE9" i="1"/>
  <c r="DF1" i="1" l="1" a="1"/>
  <c r="DF1" i="1" s="1"/>
  <c r="DG15" i="1"/>
  <c r="DF9" i="1"/>
  <c r="DG1" i="1" l="1" a="1"/>
  <c r="DG1" i="1" s="1"/>
  <c r="DH15" i="1"/>
  <c r="DG9" i="1"/>
  <c r="DH1" i="1" l="1" a="1"/>
  <c r="DH1" i="1" s="1"/>
  <c r="DI15" i="1"/>
  <c r="DH9" i="1"/>
  <c r="DI1" i="1" l="1" a="1"/>
  <c r="DI1" i="1" s="1"/>
  <c r="DJ15" i="1"/>
  <c r="DI9" i="1"/>
  <c r="DJ1" i="1" l="1" a="1"/>
  <c r="DJ1" i="1" s="1"/>
  <c r="DK15" i="1"/>
  <c r="DJ9" i="1"/>
  <c r="DK1" i="1" l="1" a="1"/>
  <c r="DK1" i="1" s="1"/>
  <c r="DL15" i="1"/>
  <c r="DK9" i="1"/>
  <c r="DL1" i="1" l="1" a="1"/>
  <c r="DL1" i="1" s="1"/>
  <c r="DM15" i="1"/>
  <c r="DL9" i="1"/>
  <c r="DM1" i="1" l="1" a="1"/>
  <c r="DM1" i="1" s="1"/>
  <c r="DN15" i="1"/>
  <c r="DM9" i="1"/>
  <c r="DN1" i="1" l="1" a="1"/>
  <c r="DN1" i="1" s="1"/>
  <c r="DO15" i="1"/>
  <c r="DN9" i="1"/>
  <c r="DO1" i="1" l="1" a="1"/>
  <c r="DO1" i="1" s="1"/>
  <c r="DP15" i="1"/>
  <c r="DO9" i="1"/>
  <c r="DP1" i="1" l="1" a="1"/>
  <c r="DP1" i="1" s="1"/>
  <c r="DQ15" i="1"/>
  <c r="DP9" i="1"/>
  <c r="DQ1" i="1" l="1" a="1"/>
  <c r="DQ1" i="1" s="1"/>
  <c r="DR15" i="1"/>
  <c r="DQ9" i="1"/>
  <c r="DR1" i="1" l="1" a="1"/>
  <c r="DR1" i="1" s="1"/>
  <c r="DS15" i="1"/>
  <c r="DR9" i="1"/>
  <c r="DS1" i="1" l="1" a="1"/>
  <c r="DS1" i="1" s="1"/>
  <c r="DT15" i="1"/>
  <c r="DS9" i="1"/>
  <c r="DT1" i="1" l="1" a="1"/>
  <c r="DT1" i="1" s="1"/>
  <c r="DU15" i="1"/>
  <c r="DT9" i="1"/>
  <c r="DU1" i="1" l="1" a="1"/>
  <c r="DU1" i="1" s="1"/>
  <c r="DV15" i="1"/>
  <c r="DU9" i="1"/>
  <c r="DV1" i="1" l="1" a="1"/>
  <c r="DV1" i="1" s="1"/>
  <c r="DW15" i="1"/>
  <c r="DV9" i="1"/>
  <c r="F4" i="17"/>
  <c r="F9" i="17"/>
  <c r="F5" i="17"/>
  <c r="F13" i="17"/>
  <c r="F17" i="17"/>
  <c r="F21" i="17"/>
  <c r="F25" i="17"/>
  <c r="F29" i="17"/>
  <c r="F33" i="17"/>
  <c r="F37" i="17"/>
  <c r="F6" i="17"/>
  <c r="F10" i="17"/>
  <c r="F14" i="17"/>
  <c r="F18" i="17"/>
  <c r="F22" i="17"/>
  <c r="F26" i="17"/>
  <c r="F30" i="17"/>
  <c r="F34" i="17"/>
  <c r="F38" i="17"/>
  <c r="F7" i="17"/>
  <c r="F11" i="17"/>
  <c r="F15" i="17"/>
  <c r="F19" i="17"/>
  <c r="F23" i="17"/>
  <c r="F27" i="17"/>
  <c r="F31" i="17"/>
  <c r="F35" i="17"/>
  <c r="F8" i="17"/>
  <c r="F12" i="17"/>
  <c r="F16" i="17"/>
  <c r="F20" i="17"/>
  <c r="F24" i="17"/>
  <c r="F28" i="17"/>
  <c r="F32" i="17"/>
  <c r="F36" i="17"/>
  <c r="F41" i="17"/>
  <c r="F45" i="17"/>
  <c r="F49" i="17"/>
  <c r="F53" i="17"/>
  <c r="F57" i="17"/>
  <c r="F61" i="17"/>
  <c r="F65" i="17"/>
  <c r="F69" i="17"/>
  <c r="F73" i="17"/>
  <c r="F42" i="17"/>
  <c r="F46" i="17"/>
  <c r="F50" i="17"/>
  <c r="F54" i="17"/>
  <c r="F58" i="17"/>
  <c r="F62" i="17"/>
  <c r="F66" i="17"/>
  <c r="F70" i="17"/>
  <c r="F74" i="17"/>
  <c r="F39" i="17"/>
  <c r="F43" i="17"/>
  <c r="F47" i="17"/>
  <c r="F51" i="17"/>
  <c r="F55" i="17"/>
  <c r="F59" i="17"/>
  <c r="F63" i="17"/>
  <c r="F67" i="17"/>
  <c r="F71" i="17"/>
  <c r="F40" i="17"/>
  <c r="F44" i="17"/>
  <c r="F48" i="17"/>
  <c r="F52" i="17"/>
  <c r="F56" i="17"/>
  <c r="F60" i="17"/>
  <c r="F64" i="17"/>
  <c r="F68" i="17"/>
  <c r="F72" i="17"/>
  <c r="F75" i="17" l="1"/>
  <c r="DW1" i="1" a="1"/>
  <c r="DW1" i="1" s="1"/>
  <c r="DX15" i="1"/>
  <c r="DW9" i="1"/>
  <c r="DX1" i="1" l="1" a="1"/>
  <c r="DX1" i="1" s="1"/>
  <c r="DY15" i="1"/>
  <c r="DX9" i="1"/>
  <c r="DY1" i="1" l="1" a="1"/>
  <c r="DY1" i="1" s="1"/>
  <c r="DZ15" i="1"/>
  <c r="DY9" i="1"/>
  <c r="DZ1" i="1" l="1" a="1"/>
  <c r="DZ1" i="1" s="1"/>
  <c r="EA15" i="1"/>
  <c r="DZ9" i="1"/>
  <c r="EA1" i="1" l="1" a="1"/>
  <c r="EA1" i="1" s="1"/>
  <c r="EB15" i="1"/>
  <c r="EA9" i="1"/>
  <c r="EB1" i="1" l="1" a="1"/>
  <c r="EB1" i="1" s="1"/>
  <c r="EC15" i="1"/>
  <c r="EB9" i="1"/>
  <c r="EC1" i="1" l="1" a="1"/>
  <c r="EC1" i="1" s="1"/>
  <c r="ED15" i="1"/>
  <c r="EC9" i="1"/>
  <c r="ED1" i="1" l="1" a="1"/>
  <c r="ED1" i="1" s="1"/>
  <c r="EE15" i="1"/>
  <c r="ED9" i="1"/>
  <c r="EE1" i="1" l="1" a="1"/>
  <c r="EE1" i="1" s="1"/>
  <c r="EF15" i="1"/>
  <c r="EE9" i="1"/>
  <c r="EF1" i="1" l="1" a="1"/>
  <c r="EF1" i="1" s="1"/>
  <c r="EG15" i="1"/>
  <c r="EF9" i="1"/>
  <c r="EG1" i="1" l="1" a="1"/>
  <c r="EG1" i="1" s="1"/>
  <c r="EH15" i="1"/>
  <c r="EG9" i="1"/>
  <c r="EH1" i="1" l="1" a="1"/>
  <c r="EH1" i="1" s="1"/>
  <c r="EI15" i="1"/>
  <c r="EH9" i="1"/>
  <c r="EI1" i="1" l="1" a="1"/>
  <c r="EI1" i="1" s="1"/>
  <c r="EJ15" i="1"/>
  <c r="EI9" i="1"/>
  <c r="EJ1" i="1" l="1" a="1"/>
  <c r="EJ1" i="1" s="1"/>
  <c r="EK15" i="1"/>
  <c r="EJ9" i="1"/>
  <c r="EK1" i="1" l="1" a="1"/>
  <c r="EK1" i="1" s="1"/>
  <c r="EL15" i="1"/>
  <c r="EK9" i="1"/>
  <c r="EL1" i="1" l="1" a="1"/>
  <c r="EL1" i="1" s="1"/>
  <c r="EM15" i="1"/>
  <c r="EL9" i="1"/>
  <c r="EM1" i="1" l="1" a="1"/>
  <c r="EM1" i="1" s="1"/>
  <c r="EN15" i="1"/>
  <c r="EM9" i="1"/>
  <c r="EN1" i="1" l="1" a="1"/>
  <c r="EN1" i="1" s="1"/>
  <c r="EO15" i="1"/>
  <c r="EN9" i="1"/>
  <c r="EO1" i="1" l="1" a="1"/>
  <c r="EO1" i="1" s="1"/>
  <c r="EP15" i="1"/>
  <c r="EO9" i="1"/>
  <c r="EP1" i="1" l="1" a="1"/>
  <c r="EP1" i="1" s="1"/>
  <c r="EQ15" i="1"/>
  <c r="EP9" i="1"/>
  <c r="EQ1" i="1" l="1" a="1"/>
  <c r="EQ1" i="1" s="1"/>
  <c r="ER15" i="1"/>
  <c r="EQ9" i="1"/>
  <c r="ER1" i="1" l="1" a="1"/>
  <c r="ER1" i="1" s="1"/>
  <c r="ES15" i="1"/>
  <c r="ER9" i="1"/>
  <c r="ES1" i="1" l="1" a="1"/>
  <c r="ES1" i="1" s="1"/>
  <c r="ET15" i="1"/>
  <c r="ES9" i="1"/>
  <c r="ET1" i="1" l="1" a="1"/>
  <c r="ET1" i="1" s="1"/>
  <c r="EU15" i="1"/>
  <c r="ET9" i="1"/>
  <c r="EU1" i="1" l="1" a="1"/>
  <c r="EU1" i="1" s="1"/>
  <c r="EV15" i="1"/>
  <c r="EU9" i="1"/>
  <c r="EV1" i="1" l="1" a="1"/>
  <c r="EV1" i="1" s="1"/>
  <c r="EW15" i="1"/>
  <c r="EV9" i="1"/>
  <c r="EW1" i="1" l="1" a="1"/>
  <c r="EW1" i="1" s="1"/>
  <c r="EX15" i="1"/>
  <c r="EW9" i="1"/>
  <c r="EX1" i="1" l="1" a="1"/>
  <c r="EX1" i="1" s="1"/>
  <c r="EY15" i="1"/>
  <c r="EX9" i="1"/>
  <c r="EY1" i="1" l="1" a="1"/>
  <c r="EY1" i="1" s="1"/>
  <c r="EZ15" i="1"/>
  <c r="EY9" i="1"/>
  <c r="EZ1" i="1" l="1" a="1"/>
  <c r="EZ1" i="1" s="1"/>
  <c r="FA15" i="1"/>
  <c r="EZ9" i="1"/>
  <c r="FA1" i="1" l="1" a="1"/>
  <c r="FA1" i="1" s="1"/>
  <c r="FB15" i="1"/>
  <c r="FA9" i="1"/>
  <c r="G71" i="17"/>
  <c r="G67" i="17"/>
  <c r="G63" i="17"/>
  <c r="G59" i="17"/>
  <c r="G55" i="17"/>
  <c r="G51" i="17"/>
  <c r="G47" i="17"/>
  <c r="G43" i="17"/>
  <c r="G39" i="17"/>
  <c r="G74" i="17"/>
  <c r="G70" i="17"/>
  <c r="G66" i="17"/>
  <c r="G62" i="17"/>
  <c r="G58" i="17"/>
  <c r="G54" i="17"/>
  <c r="G50" i="17"/>
  <c r="G46" i="17"/>
  <c r="G42" i="17"/>
  <c r="G73" i="17"/>
  <c r="G69" i="17"/>
  <c r="G65" i="17"/>
  <c r="G61" i="17"/>
  <c r="G57" i="17"/>
  <c r="G53" i="17"/>
  <c r="G49" i="17"/>
  <c r="G45" i="17"/>
  <c r="G41" i="17"/>
  <c r="G72" i="17"/>
  <c r="G68" i="17"/>
  <c r="G64" i="17"/>
  <c r="G60" i="17"/>
  <c r="G56" i="17"/>
  <c r="G52" i="17"/>
  <c r="G48" i="17"/>
  <c r="G44" i="17"/>
  <c r="G40" i="17"/>
  <c r="G35" i="17"/>
  <c r="G31" i="17"/>
  <c r="G27" i="17"/>
  <c r="G23" i="17"/>
  <c r="G19" i="17"/>
  <c r="G15" i="17"/>
  <c r="G11" i="17"/>
  <c r="G7" i="17"/>
  <c r="G38" i="17"/>
  <c r="G34" i="17"/>
  <c r="G30" i="17"/>
  <c r="G26" i="17"/>
  <c r="G22" i="17"/>
  <c r="G18" i="17"/>
  <c r="G14" i="17"/>
  <c r="G10" i="17"/>
  <c r="G6" i="17"/>
  <c r="G37" i="17"/>
  <c r="G33" i="17"/>
  <c r="G29" i="17"/>
  <c r="G25" i="17"/>
  <c r="G21" i="17"/>
  <c r="G17" i="17"/>
  <c r="G13" i="17"/>
  <c r="G9" i="17"/>
  <c r="G36" i="17"/>
  <c r="G32" i="17"/>
  <c r="G28" i="17"/>
  <c r="G24" i="17"/>
  <c r="G20" i="17"/>
  <c r="G16" i="17"/>
  <c r="G8" i="17"/>
  <c r="G4" i="17"/>
  <c r="G12" i="17"/>
  <c r="G5" i="17"/>
  <c r="G75" i="17" l="1"/>
  <c r="FB1" i="1" a="1"/>
  <c r="FB1" i="1" s="1"/>
  <c r="FC15" i="1"/>
  <c r="FB9" i="1"/>
  <c r="FC1" i="1" l="1" a="1"/>
  <c r="FC1" i="1" s="1"/>
  <c r="FD15" i="1"/>
  <c r="FC9" i="1"/>
  <c r="FD1" i="1" l="1" a="1"/>
  <c r="FD1" i="1" s="1"/>
  <c r="FE15" i="1"/>
  <c r="FD9" i="1"/>
  <c r="FE1" i="1" l="1" a="1"/>
  <c r="FE1" i="1" s="1"/>
  <c r="FF15" i="1"/>
  <c r="FE9" i="1"/>
  <c r="FF1" i="1" l="1" a="1"/>
  <c r="FF1" i="1" s="1"/>
  <c r="FG15" i="1"/>
  <c r="FF9" i="1"/>
  <c r="FG1" i="1" l="1" a="1"/>
  <c r="FG1" i="1" s="1"/>
  <c r="FH15" i="1"/>
  <c r="FG9" i="1"/>
  <c r="FH1" i="1" l="1" a="1"/>
  <c r="FH1" i="1" s="1"/>
  <c r="FI15" i="1"/>
  <c r="FH9" i="1"/>
  <c r="FI1" i="1" l="1" a="1"/>
  <c r="FI1" i="1" s="1"/>
  <c r="FJ15" i="1"/>
  <c r="FI9" i="1"/>
  <c r="FJ1" i="1" l="1" a="1"/>
  <c r="FJ1" i="1" s="1"/>
  <c r="FK15" i="1"/>
  <c r="FJ9" i="1"/>
  <c r="FK1" i="1" l="1" a="1"/>
  <c r="FK1" i="1" s="1"/>
  <c r="FL15" i="1"/>
  <c r="FK9" i="1"/>
  <c r="FL1" i="1" l="1" a="1"/>
  <c r="FL1" i="1" s="1"/>
  <c r="FM15" i="1"/>
  <c r="FL9" i="1"/>
  <c r="FM1" i="1" l="1" a="1"/>
  <c r="FM1" i="1" s="1"/>
  <c r="FN15" i="1"/>
  <c r="FM9" i="1"/>
  <c r="FN1" i="1" l="1" a="1"/>
  <c r="FN1" i="1" s="1"/>
  <c r="FO15" i="1"/>
  <c r="FN9" i="1"/>
  <c r="FO1" i="1" l="1" a="1"/>
  <c r="FO1" i="1" s="1"/>
  <c r="FP15" i="1"/>
  <c r="FO9" i="1"/>
  <c r="FP1" i="1" l="1" a="1"/>
  <c r="FP1" i="1" s="1"/>
  <c r="FQ15" i="1"/>
  <c r="FP9" i="1"/>
  <c r="FQ1" i="1" l="1" a="1"/>
  <c r="FQ1" i="1" s="1"/>
  <c r="FR15" i="1"/>
  <c r="FQ9" i="1"/>
  <c r="FR1" i="1" l="1" a="1"/>
  <c r="FR1" i="1" s="1"/>
  <c r="FS15" i="1"/>
  <c r="FR9" i="1"/>
  <c r="FS1" i="1" l="1" a="1"/>
  <c r="FS1" i="1" s="1"/>
  <c r="FT15" i="1"/>
  <c r="FS9" i="1"/>
  <c r="FT1" i="1" l="1" a="1"/>
  <c r="FT1" i="1" s="1"/>
  <c r="FU15" i="1"/>
  <c r="FT9" i="1"/>
  <c r="FU1" i="1" l="1" a="1"/>
  <c r="FU1" i="1" s="1"/>
  <c r="FV15" i="1"/>
  <c r="FU9" i="1"/>
  <c r="FV1" i="1" l="1" a="1"/>
  <c r="FV1" i="1" s="1"/>
  <c r="FW15" i="1"/>
  <c r="FV9" i="1"/>
  <c r="FW1" i="1" l="1" a="1"/>
  <c r="FW1" i="1" s="1"/>
  <c r="FX15" i="1"/>
  <c r="FW9" i="1"/>
  <c r="FX1" i="1" l="1" a="1"/>
  <c r="FX1" i="1" s="1"/>
  <c r="FY15" i="1"/>
  <c r="FX9" i="1"/>
  <c r="FY1" i="1" l="1" a="1"/>
  <c r="FY1" i="1" s="1"/>
  <c r="FZ15" i="1"/>
  <c r="FY9" i="1"/>
  <c r="FZ1" i="1" l="1" a="1"/>
  <c r="FZ1" i="1" s="1"/>
  <c r="GA15" i="1"/>
  <c r="FZ9" i="1"/>
  <c r="GA1" i="1" l="1" a="1"/>
  <c r="GA1" i="1" s="1"/>
  <c r="GB15" i="1"/>
  <c r="GA9" i="1"/>
  <c r="GB1" i="1" l="1" a="1"/>
  <c r="GB1" i="1" s="1"/>
  <c r="GC15" i="1"/>
  <c r="GB9" i="1"/>
  <c r="GC1" i="1" l="1" a="1"/>
  <c r="GC1" i="1" s="1"/>
  <c r="GD15" i="1"/>
  <c r="GC9" i="1"/>
  <c r="GD1" i="1" l="1" a="1"/>
  <c r="GD1" i="1" s="1"/>
  <c r="GE15" i="1"/>
  <c r="GD9" i="1"/>
  <c r="GE1" i="1" l="1" a="1"/>
  <c r="GE1" i="1" s="1"/>
  <c r="GF15" i="1"/>
  <c r="GE9" i="1"/>
  <c r="H7" i="17"/>
  <c r="H11" i="17"/>
  <c r="H4" i="17"/>
  <c r="H15" i="17"/>
  <c r="H19" i="17"/>
  <c r="H23" i="17"/>
  <c r="H27" i="17"/>
  <c r="H31" i="17"/>
  <c r="H35" i="17"/>
  <c r="H8" i="17"/>
  <c r="H12" i="17"/>
  <c r="H16" i="17"/>
  <c r="H20" i="17"/>
  <c r="H24" i="17"/>
  <c r="H28" i="17"/>
  <c r="H32" i="17"/>
  <c r="H36" i="17"/>
  <c r="H5" i="17"/>
  <c r="H9" i="17"/>
  <c r="H13" i="17"/>
  <c r="H17" i="17"/>
  <c r="H21" i="17"/>
  <c r="H25" i="17"/>
  <c r="H29" i="17"/>
  <c r="H33" i="17"/>
  <c r="H37" i="17"/>
  <c r="H6" i="17"/>
  <c r="H10" i="17"/>
  <c r="H14" i="17"/>
  <c r="H18" i="17"/>
  <c r="H22" i="17"/>
  <c r="H26" i="17"/>
  <c r="H30" i="17"/>
  <c r="H34" i="17"/>
  <c r="H38" i="17"/>
  <c r="H39" i="17"/>
  <c r="H43" i="17"/>
  <c r="H47" i="17"/>
  <c r="H51" i="17"/>
  <c r="H55" i="17"/>
  <c r="H59" i="17"/>
  <c r="H63" i="17"/>
  <c r="H67" i="17"/>
  <c r="H71" i="17"/>
  <c r="H40" i="17"/>
  <c r="H44" i="17"/>
  <c r="H48" i="17"/>
  <c r="H52" i="17"/>
  <c r="H56" i="17"/>
  <c r="H60" i="17"/>
  <c r="H64" i="17"/>
  <c r="H68" i="17"/>
  <c r="H72" i="17"/>
  <c r="H41" i="17"/>
  <c r="H45" i="17"/>
  <c r="H49" i="17"/>
  <c r="H53" i="17"/>
  <c r="H57" i="17"/>
  <c r="H61" i="17"/>
  <c r="H65" i="17"/>
  <c r="H69" i="17"/>
  <c r="H73" i="17"/>
  <c r="H42" i="17"/>
  <c r="H46" i="17"/>
  <c r="H50" i="17"/>
  <c r="H54" i="17"/>
  <c r="H58" i="17"/>
  <c r="H62" i="17"/>
  <c r="H66" i="17"/>
  <c r="H70" i="17"/>
  <c r="H74" i="17"/>
  <c r="H75" i="17" l="1"/>
  <c r="GF1" i="1" a="1"/>
  <c r="GF1" i="1" s="1"/>
  <c r="GG15" i="1"/>
  <c r="GF9" i="1"/>
  <c r="GG1" i="1" l="1" a="1"/>
  <c r="GG1" i="1" s="1"/>
  <c r="GH15" i="1"/>
  <c r="GG9" i="1"/>
  <c r="GH1" i="1" l="1" a="1"/>
  <c r="GH1" i="1" s="1"/>
  <c r="GI15" i="1"/>
  <c r="GH9" i="1"/>
  <c r="GI1" i="1" l="1" a="1"/>
  <c r="GI1" i="1" s="1"/>
  <c r="GJ15" i="1"/>
  <c r="GI9" i="1"/>
  <c r="GJ1" i="1" l="1" a="1"/>
  <c r="GJ1" i="1" s="1"/>
  <c r="GK15" i="1"/>
  <c r="GJ9" i="1"/>
  <c r="GK1" i="1" l="1" a="1"/>
  <c r="GK1" i="1" s="1"/>
  <c r="GL15" i="1"/>
  <c r="GK9" i="1"/>
  <c r="GL1" i="1" l="1" a="1"/>
  <c r="GL1" i="1" s="1"/>
  <c r="GM15" i="1"/>
  <c r="GL9" i="1"/>
  <c r="GM1" i="1" l="1" a="1"/>
  <c r="GM1" i="1" s="1"/>
  <c r="GN15" i="1"/>
  <c r="GM9" i="1"/>
  <c r="GN1" i="1" l="1" a="1"/>
  <c r="GN1" i="1" s="1"/>
  <c r="GO15" i="1"/>
  <c r="GN9" i="1"/>
  <c r="GO1" i="1" l="1" a="1"/>
  <c r="GO1" i="1" s="1"/>
  <c r="GP15" i="1"/>
  <c r="GO9" i="1"/>
  <c r="GP1" i="1" l="1" a="1"/>
  <c r="GP1" i="1" s="1"/>
  <c r="GQ15" i="1"/>
  <c r="GP9" i="1"/>
  <c r="GQ1" i="1" l="1" a="1"/>
  <c r="GQ1" i="1" s="1"/>
  <c r="GR15" i="1"/>
  <c r="GQ9" i="1"/>
  <c r="GR1" i="1" l="1" a="1"/>
  <c r="GR1" i="1" s="1"/>
  <c r="GS15" i="1"/>
  <c r="GR9" i="1"/>
  <c r="GS1" i="1" l="1" a="1"/>
  <c r="GS1" i="1" s="1"/>
  <c r="GT15" i="1"/>
  <c r="GS9" i="1"/>
  <c r="GT1" i="1" l="1" a="1"/>
  <c r="GT1" i="1" s="1"/>
  <c r="GU15" i="1"/>
  <c r="GT9" i="1"/>
  <c r="GU1" i="1" l="1" a="1"/>
  <c r="GU1" i="1" s="1"/>
  <c r="GV15" i="1"/>
  <c r="GU9" i="1"/>
  <c r="GV1" i="1" l="1" a="1"/>
  <c r="GV1" i="1" s="1"/>
  <c r="GW15" i="1"/>
  <c r="GV9" i="1"/>
  <c r="GW1" i="1" l="1" a="1"/>
  <c r="GW1" i="1" s="1"/>
  <c r="GX15" i="1"/>
  <c r="GW9" i="1"/>
  <c r="GX1" i="1" l="1" a="1"/>
  <c r="GX1" i="1" s="1"/>
  <c r="GY15" i="1"/>
  <c r="GX9" i="1"/>
  <c r="GY1" i="1" l="1" a="1"/>
  <c r="GY1" i="1" s="1"/>
  <c r="GZ15" i="1"/>
  <c r="GY9" i="1"/>
  <c r="GZ1" i="1" l="1" a="1"/>
  <c r="GZ1" i="1" s="1"/>
  <c r="HA15" i="1"/>
  <c r="GZ9" i="1"/>
  <c r="HA1" i="1" l="1" a="1"/>
  <c r="HA1" i="1" s="1"/>
  <c r="HB15" i="1"/>
  <c r="HA9" i="1"/>
  <c r="HB1" i="1" l="1" a="1"/>
  <c r="HB1" i="1" s="1"/>
  <c r="HC15" i="1"/>
  <c r="HB9" i="1"/>
  <c r="HC1" i="1" l="1" a="1"/>
  <c r="HC1" i="1" s="1"/>
  <c r="HD15" i="1"/>
  <c r="HC9" i="1"/>
  <c r="HD1" i="1" l="1" a="1"/>
  <c r="HD1" i="1" s="1"/>
  <c r="HE15" i="1"/>
  <c r="HD9" i="1"/>
  <c r="HE1" i="1" l="1" a="1"/>
  <c r="HE1" i="1" s="1"/>
  <c r="HF15" i="1"/>
  <c r="HE9" i="1"/>
  <c r="HF1" i="1" l="1" a="1"/>
  <c r="HF1" i="1" s="1"/>
  <c r="HG15" i="1"/>
  <c r="HF9" i="1"/>
  <c r="HG1" i="1" l="1" a="1"/>
  <c r="HG1" i="1" s="1"/>
  <c r="HH15" i="1"/>
  <c r="HG9" i="1"/>
  <c r="HH1" i="1" l="1" a="1"/>
  <c r="HH1" i="1" s="1"/>
  <c r="HI15" i="1"/>
  <c r="HH9" i="1"/>
  <c r="HI1" i="1" l="1" a="1"/>
  <c r="HI1" i="1" s="1"/>
  <c r="HJ15" i="1"/>
  <c r="HI9" i="1"/>
  <c r="HJ1" i="1" l="1" a="1"/>
  <c r="HJ1" i="1" s="1"/>
  <c r="HK15" i="1"/>
  <c r="HJ9" i="1"/>
  <c r="I73" i="17"/>
  <c r="I69" i="17"/>
  <c r="I65" i="17"/>
  <c r="I61" i="17"/>
  <c r="I57" i="17"/>
  <c r="I53" i="17"/>
  <c r="I49" i="17"/>
  <c r="I45" i="17"/>
  <c r="I41" i="17"/>
  <c r="I72" i="17"/>
  <c r="I68" i="17"/>
  <c r="I64" i="17"/>
  <c r="I60" i="17"/>
  <c r="I56" i="17"/>
  <c r="I52" i="17"/>
  <c r="I48" i="17"/>
  <c r="I44" i="17"/>
  <c r="I40" i="17"/>
  <c r="I71" i="17"/>
  <c r="I67" i="17"/>
  <c r="I63" i="17"/>
  <c r="I59" i="17"/>
  <c r="I55" i="17"/>
  <c r="I51" i="17"/>
  <c r="I47" i="17"/>
  <c r="I43" i="17"/>
  <c r="I39" i="17"/>
  <c r="I74" i="17"/>
  <c r="I70" i="17"/>
  <c r="I66" i="17"/>
  <c r="I62" i="17"/>
  <c r="I58" i="17"/>
  <c r="I54" i="17"/>
  <c r="I50" i="17"/>
  <c r="I46" i="17"/>
  <c r="I42" i="17"/>
  <c r="I37" i="17"/>
  <c r="I33" i="17"/>
  <c r="I29" i="17"/>
  <c r="I25" i="17"/>
  <c r="I21" i="17"/>
  <c r="I17" i="17"/>
  <c r="I13" i="17"/>
  <c r="I9" i="17"/>
  <c r="I36" i="17"/>
  <c r="I32" i="17"/>
  <c r="I28" i="17"/>
  <c r="I24" i="17"/>
  <c r="I20" i="17"/>
  <c r="I16" i="17"/>
  <c r="I12" i="17"/>
  <c r="I8" i="17"/>
  <c r="I4" i="17"/>
  <c r="I35" i="17"/>
  <c r="I31" i="17"/>
  <c r="I27" i="17"/>
  <c r="I23" i="17"/>
  <c r="I19" i="17"/>
  <c r="I15" i="17"/>
  <c r="I11" i="17"/>
  <c r="I7" i="17"/>
  <c r="I38" i="17"/>
  <c r="I34" i="17"/>
  <c r="I30" i="17"/>
  <c r="I26" i="17"/>
  <c r="I22" i="17"/>
  <c r="I18" i="17"/>
  <c r="I14" i="17"/>
  <c r="I10" i="17"/>
  <c r="I6" i="17"/>
  <c r="I5" i="17"/>
  <c r="I75" i="17" l="1"/>
  <c r="HK1" i="1" a="1"/>
  <c r="HK1" i="1" s="1"/>
  <c r="HL15" i="1"/>
  <c r="HK9" i="1"/>
  <c r="HL1" i="1" l="1" a="1"/>
  <c r="HL1" i="1" s="1"/>
  <c r="HM15" i="1"/>
  <c r="HL9" i="1"/>
  <c r="HM1" i="1" l="1" a="1"/>
  <c r="HM1" i="1" s="1"/>
  <c r="HN15" i="1"/>
  <c r="HM9" i="1"/>
  <c r="HN1" i="1" l="1" a="1"/>
  <c r="HN1" i="1" s="1"/>
  <c r="HO15" i="1"/>
  <c r="HN9" i="1"/>
  <c r="HO1" i="1" l="1" a="1"/>
  <c r="HO1" i="1" s="1"/>
  <c r="HP15" i="1"/>
  <c r="HO9" i="1"/>
  <c r="HP1" i="1" l="1" a="1"/>
  <c r="HP1" i="1" s="1"/>
  <c r="HQ15" i="1"/>
  <c r="HP9" i="1"/>
  <c r="HQ1" i="1" l="1" a="1"/>
  <c r="HQ1" i="1" s="1"/>
  <c r="HR15" i="1"/>
  <c r="HQ9" i="1"/>
  <c r="HR1" i="1" l="1" a="1"/>
  <c r="HR1" i="1" s="1"/>
  <c r="HS15" i="1"/>
  <c r="HR9" i="1"/>
  <c r="HS1" i="1" l="1" a="1"/>
  <c r="HS1" i="1" s="1"/>
  <c r="HT15" i="1"/>
  <c r="HS9" i="1"/>
  <c r="HT1" i="1" l="1" a="1"/>
  <c r="HT1" i="1" s="1"/>
  <c r="HU15" i="1"/>
  <c r="HT9" i="1"/>
  <c r="HU1" i="1" l="1" a="1"/>
  <c r="HU1" i="1" s="1"/>
  <c r="HV15" i="1"/>
  <c r="HU9" i="1"/>
  <c r="HV1" i="1" l="1" a="1"/>
  <c r="HV1" i="1" s="1"/>
  <c r="HW15" i="1"/>
  <c r="HV9" i="1"/>
  <c r="HW1" i="1" l="1" a="1"/>
  <c r="HW1" i="1" s="1"/>
  <c r="HX15" i="1"/>
  <c r="HW9" i="1"/>
  <c r="HX1" i="1" l="1" a="1"/>
  <c r="HX1" i="1" s="1"/>
  <c r="HY15" i="1"/>
  <c r="HX9" i="1"/>
  <c r="HY1" i="1" l="1" a="1"/>
  <c r="HY1" i="1" s="1"/>
  <c r="HZ15" i="1"/>
  <c r="HY9" i="1"/>
  <c r="HZ1" i="1" l="1" a="1"/>
  <c r="HZ1" i="1" s="1"/>
  <c r="IA15" i="1"/>
  <c r="HZ9" i="1"/>
  <c r="IA1" i="1" l="1" a="1"/>
  <c r="IA1" i="1" s="1"/>
  <c r="IB15" i="1"/>
  <c r="IA9" i="1"/>
  <c r="IB1" i="1" l="1" a="1"/>
  <c r="IB1" i="1" s="1"/>
  <c r="IC15" i="1"/>
  <c r="IB9" i="1"/>
  <c r="IC1" i="1" l="1" a="1"/>
  <c r="IC1" i="1" s="1"/>
  <c r="ID15" i="1"/>
  <c r="IC9" i="1"/>
  <c r="ID1" i="1" l="1" a="1"/>
  <c r="ID1" i="1" s="1"/>
  <c r="IE15" i="1"/>
  <c r="ID9" i="1"/>
  <c r="IE1" i="1" l="1" a="1"/>
  <c r="IE1" i="1" s="1"/>
  <c r="IF15" i="1"/>
  <c r="IE9" i="1"/>
  <c r="IF1" i="1" l="1" a="1"/>
  <c r="IF1" i="1" s="1"/>
  <c r="IG15" i="1"/>
  <c r="IF9" i="1"/>
  <c r="IG1" i="1" l="1" a="1"/>
  <c r="IG1" i="1" s="1"/>
  <c r="IH15" i="1"/>
  <c r="IG9" i="1"/>
  <c r="IH1" i="1" l="1" a="1"/>
  <c r="IH1" i="1" s="1"/>
  <c r="II15" i="1"/>
  <c r="IH9" i="1"/>
  <c r="II1" i="1" l="1" a="1"/>
  <c r="II1" i="1" s="1"/>
  <c r="IJ15" i="1"/>
  <c r="II9" i="1"/>
  <c r="IJ1" i="1" l="1" a="1"/>
  <c r="IJ1" i="1" s="1"/>
  <c r="IK15" i="1"/>
  <c r="IJ9" i="1"/>
  <c r="IK1" i="1" l="1" a="1"/>
  <c r="IK1" i="1" s="1"/>
  <c r="IL15" i="1"/>
  <c r="IK9" i="1"/>
  <c r="IL1" i="1" l="1" a="1"/>
  <c r="IL1" i="1" s="1"/>
  <c r="IM15" i="1"/>
  <c r="IL9" i="1"/>
  <c r="IM1" i="1" l="1" a="1"/>
  <c r="IM1" i="1" s="1"/>
  <c r="IN15" i="1"/>
  <c r="IM9" i="1"/>
  <c r="IN1" i="1" l="1" a="1"/>
  <c r="IN1" i="1" s="1"/>
  <c r="IO15" i="1"/>
  <c r="IN9" i="1"/>
  <c r="IO1" i="1" l="1" a="1"/>
  <c r="IO1" i="1" s="1"/>
  <c r="IP15" i="1"/>
  <c r="IO9" i="1"/>
  <c r="J72" i="17"/>
  <c r="J68" i="17"/>
  <c r="J64" i="17"/>
  <c r="J60" i="17"/>
  <c r="J56" i="17"/>
  <c r="J52" i="17"/>
  <c r="J48" i="17"/>
  <c r="J44" i="17"/>
  <c r="J40" i="17"/>
  <c r="J71" i="17"/>
  <c r="J67" i="17"/>
  <c r="J63" i="17"/>
  <c r="J59" i="17"/>
  <c r="J55" i="17"/>
  <c r="J51" i="17"/>
  <c r="J47" i="17"/>
  <c r="J43" i="17"/>
  <c r="J39" i="17"/>
  <c r="J74" i="17"/>
  <c r="J70" i="17"/>
  <c r="J66" i="17"/>
  <c r="J62" i="17"/>
  <c r="J58" i="17"/>
  <c r="J54" i="17"/>
  <c r="J50" i="17"/>
  <c r="J46" i="17"/>
  <c r="J42" i="17"/>
  <c r="J73" i="17"/>
  <c r="J69" i="17"/>
  <c r="J65" i="17"/>
  <c r="J61" i="17"/>
  <c r="J57" i="17"/>
  <c r="J53" i="17"/>
  <c r="J49" i="17"/>
  <c r="J45" i="17"/>
  <c r="J41" i="17"/>
  <c r="J36" i="17"/>
  <c r="J32" i="17"/>
  <c r="J28" i="17"/>
  <c r="J24" i="17"/>
  <c r="J20" i="17"/>
  <c r="J16" i="17"/>
  <c r="J12" i="17"/>
  <c r="J8" i="17"/>
  <c r="J35" i="17"/>
  <c r="J31" i="17"/>
  <c r="J27" i="17"/>
  <c r="J23" i="17"/>
  <c r="J19" i="17"/>
  <c r="J15" i="17"/>
  <c r="J11" i="17"/>
  <c r="J7" i="17"/>
  <c r="J38" i="17"/>
  <c r="J34" i="17"/>
  <c r="J30" i="17"/>
  <c r="J26" i="17"/>
  <c r="J22" i="17"/>
  <c r="J18" i="17"/>
  <c r="J14" i="17"/>
  <c r="J10" i="17"/>
  <c r="J6" i="17"/>
  <c r="J37" i="17"/>
  <c r="J33" i="17"/>
  <c r="J29" i="17"/>
  <c r="J25" i="17"/>
  <c r="J21" i="17"/>
  <c r="J17" i="17"/>
  <c r="J13" i="17"/>
  <c r="J9" i="17"/>
  <c r="J5" i="17"/>
  <c r="J4" i="17"/>
  <c r="J75" i="17" l="1"/>
  <c r="IP1" i="1" a="1"/>
  <c r="IP1" i="1" s="1"/>
  <c r="IQ15" i="1"/>
  <c r="IP9" i="1"/>
  <c r="IQ1" i="1" l="1" a="1"/>
  <c r="IQ1" i="1" s="1"/>
  <c r="IR15" i="1"/>
  <c r="IQ9" i="1"/>
  <c r="IR1" i="1" l="1" a="1"/>
  <c r="IR1" i="1" s="1"/>
  <c r="IS15" i="1"/>
  <c r="IR9" i="1"/>
  <c r="IS1" i="1" l="1" a="1"/>
  <c r="IS1" i="1" s="1"/>
  <c r="IT15" i="1"/>
  <c r="IS9" i="1"/>
  <c r="IT1" i="1" l="1" a="1"/>
  <c r="IT1" i="1" s="1"/>
  <c r="IU15" i="1"/>
  <c r="IT9" i="1"/>
  <c r="IU1" i="1" l="1" a="1"/>
  <c r="IU1" i="1" s="1"/>
  <c r="IV15" i="1"/>
  <c r="IU9" i="1"/>
  <c r="IV1" i="1" l="1" a="1"/>
  <c r="IV1" i="1" s="1"/>
  <c r="IW15" i="1"/>
  <c r="IV9" i="1"/>
  <c r="IW1" i="1" l="1" a="1"/>
  <c r="IW1" i="1" s="1"/>
  <c r="IX15" i="1"/>
  <c r="IW9" i="1"/>
  <c r="IX1" i="1" l="1" a="1"/>
  <c r="IX1" i="1" s="1"/>
  <c r="IY15" i="1"/>
  <c r="IX9" i="1"/>
  <c r="IY1" i="1" l="1" a="1"/>
  <c r="IY1" i="1" s="1"/>
  <c r="IZ15" i="1"/>
  <c r="IY9" i="1"/>
  <c r="IZ1" i="1" l="1" a="1"/>
  <c r="IZ1" i="1" s="1"/>
  <c r="JA15" i="1"/>
  <c r="IZ9" i="1"/>
  <c r="JA1" i="1" l="1" a="1"/>
  <c r="JA1" i="1" s="1"/>
  <c r="JB15" i="1"/>
  <c r="JA9" i="1"/>
  <c r="JB1" i="1" l="1" a="1"/>
  <c r="JB1" i="1" s="1"/>
  <c r="JC15" i="1"/>
  <c r="JB9" i="1"/>
  <c r="JC1" i="1" l="1" a="1"/>
  <c r="JC1" i="1" s="1"/>
  <c r="JD15" i="1"/>
  <c r="JC9" i="1"/>
  <c r="JD1" i="1" l="1" a="1"/>
  <c r="JD1" i="1" s="1"/>
  <c r="JE15" i="1"/>
  <c r="JD9" i="1"/>
  <c r="JE1" i="1" l="1" a="1"/>
  <c r="JE1" i="1" s="1"/>
  <c r="JF15" i="1"/>
  <c r="JE9" i="1"/>
  <c r="JF1" i="1" l="1" a="1"/>
  <c r="JF1" i="1" s="1"/>
  <c r="JG15" i="1"/>
  <c r="JF9" i="1"/>
  <c r="JG1" i="1" l="1" a="1"/>
  <c r="JG1" i="1" s="1"/>
  <c r="JH15" i="1"/>
  <c r="JG9" i="1"/>
  <c r="JH1" i="1" l="1" a="1"/>
  <c r="JH1" i="1" s="1"/>
  <c r="JI15" i="1"/>
  <c r="JH9" i="1"/>
  <c r="JI1" i="1" l="1" a="1"/>
  <c r="JI1" i="1" s="1"/>
  <c r="JJ15" i="1"/>
  <c r="JI9" i="1"/>
  <c r="JJ1" i="1" l="1" a="1"/>
  <c r="JJ1" i="1" s="1"/>
  <c r="JK15" i="1"/>
  <c r="JJ9" i="1"/>
  <c r="JK1" i="1" l="1" a="1"/>
  <c r="JK1" i="1" s="1"/>
  <c r="JL15" i="1"/>
  <c r="JK9" i="1"/>
  <c r="JL1" i="1" l="1" a="1"/>
  <c r="JL1" i="1" s="1"/>
  <c r="JM15" i="1"/>
  <c r="JL9" i="1"/>
  <c r="JM1" i="1" l="1" a="1"/>
  <c r="JM1" i="1" s="1"/>
  <c r="JN15" i="1"/>
  <c r="JM9" i="1"/>
  <c r="JN1" i="1" l="1" a="1"/>
  <c r="JN1" i="1" s="1"/>
  <c r="JO15" i="1"/>
  <c r="JN9" i="1"/>
  <c r="JO1" i="1" l="1" a="1"/>
  <c r="JO1" i="1" s="1"/>
  <c r="JP15" i="1"/>
  <c r="JO9" i="1"/>
  <c r="JP1" i="1" l="1" a="1"/>
  <c r="JP1" i="1" s="1"/>
  <c r="JQ15" i="1"/>
  <c r="JP9" i="1"/>
  <c r="JQ1" i="1" l="1" a="1"/>
  <c r="JQ1" i="1" s="1"/>
  <c r="JR15" i="1"/>
  <c r="JQ9" i="1"/>
  <c r="JR1" i="1" l="1" a="1"/>
  <c r="JR1" i="1" s="1"/>
  <c r="JS15" i="1"/>
  <c r="JR9" i="1"/>
  <c r="JS1" i="1" l="1" a="1"/>
  <c r="JS1" i="1" s="1"/>
  <c r="JT15" i="1"/>
  <c r="JS9" i="1"/>
  <c r="K8" i="17"/>
  <c r="K4" i="17"/>
  <c r="K12" i="17"/>
  <c r="K5" i="17"/>
  <c r="K16" i="17"/>
  <c r="K20" i="17"/>
  <c r="K24" i="17"/>
  <c r="K28" i="17"/>
  <c r="K32" i="17"/>
  <c r="K36" i="17"/>
  <c r="K9" i="17"/>
  <c r="K13" i="17"/>
  <c r="K17" i="17"/>
  <c r="K21" i="17"/>
  <c r="K25" i="17"/>
  <c r="K29" i="17"/>
  <c r="K33" i="17"/>
  <c r="K37" i="17"/>
  <c r="K6" i="17"/>
  <c r="K10" i="17"/>
  <c r="K14" i="17"/>
  <c r="K18" i="17"/>
  <c r="K22" i="17"/>
  <c r="K26" i="17"/>
  <c r="K30" i="17"/>
  <c r="K34" i="17"/>
  <c r="K38" i="17"/>
  <c r="K7" i="17"/>
  <c r="K11" i="17"/>
  <c r="K15" i="17"/>
  <c r="K19" i="17"/>
  <c r="K23" i="17"/>
  <c r="K27" i="17"/>
  <c r="K31" i="17"/>
  <c r="K35" i="17"/>
  <c r="K40" i="17"/>
  <c r="K44" i="17"/>
  <c r="K48" i="17"/>
  <c r="K52" i="17"/>
  <c r="K56" i="17"/>
  <c r="K60" i="17"/>
  <c r="K64" i="17"/>
  <c r="K68" i="17"/>
  <c r="K72" i="17"/>
  <c r="K41" i="17"/>
  <c r="K45" i="17"/>
  <c r="K49" i="17"/>
  <c r="K53" i="17"/>
  <c r="K57" i="17"/>
  <c r="K61" i="17"/>
  <c r="K65" i="17"/>
  <c r="K69" i="17"/>
  <c r="K73" i="17"/>
  <c r="K42" i="17"/>
  <c r="K46" i="17"/>
  <c r="K50" i="17"/>
  <c r="K54" i="17"/>
  <c r="K58" i="17"/>
  <c r="K62" i="17"/>
  <c r="K66" i="17"/>
  <c r="K70" i="17"/>
  <c r="K74" i="17"/>
  <c r="K39" i="17"/>
  <c r="K43" i="17"/>
  <c r="K47" i="17"/>
  <c r="K51" i="17"/>
  <c r="K55" i="17"/>
  <c r="K59" i="17"/>
  <c r="K63" i="17"/>
  <c r="K67" i="17"/>
  <c r="K71" i="17"/>
  <c r="K75" i="17" l="1"/>
  <c r="JT1" i="1" a="1"/>
  <c r="JT1" i="1" s="1"/>
  <c r="JU15" i="1"/>
  <c r="JT9" i="1"/>
  <c r="JU1" i="1" l="1" a="1"/>
  <c r="JU1" i="1" s="1"/>
  <c r="JV15" i="1"/>
  <c r="JU9" i="1"/>
  <c r="JV1" i="1" l="1" a="1"/>
  <c r="JV1" i="1" s="1"/>
  <c r="JW15" i="1"/>
  <c r="JV9" i="1"/>
  <c r="JW1" i="1" l="1" a="1"/>
  <c r="JW1" i="1" s="1"/>
  <c r="JX15" i="1"/>
  <c r="JW9" i="1"/>
  <c r="JX1" i="1" l="1" a="1"/>
  <c r="JX1" i="1" s="1"/>
  <c r="JY15" i="1"/>
  <c r="JX9" i="1"/>
  <c r="JY1" i="1" l="1" a="1"/>
  <c r="JY1" i="1" s="1"/>
  <c r="JZ15" i="1"/>
  <c r="JY9" i="1"/>
  <c r="JZ1" i="1" l="1" a="1"/>
  <c r="JZ1" i="1" s="1"/>
  <c r="KA15" i="1"/>
  <c r="JZ9" i="1"/>
  <c r="KA1" i="1" l="1" a="1"/>
  <c r="KA1" i="1" s="1"/>
  <c r="KB15" i="1"/>
  <c r="KA9" i="1"/>
  <c r="KB1" i="1" l="1" a="1"/>
  <c r="KB1" i="1" s="1"/>
  <c r="KC15" i="1"/>
  <c r="KB9" i="1"/>
  <c r="KC1" i="1" l="1" a="1"/>
  <c r="KC1" i="1" s="1"/>
  <c r="KD15" i="1"/>
  <c r="KC9" i="1"/>
  <c r="KD1" i="1" l="1" a="1"/>
  <c r="KD1" i="1" s="1"/>
  <c r="KE15" i="1"/>
  <c r="KD9" i="1"/>
  <c r="KE1" i="1" l="1" a="1"/>
  <c r="KE1" i="1" s="1"/>
  <c r="KF15" i="1"/>
  <c r="KE9" i="1"/>
  <c r="KF1" i="1" l="1" a="1"/>
  <c r="KF1" i="1" s="1"/>
  <c r="KG15" i="1"/>
  <c r="KF9" i="1"/>
  <c r="KG1" i="1" l="1" a="1"/>
  <c r="KG1" i="1" s="1"/>
  <c r="KH15" i="1"/>
  <c r="KG9" i="1"/>
  <c r="KH1" i="1" l="1" a="1"/>
  <c r="KH1" i="1" s="1"/>
  <c r="KI15" i="1"/>
  <c r="KH9" i="1"/>
  <c r="KI1" i="1" l="1" a="1"/>
  <c r="KI1" i="1" s="1"/>
  <c r="KJ15" i="1"/>
  <c r="KI9" i="1"/>
  <c r="KJ1" i="1" l="1" a="1"/>
  <c r="KJ1" i="1" s="1"/>
  <c r="KK15" i="1"/>
  <c r="KJ9" i="1"/>
  <c r="KK1" i="1" l="1" a="1"/>
  <c r="KK1" i="1" s="1"/>
  <c r="KL15" i="1"/>
  <c r="KK9" i="1"/>
  <c r="KL1" i="1" l="1" a="1"/>
  <c r="KL1" i="1" s="1"/>
  <c r="KM15" i="1"/>
  <c r="KL9" i="1"/>
  <c r="KM1" i="1" l="1" a="1"/>
  <c r="KM1" i="1" s="1"/>
  <c r="KN15" i="1"/>
  <c r="KM9" i="1"/>
  <c r="KN1" i="1" l="1" a="1"/>
  <c r="KN1" i="1" s="1"/>
  <c r="KO15" i="1"/>
  <c r="KN9" i="1"/>
  <c r="KO1" i="1" l="1" a="1"/>
  <c r="KO1" i="1" s="1"/>
  <c r="KP15" i="1"/>
  <c r="KO9" i="1"/>
  <c r="KP1" i="1" l="1" a="1"/>
  <c r="KP1" i="1" s="1"/>
  <c r="KQ15" i="1"/>
  <c r="KP9" i="1"/>
  <c r="KQ1" i="1" l="1" a="1"/>
  <c r="KQ1" i="1" s="1"/>
  <c r="KR15" i="1"/>
  <c r="KQ9" i="1"/>
  <c r="KR1" i="1" l="1" a="1"/>
  <c r="KR1" i="1" s="1"/>
  <c r="KS15" i="1"/>
  <c r="KR9" i="1"/>
  <c r="KS1" i="1" l="1" a="1"/>
  <c r="KS1" i="1" s="1"/>
  <c r="KT15" i="1"/>
  <c r="KS9" i="1"/>
  <c r="KT1" i="1" l="1" a="1"/>
  <c r="KT1" i="1" s="1"/>
  <c r="KU15" i="1"/>
  <c r="KT9" i="1"/>
  <c r="KU1" i="1" l="1" a="1"/>
  <c r="KU1" i="1" s="1"/>
  <c r="KV15" i="1"/>
  <c r="KU9" i="1"/>
  <c r="KV1" i="1" l="1" a="1"/>
  <c r="KV1" i="1" s="1"/>
  <c r="KW15" i="1"/>
  <c r="KV9" i="1"/>
  <c r="KW1" i="1" l="1" a="1"/>
  <c r="KW1" i="1" s="1"/>
  <c r="KX15" i="1"/>
  <c r="KW9" i="1"/>
  <c r="KX1" i="1" l="1" a="1"/>
  <c r="KX1" i="1" s="1"/>
  <c r="KY15" i="1"/>
  <c r="KX9" i="1"/>
  <c r="L74" i="17"/>
  <c r="L70" i="17"/>
  <c r="L66" i="17"/>
  <c r="L62" i="17"/>
  <c r="L58" i="17"/>
  <c r="L54" i="17"/>
  <c r="L50" i="17"/>
  <c r="L46" i="17"/>
  <c r="L42" i="17"/>
  <c r="L73" i="17"/>
  <c r="L69" i="17"/>
  <c r="L65" i="17"/>
  <c r="L61" i="17"/>
  <c r="L57" i="17"/>
  <c r="L53" i="17"/>
  <c r="L49" i="17"/>
  <c r="L45" i="17"/>
  <c r="L41" i="17"/>
  <c r="L72" i="17"/>
  <c r="L68" i="17"/>
  <c r="L64" i="17"/>
  <c r="L60" i="17"/>
  <c r="L56" i="17"/>
  <c r="L52" i="17"/>
  <c r="L48" i="17"/>
  <c r="L44" i="17"/>
  <c r="L40" i="17"/>
  <c r="L71" i="17"/>
  <c r="L67" i="17"/>
  <c r="L63" i="17"/>
  <c r="L59" i="17"/>
  <c r="L55" i="17"/>
  <c r="L51" i="17"/>
  <c r="L47" i="17"/>
  <c r="L43" i="17"/>
  <c r="L39" i="17"/>
  <c r="L38" i="17"/>
  <c r="L34" i="17"/>
  <c r="L30" i="17"/>
  <c r="L26" i="17"/>
  <c r="L22" i="17"/>
  <c r="L18" i="17"/>
  <c r="L14" i="17"/>
  <c r="L10" i="17"/>
  <c r="L6" i="17"/>
  <c r="L37" i="17"/>
  <c r="L33" i="17"/>
  <c r="L29" i="17"/>
  <c r="L25" i="17"/>
  <c r="L21" i="17"/>
  <c r="L17" i="17"/>
  <c r="L13" i="17"/>
  <c r="L9" i="17"/>
  <c r="L5" i="17"/>
  <c r="L36" i="17"/>
  <c r="L32" i="17"/>
  <c r="L28" i="17"/>
  <c r="L24" i="17"/>
  <c r="L20" i="17"/>
  <c r="L16" i="17"/>
  <c r="L12" i="17"/>
  <c r="L8" i="17"/>
  <c r="L35" i="17"/>
  <c r="L31" i="17"/>
  <c r="L27" i="17"/>
  <c r="L23" i="17"/>
  <c r="L19" i="17"/>
  <c r="L15" i="17"/>
  <c r="L11" i="17"/>
  <c r="L4" i="17"/>
  <c r="L7" i="17"/>
  <c r="L75" i="17" l="1"/>
  <c r="KY1" i="1" a="1"/>
  <c r="KY1" i="1" s="1"/>
  <c r="KZ15" i="1"/>
  <c r="KY9" i="1"/>
  <c r="KZ1" i="1" l="1" a="1"/>
  <c r="KZ1" i="1" s="1"/>
  <c r="LA15" i="1"/>
  <c r="KZ9" i="1"/>
  <c r="LA1" i="1" l="1" a="1"/>
  <c r="LA1" i="1" s="1"/>
  <c r="LB15" i="1"/>
  <c r="LA9" i="1"/>
  <c r="LB1" i="1" l="1" a="1"/>
  <c r="LB1" i="1" s="1"/>
  <c r="LC15" i="1"/>
  <c r="LB9" i="1"/>
  <c r="LC1" i="1" l="1" a="1"/>
  <c r="LC1" i="1" s="1"/>
  <c r="LD15" i="1"/>
  <c r="LC9" i="1"/>
  <c r="LD1" i="1" l="1" a="1"/>
  <c r="LD1" i="1" s="1"/>
  <c r="LE15" i="1"/>
  <c r="LD9" i="1"/>
  <c r="LE1" i="1" l="1" a="1"/>
  <c r="LE1" i="1" s="1"/>
  <c r="LF15" i="1"/>
  <c r="LE9" i="1"/>
  <c r="LF1" i="1" l="1" a="1"/>
  <c r="LF1" i="1" s="1"/>
  <c r="LG15" i="1"/>
  <c r="LF9" i="1"/>
  <c r="LG1" i="1" l="1" a="1"/>
  <c r="LG1" i="1" s="1"/>
  <c r="LH15" i="1"/>
  <c r="LG9" i="1"/>
  <c r="LH1" i="1" l="1" a="1"/>
  <c r="LH1" i="1" s="1"/>
  <c r="LI15" i="1"/>
  <c r="LH9" i="1"/>
  <c r="LI1" i="1" l="1" a="1"/>
  <c r="LI1" i="1" s="1"/>
  <c r="LJ15" i="1"/>
  <c r="LI9" i="1"/>
  <c r="LJ1" i="1" l="1" a="1"/>
  <c r="LJ1" i="1" s="1"/>
  <c r="LK15" i="1"/>
  <c r="LJ9" i="1"/>
  <c r="LK1" i="1" l="1" a="1"/>
  <c r="LK1" i="1" s="1"/>
  <c r="LL15" i="1"/>
  <c r="LK9" i="1"/>
  <c r="LL1" i="1" l="1" a="1"/>
  <c r="LL1" i="1" s="1"/>
  <c r="LM15" i="1"/>
  <c r="LL9" i="1"/>
  <c r="LM1" i="1" l="1" a="1"/>
  <c r="LM1" i="1" s="1"/>
  <c r="LN15" i="1"/>
  <c r="LM9" i="1"/>
  <c r="LN1" i="1" l="1" a="1"/>
  <c r="LN1" i="1" s="1"/>
  <c r="LO15" i="1"/>
  <c r="LN9" i="1"/>
  <c r="LO1" i="1" l="1" a="1"/>
  <c r="LO1" i="1" s="1"/>
  <c r="LP15" i="1"/>
  <c r="LO9" i="1"/>
  <c r="LP1" i="1" l="1" a="1"/>
  <c r="LP1" i="1" s="1"/>
  <c r="LQ15" i="1"/>
  <c r="LP9" i="1"/>
  <c r="LQ1" i="1" l="1" a="1"/>
  <c r="LQ1" i="1" s="1"/>
  <c r="LR15" i="1"/>
  <c r="LQ9" i="1"/>
  <c r="LR1" i="1" l="1" a="1"/>
  <c r="LR1" i="1" s="1"/>
  <c r="LS15" i="1"/>
  <c r="LR9" i="1"/>
  <c r="LS1" i="1" l="1" a="1"/>
  <c r="LS1" i="1" s="1"/>
  <c r="LT15" i="1"/>
  <c r="LS9" i="1"/>
  <c r="LT1" i="1" l="1" a="1"/>
  <c r="LT1" i="1" s="1"/>
  <c r="LU15" i="1"/>
  <c r="LT9" i="1"/>
  <c r="LU1" i="1" l="1" a="1"/>
  <c r="LU1" i="1" s="1"/>
  <c r="LV15" i="1"/>
  <c r="LU9" i="1"/>
  <c r="LV1" i="1" l="1" a="1"/>
  <c r="LV1" i="1" s="1"/>
  <c r="LW15" i="1"/>
  <c r="LV9" i="1"/>
  <c r="LW1" i="1" l="1" a="1"/>
  <c r="LW1" i="1" s="1"/>
  <c r="LX15" i="1"/>
  <c r="LW9" i="1"/>
  <c r="LX1" i="1" l="1" a="1"/>
  <c r="LX1" i="1" s="1"/>
  <c r="LY15" i="1"/>
  <c r="LX9" i="1"/>
  <c r="LY1" i="1" l="1" a="1"/>
  <c r="LY1" i="1" s="1"/>
  <c r="LZ15" i="1"/>
  <c r="LY9" i="1"/>
  <c r="LZ1" i="1" l="1" a="1"/>
  <c r="LZ1" i="1" s="1"/>
  <c r="MA15" i="1"/>
  <c r="LZ9" i="1"/>
  <c r="MA1" i="1" l="1" a="1"/>
  <c r="MA1" i="1" s="1"/>
  <c r="MB15" i="1"/>
  <c r="MA9" i="1"/>
  <c r="MB1" i="1" l="1" a="1"/>
  <c r="MB1" i="1" s="1"/>
  <c r="MC15" i="1"/>
  <c r="MB9" i="1"/>
  <c r="M5" i="17"/>
  <c r="M6" i="17"/>
  <c r="M10" i="17"/>
  <c r="M14" i="17"/>
  <c r="M18" i="17"/>
  <c r="M22" i="17"/>
  <c r="M26" i="17"/>
  <c r="M30" i="17"/>
  <c r="M34" i="17"/>
  <c r="M38" i="17"/>
  <c r="M7" i="17"/>
  <c r="M11" i="17"/>
  <c r="M15" i="17"/>
  <c r="M19" i="17"/>
  <c r="M23" i="17"/>
  <c r="M27" i="17"/>
  <c r="M31" i="17"/>
  <c r="M35" i="17"/>
  <c r="M4" i="17"/>
  <c r="M8" i="17"/>
  <c r="M12" i="17"/>
  <c r="M16" i="17"/>
  <c r="M20" i="17"/>
  <c r="M24" i="17"/>
  <c r="M28" i="17"/>
  <c r="M32" i="17"/>
  <c r="M36" i="17"/>
  <c r="M9" i="17"/>
  <c r="M13" i="17"/>
  <c r="M17" i="17"/>
  <c r="M21" i="17"/>
  <c r="M25" i="17"/>
  <c r="M29" i="17"/>
  <c r="M33" i="17"/>
  <c r="M37" i="17"/>
  <c r="M42" i="17"/>
  <c r="M46" i="17"/>
  <c r="M50" i="17"/>
  <c r="M54" i="17"/>
  <c r="M58" i="17"/>
  <c r="M62" i="17"/>
  <c r="M66" i="17"/>
  <c r="M70" i="17"/>
  <c r="M74" i="17"/>
  <c r="M39" i="17"/>
  <c r="M43" i="17"/>
  <c r="M47" i="17"/>
  <c r="M51" i="17"/>
  <c r="M55" i="17"/>
  <c r="M59" i="17"/>
  <c r="M63" i="17"/>
  <c r="M67" i="17"/>
  <c r="M71" i="17"/>
  <c r="M40" i="17"/>
  <c r="M44" i="17"/>
  <c r="M48" i="17"/>
  <c r="M52" i="17"/>
  <c r="M56" i="17"/>
  <c r="M60" i="17"/>
  <c r="M64" i="17"/>
  <c r="M68" i="17"/>
  <c r="M72" i="17"/>
  <c r="M41" i="17"/>
  <c r="M45" i="17"/>
  <c r="M49" i="17"/>
  <c r="M53" i="17"/>
  <c r="M57" i="17"/>
  <c r="M61" i="17"/>
  <c r="M65" i="17"/>
  <c r="M69" i="17"/>
  <c r="M73" i="17"/>
  <c r="M75" i="17" l="1"/>
  <c r="MC1" i="1" a="1"/>
  <c r="MC1" i="1" s="1"/>
  <c r="MD15" i="1"/>
  <c r="MC9" i="1"/>
  <c r="MD1" i="1" l="1" a="1"/>
  <c r="MD1" i="1" s="1"/>
  <c r="ME15" i="1"/>
  <c r="MD9" i="1"/>
  <c r="ME1" i="1" l="1" a="1"/>
  <c r="ME1" i="1" s="1"/>
  <c r="MF15" i="1"/>
  <c r="ME9" i="1"/>
  <c r="MF1" i="1" l="1" a="1"/>
  <c r="MF1" i="1" s="1"/>
  <c r="MG15" i="1"/>
  <c r="MF9" i="1"/>
  <c r="MG1" i="1" l="1" a="1"/>
  <c r="MG1" i="1" s="1"/>
  <c r="MH15" i="1"/>
  <c r="MG9" i="1"/>
  <c r="MH1" i="1" l="1" a="1"/>
  <c r="MH1" i="1" s="1"/>
  <c r="MI15" i="1"/>
  <c r="MH9" i="1"/>
  <c r="MI1" i="1" l="1" a="1"/>
  <c r="MI1" i="1" s="1"/>
  <c r="MJ15" i="1"/>
  <c r="MI9" i="1"/>
  <c r="MJ1" i="1" l="1" a="1"/>
  <c r="MJ1" i="1" s="1"/>
  <c r="MK15" i="1"/>
  <c r="MJ9" i="1"/>
  <c r="MK1" i="1" l="1" a="1"/>
  <c r="MK1" i="1" s="1"/>
  <c r="ML15" i="1"/>
  <c r="MK9" i="1"/>
  <c r="ML1" i="1" l="1" a="1"/>
  <c r="ML1" i="1" s="1"/>
  <c r="MM15" i="1"/>
  <c r="ML9" i="1"/>
  <c r="MM1" i="1" l="1" a="1"/>
  <c r="MM1" i="1" s="1"/>
  <c r="MN15" i="1"/>
  <c r="MM9" i="1"/>
  <c r="MN1" i="1" l="1" a="1"/>
  <c r="MN1" i="1" s="1"/>
  <c r="MO15" i="1"/>
  <c r="MN9" i="1"/>
  <c r="MO1" i="1" l="1" a="1"/>
  <c r="MO1" i="1" s="1"/>
  <c r="MP15" i="1"/>
  <c r="MO9" i="1"/>
  <c r="MP1" i="1" l="1" a="1"/>
  <c r="MP1" i="1" s="1"/>
  <c r="MQ15" i="1"/>
  <c r="MP9" i="1"/>
  <c r="MQ1" i="1" l="1" a="1"/>
  <c r="MQ1" i="1" s="1"/>
  <c r="MR15" i="1"/>
  <c r="MQ9" i="1"/>
  <c r="MR1" i="1" l="1" a="1"/>
  <c r="MR1" i="1" s="1"/>
  <c r="MS15" i="1"/>
  <c r="MR9" i="1"/>
  <c r="MS1" i="1" l="1" a="1"/>
  <c r="MS1" i="1" s="1"/>
  <c r="MT15" i="1"/>
  <c r="MS9" i="1"/>
  <c r="MT1" i="1" l="1" a="1"/>
  <c r="MT1" i="1" s="1"/>
  <c r="MU15" i="1"/>
  <c r="MT9" i="1"/>
  <c r="MU1" i="1" l="1" a="1"/>
  <c r="MU1" i="1" s="1"/>
  <c r="MV15" i="1"/>
  <c r="MU9" i="1"/>
  <c r="MV1" i="1" l="1" a="1"/>
  <c r="MV1" i="1" s="1"/>
  <c r="MW15" i="1"/>
  <c r="MV9" i="1"/>
  <c r="MW1" i="1" l="1" a="1"/>
  <c r="MW1" i="1" s="1"/>
  <c r="MX15" i="1"/>
  <c r="MW9" i="1"/>
  <c r="MX1" i="1" l="1" a="1"/>
  <c r="MX1" i="1" s="1"/>
  <c r="MY15" i="1"/>
  <c r="MX9" i="1"/>
  <c r="MY1" i="1" l="1" a="1"/>
  <c r="MY1" i="1" s="1"/>
  <c r="MZ15" i="1"/>
  <c r="MY9" i="1"/>
  <c r="MZ1" i="1" l="1" a="1"/>
  <c r="MZ1" i="1" s="1"/>
  <c r="NA15" i="1"/>
  <c r="MZ9" i="1"/>
  <c r="NA1" i="1" l="1" a="1"/>
  <c r="NA1" i="1" s="1"/>
  <c r="NB15" i="1"/>
  <c r="NA9" i="1"/>
  <c r="NB1" i="1" l="1" a="1"/>
  <c r="NB1" i="1" s="1"/>
  <c r="NC15" i="1"/>
  <c r="NB9" i="1"/>
  <c r="NC1" i="1" l="1" a="1"/>
  <c r="NC1" i="1" s="1"/>
  <c r="ND15" i="1"/>
  <c r="NC9" i="1"/>
  <c r="ND1" i="1" l="1" a="1"/>
  <c r="ND1" i="1" s="1"/>
  <c r="NE15" i="1"/>
  <c r="ND9" i="1"/>
  <c r="NE1" i="1" l="1" a="1"/>
  <c r="NE1" i="1" s="1"/>
  <c r="NF15" i="1"/>
  <c r="NE9" i="1"/>
  <c r="NF1" i="1" l="1" a="1"/>
  <c r="NF1" i="1" s="1"/>
  <c r="NG15" i="1"/>
  <c r="NF9" i="1"/>
  <c r="NG1" i="1" l="1" a="1"/>
  <c r="NG1" i="1" s="1"/>
  <c r="NH15" i="1"/>
  <c r="NG9" i="1"/>
  <c r="N72" i="17"/>
  <c r="N68" i="17"/>
  <c r="N64" i="17"/>
  <c r="N60" i="17"/>
  <c r="N56" i="17"/>
  <c r="N52" i="17"/>
  <c r="N48" i="17"/>
  <c r="N44" i="17"/>
  <c r="N40" i="17"/>
  <c r="N71" i="17"/>
  <c r="N67" i="17"/>
  <c r="N63" i="17"/>
  <c r="N59" i="17"/>
  <c r="N55" i="17"/>
  <c r="N51" i="17"/>
  <c r="N47" i="17"/>
  <c r="N43" i="17"/>
  <c r="N39" i="17"/>
  <c r="N74" i="17"/>
  <c r="N70" i="17"/>
  <c r="N66" i="17"/>
  <c r="N62" i="17"/>
  <c r="N58" i="17"/>
  <c r="N54" i="17"/>
  <c r="N50" i="17"/>
  <c r="N46" i="17"/>
  <c r="N42" i="17"/>
  <c r="N73" i="17"/>
  <c r="N69" i="17"/>
  <c r="N65" i="17"/>
  <c r="N61" i="17"/>
  <c r="N57" i="17"/>
  <c r="N53" i="17"/>
  <c r="N49" i="17"/>
  <c r="N45" i="17"/>
  <c r="N41" i="17"/>
  <c r="N36" i="17"/>
  <c r="N32" i="17"/>
  <c r="N28" i="17"/>
  <c r="N24" i="17"/>
  <c r="N20" i="17"/>
  <c r="N16" i="17"/>
  <c r="N12" i="17"/>
  <c r="N8" i="17"/>
  <c r="N35" i="17"/>
  <c r="N31" i="17"/>
  <c r="N27" i="17"/>
  <c r="N23" i="17"/>
  <c r="N19" i="17"/>
  <c r="N15" i="17"/>
  <c r="N11" i="17"/>
  <c r="N7" i="17"/>
  <c r="N38" i="17"/>
  <c r="N34" i="17"/>
  <c r="N30" i="17"/>
  <c r="N26" i="17"/>
  <c r="N22" i="17"/>
  <c r="N18" i="17"/>
  <c r="N14" i="17"/>
  <c r="N10" i="17"/>
  <c r="N6" i="17"/>
  <c r="N37" i="17"/>
  <c r="N33" i="17"/>
  <c r="N29" i="17"/>
  <c r="N25" i="17"/>
  <c r="N21" i="17"/>
  <c r="N17" i="17"/>
  <c r="N13" i="17"/>
  <c r="N4" i="17"/>
  <c r="N5" i="17"/>
  <c r="N9" i="17"/>
  <c r="O9" i="17" l="1"/>
  <c r="O5" i="17"/>
  <c r="N75" i="17"/>
  <c r="O4" i="17"/>
  <c r="O13" i="17"/>
  <c r="O17" i="17"/>
  <c r="O21" i="17"/>
  <c r="O25" i="17"/>
  <c r="O29" i="17"/>
  <c r="O33" i="17"/>
  <c r="O37" i="17"/>
  <c r="O6" i="17"/>
  <c r="O10" i="17"/>
  <c r="O14" i="17"/>
  <c r="O18" i="17"/>
  <c r="O22" i="17"/>
  <c r="O26" i="17"/>
  <c r="O30" i="17"/>
  <c r="O34" i="17"/>
  <c r="O38" i="17"/>
  <c r="O7" i="17"/>
  <c r="O11" i="17"/>
  <c r="O15" i="17"/>
  <c r="O19" i="17"/>
  <c r="O23" i="17"/>
  <c r="O27" i="17"/>
  <c r="O31" i="17"/>
  <c r="O35" i="17"/>
  <c r="O8" i="17"/>
  <c r="O12" i="17"/>
  <c r="O16" i="17"/>
  <c r="O20" i="17"/>
  <c r="O24" i="17"/>
  <c r="O28" i="17"/>
  <c r="O32" i="17"/>
  <c r="O36" i="17"/>
  <c r="O41" i="17"/>
  <c r="O45" i="17"/>
  <c r="O49" i="17"/>
  <c r="O53" i="17"/>
  <c r="O57" i="17"/>
  <c r="O61" i="17"/>
  <c r="O65" i="17"/>
  <c r="O69" i="17"/>
  <c r="O73" i="17"/>
  <c r="O42" i="17"/>
  <c r="O46" i="17"/>
  <c r="O50" i="17"/>
  <c r="O54" i="17"/>
  <c r="O58" i="17"/>
  <c r="O62" i="17"/>
  <c r="O66" i="17"/>
  <c r="O70" i="17"/>
  <c r="O74" i="17"/>
  <c r="O39" i="17"/>
  <c r="O43" i="17"/>
  <c r="O47" i="17"/>
  <c r="O51" i="17"/>
  <c r="O55" i="17"/>
  <c r="O59" i="17"/>
  <c r="O63" i="17"/>
  <c r="O67" i="17"/>
  <c r="O71" i="17"/>
  <c r="O40" i="17"/>
  <c r="O44" i="17"/>
  <c r="O48" i="17"/>
  <c r="O52" i="17"/>
  <c r="O56" i="17"/>
  <c r="O60" i="17"/>
  <c r="O64" i="17"/>
  <c r="O68" i="17"/>
  <c r="O72" i="17"/>
  <c r="NH1" i="1" a="1"/>
  <c r="NH1" i="1" s="1"/>
  <c r="NI15" i="1"/>
  <c r="NH9" i="1"/>
  <c r="NJ51" i="1"/>
  <c r="NJ16" i="1"/>
  <c r="NJ58" i="1"/>
  <c r="O75" i="17" l="1"/>
  <c r="NI1" i="1" a="1"/>
  <c r="NI1" i="1" s="1"/>
  <c r="NI9" i="1"/>
  <c r="NJ79" i="1"/>
  <c r="NJ72" i="1"/>
  <c r="NJ44" i="1"/>
  <c r="NJ65" i="1"/>
  <c r="NJ37" i="1"/>
  <c r="NJ86" i="1"/>
  <c r="NJ30" i="1"/>
  <c r="NJ23" i="1"/>
  <c r="D14" i="20"/>
  <c r="D3" i="20"/>
  <c r="D7" i="20"/>
  <c r="D6" i="20"/>
  <c r="D8" i="20"/>
  <c r="D11" i="20"/>
  <c r="D9" i="20"/>
  <c r="D4" i="20"/>
  <c r="D12" i="20"/>
  <c r="D10" i="20"/>
  <c r="D5" i="20"/>
  <c r="D13" i="20"/>
</calcChain>
</file>

<file path=xl/sharedStrings.xml><?xml version="1.0" encoding="utf-8"?>
<sst xmlns="http://schemas.openxmlformats.org/spreadsheetml/2006/main" count="662" uniqueCount="412">
  <si>
    <t>janvier</t>
  </si>
  <si>
    <t>février</t>
  </si>
  <si>
    <t>mars</t>
  </si>
  <si>
    <t>avril</t>
  </si>
  <si>
    <t>mai</t>
  </si>
  <si>
    <t>juin</t>
  </si>
  <si>
    <t>juillet</t>
  </si>
  <si>
    <t>août</t>
  </si>
  <si>
    <t>septembre</t>
  </si>
  <si>
    <t>octobre</t>
  </si>
  <si>
    <t>novembre</t>
  </si>
  <si>
    <t>décembre</t>
  </si>
  <si>
    <t>Fériés</t>
  </si>
  <si>
    <t>Année</t>
  </si>
  <si>
    <t>Début de mois</t>
  </si>
  <si>
    <t>Fin de mois</t>
  </si>
  <si>
    <t>Jour de l'an</t>
  </si>
  <si>
    <t>Fête du travail</t>
  </si>
  <si>
    <t>Victoire 1945</t>
  </si>
  <si>
    <t>Fête nationale</t>
  </si>
  <si>
    <t>L'Assomption</t>
  </si>
  <si>
    <t>La Toussaint</t>
  </si>
  <si>
    <t>Armistice 1918</t>
  </si>
  <si>
    <t>Noël</t>
  </si>
  <si>
    <t>Lundi de pâques</t>
  </si>
  <si>
    <t>Jeudi de l'ascension</t>
  </si>
  <si>
    <t>Lundi de Pentecôte</t>
  </si>
  <si>
    <t>Personnels</t>
  </si>
  <si>
    <t>Position Journalière</t>
  </si>
  <si>
    <t>Code</t>
  </si>
  <si>
    <t>Heures</t>
  </si>
  <si>
    <t>Opération en mémoire</t>
  </si>
  <si>
    <t>Position</t>
  </si>
  <si>
    <t>STA</t>
  </si>
  <si>
    <t>Reste droits ouvert année précédente</t>
  </si>
  <si>
    <t>Année print</t>
  </si>
  <si>
    <t>Atelier</t>
  </si>
  <si>
    <t>jour de l'an +1</t>
  </si>
  <si>
    <t>Hauteur Ligne Activité</t>
  </si>
  <si>
    <t>Hauteur Ligne Impression</t>
  </si>
  <si>
    <t>Découpage de la journée</t>
  </si>
  <si>
    <t>NB_personnel</t>
  </si>
  <si>
    <t>Catégorie 1</t>
  </si>
  <si>
    <t>Catégories</t>
  </si>
  <si>
    <t>Nombre de jour de Congé Payé pour une année</t>
  </si>
  <si>
    <t>Personnel 05</t>
  </si>
  <si>
    <t>Personnel 06</t>
  </si>
  <si>
    <t>Personnel 07</t>
  </si>
  <si>
    <t>Personnel 08</t>
  </si>
  <si>
    <t>Personnel 09</t>
  </si>
  <si>
    <t>Personnel 10</t>
  </si>
  <si>
    <t>Totaux annuels par sous catégories</t>
  </si>
  <si>
    <t>Demi Congés Payés Matin</t>
  </si>
  <si>
    <t>CP/2</t>
  </si>
  <si>
    <t>Demi Congés Payés Midi</t>
  </si>
  <si>
    <t>RTT</t>
  </si>
  <si>
    <t>RTT Matin</t>
  </si>
  <si>
    <t>RTT Midi</t>
  </si>
  <si>
    <t>Garde Enfant Malade</t>
  </si>
  <si>
    <t>GEM</t>
  </si>
  <si>
    <t>Maladie / Arrêt de Travail</t>
  </si>
  <si>
    <t>MAT</t>
  </si>
  <si>
    <t>Formation</t>
  </si>
  <si>
    <t>Stage</t>
  </si>
  <si>
    <t>FOR</t>
  </si>
  <si>
    <t>Mission</t>
  </si>
  <si>
    <t>MIS</t>
  </si>
  <si>
    <t>Détachement</t>
  </si>
  <si>
    <t>DET</t>
  </si>
  <si>
    <t>C1.1</t>
  </si>
  <si>
    <t>C1.2</t>
  </si>
  <si>
    <t>C6.1</t>
  </si>
  <si>
    <t>C6.2</t>
  </si>
  <si>
    <t>C6.3</t>
  </si>
  <si>
    <t>C6.4</t>
  </si>
  <si>
    <t>Congrés</t>
  </si>
  <si>
    <t>CGR</t>
  </si>
  <si>
    <t>Samedi Chômé ou pas</t>
  </si>
  <si>
    <t>Cet atelier</t>
  </si>
  <si>
    <t>RT/2</t>
  </si>
  <si>
    <t>OUI</t>
  </si>
  <si>
    <t>Suivi des Congés Payés</t>
  </si>
  <si>
    <t>Heures non répertoriées</t>
  </si>
  <si>
    <t>Mois</t>
  </si>
  <si>
    <t>Scroll</t>
  </si>
  <si>
    <t>quatre pour le découpage d'activité "par forfait".</t>
  </si>
  <si>
    <t>Présentation générale de la feuille "Planning" :</t>
  </si>
  <si>
    <t>toutes une série de colonne pour chaque jour de l'année avec la gestion des années bissextiles.</t>
  </si>
  <si>
    <t>mise en couleur des weekend et jours fériés, jours fériés calculés automatiquement en fonction de l'année choisie pour le fichier.</t>
  </si>
  <si>
    <t>Mise en couleur du jour actuel avec scrolling du planning à l'ouverture pour l'afficher.</t>
  </si>
  <si>
    <t>Une ligne découpée automatiquement pour afficher le nom des mois.</t>
  </si>
  <si>
    <t>Une ligne pour afficher le nom du jour automatiquement.</t>
  </si>
  <si>
    <t>Une ligne pour afficher le jour automatiquement.</t>
  </si>
  <si>
    <t>Sur la partie gauche supérieur une série de boutons :</t>
  </si>
  <si>
    <t>Plein écran : pour basculer entre le plein écran ou non d'excel.</t>
  </si>
  <si>
    <t>Activité / Position : pour afficher le Userform de choix des activités ou position journalières.</t>
  </si>
  <si>
    <t>Planning / Activité : pour basculer entre la visualisation Planning (seules les positions journalières sont visibles) ou la position Activité (les activités sont visibles).</t>
  </si>
  <si>
    <t>Ajouter / Supprimer : deux boutons pour ajouter ou supprimer un personnel.</t>
  </si>
  <si>
    <t>Les cellules de couleurs orange</t>
  </si>
  <si>
    <t>ne sont pas à modifier elles sont automatiques (et c'est vrai pour toutes les cellules de la feuille "Système")</t>
  </si>
  <si>
    <t>Quelques exemples des possibilités :</t>
  </si>
  <si>
    <t>cde</t>
  </si>
  <si>
    <t>dce</t>
  </si>
  <si>
    <t>a</t>
  </si>
  <si>
    <t>CP</t>
  </si>
  <si>
    <t>thu</t>
  </si>
  <si>
    <t>Il vous est possible de changer la police, le style de police, l'alignement de police, la couleur de fond, l'ajout de bordure oblique, ou un motif de remplissage, varier les bordures ainsi que leur couleur.</t>
  </si>
  <si>
    <t>dans la réalité les cellules font 40 pixel de large</t>
  </si>
  <si>
    <t>Dans la limite de compatibilité des formats les uns avec les autres évidemment.</t>
  </si>
  <si>
    <t>Colonne Position : intitulé long de la position.</t>
  </si>
  <si>
    <t>Colonne Code : c'est la représentation visuelle que prendra la cellule.</t>
  </si>
  <si>
    <t>Dans la colonne A :</t>
  </si>
  <si>
    <t>Titre de la valeur du dessous</t>
  </si>
  <si>
    <t>Année de suivi : les weekend et les jours fériés se mettent à jour automatiquement</t>
  </si>
  <si>
    <t>Nom du servie, atelier, entreprise du suivi</t>
  </si>
  <si>
    <t>Hauteur d'impression des lignes de personnel lors de l'impression de planning (permet d'imprimer sur une seule page en hauteur - A vous de faire des essais pour ajuster cette valeur)</t>
  </si>
  <si>
    <t>Hauteur d'affichage des lignes sur écran.</t>
  </si>
  <si>
    <t>Nombre de jour de vacances auvert pour l'année du suivi - un suivi individuel est effectué sur la feuille "Récap Annuel Individuel"</t>
  </si>
  <si>
    <t>Dans la colonne B :</t>
  </si>
  <si>
    <t>Année Print : année de suivi du planning, valeur util pour la macro de découpage pour l'impression - permet d'ajuster les sauts de page en fonction d'une année bissextile ou pas afin d'avoir les mois entiers lors de l'impression</t>
  </si>
  <si>
    <t>Scroll : Quentième de l'année - permet le scroll du planning pour afficher le jour actuel à l'ouverture du fichier.</t>
  </si>
  <si>
    <t>Fonctionnement :</t>
  </si>
  <si>
    <t>En position Activité (toutes les lignes apparentes) :</t>
  </si>
  <si>
    <t>Sélectionnez par un clic gauche de souris la cellule que vous voulez remplir, et hop c'est fait.</t>
  </si>
  <si>
    <t>Ce système accepte la sélection multiple verticale et horizontale.</t>
  </si>
  <si>
    <t>Quand le userform est fermé, il est possible de faire ce que l'on veut avec les cellules...fusion couleur centrage... mais avec parcimonie...</t>
  </si>
  <si>
    <t>HHO</t>
  </si>
  <si>
    <t>N° de la semaine</t>
  </si>
  <si>
    <t>Texte ligne : position journalière</t>
  </si>
  <si>
    <t>Texte ligne : avant journée</t>
  </si>
  <si>
    <t>Texte ligne : période d'activité journée</t>
  </si>
  <si>
    <t>Texte ligne : après journée</t>
  </si>
  <si>
    <t>HO</t>
  </si>
  <si>
    <t>Samedi Chômé ?</t>
  </si>
  <si>
    <t>Congés Payés</t>
  </si>
  <si>
    <t>Dimanche Chômé ?</t>
  </si>
  <si>
    <t>Lundi Chômé ?</t>
  </si>
  <si>
    <t>Mardi Chômé ?</t>
  </si>
  <si>
    <t>Mercredi Chômé ?</t>
  </si>
  <si>
    <t>Jeudi Chômé ?</t>
  </si>
  <si>
    <t>Vendredi Chômé ?</t>
  </si>
  <si>
    <t>Chômé ?</t>
  </si>
  <si>
    <t>Une série de 7 lignes par personnel :</t>
  </si>
  <si>
    <t>Titre de la valeur du dessous - identique pour tous les jours de la semaine</t>
  </si>
  <si>
    <t>Indiquer si VRAI le samedi est chômé ou NON il n'est pas chômé</t>
  </si>
  <si>
    <t>Indiquer si VRAI les jours de la semaine sont chômés ou FAUX s'ils ne le sont pas.</t>
  </si>
  <si>
    <t>Indiquer le texte qui sera afficher sur le planning</t>
  </si>
  <si>
    <t>Dans la colonne C :</t>
  </si>
  <si>
    <t>Les cellules sur fond orange</t>
  </si>
  <si>
    <t>Elles correspondent aux jours fériés français et alsacien.</t>
  </si>
  <si>
    <t>Dans la colonne D :</t>
  </si>
  <si>
    <t>Cette colonne vous permet de commenter les jours fériés que vous avez rajouter. De la ligne 2 à 10, elles sont prédefinie, ne pas modifier, merci.</t>
  </si>
  <si>
    <t>Dans la colonne E :</t>
  </si>
  <si>
    <t>Dans la colonne F :</t>
  </si>
  <si>
    <t>Pour les jours fériés que vous avez rajoutés, nul besoin de dire s'ils sont chômés ou pas, puisque le fait de les mettres est qu'ils sont chômés ;-)</t>
  </si>
  <si>
    <t>Mise en mémoire des cellules "Code" pour la recopie des cellules par macro en ligne 2, et le nom de la cellule en ligne 3.</t>
  </si>
  <si>
    <r>
      <rPr>
        <u/>
        <sz val="10"/>
        <rFont val="Arial"/>
        <family val="2"/>
      </rPr>
      <t>Remarque importante :</t>
    </r>
    <r>
      <rPr>
        <sz val="10"/>
        <rFont val="Arial"/>
        <family val="2"/>
      </rPr>
      <t xml:space="preserve"> tous les codes doivent être alphanumérique (pas de chiffre seul), et doivent être uniques. Les heures "sup" HHO sont inscrites directement en chiffre dans les cellules.</t>
    </r>
  </si>
  <si>
    <r>
      <rPr>
        <u/>
        <sz val="10"/>
        <rFont val="Arial"/>
        <family val="2"/>
      </rPr>
      <t>Remarque importante :</t>
    </r>
    <r>
      <rPr>
        <sz val="10"/>
        <rFont val="Arial"/>
        <family val="2"/>
      </rPr>
      <t xml:space="preserve"> les positions journalières ne peuvent être copiées que sur la ligne correspondante du personnel, si ce n'est pas le cas alors il n'y a pas de copie.</t>
    </r>
  </si>
  <si>
    <r>
      <rPr>
        <u/>
        <sz val="10"/>
        <rFont val="Arial"/>
        <family val="2"/>
      </rPr>
      <t>Remarque importante 2 :</t>
    </r>
    <r>
      <rPr>
        <sz val="10"/>
        <rFont val="Arial"/>
        <family val="2"/>
      </rPr>
      <t xml:space="preserve"> les activités horaires ne sont copiables que sur les quatre ligne Heures Ouvrables du personnel et hors des jours chômés, si ce n'est pas le cas alors il n'y a pas de copie</t>
    </r>
  </si>
  <si>
    <r>
      <rPr>
        <u/>
        <sz val="10"/>
        <rFont val="Arial"/>
        <family val="2"/>
      </rPr>
      <t>Remarque importante 3 :</t>
    </r>
    <r>
      <rPr>
        <sz val="10"/>
        <rFont val="Arial"/>
        <family val="2"/>
      </rPr>
      <t xml:space="preserve"> les positions particulières de congés payés ne sont pas copiées sur les jours chômés.</t>
    </r>
  </si>
  <si>
    <t>Pas de gomme / Gomme express : permet de mettre en marche ou pas la "gomme".</t>
  </si>
  <si>
    <t>une pour les heures hors heures ouvrables (HHO), ce son les heures sup du soir.</t>
  </si>
  <si>
    <t>une pour les heures hors heures ouvrables (HHO), ce son les heures sup du matin.</t>
  </si>
  <si>
    <t>une pour la position journalière du personnel.</t>
  </si>
  <si>
    <t>Une ligne découpée automatiquement pour afficher les numéros de semaine.</t>
  </si>
  <si>
    <t>une colonne titre des différentes lignes du personnel.</t>
  </si>
  <si>
    <t>une colonne pour les noms des personnels.</t>
  </si>
  <si>
    <t>Pour les jours fériés français et alsaciens, indiquez s'ils sont chômés ou pas.</t>
  </si>
  <si>
    <t>Vendredi Saint (Alsacien)</t>
  </si>
  <si>
    <r>
      <rPr>
        <u/>
        <sz val="10"/>
        <rFont val="Arial"/>
        <family val="2"/>
      </rPr>
      <t>Remarque importante 2 :</t>
    </r>
    <r>
      <rPr>
        <sz val="10"/>
        <rFont val="Arial"/>
        <family val="2"/>
      </rPr>
      <t xml:space="preserve"> il y a trois ligne à ne pas "modifier", ce sont celles qui servent à calculer les jours de congés payés restant pour l'année. Les valeurs des cellules peuvent être modifiées</t>
    </r>
  </si>
  <si>
    <t>mais quoi qu'il arrive les codes les représentant doivent rester dans CES cellules !</t>
  </si>
  <si>
    <t>Janvier</t>
  </si>
  <si>
    <t>Choix de la période</t>
  </si>
  <si>
    <t>Début</t>
  </si>
  <si>
    <t>Fin</t>
  </si>
  <si>
    <t>Année entière</t>
  </si>
  <si>
    <t>Février</t>
  </si>
  <si>
    <t>Mars</t>
  </si>
  <si>
    <t>Avril</t>
  </si>
  <si>
    <t>Mai</t>
  </si>
  <si>
    <t>Juin</t>
  </si>
  <si>
    <t>Juillet</t>
  </si>
  <si>
    <t>Août</t>
  </si>
  <si>
    <t>Septembre</t>
  </si>
  <si>
    <t>Octobre</t>
  </si>
  <si>
    <t>Novembre</t>
  </si>
  <si>
    <t>Décembre</t>
  </si>
  <si>
    <t>H</t>
  </si>
  <si>
    <t>AL</t>
  </si>
  <si>
    <t>AM</t>
  </si>
  <si>
    <t>Cette feuille permet d'avoir un récap individuel, sur toutes les catégories horaires et sur les diverses positions journalières.</t>
  </si>
  <si>
    <t>Ce récap peut être fait sur l'année entière ou sur un mois choisi : pour cela rien de plus simple, dans la cellule A1, sélectionnez le type de récap voulu.</t>
  </si>
  <si>
    <t>Feuille "Récap Individuel" :</t>
  </si>
  <si>
    <t>Feuille "Récap Global Activité Horaire" :</t>
  </si>
  <si>
    <t>Cette feuille permet d'avoir un récap global par mois et par année de toutes les catégories d'activitées horaire de tout le personnel.</t>
  </si>
  <si>
    <t>Premier trimestre</t>
  </si>
  <si>
    <t>Deuxième trimestre</t>
  </si>
  <si>
    <t>Troisième trimestre</t>
  </si>
  <si>
    <t>Quatrième trimestre</t>
  </si>
  <si>
    <t>Premier semestre</t>
  </si>
  <si>
    <t>Deuxième semestre</t>
  </si>
  <si>
    <t>Nombre max de personnel</t>
  </si>
  <si>
    <t>Feuille "Système" :</t>
  </si>
  <si>
    <t>C'est la feuille qui va vous servire pour paramètrer le planning à vos besoins. Ci-dessous le fonctionnement des différentes parties de cette feuille.</t>
  </si>
  <si>
    <t>Cliquez sur le bouton "Activité/Position", le userform s'affiche.</t>
  </si>
  <si>
    <t>Lors d'une sélection multiple ou simple, l'activité ne se recopie pas sur les chômés ! La seule activité acceptée sur les jours chômés est "l'heure sup", c'est à dire qu'il faut entrer une durée en heure directement sur les cellules.</t>
  </si>
  <si>
    <t>Cette valeur sera repérée par une cellule sur fond jaune et une écriture en gras.</t>
  </si>
  <si>
    <t>Tableau de calcul des zones de début de mois et fin de mois, ainsi que les trimestres et semestres, afin de prendre en compte le décalage des années bisexstile. Util pour la feuille "Récap Individuel".</t>
  </si>
  <si>
    <t>tbe</t>
  </si>
  <si>
    <t>TBE</t>
  </si>
  <si>
    <t>Ceci dit il y a sur la feuille "Récap Individuel", un cumul en jour de ces différentes positions journalières (permet de voir qu'un personnel a été en 2014 17 jours en stage, 5 jours en maladie...</t>
  </si>
  <si>
    <t>Autre jour de la semainei Chômé ou pas</t>
  </si>
  <si>
    <t>NB personnel : nombre de personnel suivi. Valeur automatique ! (=NBVAL(a:a)-3 =&gt; le 3 correspond aux trois valeurs suivantes : nom du service, l'intitulé Personnels Ajout/Sup et l'intitulé de colonne Personnels qui se trouvent dans le début de la colonne A</t>
  </si>
  <si>
    <t>Si vous supprimez une de ces valeurs, alors réduisez d'autant la valeur 3.</t>
  </si>
  <si>
    <t>Sur cette feuille il n'y a pas de récap global des positions journalières, seule "les heures" sont suivies.</t>
  </si>
  <si>
    <t>Pour des rensignement, des critiques, des remarques, des suggestions, une seule adresse :</t>
  </si>
  <si>
    <t>Consultation</t>
  </si>
  <si>
    <t>A1.1</t>
  </si>
  <si>
    <t>AMAFAR Intervenants</t>
  </si>
  <si>
    <t>Fête Cafre</t>
  </si>
  <si>
    <t>Accueil &amp; Ecoute (PIF)</t>
  </si>
  <si>
    <t>A.1</t>
  </si>
  <si>
    <t>DJSCS : Conseil Conjugal &amp; Familial</t>
  </si>
  <si>
    <t>A.1.2</t>
  </si>
  <si>
    <t>A.2</t>
  </si>
  <si>
    <t>A.2.1</t>
  </si>
  <si>
    <t>REAAP</t>
  </si>
  <si>
    <t>A.2.1.1</t>
  </si>
  <si>
    <t>A.2.2</t>
  </si>
  <si>
    <t>A.2.3</t>
  </si>
  <si>
    <t>A.2.4</t>
  </si>
  <si>
    <t>Groupe de Paroles</t>
  </si>
  <si>
    <t>A.2.1.2</t>
  </si>
  <si>
    <t>Rencontres Ponctuelles</t>
  </si>
  <si>
    <t>A2.1.3</t>
  </si>
  <si>
    <t>A2.1.4</t>
  </si>
  <si>
    <t>A2.1.5</t>
  </si>
  <si>
    <t>Café des Parents</t>
  </si>
  <si>
    <t>Consult EPE</t>
  </si>
  <si>
    <t>Multimédia</t>
  </si>
  <si>
    <t>A.3</t>
  </si>
  <si>
    <t>A.4</t>
  </si>
  <si>
    <t>A.5</t>
  </si>
  <si>
    <t>A.6</t>
  </si>
  <si>
    <t>A.7</t>
  </si>
  <si>
    <t>A.8</t>
  </si>
  <si>
    <t>A.9</t>
  </si>
  <si>
    <t>A.2.2.1</t>
  </si>
  <si>
    <t>A.2.2.2</t>
  </si>
  <si>
    <t>A.2.5</t>
  </si>
  <si>
    <t>CUCS ST-DENIS : Questions de Parents</t>
  </si>
  <si>
    <t>Marie ST-DENIS : Soutien cellule familiale</t>
  </si>
  <si>
    <t>GP du Chaudron</t>
  </si>
  <si>
    <t>Adultes Relais</t>
  </si>
  <si>
    <t>Dvp Social ZAC Bois Rouge</t>
  </si>
  <si>
    <t>A.10</t>
  </si>
  <si>
    <t>A.11</t>
  </si>
  <si>
    <t>A.12</t>
  </si>
  <si>
    <t>A.13</t>
  </si>
  <si>
    <t>A.14</t>
  </si>
  <si>
    <t>FIPD - DRDFE : Femmes victimes de violence</t>
  </si>
  <si>
    <t>Médiations Pénales</t>
  </si>
  <si>
    <t>CUCS ST-PAUL : Ravine Daniel et Barrage)</t>
  </si>
  <si>
    <t>Lutte c/incivilités en milieu scolaire</t>
  </si>
  <si>
    <t>Accueil de jour</t>
  </si>
  <si>
    <t>Parentalité ST-ANDRE</t>
  </si>
  <si>
    <t>B.1</t>
  </si>
  <si>
    <t>B.2</t>
  </si>
  <si>
    <t>B.3</t>
  </si>
  <si>
    <t>Education Prévention (EAS)</t>
  </si>
  <si>
    <t>B.4</t>
  </si>
  <si>
    <t>B.5</t>
  </si>
  <si>
    <t>B.6</t>
  </si>
  <si>
    <t>B.7</t>
  </si>
  <si>
    <t>B3.1</t>
  </si>
  <si>
    <t>B3.2</t>
  </si>
  <si>
    <t xml:space="preserve">Erosion Scolaire Collège Bourbon </t>
  </si>
  <si>
    <t>Erosion Scolaire Collège Chaudron</t>
  </si>
  <si>
    <t>Lutte c/incivilités Candide Azéma B</t>
  </si>
  <si>
    <t>Accueil Collectif Mineurs (ACM)</t>
  </si>
  <si>
    <t>Centre du Brûlé</t>
  </si>
  <si>
    <t>Décrochage scolaire : Bilan Psycho</t>
  </si>
  <si>
    <t>C.1</t>
  </si>
  <si>
    <t>C.2</t>
  </si>
  <si>
    <t>C.3</t>
  </si>
  <si>
    <t>C.3.1</t>
  </si>
  <si>
    <t>C.3.2</t>
  </si>
  <si>
    <t>C.3.3</t>
  </si>
  <si>
    <t>C.3.4</t>
  </si>
  <si>
    <t>C.3.5</t>
  </si>
  <si>
    <t>C.3.6</t>
  </si>
  <si>
    <t>C.3.7</t>
  </si>
  <si>
    <t>C.3.8</t>
  </si>
  <si>
    <t>Atelier Lecture Familiale</t>
  </si>
  <si>
    <t>Alpha Famille Migrant (BdR)</t>
  </si>
  <si>
    <t>Case à Lire</t>
  </si>
  <si>
    <t>C.A.L : 2012/2013</t>
  </si>
  <si>
    <t>F.1</t>
  </si>
  <si>
    <t>F.2</t>
  </si>
  <si>
    <t>F.3</t>
  </si>
  <si>
    <t>F.4</t>
  </si>
  <si>
    <t>E.1</t>
  </si>
  <si>
    <t>E.2</t>
  </si>
  <si>
    <t>E.3</t>
  </si>
  <si>
    <t>E.4</t>
  </si>
  <si>
    <t>Axe 1 : Parents</t>
  </si>
  <si>
    <t>Heure</t>
  </si>
  <si>
    <t>Axe 2 : Jeunes</t>
  </si>
  <si>
    <t>Axe 3 : Illétrisme</t>
  </si>
  <si>
    <t>Axe 4</t>
  </si>
  <si>
    <t>Axe 5</t>
  </si>
  <si>
    <t>Axe 6 : Prestation</t>
  </si>
  <si>
    <t>Axe 7</t>
  </si>
  <si>
    <t>Axe 8</t>
  </si>
  <si>
    <t>Sous catégorie 4_1</t>
  </si>
  <si>
    <t>Sous catégorie 5_1</t>
  </si>
  <si>
    <t>Sous catégorie 6_1</t>
  </si>
  <si>
    <t>item7_1</t>
  </si>
  <si>
    <t>code 7_1</t>
  </si>
  <si>
    <t>item8_1</t>
  </si>
  <si>
    <t>code 8_1</t>
  </si>
  <si>
    <t>Sous catégorie 4_2</t>
  </si>
  <si>
    <t>Sous catégorie 5_2</t>
  </si>
  <si>
    <t>Sous catégorie 6_2</t>
  </si>
  <si>
    <t>item7_2</t>
  </si>
  <si>
    <t>code 7_2</t>
  </si>
  <si>
    <t>item8_2</t>
  </si>
  <si>
    <t>code 8_2</t>
  </si>
  <si>
    <t>Sous catégorie 4_3</t>
  </si>
  <si>
    <t>Sous catégorie 5_3</t>
  </si>
  <si>
    <t>Sous catégorie 6_3</t>
  </si>
  <si>
    <t>item7_3</t>
  </si>
  <si>
    <t>code 7_3</t>
  </si>
  <si>
    <t>Sous catégorie 4_4</t>
  </si>
  <si>
    <t>Sous catégorie 5_4</t>
  </si>
  <si>
    <t>Sous catégorie 6_4</t>
  </si>
  <si>
    <t>item7_4</t>
  </si>
  <si>
    <t>code 7_4</t>
  </si>
  <si>
    <t>item7_5</t>
  </si>
  <si>
    <t>code 7_5</t>
  </si>
  <si>
    <t>C.3.8.1</t>
  </si>
  <si>
    <t>C.3.8.2</t>
  </si>
  <si>
    <t>code vide</t>
  </si>
  <si>
    <t>pas d'heure ce sont des périodes</t>
  </si>
  <si>
    <t>&lt;= Ne pas déplacer ces 3 valeurs, elles servent au calcul des congés.
Ce sont des cellules "nomées" elle servent aux différentes macro</t>
  </si>
  <si>
    <t>Dernière ligne du tabeau planning</t>
  </si>
  <si>
    <t>Agenda 1</t>
  </si>
  <si>
    <t>Agenda 2</t>
  </si>
  <si>
    <t>Agenda 3</t>
  </si>
  <si>
    <t>Agenda 4</t>
  </si>
  <si>
    <t>Total mensuel toutes catégories</t>
  </si>
  <si>
    <t>Vers le haut / Vers le bas : permet de scroller un personnel vers le haut ou le bas.</t>
  </si>
  <si>
    <t>Avant toutes choses il vous faut "paramètrer" votre suivi au niveau de la feuille "Système" ET "BD"</t>
  </si>
  <si>
    <t>Possibilité d'imprimer tout ?</t>
  </si>
  <si>
    <t xml:space="preserve">Nom
</t>
  </si>
  <si>
    <t>Personnel Ajout/Sup</t>
  </si>
  <si>
    <t>Evidemment vous pouvez aller plus loin mais il n'y a que 365 jours dans une année ! =&gt;</t>
  </si>
  <si>
    <t>A partir de la ligne 10, vous pouvez rajouter les jours chômés de votre choix. Sans limite !!! Si ce n'est qu'une année comporte QUE 365 jours ! ;-)</t>
  </si>
  <si>
    <t>Indique le dernière ligne utilisée sur la feuille "Planning" - valeur automatique ne pas modifier !!!</t>
  </si>
  <si>
    <t>Ne pas modifier ces cellules !!! Merci</t>
  </si>
  <si>
    <t>Dans la colonne H I J :</t>
  </si>
  <si>
    <t>Indique le nombre de personnel gérable par l'appication - valeur automatique ne pas modifier !!! Si vous voulez augmenter le nombre de personnel suivi par l'application, il suffit de faire un copier/coller de la dernière ligne quadrillée de la feuille "Récap Individuel". La valeur en colonne V se mettra alors à jour.</t>
  </si>
  <si>
    <t>Sélectionnez la position journalière ou une activité grâce aux deux listes déroulantes.</t>
  </si>
  <si>
    <t>Une erreur ? Une fois le userform fermé, sélectionnez la gomme et cliquez sur l'erreur.</t>
  </si>
  <si>
    <t>C'est ici que le fichier est limité en personnels, il suffit de cliquer sur le boutton adéquate pour accroitre le nombre de personnel suivi. Suite à cette acroissement, il faut lancer la macro par le bouton "Ajouter" sur la feuille "Planning" pour créer la nouvelle ligne</t>
  </si>
  <si>
    <t xml:space="preserve"> de suivi du personnel.</t>
  </si>
  <si>
    <t>Dans les colonnes D E F :</t>
  </si>
  <si>
    <t>Rubrique</t>
  </si>
  <si>
    <t>Cellule Rubrique : à la place de rubrique indiquez le nom de celle-ci. C'est ce nom qui apparaitra dans la liste déroulante du userform.</t>
  </si>
  <si>
    <t>Cellule code : c'est la représentation visuelle que prendra la cellule de la sous catégorie de la catégorie concernée. Ce code couleur sera répercuter lors des saisies d'activités .</t>
  </si>
  <si>
    <t>Cellule heures : c'est ici que vous indiquez le "forfait" horaire de la sous catégorie de la catégorie concernée</t>
  </si>
  <si>
    <t>La seule contrainte est que la colonne "Code" ne pocède pas de cellule vide ! C'est la colonne qui permet de créer les liste déroulantes, alors s'il y a une cellule vide, la liste ne sera pas entière</t>
  </si>
  <si>
    <t>Catégorie 2</t>
  </si>
  <si>
    <t>Catégorie 3</t>
  </si>
  <si>
    <t>Catégorie 4</t>
  </si>
  <si>
    <t>Catégorie 6</t>
  </si>
  <si>
    <t>Catégorie 7</t>
  </si>
  <si>
    <t>Catégorie 9</t>
  </si>
  <si>
    <t>Catégorie 10</t>
  </si>
  <si>
    <t>C1.3</t>
  </si>
  <si>
    <t>C1.4</t>
  </si>
  <si>
    <t>C1.5</t>
  </si>
  <si>
    <t>C1.6</t>
  </si>
  <si>
    <t>C1.7</t>
  </si>
  <si>
    <t>C1.8</t>
  </si>
  <si>
    <t>C1.9</t>
  </si>
  <si>
    <t>C1.10</t>
  </si>
  <si>
    <t>visue liste</t>
  </si>
  <si>
    <t>Pas bon !!!</t>
  </si>
  <si>
    <t>bon !</t>
  </si>
  <si>
    <t>Une fois le premier groupe de trois colonnes remplies, pour changer de rubrique il suffit de remplir trois autres colonnes sur la droite. Ces groupes de trois colonnes sont repérés par les couleurs grise et gris clair.</t>
  </si>
  <si>
    <t>Dans les colonnes A B C :</t>
  </si>
  <si>
    <t>X</t>
  </si>
  <si>
    <t>Congés</t>
  </si>
  <si>
    <t>STG</t>
  </si>
  <si>
    <t>CGS</t>
  </si>
  <si>
    <t>Colonne X : ici la colonne n'a de but que le fonctionnement de la macro qui travail sur des groupes de trois colonne, donc ne pas supprimmer cette colonne, merci.</t>
  </si>
  <si>
    <t>Feuille "BD" :</t>
  </si>
  <si>
    <t>Dans les trois première colonnes de la feuille "BD"vous pouvez indiquez autant de position journalière différente que vous voulez. La différence avec l'activité horaire, il n'y a pas de calcul horaire pour ces positions</t>
  </si>
  <si>
    <t>mais la présence de la troisième colonne est nécessaire pour la macro.</t>
  </si>
  <si>
    <t>Le principe de renseignement est le même que ci-dessus si ce n'est qu'il n'y a pas de forfait horaire puisque c'est journalier.</t>
  </si>
  <si>
    <t>LouReeD - Excel-Pratique - Planning Activité V4.0.xlsm</t>
  </si>
  <si>
    <t>Petite application sans prétention de gestion de planning de personnel
version 4.0</t>
  </si>
  <si>
    <t>Personnel 11</t>
  </si>
  <si>
    <t>C.3.8.3</t>
  </si>
  <si>
    <t>C.3.8.4</t>
  </si>
  <si>
    <t>C.A.L : 2013/2014</t>
  </si>
  <si>
    <t>C.A.L : 2014/2015</t>
  </si>
  <si>
    <t>Jessica</t>
  </si>
  <si>
    <t>Florence</t>
  </si>
  <si>
    <t>Cyprien</t>
  </si>
  <si>
    <t>Linda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</si>
</sst>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mm\ yyyy"/>
    <numFmt numFmtId="165" formatCode="ddd"/>
    <numFmt numFmtId="166" formatCode="dd"/>
    <numFmt numFmtId="167" formatCode="dd\ mmm\ yy"/>
  </numFmts>
  <fonts count="43">
    <font>
      <sz val="10"/>
      <name val="Arial"/>
    </font>
    <font>
      <sz val="11"/>
      <color theme="1"/>
      <name val="Calibri"/>
      <family val="2"/>
      <scheme val="minor"/>
    </font>
    <font>
      <sz val="11"/>
      <color theme="1"/>
      <name val="Calibri"/>
      <family val="2"/>
      <scheme val="minor"/>
    </font>
    <font>
      <b/>
      <sz val="9"/>
      <name val="Arial"/>
      <family val="2"/>
    </font>
    <font>
      <b/>
      <sz val="14"/>
      <name val="Arial"/>
      <family val="2"/>
    </font>
    <font>
      <u/>
      <sz val="10"/>
      <color indexed="12"/>
      <name val="Arial"/>
      <family val="2"/>
    </font>
    <font>
      <b/>
      <sz val="10"/>
      <name val="Arial"/>
      <family val="2"/>
    </font>
    <font>
      <b/>
      <sz val="8"/>
      <name val="Arial"/>
      <family val="2"/>
    </font>
    <font>
      <sz val="10"/>
      <name val="Arial"/>
      <family val="2"/>
    </font>
    <font>
      <sz val="8"/>
      <name val="Arial"/>
      <family val="2"/>
    </font>
    <font>
      <b/>
      <sz val="18"/>
      <name val="Arial"/>
      <family val="2"/>
    </font>
    <font>
      <b/>
      <sz val="10"/>
      <color theme="0"/>
      <name val="Arial"/>
      <family val="2"/>
    </font>
    <font>
      <sz val="10"/>
      <color theme="0" tint="-0.249977111117893"/>
      <name val="Arial"/>
      <family val="2"/>
    </font>
    <font>
      <b/>
      <sz val="18"/>
      <color theme="0" tint="-0.249977111117893"/>
      <name val="Arial"/>
      <family val="2"/>
    </font>
    <font>
      <b/>
      <sz val="12"/>
      <name val="Arial"/>
      <family val="2"/>
    </font>
    <font>
      <u/>
      <sz val="12"/>
      <color indexed="12"/>
      <name val="Arial"/>
      <family val="2"/>
    </font>
    <font>
      <sz val="12"/>
      <name val="Arial"/>
      <family val="2"/>
    </font>
    <font>
      <b/>
      <sz val="12"/>
      <color theme="0"/>
      <name val="Arial"/>
      <family val="2"/>
    </font>
    <font>
      <sz val="11"/>
      <name val="Arial"/>
      <family val="2"/>
    </font>
    <font>
      <b/>
      <sz val="8"/>
      <name val="Calibri"/>
      <family val="2"/>
      <scheme val="minor"/>
    </font>
    <font>
      <b/>
      <sz val="9"/>
      <name val="Calibri"/>
      <family val="2"/>
      <scheme val="minor"/>
    </font>
    <font>
      <sz val="8"/>
      <name val="Calibri"/>
      <family val="2"/>
      <scheme val="minor"/>
    </font>
    <font>
      <b/>
      <i/>
      <u/>
      <sz val="10"/>
      <name val="Arial"/>
      <family val="2"/>
    </font>
    <font>
      <sz val="10"/>
      <name val="Algerian"/>
      <family val="5"/>
    </font>
    <font>
      <sz val="22"/>
      <name val="GilliesGotDLig"/>
      <family val="4"/>
    </font>
    <font>
      <b/>
      <sz val="10"/>
      <name val="Calibri"/>
      <family val="2"/>
      <scheme val="minor"/>
    </font>
    <font>
      <sz val="10"/>
      <name val="Calibri"/>
      <family val="2"/>
      <scheme val="minor"/>
    </font>
    <font>
      <sz val="22"/>
      <name val="Arial"/>
      <family val="2"/>
    </font>
    <font>
      <sz val="10"/>
      <color rgb="FFFFFF00"/>
      <name val="Arial"/>
      <family val="2"/>
    </font>
    <font>
      <b/>
      <sz val="20"/>
      <color rgb="FFFFFF00"/>
      <name val="Arial"/>
      <family val="2"/>
    </font>
    <font>
      <u/>
      <sz val="10"/>
      <name val="Arial"/>
      <family val="2"/>
    </font>
    <font>
      <sz val="36"/>
      <name val="Arial"/>
      <family val="2"/>
    </font>
    <font>
      <sz val="16"/>
      <name val="Arial"/>
      <family val="2"/>
    </font>
    <font>
      <i/>
      <sz val="10"/>
      <color theme="0"/>
      <name val="Arial"/>
      <family val="2"/>
    </font>
    <font>
      <b/>
      <sz val="22"/>
      <color theme="0"/>
      <name val="Arial"/>
      <family val="2"/>
    </font>
    <font>
      <sz val="22"/>
      <color theme="0"/>
      <name val="Arial"/>
      <family val="2"/>
    </font>
    <font>
      <sz val="14"/>
      <name val="Arial"/>
      <family val="2"/>
    </font>
    <font>
      <sz val="10"/>
      <name val="Arial"/>
    </font>
    <font>
      <b/>
      <sz val="13"/>
      <color theme="0"/>
      <name val="Calibri"/>
      <family val="2"/>
      <scheme val="minor"/>
    </font>
    <font>
      <b/>
      <sz val="13"/>
      <color theme="0"/>
      <name val="Arial"/>
      <family val="2"/>
    </font>
    <font>
      <sz val="10"/>
      <color theme="1"/>
      <name val="Calibri"/>
      <family val="2"/>
      <scheme val="minor"/>
    </font>
    <font>
      <b/>
      <i/>
      <sz val="10"/>
      <color rgb="FFFFFF00"/>
      <name val="Calibri"/>
      <family val="2"/>
      <scheme val="minor"/>
    </font>
    <font>
      <i/>
      <sz val="10"/>
      <color theme="1"/>
      <name val="Calibri"/>
      <family val="2"/>
      <scheme val="minor"/>
    </font>
  </fonts>
  <fills count="40">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6" tint="0.39997558519241921"/>
        <bgColor indexed="64"/>
      </patternFill>
    </fill>
    <fill>
      <gradientFill degree="45">
        <stop position="0">
          <color theme="6" tint="0.40000610370189521"/>
        </stop>
        <stop position="1">
          <color theme="0"/>
        </stop>
      </gradientFill>
    </fill>
    <fill>
      <gradientFill degree="45">
        <stop position="0">
          <color theme="0"/>
        </stop>
        <stop position="1">
          <color theme="6" tint="0.40000610370189521"/>
        </stop>
      </gradientFill>
    </fill>
    <fill>
      <patternFill patternType="solid">
        <fgColor rgb="FF00CCFF"/>
        <bgColor indexed="64"/>
      </patternFill>
    </fill>
    <fill>
      <patternFill patternType="solid">
        <fgColor rgb="FF92D050"/>
        <bgColor indexed="64"/>
      </patternFill>
    </fill>
    <fill>
      <patternFill patternType="solid">
        <fgColor rgb="FF00FF0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59999389629810485"/>
        <bgColor indexed="64"/>
      </patternFill>
    </fill>
    <fill>
      <patternFill patternType="lightDown"/>
    </fill>
    <fill>
      <gradientFill degree="270">
        <stop position="0">
          <color theme="0"/>
        </stop>
        <stop position="1">
          <color rgb="FFFF00FF"/>
        </stop>
      </gradientFill>
    </fill>
    <fill>
      <gradientFill type="path" left="0.5" right="0.5" top="0.5" bottom="0.5">
        <stop position="0">
          <color rgb="FF00B050"/>
        </stop>
        <stop position="1">
          <color rgb="FFFFFF00"/>
        </stop>
      </gradientFill>
    </fill>
    <fill>
      <patternFill patternType="darkTrellis"/>
    </fill>
    <fill>
      <gradientFill type="path" left="0.5" right="0.5" top="0.5" bottom="0.5">
        <stop position="0">
          <color theme="1"/>
        </stop>
        <stop position="1">
          <color rgb="FFFF0000"/>
        </stop>
      </gradientFill>
    </fill>
    <fill>
      <patternFill patternType="solid">
        <fgColor theme="3" tint="0.59999389629810485"/>
        <bgColor indexed="64"/>
      </patternFill>
    </fill>
    <fill>
      <patternFill patternType="solid">
        <fgColor theme="0" tint="-0.249977111117893"/>
        <bgColor indexed="64"/>
      </patternFill>
    </fill>
    <fill>
      <patternFill patternType="solid">
        <fgColor rgb="FFFF99CC"/>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rgb="FFFAFD7F"/>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theme="7"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7030A0"/>
        <bgColor indexed="64"/>
      </patternFill>
    </fill>
    <fill>
      <patternFill patternType="solid">
        <fgColor rgb="FF00B0F0"/>
        <bgColor indexed="64"/>
      </patternFill>
    </fill>
    <fill>
      <patternFill patternType="solid">
        <fgColor rgb="FF00B0F0"/>
        <bgColor auto="1"/>
      </patternFill>
    </fill>
    <fill>
      <patternFill patternType="solid">
        <fgColor rgb="FFFFC000"/>
        <bgColor indexed="64"/>
      </patternFill>
    </fill>
    <fill>
      <patternFill patternType="solid">
        <fgColor rgb="FFC2D69A"/>
        <bgColor indexed="64"/>
      </patternFill>
    </fill>
  </fills>
  <borders count="2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diagonalDown="1">
      <left style="double">
        <color indexed="64"/>
      </left>
      <right style="double">
        <color indexed="64"/>
      </right>
      <top style="double">
        <color indexed="64"/>
      </top>
      <bottom style="double">
        <color indexed="64"/>
      </bottom>
      <diagonal style="thin">
        <color indexed="64"/>
      </diagonal>
    </border>
    <border diagonalUp="1">
      <left style="thin">
        <color indexed="64"/>
      </left>
      <right/>
      <top style="thin">
        <color indexed="64"/>
      </top>
      <bottom style="thin">
        <color indexed="64"/>
      </bottom>
      <diagonal style="thin">
        <color indexed="64"/>
      </diagonal>
    </border>
    <border>
      <left style="medium">
        <color rgb="FFFF0000"/>
      </left>
      <right style="medium">
        <color rgb="FFFF0000"/>
      </right>
      <top style="medium">
        <color rgb="FFFF0000"/>
      </top>
      <bottom style="medium">
        <color rgb="FFFF0000"/>
      </bottom>
      <diagonal/>
    </border>
    <border>
      <left style="thick">
        <color rgb="FF00FF00"/>
      </left>
      <right style="thick">
        <color rgb="FF00FF00"/>
      </right>
      <top style="thick">
        <color rgb="FF00FF00"/>
      </top>
      <bottom style="thick">
        <color rgb="FF00FF00"/>
      </bottom>
      <diagonal/>
    </border>
  </borders>
  <cellStyleXfs count="5">
    <xf numFmtId="0" fontId="0" fillId="0" borderId="0"/>
    <xf numFmtId="0" fontId="5" fillId="0" borderId="0" applyNumberFormat="0" applyFill="0" applyBorder="0" applyAlignment="0" applyProtection="0">
      <alignment vertical="top"/>
      <protection locked="0"/>
    </xf>
    <xf numFmtId="0" fontId="8" fillId="0" borderId="0"/>
    <xf numFmtId="0" fontId="2" fillId="0" borderId="0"/>
    <xf numFmtId="0" fontId="37" fillId="0" borderId="0"/>
  </cellStyleXfs>
  <cellXfs count="326">
    <xf numFmtId="0" fontId="0" fillId="0" borderId="0" xfId="0"/>
    <xf numFmtId="0" fontId="0" fillId="0" borderId="0" xfId="0" applyAlignment="1">
      <alignment horizontal="center"/>
    </xf>
    <xf numFmtId="0" fontId="0" fillId="0" borderId="0" xfId="0" applyFill="1" applyAlignment="1">
      <alignment horizontal="center" vertical="center"/>
    </xf>
    <xf numFmtId="0" fontId="6" fillId="0" borderId="0" xfId="0" applyFont="1" applyAlignment="1">
      <alignment horizontal="center" vertical="center" wrapText="1"/>
    </xf>
    <xf numFmtId="167" fontId="6" fillId="0" borderId="2" xfId="0" applyNumberFormat="1" applyFont="1" applyBorder="1" applyAlignment="1">
      <alignment horizontal="center" vertical="center" wrapText="1"/>
    </xf>
    <xf numFmtId="165" fontId="3" fillId="0" borderId="1" xfId="0" applyNumberFormat="1" applyFont="1" applyFill="1" applyBorder="1" applyAlignment="1">
      <alignment horizontal="center" vertical="center"/>
    </xf>
    <xf numFmtId="166" fontId="3" fillId="0" borderId="1" xfId="0" applyNumberFormat="1" applyFont="1" applyFill="1" applyBorder="1" applyAlignment="1">
      <alignment horizontal="center" vertical="center"/>
    </xf>
    <xf numFmtId="0" fontId="0" fillId="0" borderId="0" xfId="0" applyAlignment="1">
      <alignment horizontal="center" vertical="center"/>
    </xf>
    <xf numFmtId="0" fontId="6" fillId="0" borderId="4" xfId="0" applyNumberFormat="1" applyFont="1" applyFill="1" applyBorder="1" applyAlignment="1">
      <alignment vertical="center"/>
    </xf>
    <xf numFmtId="0" fontId="6" fillId="0" borderId="0" xfId="0" applyFont="1" applyFill="1" applyAlignment="1">
      <alignment horizontal="center" vertical="center"/>
    </xf>
    <xf numFmtId="0" fontId="6" fillId="0" borderId="3" xfId="0" applyFont="1" applyFill="1" applyBorder="1" applyAlignment="1">
      <alignment vertical="center"/>
    </xf>
    <xf numFmtId="0" fontId="6" fillId="0" borderId="4" xfId="0" applyFont="1" applyFill="1" applyBorder="1" applyAlignment="1">
      <alignment vertical="center"/>
    </xf>
    <xf numFmtId="0" fontId="12" fillId="0" borderId="0" xfId="0" applyFont="1" applyFill="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vertical="center"/>
    </xf>
    <xf numFmtId="0" fontId="7" fillId="0" borderId="1" xfId="0" applyNumberFormat="1" applyFont="1" applyFill="1" applyBorder="1" applyAlignment="1">
      <alignment horizontal="center" vertical="center"/>
    </xf>
    <xf numFmtId="0" fontId="7" fillId="0" borderId="15"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7" fillId="0" borderId="12" xfId="0" applyNumberFormat="1" applyFont="1" applyFill="1" applyBorder="1" applyAlignment="1">
      <alignment horizontal="center" vertical="center"/>
    </xf>
    <xf numFmtId="0" fontId="7" fillId="0" borderId="14" xfId="0" applyNumberFormat="1" applyFont="1" applyFill="1" applyBorder="1" applyAlignment="1">
      <alignment horizontal="center" vertical="center"/>
    </xf>
    <xf numFmtId="0" fontId="7" fillId="0" borderId="16"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6" fillId="0" borderId="3" xfId="0" applyFont="1" applyFill="1" applyBorder="1" applyAlignment="1">
      <alignment horizontal="center" vertical="center"/>
    </xf>
    <xf numFmtId="1" fontId="6" fillId="0" borderId="4" xfId="0" applyNumberFormat="1" applyFont="1" applyFill="1" applyBorder="1" applyAlignment="1">
      <alignment horizontal="center" vertical="center"/>
    </xf>
    <xf numFmtId="0" fontId="6" fillId="0" borderId="4" xfId="0" applyFont="1" applyFill="1" applyBorder="1" applyAlignment="1">
      <alignment horizontal="center" vertical="center"/>
    </xf>
    <xf numFmtId="0" fontId="0" fillId="0" borderId="4" xfId="0" applyFill="1" applyBorder="1" applyAlignment="1">
      <alignment horizontal="center" vertical="center"/>
    </xf>
    <xf numFmtId="0" fontId="12" fillId="0" borderId="4" xfId="0" applyFont="1" applyFill="1" applyBorder="1" applyAlignment="1">
      <alignment horizontal="center" vertical="center"/>
    </xf>
    <xf numFmtId="165" fontId="3" fillId="0" borderId="2" xfId="0" applyNumberFormat="1" applyFont="1" applyFill="1" applyBorder="1" applyAlignment="1">
      <alignment horizontal="center" vertical="center"/>
    </xf>
    <xf numFmtId="0" fontId="10" fillId="0" borderId="16" xfId="0" applyFont="1" applyFill="1" applyBorder="1" applyAlignment="1">
      <alignment horizontal="center" vertical="center"/>
    </xf>
    <xf numFmtId="1" fontId="10" fillId="0" borderId="17" xfId="0" applyNumberFormat="1" applyFont="1" applyFill="1" applyBorder="1" applyAlignment="1">
      <alignment horizontal="center" vertical="center"/>
    </xf>
    <xf numFmtId="0" fontId="10" fillId="0" borderId="17" xfId="0" applyFont="1" applyFill="1" applyBorder="1" applyAlignment="1">
      <alignment horizontal="center" vertical="center"/>
    </xf>
    <xf numFmtId="0" fontId="10" fillId="0" borderId="17" xfId="0" applyNumberFormat="1" applyFont="1" applyFill="1" applyBorder="1" applyAlignment="1">
      <alignment horizontal="center" vertical="center"/>
    </xf>
    <xf numFmtId="0" fontId="13" fillId="0" borderId="17"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4" xfId="0" applyFont="1" applyFill="1" applyBorder="1" applyAlignment="1">
      <alignment horizontal="center" vertical="center"/>
    </xf>
    <xf numFmtId="0" fontId="6" fillId="0" borderId="0" xfId="0" applyFont="1" applyAlignment="1">
      <alignment horizontal="center" vertical="center" wrapText="1"/>
    </xf>
    <xf numFmtId="0" fontId="3" fillId="4" borderId="0" xfId="1" applyFont="1" applyFill="1" applyBorder="1" applyAlignment="1" applyProtection="1">
      <alignment vertical="center"/>
    </xf>
    <xf numFmtId="0" fontId="6" fillId="4" borderId="0" xfId="1" applyFont="1" applyFill="1" applyBorder="1" applyAlignment="1" applyProtection="1">
      <alignment vertical="center"/>
    </xf>
    <xf numFmtId="0" fontId="0" fillId="4" borderId="0" xfId="0" applyFill="1" applyBorder="1" applyAlignment="1">
      <alignment horizontal="center" vertical="center"/>
    </xf>
    <xf numFmtId="0" fontId="6" fillId="4" borderId="0" xfId="0" applyFont="1" applyFill="1" applyBorder="1" applyAlignment="1">
      <alignment vertical="center"/>
    </xf>
    <xf numFmtId="0" fontId="6" fillId="4" borderId="0" xfId="0" applyFont="1" applyFill="1" applyBorder="1" applyAlignment="1">
      <alignment horizontal="center" vertical="center"/>
    </xf>
    <xf numFmtId="0" fontId="6" fillId="4" borderId="0" xfId="0" applyNumberFormat="1" applyFont="1" applyFill="1" applyBorder="1" applyAlignment="1">
      <alignment vertical="center"/>
    </xf>
    <xf numFmtId="0" fontId="0" fillId="4" borderId="0" xfId="0" applyFill="1" applyAlignment="1">
      <alignment horizontal="center" vertical="center"/>
    </xf>
    <xf numFmtId="0" fontId="12" fillId="4" borderId="0" xfId="0" applyFont="1" applyFill="1" applyAlignment="1">
      <alignment horizontal="center" vertical="center"/>
    </xf>
    <xf numFmtId="1" fontId="6" fillId="4" borderId="0" xfId="0" applyNumberFormat="1" applyFont="1" applyFill="1" applyBorder="1" applyAlignment="1">
      <alignment horizontal="center" vertical="center"/>
    </xf>
    <xf numFmtId="0" fontId="6" fillId="4" borderId="11" xfId="0" applyFont="1" applyFill="1" applyBorder="1" applyAlignment="1">
      <alignment vertical="center"/>
    </xf>
    <xf numFmtId="0" fontId="3" fillId="4" borderId="0" xfId="0" applyFont="1" applyFill="1" applyBorder="1" applyAlignment="1">
      <alignment vertical="center"/>
    </xf>
    <xf numFmtId="0" fontId="6" fillId="4" borderId="0" xfId="0" applyNumberFormat="1" applyFont="1" applyFill="1" applyBorder="1" applyAlignment="1">
      <alignment horizontal="center" vertical="center"/>
    </xf>
    <xf numFmtId="0" fontId="0" fillId="4" borderId="0" xfId="0" applyFill="1" applyBorder="1" applyAlignment="1">
      <alignment vertical="center"/>
    </xf>
    <xf numFmtId="0" fontId="6" fillId="4" borderId="0" xfId="0" applyFont="1" applyFill="1" applyAlignment="1">
      <alignment horizontal="center" vertical="center"/>
    </xf>
    <xf numFmtId="0" fontId="14" fillId="4" borderId="0" xfId="0" applyFont="1" applyFill="1" applyBorder="1" applyAlignment="1">
      <alignment vertical="center"/>
    </xf>
    <xf numFmtId="14" fontId="14" fillId="4" borderId="11" xfId="0" applyNumberFormat="1" applyFont="1" applyFill="1" applyBorder="1" applyAlignment="1">
      <alignment vertical="center"/>
    </xf>
    <xf numFmtId="0" fontId="14" fillId="4" borderId="0" xfId="1" applyFont="1" applyFill="1" applyBorder="1" applyAlignment="1" applyProtection="1">
      <alignment vertical="center"/>
    </xf>
    <xf numFmtId="0" fontId="14" fillId="4" borderId="11" xfId="1" applyFont="1" applyFill="1" applyBorder="1" applyAlignment="1" applyProtection="1">
      <alignment vertical="center"/>
    </xf>
    <xf numFmtId="0" fontId="14" fillId="4" borderId="11" xfId="0" applyFont="1" applyFill="1" applyBorder="1" applyAlignment="1">
      <alignment vertical="center"/>
    </xf>
    <xf numFmtId="0" fontId="15" fillId="4" borderId="0" xfId="1" applyFont="1" applyFill="1" applyBorder="1" applyAlignment="1" applyProtection="1">
      <alignment vertical="center"/>
    </xf>
    <xf numFmtId="0" fontId="16" fillId="4" borderId="0" xfId="0" applyFont="1" applyFill="1" applyBorder="1" applyAlignment="1">
      <alignment horizontal="center" vertical="center"/>
    </xf>
    <xf numFmtId="0" fontId="16" fillId="4" borderId="11"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0" xfId="0" applyFont="1" applyFill="1" applyAlignment="1">
      <alignment horizontal="center" vertical="center"/>
    </xf>
    <xf numFmtId="0" fontId="14" fillId="4" borderId="0" xfId="0" applyFont="1" applyFill="1" applyBorder="1" applyAlignment="1">
      <alignment horizontal="centerContinuous" vertical="center"/>
    </xf>
    <xf numFmtId="0" fontId="14" fillId="4" borderId="11" xfId="0" applyFont="1" applyFill="1" applyBorder="1" applyAlignment="1">
      <alignment horizontal="centerContinuous" vertical="center"/>
    </xf>
    <xf numFmtId="0" fontId="14" fillId="10" borderId="0" xfId="0" applyFont="1" applyFill="1" applyBorder="1" applyAlignment="1">
      <alignment vertical="center"/>
    </xf>
    <xf numFmtId="0" fontId="18" fillId="4" borderId="13" xfId="0" applyFont="1" applyFill="1" applyBorder="1" applyAlignment="1">
      <alignment horizontal="center" vertical="center"/>
    </xf>
    <xf numFmtId="0" fontId="6" fillId="4" borderId="2" xfId="0" applyFont="1" applyFill="1" applyBorder="1" applyAlignment="1">
      <alignment horizontal="center" vertical="center" wrapText="1"/>
    </xf>
    <xf numFmtId="0" fontId="6" fillId="4" borderId="0" xfId="1" applyFont="1" applyFill="1" applyBorder="1" applyAlignment="1" applyProtection="1">
      <alignment horizontal="centerContinuous" vertical="center"/>
    </xf>
    <xf numFmtId="0" fontId="7" fillId="4" borderId="15" xfId="0" applyFont="1" applyFill="1" applyBorder="1" applyAlignment="1">
      <alignment horizontal="centerContinuous" vertical="center"/>
    </xf>
    <xf numFmtId="0" fontId="6" fillId="4" borderId="0" xfId="0" applyFont="1" applyFill="1" applyBorder="1" applyAlignment="1">
      <alignment horizontal="centerContinuous" vertical="center"/>
    </xf>
    <xf numFmtId="0" fontId="0" fillId="0" borderId="0" xfId="0" applyAlignment="1">
      <alignment horizontal="center" vertical="center"/>
    </xf>
    <xf numFmtId="165" fontId="10" fillId="13" borderId="5" xfId="0" applyNumberFormat="1" applyFont="1" applyFill="1" applyBorder="1" applyAlignment="1">
      <alignment horizontal="center" vertical="center"/>
    </xf>
    <xf numFmtId="165" fontId="10" fillId="14" borderId="5" xfId="0" applyNumberFormat="1" applyFont="1" applyFill="1" applyBorder="1" applyAlignment="1">
      <alignment horizontal="center" vertical="center"/>
    </xf>
    <xf numFmtId="164" fontId="10" fillId="13" borderId="4" xfId="0" applyNumberFormat="1" applyFont="1" applyFill="1" applyBorder="1" applyAlignment="1">
      <alignment horizontal="centerContinuous" vertical="center"/>
    </xf>
    <xf numFmtId="164" fontId="10" fillId="14" borderId="3" xfId="0" applyNumberFormat="1" applyFont="1" applyFill="1" applyBorder="1" applyAlignment="1">
      <alignment horizontal="centerContinuous" vertical="center"/>
    </xf>
    <xf numFmtId="164" fontId="10" fillId="14" borderId="4" xfId="0" applyNumberFormat="1" applyFont="1" applyFill="1" applyBorder="1" applyAlignment="1">
      <alignment horizontal="centerContinuous" vertical="center"/>
    </xf>
    <xf numFmtId="164" fontId="10" fillId="14" borderId="5" xfId="0" applyNumberFormat="1" applyFont="1" applyFill="1" applyBorder="1" applyAlignment="1">
      <alignment horizontal="centerContinuous" vertical="center"/>
    </xf>
    <xf numFmtId="0" fontId="19" fillId="9" borderId="2" xfId="0" applyFont="1" applyFill="1" applyBorder="1" applyAlignment="1">
      <alignment horizontal="center" vertical="center"/>
    </xf>
    <xf numFmtId="0" fontId="20" fillId="0" borderId="1" xfId="0" applyNumberFormat="1" applyFont="1" applyFill="1" applyBorder="1" applyAlignment="1">
      <alignment horizontal="center" vertical="center"/>
    </xf>
    <xf numFmtId="0" fontId="21" fillId="0" borderId="2" xfId="0" applyFont="1" applyBorder="1" applyAlignment="1">
      <alignment horizontal="center" vertical="center"/>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0" fillId="0" borderId="0" xfId="0" applyAlignment="1">
      <alignment vertical="center"/>
    </xf>
    <xf numFmtId="0" fontId="0" fillId="15" borderId="0" xfId="0" applyFill="1" applyAlignment="1">
      <alignment vertical="center"/>
    </xf>
    <xf numFmtId="0" fontId="8" fillId="0" borderId="2" xfId="0" applyFont="1" applyBorder="1" applyAlignment="1">
      <alignment horizontal="left" vertical="top"/>
    </xf>
    <xf numFmtId="0" fontId="8" fillId="0" borderId="2" xfId="0" applyFont="1" applyBorder="1" applyAlignment="1">
      <alignment horizontal="right"/>
    </xf>
    <xf numFmtId="0" fontId="8" fillId="5" borderId="2" xfId="0" applyFont="1" applyFill="1" applyBorder="1" applyAlignment="1">
      <alignment horizontal="center" vertical="center"/>
    </xf>
    <xf numFmtId="0" fontId="24" fillId="19" borderId="3" xfId="0" applyFont="1" applyFill="1" applyBorder="1" applyAlignment="1">
      <alignment vertical="center"/>
    </xf>
    <xf numFmtId="0" fontId="0" fillId="21" borderId="5" xfId="0" applyFill="1" applyBorder="1" applyAlignment="1">
      <alignment vertical="center"/>
    </xf>
    <xf numFmtId="0" fontId="0" fillId="20" borderId="6" xfId="0" applyFill="1" applyBorder="1" applyAlignment="1">
      <alignment vertical="center"/>
    </xf>
    <xf numFmtId="0" fontId="19" fillId="7" borderId="20" xfId="0" applyFont="1" applyFill="1" applyBorder="1" applyAlignment="1">
      <alignment horizontal="left" vertical="top"/>
    </xf>
    <xf numFmtId="0" fontId="0" fillId="22" borderId="19" xfId="0" applyFill="1" applyBorder="1" applyAlignment="1">
      <alignment vertical="center"/>
    </xf>
    <xf numFmtId="0" fontId="8" fillId="0" borderId="20" xfId="0" applyFont="1" applyBorder="1" applyAlignment="1">
      <alignment vertical="top"/>
    </xf>
    <xf numFmtId="0" fontId="23" fillId="23" borderId="5" xfId="0" applyFont="1" applyFill="1" applyBorder="1" applyAlignment="1">
      <alignment horizontal="center" vertical="center"/>
    </xf>
    <xf numFmtId="0" fontId="22" fillId="17" borderId="21" xfId="0" applyFont="1" applyFill="1" applyBorder="1" applyAlignment="1">
      <alignment horizontal="center" vertical="center"/>
    </xf>
    <xf numFmtId="0" fontId="8" fillId="0" borderId="0" xfId="0" applyFont="1" applyAlignment="1">
      <alignment vertical="center"/>
    </xf>
    <xf numFmtId="0" fontId="7" fillId="4" borderId="2" xfId="0" applyFont="1" applyFill="1" applyBorder="1" applyAlignment="1">
      <alignment horizontal="center" vertical="center" shrinkToFit="1"/>
    </xf>
    <xf numFmtId="0" fontId="0" fillId="13" borderId="5" xfId="0" applyFill="1" applyBorder="1" applyAlignment="1">
      <alignment vertical="center"/>
    </xf>
    <xf numFmtId="0" fontId="6" fillId="26" borderId="3" xfId="0" applyFont="1" applyFill="1" applyBorder="1" applyAlignment="1">
      <alignment horizontal="center" vertical="center"/>
    </xf>
    <xf numFmtId="0" fontId="6" fillId="26" borderId="4" xfId="1" applyFont="1" applyFill="1" applyBorder="1" applyAlignment="1" applyProtection="1">
      <alignment horizontal="center" vertical="center"/>
    </xf>
    <xf numFmtId="0" fontId="6" fillId="26" borderId="5" xfId="0" applyFont="1" applyFill="1" applyBorder="1" applyAlignment="1">
      <alignment horizontal="center" vertical="center"/>
    </xf>
    <xf numFmtId="0" fontId="25" fillId="4" borderId="15" xfId="0" applyFont="1" applyFill="1" applyBorder="1" applyAlignment="1">
      <alignment horizontal="centerContinuous" vertical="center"/>
    </xf>
    <xf numFmtId="0" fontId="26" fillId="15" borderId="2" xfId="0" applyFont="1" applyFill="1" applyBorder="1" applyAlignment="1">
      <alignment horizontal="center" vertical="center"/>
    </xf>
    <xf numFmtId="0" fontId="7" fillId="0" borderId="3" xfId="0" applyNumberFormat="1" applyFont="1" applyFill="1" applyBorder="1" applyAlignment="1">
      <alignment horizontal="center" vertical="center"/>
    </xf>
    <xf numFmtId="0" fontId="7" fillId="0" borderId="4" xfId="0" applyNumberFormat="1" applyFont="1" applyFill="1" applyBorder="1" applyAlignment="1">
      <alignment horizontal="center" vertical="center"/>
    </xf>
    <xf numFmtId="0" fontId="7" fillId="0" borderId="5" xfId="0" applyNumberFormat="1" applyFont="1" applyFill="1" applyBorder="1" applyAlignment="1">
      <alignment horizontal="center" vertical="center"/>
    </xf>
    <xf numFmtId="0" fontId="25" fillId="4" borderId="2" xfId="0" applyFont="1" applyFill="1" applyBorder="1" applyAlignment="1">
      <alignment horizontal="center" vertical="center"/>
    </xf>
    <xf numFmtId="0" fontId="26" fillId="0" borderId="0" xfId="0" applyFont="1" applyAlignment="1">
      <alignment horizontal="center" vertical="center"/>
    </xf>
    <xf numFmtId="0" fontId="26" fillId="0" borderId="8"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0" xfId="0" applyFont="1" applyFill="1" applyBorder="1" applyAlignment="1">
      <alignment horizontal="center" vertical="center"/>
    </xf>
    <xf numFmtId="0" fontId="26" fillId="0" borderId="0" xfId="0" applyFont="1" applyBorder="1" applyAlignment="1">
      <alignment horizontal="center" vertical="center"/>
    </xf>
    <xf numFmtId="0" fontId="26" fillId="0" borderId="9" xfId="0" applyFont="1" applyFill="1" applyBorder="1" applyAlignment="1">
      <alignment horizontal="center" vertical="center"/>
    </xf>
    <xf numFmtId="14" fontId="26" fillId="15" borderId="2" xfId="0" applyNumberFormat="1" applyFont="1" applyFill="1" applyBorder="1" applyAlignment="1">
      <alignment horizontal="center" vertical="center"/>
    </xf>
    <xf numFmtId="0" fontId="26" fillId="3" borderId="2" xfId="0" applyFont="1" applyFill="1" applyBorder="1" applyAlignment="1">
      <alignment horizontal="center" vertical="center"/>
    </xf>
    <xf numFmtId="0" fontId="26" fillId="6" borderId="2" xfId="0" applyFont="1" applyFill="1" applyBorder="1" applyAlignment="1">
      <alignment horizontal="center" vertical="center"/>
    </xf>
    <xf numFmtId="0" fontId="25" fillId="6" borderId="2" xfId="0" applyFont="1" applyFill="1" applyBorder="1" applyAlignment="1">
      <alignment horizontal="center" vertical="center"/>
    </xf>
    <xf numFmtId="0" fontId="26" fillId="0" borderId="2" xfId="0" applyFont="1" applyBorder="1" applyAlignment="1">
      <alignment horizontal="center" vertical="center"/>
    </xf>
    <xf numFmtId="16" fontId="26" fillId="15" borderId="2" xfId="0" applyNumberFormat="1" applyFont="1" applyFill="1" applyBorder="1" applyAlignment="1">
      <alignment horizontal="center" vertical="center"/>
    </xf>
    <xf numFmtId="0" fontId="25" fillId="7" borderId="18" xfId="0" applyFont="1" applyFill="1" applyBorder="1" applyAlignment="1">
      <alignment horizontal="left" vertical="top"/>
    </xf>
    <xf numFmtId="0" fontId="25" fillId="8" borderId="18" xfId="0" applyFont="1" applyFill="1" applyBorder="1" applyAlignment="1">
      <alignment horizontal="right"/>
    </xf>
    <xf numFmtId="0" fontId="26" fillId="0" borderId="2" xfId="0" applyFont="1" applyFill="1" applyBorder="1" applyAlignment="1">
      <alignment horizontal="center" vertical="center"/>
    </xf>
    <xf numFmtId="0" fontId="26" fillId="6" borderId="7" xfId="0" applyFont="1" applyFill="1" applyBorder="1" applyAlignment="1">
      <alignment horizontal="center" vertical="center"/>
    </xf>
    <xf numFmtId="0" fontId="25" fillId="0" borderId="2" xfId="0" applyFont="1" applyFill="1" applyBorder="1" applyAlignment="1">
      <alignment horizontal="center" vertical="center"/>
    </xf>
    <xf numFmtId="0" fontId="26" fillId="2" borderId="2" xfId="0" applyFont="1" applyFill="1" applyBorder="1" applyAlignment="1">
      <alignment horizontal="center" vertical="center"/>
    </xf>
    <xf numFmtId="0" fontId="25" fillId="2" borderId="2" xfId="0" applyFont="1" applyFill="1" applyBorder="1" applyAlignment="1">
      <alignment horizontal="center" vertical="center"/>
    </xf>
    <xf numFmtId="0" fontId="25" fillId="3" borderId="2" xfId="0" applyFont="1" applyFill="1" applyBorder="1" applyAlignment="1">
      <alignment horizontal="center" vertical="center"/>
    </xf>
    <xf numFmtId="14" fontId="26" fillId="0" borderId="2" xfId="0" applyNumberFormat="1" applyFont="1" applyFill="1" applyBorder="1" applyAlignment="1">
      <alignment horizontal="center" vertical="center"/>
    </xf>
    <xf numFmtId="0" fontId="26" fillId="24" borderId="2" xfId="0" applyFont="1" applyFill="1" applyBorder="1" applyAlignment="1">
      <alignment horizontal="center" vertical="center"/>
    </xf>
    <xf numFmtId="0" fontId="25" fillId="24" borderId="2" xfId="0" applyFont="1" applyFill="1" applyBorder="1" applyAlignment="1">
      <alignment horizontal="center" vertical="center"/>
    </xf>
    <xf numFmtId="0" fontId="25" fillId="4" borderId="0" xfId="0" applyFont="1" applyFill="1" applyAlignment="1">
      <alignment horizontal="center" vertical="center"/>
    </xf>
    <xf numFmtId="0" fontId="6" fillId="27" borderId="3" xfId="0" applyFont="1" applyFill="1" applyBorder="1" applyAlignment="1">
      <alignment horizontal="center" vertical="center"/>
    </xf>
    <xf numFmtId="0" fontId="25" fillId="27" borderId="4" xfId="0" applyFont="1" applyFill="1" applyBorder="1" applyAlignment="1">
      <alignment horizontal="center" vertical="center"/>
    </xf>
    <xf numFmtId="0" fontId="6" fillId="27" borderId="5" xfId="0" applyFont="1" applyFill="1" applyBorder="1" applyAlignment="1">
      <alignment horizontal="centerContinuous" vertical="center"/>
    </xf>
    <xf numFmtId="0" fontId="6" fillId="15" borderId="5" xfId="0" applyFont="1" applyFill="1" applyBorder="1" applyAlignment="1">
      <alignment horizontal="center" vertical="center"/>
    </xf>
    <xf numFmtId="0" fontId="7" fillId="17" borderId="3" xfId="0" applyFont="1" applyFill="1" applyBorder="1" applyAlignment="1">
      <alignment horizontal="right"/>
    </xf>
    <xf numFmtId="0" fontId="25" fillId="17" borderId="4" xfId="0" applyFont="1" applyFill="1" applyBorder="1" applyAlignment="1">
      <alignment horizontal="center" vertical="center"/>
    </xf>
    <xf numFmtId="0" fontId="6" fillId="17" borderId="5" xfId="0" applyFont="1" applyFill="1" applyBorder="1" applyAlignment="1">
      <alignment horizontal="center" vertical="center"/>
    </xf>
    <xf numFmtId="0" fontId="7" fillId="15" borderId="3" xfId="0" applyFont="1" applyFill="1" applyBorder="1" applyAlignment="1">
      <alignment horizontal="left" vertical="top"/>
    </xf>
    <xf numFmtId="0" fontId="25" fillId="15" borderId="4" xfId="1" applyFont="1" applyFill="1" applyBorder="1" applyAlignment="1" applyProtection="1">
      <alignment horizontal="center" vertical="center"/>
    </xf>
    <xf numFmtId="0" fontId="11" fillId="28" borderId="3" xfId="0" applyFont="1" applyFill="1" applyBorder="1" applyAlignment="1">
      <alignment horizontal="center" vertical="center"/>
    </xf>
    <xf numFmtId="0" fontId="25" fillId="28" borderId="4" xfId="0" applyFont="1" applyFill="1" applyBorder="1" applyAlignment="1">
      <alignment horizontal="center" vertical="center"/>
    </xf>
    <xf numFmtId="0" fontId="6" fillId="28" borderId="5" xfId="0" applyFont="1" applyFill="1" applyBorder="1" applyAlignment="1">
      <alignment horizontal="center" vertical="center"/>
    </xf>
    <xf numFmtId="0" fontId="0" fillId="3" borderId="0" xfId="0" applyFill="1" applyAlignment="1">
      <alignment vertical="center"/>
    </xf>
    <xf numFmtId="0" fontId="28" fillId="2" borderId="0" xfId="0" applyFont="1" applyFill="1" applyAlignment="1">
      <alignment vertical="center"/>
    </xf>
    <xf numFmtId="0" fontId="8" fillId="3" borderId="0" xfId="0" applyFont="1" applyFill="1" applyAlignment="1">
      <alignment vertical="center"/>
    </xf>
    <xf numFmtId="0" fontId="0" fillId="0" borderId="0" xfId="0" applyFill="1" applyAlignment="1">
      <alignment vertical="center"/>
    </xf>
    <xf numFmtId="0" fontId="26" fillId="4" borderId="2" xfId="0" applyFont="1" applyFill="1" applyBorder="1" applyAlignment="1">
      <alignment horizontal="center" vertical="center"/>
    </xf>
    <xf numFmtId="0" fontId="26" fillId="0" borderId="7" xfId="0" applyFont="1" applyFill="1" applyBorder="1" applyAlignment="1">
      <alignment horizontal="center" vertical="center"/>
    </xf>
    <xf numFmtId="0" fontId="26" fillId="0" borderId="2" xfId="0" quotePrefix="1" applyFont="1" applyBorder="1" applyAlignment="1">
      <alignment horizontal="center" vertical="center"/>
    </xf>
    <xf numFmtId="0" fontId="6" fillId="29" borderId="0" xfId="0" applyFont="1" applyFill="1" applyBorder="1" applyAlignment="1">
      <alignment vertical="center"/>
    </xf>
    <xf numFmtId="0" fontId="6" fillId="29" borderId="0" xfId="0" applyNumberFormat="1" applyFont="1" applyFill="1" applyBorder="1" applyAlignment="1">
      <alignment vertical="center"/>
    </xf>
    <xf numFmtId="0" fontId="6" fillId="29" borderId="0" xfId="0" applyFont="1" applyFill="1" applyBorder="1" applyAlignment="1">
      <alignment horizontal="center" vertical="center"/>
    </xf>
    <xf numFmtId="0" fontId="0" fillId="29" borderId="0" xfId="0" applyFill="1" applyAlignment="1">
      <alignment horizontal="center" vertical="center"/>
    </xf>
    <xf numFmtId="0" fontId="12" fillId="29" borderId="0" xfId="0" applyFont="1" applyFill="1" applyAlignment="1">
      <alignment horizontal="center" vertical="center"/>
    </xf>
    <xf numFmtId="0" fontId="0" fillId="29" borderId="0" xfId="0" applyFill="1" applyBorder="1" applyAlignment="1">
      <alignment horizontal="center" vertical="center"/>
    </xf>
    <xf numFmtId="1" fontId="6" fillId="29" borderId="0" xfId="0" applyNumberFormat="1" applyFont="1" applyFill="1"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30" borderId="3" xfId="0" applyFill="1" applyBorder="1" applyAlignment="1">
      <alignment vertical="center"/>
    </xf>
    <xf numFmtId="0" fontId="0" fillId="30" borderId="4" xfId="0" applyFill="1" applyBorder="1" applyAlignment="1">
      <alignment vertical="center"/>
    </xf>
    <xf numFmtId="0" fontId="0" fillId="30" borderId="5" xfId="0" applyFill="1" applyBorder="1" applyAlignment="1">
      <alignment vertical="center"/>
    </xf>
    <xf numFmtId="0" fontId="0" fillId="2" borderId="0" xfId="0" applyFill="1" applyAlignment="1">
      <alignment vertical="center"/>
    </xf>
    <xf numFmtId="0" fontId="8" fillId="31" borderId="3" xfId="0" applyFont="1" applyFill="1" applyBorder="1" applyAlignment="1">
      <alignment vertical="center"/>
    </xf>
    <xf numFmtId="0" fontId="0" fillId="31" borderId="4" xfId="0" applyFill="1" applyBorder="1" applyAlignment="1">
      <alignment vertical="center"/>
    </xf>
    <xf numFmtId="0" fontId="0" fillId="31" borderId="5" xfId="0" applyFill="1" applyBorder="1" applyAlignment="1">
      <alignment vertical="center"/>
    </xf>
    <xf numFmtId="0" fontId="0" fillId="16" borderId="0" xfId="0" applyFill="1" applyAlignment="1">
      <alignment vertical="center"/>
    </xf>
    <xf numFmtId="0" fontId="8" fillId="16" borderId="0" xfId="0" applyFont="1" applyFill="1" applyAlignment="1">
      <alignment vertical="center"/>
    </xf>
    <xf numFmtId="0" fontId="0" fillId="31" borderId="3" xfId="0" applyFill="1" applyBorder="1" applyAlignment="1">
      <alignment vertical="center"/>
    </xf>
    <xf numFmtId="0" fontId="22" fillId="18" borderId="2" xfId="0" applyFont="1" applyFill="1" applyBorder="1" applyAlignment="1">
      <alignment horizontal="center" vertical="center"/>
    </xf>
    <xf numFmtId="0" fontId="6" fillId="3" borderId="2" xfId="0" applyFont="1" applyFill="1" applyBorder="1" applyAlignment="1">
      <alignment horizontal="right" vertical="center"/>
    </xf>
    <xf numFmtId="0" fontId="33" fillId="2" borderId="2" xfId="0" applyFont="1" applyFill="1" applyBorder="1" applyAlignment="1">
      <alignment horizontal="center" vertical="center"/>
    </xf>
    <xf numFmtId="0" fontId="0" fillId="4" borderId="3" xfId="0" applyFill="1" applyBorder="1" applyAlignment="1">
      <alignment vertical="center"/>
    </xf>
    <xf numFmtId="0" fontId="0" fillId="4" borderId="4" xfId="0" applyFill="1" applyBorder="1" applyAlignment="1">
      <alignment vertical="center"/>
    </xf>
    <xf numFmtId="0" fontId="0" fillId="4" borderId="4" xfId="0" applyFill="1" applyBorder="1" applyAlignment="1">
      <alignment horizontal="center" vertical="center"/>
    </xf>
    <xf numFmtId="0" fontId="0" fillId="4" borderId="5" xfId="0" applyFill="1" applyBorder="1" applyAlignment="1">
      <alignment vertical="center"/>
    </xf>
    <xf numFmtId="0" fontId="0" fillId="0" borderId="4" xfId="0" applyBorder="1" applyAlignment="1">
      <alignment horizontal="center" vertical="center"/>
    </xf>
    <xf numFmtId="0" fontId="8" fillId="4" borderId="4" xfId="0" applyFont="1" applyFill="1" applyBorder="1" applyAlignment="1">
      <alignment horizontal="center" vertical="center"/>
    </xf>
    <xf numFmtId="0" fontId="8" fillId="0" borderId="4" xfId="0" applyFont="1" applyFill="1" applyBorder="1" applyAlignment="1">
      <alignment horizontal="center" vertical="center"/>
    </xf>
    <xf numFmtId="0" fontId="36" fillId="4" borderId="13" xfId="0" applyFont="1" applyFill="1" applyBorder="1" applyAlignment="1">
      <alignment horizontal="center" vertical="center"/>
    </xf>
    <xf numFmtId="0" fontId="36" fillId="0" borderId="0" xfId="0" applyFont="1" applyFill="1" applyBorder="1" applyAlignment="1">
      <alignment horizontal="center" vertical="center"/>
    </xf>
    <xf numFmtId="0" fontId="36" fillId="0" borderId="0" xfId="0" applyFont="1" applyFill="1" applyAlignment="1">
      <alignment horizontal="center" vertical="center"/>
    </xf>
    <xf numFmtId="0" fontId="2" fillId="0" borderId="0" xfId="3"/>
    <xf numFmtId="0" fontId="2" fillId="0" borderId="2" xfId="3" applyBorder="1" applyAlignment="1">
      <alignment horizontal="center" vertical="center"/>
    </xf>
    <xf numFmtId="0" fontId="26" fillId="0" borderId="2" xfId="4" applyFont="1" applyFill="1" applyBorder="1" applyAlignment="1">
      <alignment horizontal="center" vertical="center"/>
    </xf>
    <xf numFmtId="0" fontId="26" fillId="0" borderId="3" xfId="4" applyFont="1" applyFill="1" applyBorder="1" applyAlignment="1">
      <alignment horizontal="center" vertical="center"/>
    </xf>
    <xf numFmtId="0" fontId="26" fillId="0" borderId="2" xfId="2" applyFont="1" applyFill="1" applyBorder="1" applyAlignment="1">
      <alignment horizontal="center" vertical="center"/>
    </xf>
    <xf numFmtId="0" fontId="26" fillId="0" borderId="3" xfId="2" applyFont="1" applyFill="1" applyBorder="1" applyAlignment="1">
      <alignment horizontal="center" vertical="center"/>
    </xf>
    <xf numFmtId="0" fontId="2" fillId="0" borderId="0" xfId="3" applyAlignment="1">
      <alignment horizontal="center" vertical="center"/>
    </xf>
    <xf numFmtId="0" fontId="2" fillId="0" borderId="3" xfId="3" applyBorder="1" applyAlignment="1">
      <alignment horizontal="center" vertical="center"/>
    </xf>
    <xf numFmtId="0" fontId="2" fillId="0" borderId="5" xfId="3" applyBorder="1" applyAlignment="1">
      <alignment horizontal="center" vertical="center"/>
    </xf>
    <xf numFmtId="0" fontId="25" fillId="0" borderId="0" xfId="0" applyFont="1" applyFill="1" applyBorder="1" applyAlignment="1">
      <alignment horizontal="center" vertical="center"/>
    </xf>
    <xf numFmtId="0" fontId="25" fillId="0" borderId="0" xfId="0" applyFont="1" applyBorder="1" applyAlignment="1">
      <alignment horizontal="center" vertical="center"/>
    </xf>
    <xf numFmtId="0" fontId="0" fillId="0" borderId="2" xfId="0" applyBorder="1" applyAlignment="1">
      <alignment horizontal="center" vertical="center" textRotation="90"/>
    </xf>
    <xf numFmtId="0" fontId="0" fillId="16" borderId="2" xfId="0" applyFill="1" applyBorder="1" applyAlignment="1">
      <alignment horizontal="center" vertical="center" wrapText="1"/>
    </xf>
    <xf numFmtId="0" fontId="32" fillId="24" borderId="2" xfId="0" applyFont="1" applyFill="1" applyBorder="1" applyAlignment="1">
      <alignment horizontal="center" vertical="center"/>
    </xf>
    <xf numFmtId="0" fontId="0" fillId="12" borderId="2" xfId="0" applyFill="1" applyBorder="1" applyAlignment="1" applyProtection="1">
      <alignment horizontal="center" vertical="center" textRotation="90" wrapText="1"/>
      <protection hidden="1"/>
    </xf>
    <xf numFmtId="0" fontId="0" fillId="16" borderId="2" xfId="0" applyFill="1" applyBorder="1" applyAlignment="1" applyProtection="1">
      <alignment horizontal="center" vertical="center" textRotation="90" wrapText="1"/>
      <protection hidden="1"/>
    </xf>
    <xf numFmtId="0" fontId="6" fillId="4" borderId="7" xfId="0" applyFont="1" applyFill="1" applyBorder="1" applyAlignment="1">
      <alignment horizontal="center" vertical="center" wrapText="1"/>
    </xf>
    <xf numFmtId="0" fontId="2" fillId="34" borderId="2" xfId="3" applyFill="1" applyBorder="1" applyAlignment="1">
      <alignment horizontal="center" vertical="center"/>
    </xf>
    <xf numFmtId="0" fontId="26" fillId="6" borderId="1" xfId="0" applyFont="1" applyFill="1" applyBorder="1" applyAlignment="1">
      <alignment horizontal="center" vertical="center"/>
    </xf>
    <xf numFmtId="0" fontId="25" fillId="6" borderId="1" xfId="0" applyFont="1" applyFill="1" applyBorder="1" applyAlignment="1">
      <alignment horizontal="center" vertical="center"/>
    </xf>
    <xf numFmtId="0" fontId="2" fillId="0" borderId="16" xfId="3" applyBorder="1" applyAlignment="1">
      <alignment horizontal="center" vertical="center"/>
    </xf>
    <xf numFmtId="0" fontId="2" fillId="0" borderId="10" xfId="3" applyBorder="1" applyAlignment="1">
      <alignment horizontal="center" vertical="center"/>
    </xf>
    <xf numFmtId="0" fontId="26" fillId="0" borderId="1" xfId="4" applyFont="1" applyFill="1" applyBorder="1" applyAlignment="1">
      <alignment horizontal="center" vertical="center"/>
    </xf>
    <xf numFmtId="0" fontId="26" fillId="0" borderId="16" xfId="4" applyFont="1" applyFill="1" applyBorder="1" applyAlignment="1">
      <alignment horizontal="center" vertical="center"/>
    </xf>
    <xf numFmtId="0" fontId="26" fillId="0" borderId="1" xfId="2" applyFont="1" applyFill="1" applyBorder="1" applyAlignment="1">
      <alignment horizontal="center" vertical="center"/>
    </xf>
    <xf numFmtId="0" fontId="26" fillId="0" borderId="16" xfId="2" applyFont="1" applyFill="1" applyBorder="1" applyAlignment="1">
      <alignment horizontal="center" vertical="center"/>
    </xf>
    <xf numFmtId="0" fontId="2" fillId="0" borderId="1" xfId="3" applyBorder="1" applyAlignment="1">
      <alignment horizontal="center" vertical="center"/>
    </xf>
    <xf numFmtId="0" fontId="2" fillId="33" borderId="2" xfId="3" applyFill="1" applyBorder="1"/>
    <xf numFmtId="0" fontId="2" fillId="33" borderId="2" xfId="3" applyFill="1" applyBorder="1" applyAlignment="1">
      <alignment horizontal="center"/>
    </xf>
    <xf numFmtId="0" fontId="2" fillId="34" borderId="2" xfId="3" applyFill="1" applyBorder="1"/>
    <xf numFmtId="0" fontId="2" fillId="3" borderId="2" xfId="3" applyFill="1" applyBorder="1" applyAlignment="1">
      <alignment horizontal="center"/>
    </xf>
    <xf numFmtId="0" fontId="1" fillId="3" borderId="2" xfId="3" applyFont="1" applyFill="1" applyBorder="1" applyAlignment="1">
      <alignment horizontal="center"/>
    </xf>
    <xf numFmtId="167" fontId="6" fillId="0" borderId="7" xfId="0" applyNumberFormat="1" applyFont="1" applyBorder="1" applyAlignment="1">
      <alignment horizontal="center" vertical="center" wrapText="1"/>
    </xf>
    <xf numFmtId="0" fontId="26" fillId="0" borderId="8" xfId="0" applyFont="1" applyBorder="1" applyAlignment="1">
      <alignment horizontal="center" vertical="center"/>
    </xf>
    <xf numFmtId="0" fontId="6" fillId="11" borderId="6" xfId="1" applyFont="1" applyFill="1" applyBorder="1" applyAlignment="1" applyProtection="1">
      <alignment horizontal="center" vertical="center"/>
    </xf>
    <xf numFmtId="0" fontId="25"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25" fillId="4" borderId="2" xfId="0" applyFont="1" applyFill="1" applyBorder="1" applyAlignment="1">
      <alignment horizontal="center" vertical="center"/>
    </xf>
    <xf numFmtId="0" fontId="14" fillId="35" borderId="0" xfId="1" applyFont="1" applyFill="1" applyBorder="1" applyAlignment="1" applyProtection="1">
      <alignment horizontal="centerContinuous" vertical="center"/>
    </xf>
    <xf numFmtId="0" fontId="14" fillId="35" borderId="11" xfId="1" applyFont="1" applyFill="1" applyBorder="1" applyAlignment="1" applyProtection="1">
      <alignment horizontal="centerContinuous" vertical="center"/>
    </xf>
    <xf numFmtId="0" fontId="6" fillId="35" borderId="15" xfId="1" applyFont="1" applyFill="1" applyBorder="1" applyAlignment="1" applyProtection="1">
      <alignment horizontal="centerContinuous" vertical="center"/>
    </xf>
    <xf numFmtId="0" fontId="17" fillId="35" borderId="16" xfId="0" applyFont="1" applyFill="1" applyBorder="1" applyAlignment="1">
      <alignment horizontal="center" vertical="center"/>
    </xf>
    <xf numFmtId="0" fontId="14" fillId="35" borderId="17" xfId="0" applyFont="1" applyFill="1" applyBorder="1" applyAlignment="1">
      <alignment horizontal="center" vertical="center"/>
    </xf>
    <xf numFmtId="0" fontId="17" fillId="35" borderId="17" xfId="0" applyFont="1" applyFill="1" applyBorder="1" applyAlignment="1">
      <alignment horizontal="center" vertical="center"/>
    </xf>
    <xf numFmtId="0" fontId="14" fillId="35" borderId="10" xfId="0" applyFont="1" applyFill="1" applyBorder="1" applyAlignment="1">
      <alignment horizontal="center" vertical="center"/>
    </xf>
    <xf numFmtId="0" fontId="38" fillId="35" borderId="15" xfId="1" applyFont="1" applyFill="1" applyBorder="1" applyAlignment="1" applyProtection="1">
      <alignment horizontal="centerContinuous" vertical="top"/>
    </xf>
    <xf numFmtId="0" fontId="39" fillId="35" borderId="0" xfId="1" applyFont="1" applyFill="1" applyBorder="1" applyAlignment="1" applyProtection="1">
      <alignment horizontal="centerContinuous" vertical="center"/>
    </xf>
    <xf numFmtId="0" fontId="39" fillId="35" borderId="11" xfId="1" applyFont="1" applyFill="1" applyBorder="1" applyAlignment="1" applyProtection="1">
      <alignment horizontal="centerContinuous" vertical="center"/>
    </xf>
    <xf numFmtId="0" fontId="26" fillId="0" borderId="13" xfId="0" applyFont="1" applyFill="1" applyBorder="1" applyAlignment="1">
      <alignment vertical="center"/>
    </xf>
    <xf numFmtId="0" fontId="35" fillId="0" borderId="0" xfId="0" applyFont="1" applyFill="1" applyAlignment="1">
      <alignment vertical="center"/>
    </xf>
    <xf numFmtId="0" fontId="21" fillId="0" borderId="2" xfId="0" applyFont="1" applyFill="1" applyBorder="1" applyAlignment="1">
      <alignment horizontal="center" vertical="center"/>
    </xf>
    <xf numFmtId="0" fontId="19" fillId="11" borderId="2" xfId="0" applyFont="1" applyFill="1" applyBorder="1" applyAlignment="1">
      <alignment horizontal="center" vertical="center"/>
    </xf>
    <xf numFmtId="0" fontId="19" fillId="0" borderId="2" xfId="0" applyFont="1" applyFill="1" applyBorder="1" applyAlignment="1">
      <alignment horizontal="center" vertical="center"/>
    </xf>
    <xf numFmtId="0" fontId="21" fillId="0" borderId="0" xfId="0" applyFont="1" applyFill="1" applyBorder="1" applyAlignment="1">
      <alignment horizontal="center" vertical="center"/>
    </xf>
    <xf numFmtId="0" fontId="21" fillId="2" borderId="0" xfId="0" applyFont="1" applyFill="1" applyBorder="1" applyAlignment="1">
      <alignment horizontal="center" vertical="center"/>
    </xf>
    <xf numFmtId="0" fontId="8" fillId="11" borderId="0" xfId="0" applyFont="1" applyFill="1" applyAlignment="1">
      <alignment vertical="center"/>
    </xf>
    <xf numFmtId="0" fontId="0" fillId="0" borderId="2" xfId="0" applyBorder="1" applyAlignment="1">
      <alignment horizontal="center" vertical="center"/>
    </xf>
    <xf numFmtId="0" fontId="6" fillId="0" borderId="2" xfId="0" applyFont="1" applyBorder="1" applyAlignment="1">
      <alignment horizontal="center" vertical="center" wrapText="1"/>
    </xf>
    <xf numFmtId="0" fontId="7" fillId="0" borderId="13" xfId="0" applyNumberFormat="1" applyFont="1" applyFill="1" applyBorder="1" applyAlignment="1">
      <alignment horizontal="center" vertical="center" textRotation="255"/>
    </xf>
    <xf numFmtId="0" fontId="7" fillId="0" borderId="0" xfId="0" applyNumberFormat="1" applyFont="1" applyFill="1" applyBorder="1" applyAlignment="1">
      <alignment horizontal="center" vertical="center" textRotation="255"/>
    </xf>
    <xf numFmtId="0" fontId="7" fillId="0" borderId="17" xfId="0" applyNumberFormat="1" applyFont="1" applyFill="1" applyBorder="1" applyAlignment="1">
      <alignment horizontal="center" vertical="center" textRotation="255"/>
    </xf>
    <xf numFmtId="0" fontId="4" fillId="0" borderId="12" xfId="0" applyNumberFormat="1" applyFont="1" applyFill="1" applyBorder="1" applyAlignment="1">
      <alignment horizontal="center" vertical="center"/>
    </xf>
    <xf numFmtId="0" fontId="6" fillId="0" borderId="13" xfId="0" applyNumberFormat="1" applyFont="1" applyFill="1" applyBorder="1" applyAlignment="1">
      <alignment horizontal="center" vertical="center"/>
    </xf>
    <xf numFmtId="0" fontId="6" fillId="0" borderId="14" xfId="0" applyNumberFormat="1" applyFont="1" applyFill="1" applyBorder="1" applyAlignment="1">
      <alignment horizontal="center" vertical="center"/>
    </xf>
    <xf numFmtId="0" fontId="4" fillId="0" borderId="15"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4" fillId="0" borderId="16" xfId="0" applyNumberFormat="1" applyFont="1" applyFill="1" applyBorder="1" applyAlignment="1">
      <alignment horizontal="center" vertical="center"/>
    </xf>
    <xf numFmtId="0" fontId="6" fillId="0" borderId="17" xfId="0" applyNumberFormat="1" applyFont="1" applyFill="1" applyBorder="1" applyAlignment="1">
      <alignment horizontal="center" vertical="center"/>
    </xf>
    <xf numFmtId="0" fontId="6" fillId="0" borderId="10" xfId="0" applyNumberFormat="1" applyFont="1" applyFill="1" applyBorder="1" applyAlignment="1">
      <alignment horizontal="center" vertical="center"/>
    </xf>
    <xf numFmtId="0" fontId="14" fillId="4" borderId="15" xfId="1" applyFont="1" applyFill="1" applyBorder="1" applyAlignment="1" applyProtection="1">
      <alignment horizontal="center" vertical="center" shrinkToFit="1"/>
    </xf>
    <xf numFmtId="0" fontId="14" fillId="4" borderId="0" xfId="1" applyFont="1" applyFill="1" applyBorder="1" applyAlignment="1" applyProtection="1">
      <alignment horizontal="center" vertical="center" shrinkToFit="1"/>
    </xf>
    <xf numFmtId="0" fontId="14" fillId="4" borderId="11" xfId="1" applyFont="1" applyFill="1" applyBorder="1" applyAlignment="1" applyProtection="1">
      <alignment horizontal="center" vertical="center" shrinkToFit="1"/>
    </xf>
    <xf numFmtId="0" fontId="14" fillId="4" borderId="16" xfId="1" applyFont="1" applyFill="1" applyBorder="1" applyAlignment="1" applyProtection="1">
      <alignment horizontal="center" vertical="center" shrinkToFit="1"/>
    </xf>
    <xf numFmtId="0" fontId="14" fillId="4" borderId="17" xfId="1" applyFont="1" applyFill="1" applyBorder="1" applyAlignment="1" applyProtection="1">
      <alignment horizontal="center" vertical="center" shrinkToFit="1"/>
    </xf>
    <xf numFmtId="0" fontId="14" fillId="4" borderId="10" xfId="1" applyFont="1" applyFill="1" applyBorder="1" applyAlignment="1" applyProtection="1">
      <alignment horizontal="center" vertical="center" shrinkToFit="1"/>
    </xf>
    <xf numFmtId="0" fontId="4" fillId="0" borderId="3" xfId="0" applyNumberFormat="1" applyFont="1" applyFill="1" applyBorder="1" applyAlignment="1">
      <alignment horizontal="center" vertical="center"/>
    </xf>
    <xf numFmtId="0" fontId="4" fillId="0" borderId="13" xfId="0" applyNumberFormat="1" applyFont="1" applyFill="1" applyBorder="1" applyAlignment="1">
      <alignment horizontal="center" vertical="center"/>
    </xf>
    <xf numFmtId="0" fontId="4" fillId="0" borderId="14" xfId="0" applyNumberFormat="1" applyFont="1" applyFill="1" applyBorder="1" applyAlignment="1">
      <alignment horizontal="center" vertical="center"/>
    </xf>
    <xf numFmtId="0" fontId="4" fillId="0" borderId="0" xfId="0" applyNumberFormat="1" applyFont="1" applyFill="1" applyBorder="1" applyAlignment="1">
      <alignment horizontal="center" vertical="center"/>
    </xf>
    <xf numFmtId="0" fontId="4" fillId="0" borderId="11" xfId="0" applyNumberFormat="1" applyFont="1" applyFill="1" applyBorder="1" applyAlignment="1">
      <alignment horizontal="center" vertical="center"/>
    </xf>
    <xf numFmtId="0" fontId="4" fillId="0" borderId="4" xfId="0" applyNumberFormat="1" applyFont="1" applyFill="1" applyBorder="1" applyAlignment="1">
      <alignment horizontal="center" vertical="center"/>
    </xf>
    <xf numFmtId="0" fontId="4" fillId="0" borderId="5" xfId="0" applyNumberFormat="1" applyFont="1" applyFill="1" applyBorder="1" applyAlignment="1">
      <alignment horizontal="center" vertical="center"/>
    </xf>
    <xf numFmtId="0" fontId="10" fillId="4" borderId="12"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14" xfId="0" applyFont="1" applyFill="1" applyBorder="1" applyAlignment="1">
      <alignment horizontal="center" vertical="center"/>
    </xf>
    <xf numFmtId="0" fontId="10" fillId="4" borderId="16" xfId="0" applyFont="1" applyFill="1" applyBorder="1" applyAlignment="1">
      <alignment horizontal="center" vertical="center"/>
    </xf>
    <xf numFmtId="0" fontId="10" fillId="4" borderId="17" xfId="0" applyFont="1" applyFill="1" applyBorder="1" applyAlignment="1">
      <alignment horizontal="center" vertical="center"/>
    </xf>
    <xf numFmtId="0" fontId="10" fillId="4" borderId="10" xfId="0" applyFont="1" applyFill="1" applyBorder="1" applyAlignment="1">
      <alignment horizontal="center" vertical="center"/>
    </xf>
    <xf numFmtId="0" fontId="14" fillId="4" borderId="12"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8" fillId="12" borderId="2" xfId="0" applyFont="1" applyFill="1" applyBorder="1" applyAlignment="1">
      <alignment horizontal="center" vertical="center" wrapText="1"/>
    </xf>
    <xf numFmtId="0" fontId="0" fillId="12" borderId="2" xfId="0" applyFill="1" applyBorder="1" applyAlignment="1">
      <alignment horizontal="center" vertical="center" wrapText="1"/>
    </xf>
    <xf numFmtId="0" fontId="0" fillId="0" borderId="2" xfId="0" applyBorder="1" applyAlignment="1">
      <alignment horizontal="center" vertical="center"/>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31" fillId="12" borderId="3" xfId="0" applyFont="1" applyFill="1" applyBorder="1" applyAlignment="1">
      <alignment horizontal="center" vertical="center" wrapText="1"/>
    </xf>
    <xf numFmtId="0" fontId="31" fillId="12" borderId="4" xfId="0" applyFont="1" applyFill="1" applyBorder="1" applyAlignment="1">
      <alignment horizontal="center" vertical="center" wrapText="1"/>
    </xf>
    <xf numFmtId="0" fontId="31" fillId="12" borderId="5" xfId="0" applyFont="1" applyFill="1" applyBorder="1" applyAlignment="1">
      <alignment horizontal="center" vertical="center" wrapText="1"/>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5" xfId="0" applyFont="1" applyFill="1" applyBorder="1" applyAlignment="1">
      <alignment horizontal="center" vertical="center"/>
    </xf>
    <xf numFmtId="0" fontId="34" fillId="32" borderId="16" xfId="0" applyFont="1" applyFill="1" applyBorder="1" applyAlignment="1">
      <alignment horizontal="center" vertical="center"/>
    </xf>
    <xf numFmtId="0" fontId="34" fillId="32" borderId="17" xfId="0" applyFont="1" applyFill="1" applyBorder="1" applyAlignment="1">
      <alignment horizontal="center" vertical="center"/>
    </xf>
    <xf numFmtId="0" fontId="34" fillId="32" borderId="10" xfId="0" applyFont="1" applyFill="1" applyBorder="1" applyAlignment="1">
      <alignment horizontal="center" vertical="center"/>
    </xf>
    <xf numFmtId="0" fontId="34" fillId="32" borderId="12" xfId="0" applyFont="1" applyFill="1" applyBorder="1" applyAlignment="1">
      <alignment horizontal="center" vertical="center"/>
    </xf>
    <xf numFmtId="0" fontId="34" fillId="32" borderId="13" xfId="0" applyFont="1" applyFill="1" applyBorder="1" applyAlignment="1">
      <alignment horizontal="center" vertical="center"/>
    </xf>
    <xf numFmtId="0" fontId="34" fillId="32" borderId="14" xfId="0" applyFont="1" applyFill="1" applyBorder="1" applyAlignment="1">
      <alignment horizontal="center" vertical="center"/>
    </xf>
    <xf numFmtId="0" fontId="26" fillId="4" borderId="2" xfId="0" applyFont="1" applyFill="1" applyBorder="1" applyAlignment="1">
      <alignment horizontal="center" vertical="center"/>
    </xf>
    <xf numFmtId="0" fontId="26" fillId="0" borderId="2" xfId="0" applyFont="1" applyFill="1" applyBorder="1" applyAlignment="1">
      <alignment horizontal="center" vertical="center"/>
    </xf>
    <xf numFmtId="0" fontId="8" fillId="0" borderId="0" xfId="0" applyFont="1" applyAlignment="1">
      <alignment horizontal="left" vertical="center" wrapText="1"/>
    </xf>
    <xf numFmtId="0" fontId="25" fillId="4" borderId="2" xfId="0" applyFont="1" applyFill="1" applyBorder="1" applyAlignment="1">
      <alignment horizontal="center" vertical="center"/>
    </xf>
    <xf numFmtId="0" fontId="25" fillId="0" borderId="0" xfId="0" applyFont="1" applyFill="1" applyBorder="1" applyAlignment="1">
      <alignment horizontal="center" vertical="center"/>
    </xf>
    <xf numFmtId="0" fontId="26" fillId="0" borderId="0" xfId="0" applyFont="1" applyAlignment="1">
      <alignment horizontal="center" vertical="center"/>
    </xf>
    <xf numFmtId="0" fontId="26" fillId="25" borderId="1" xfId="0" applyFont="1" applyFill="1" applyBorder="1" applyAlignment="1">
      <alignment horizontal="center" vertical="center" wrapText="1"/>
    </xf>
    <xf numFmtId="0" fontId="26" fillId="25" borderId="2" xfId="0" applyFont="1" applyFill="1" applyBorder="1" applyAlignment="1">
      <alignment horizontal="center" vertical="center" wrapText="1"/>
    </xf>
    <xf numFmtId="0" fontId="27" fillId="4" borderId="2" xfId="0" applyFont="1" applyFill="1" applyBorder="1" applyAlignment="1" applyProtection="1">
      <alignment horizontal="center" vertical="center" wrapText="1"/>
      <protection hidden="1"/>
    </xf>
    <xf numFmtId="0" fontId="0" fillId="0" borderId="1" xfId="0" applyBorder="1" applyAlignment="1">
      <alignment horizontal="center" vertical="center"/>
    </xf>
    <xf numFmtId="0" fontId="26" fillId="16" borderId="1" xfId="4" applyFont="1" applyFill="1" applyBorder="1" applyAlignment="1">
      <alignment horizontal="center" vertical="center"/>
    </xf>
    <xf numFmtId="0" fontId="26" fillId="16" borderId="2" xfId="4" applyFont="1" applyFill="1" applyBorder="1" applyAlignment="1">
      <alignment horizontal="center" vertical="center"/>
    </xf>
    <xf numFmtId="0" fontId="25" fillId="25" borderId="1" xfId="2" applyFont="1" applyFill="1" applyBorder="1" applyAlignment="1">
      <alignment horizontal="center" vertical="center"/>
    </xf>
    <xf numFmtId="0" fontId="25" fillId="25" borderId="2" xfId="2" applyFont="1" applyFill="1" applyBorder="1" applyAlignment="1">
      <alignment horizontal="center" vertical="center"/>
    </xf>
    <xf numFmtId="0" fontId="26" fillId="35" borderId="1" xfId="2" applyFont="1" applyFill="1" applyBorder="1" applyAlignment="1">
      <alignment horizontal="center" vertical="center"/>
    </xf>
    <xf numFmtId="0" fontId="26" fillId="35" borderId="2" xfId="2" applyFont="1" applyFill="1" applyBorder="1" applyAlignment="1">
      <alignment horizontal="center" vertical="center"/>
    </xf>
    <xf numFmtId="0" fontId="26" fillId="39" borderId="1" xfId="2" applyFont="1" applyFill="1" applyBorder="1" applyAlignment="1">
      <alignment horizontal="center" vertical="center"/>
    </xf>
    <xf numFmtId="0" fontId="26" fillId="39" borderId="2" xfId="2" applyFont="1" applyFill="1" applyBorder="1" applyAlignment="1">
      <alignment horizontal="center" vertical="center"/>
    </xf>
    <xf numFmtId="0" fontId="26" fillId="38" borderId="1" xfId="2" applyFont="1" applyFill="1" applyBorder="1" applyAlignment="1">
      <alignment horizontal="center" vertical="center"/>
    </xf>
    <xf numFmtId="0" fontId="26" fillId="38" borderId="2" xfId="2" applyFont="1" applyFill="1" applyBorder="1" applyAlignment="1">
      <alignment horizontal="center" vertical="center"/>
    </xf>
    <xf numFmtId="0" fontId="40" fillId="36" borderId="1" xfId="3" applyFont="1" applyFill="1" applyBorder="1" applyAlignment="1">
      <alignment horizontal="center" vertical="center"/>
    </xf>
    <xf numFmtId="0" fontId="40" fillId="36" borderId="2" xfId="3" applyFont="1" applyFill="1" applyBorder="1" applyAlignment="1">
      <alignment horizontal="center" vertical="center"/>
    </xf>
    <xf numFmtId="0" fontId="40" fillId="36" borderId="7" xfId="3" applyFont="1" applyFill="1" applyBorder="1" applyAlignment="1">
      <alignment horizontal="center" vertical="center"/>
    </xf>
    <xf numFmtId="0" fontId="41" fillId="37" borderId="22" xfId="3" applyFont="1" applyFill="1" applyBorder="1" applyAlignment="1">
      <alignment horizontal="right" vertical="top"/>
    </xf>
    <xf numFmtId="0" fontId="42" fillId="36" borderId="2" xfId="3" applyFont="1" applyFill="1" applyBorder="1" applyAlignment="1">
      <alignment horizontal="right"/>
    </xf>
  </cellXfs>
  <cellStyles count="5">
    <cellStyle name="Lien hypertexte" xfId="1" builtinId="8"/>
    <cellStyle name="Normal" xfId="0" builtinId="0"/>
    <cellStyle name="Normal 2" xfId="2"/>
    <cellStyle name="Normal 3" xfId="3"/>
    <cellStyle name="Normal 3 2" xfId="4"/>
  </cellStyles>
  <dxfs count="134">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ont>
        <b/>
        <i/>
        <color rgb="FFFFFF00"/>
      </font>
      <fill>
        <patternFill>
          <bgColor rgb="FFFF00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rgb="FF92D050"/>
        </patternFill>
      </fill>
    </dxf>
    <dxf>
      <font>
        <b/>
        <i val="0"/>
        <color auto="1"/>
      </font>
      <fill>
        <patternFill>
          <bgColor rgb="FFFFFF00"/>
        </patternFill>
      </fill>
    </dxf>
    <dxf>
      <fill>
        <patternFill>
          <bgColor theme="8" tint="0.39994506668294322"/>
        </patternFill>
      </fill>
      <border>
        <left style="thin">
          <color auto="1"/>
        </left>
      </border>
    </dxf>
    <dxf>
      <fill>
        <patternFill>
          <bgColor rgb="FFFF00FF"/>
        </patternFill>
      </fill>
    </dxf>
    <dxf>
      <fill>
        <patternFill>
          <bgColor rgb="FFFF0000"/>
        </patternFill>
      </fill>
    </dxf>
    <dxf>
      <fill>
        <patternFill>
          <bgColor rgb="FF92D050"/>
        </patternFill>
      </fill>
    </dxf>
    <dxf>
      <font>
        <color theme="0"/>
      </font>
    </dxf>
    <dxf>
      <font>
        <color theme="0"/>
      </font>
      <border>
        <left/>
        <right style="thin">
          <color auto="1"/>
        </right>
        <vertical/>
        <horizontal/>
      </border>
    </dxf>
    <dxf>
      <fill>
        <patternFill>
          <bgColor theme="5" tint="0.39994506668294322"/>
        </patternFill>
      </fill>
      <border>
        <left style="thin">
          <color auto="1"/>
        </left>
        <right/>
        <vertical/>
        <horizontal/>
      </border>
    </dxf>
    <dxf>
      <fill>
        <patternFill>
          <bgColor theme="8" tint="0.39994506668294322"/>
        </patternFill>
      </fill>
      <border>
        <left style="thin">
          <color auto="1"/>
        </left>
        <right/>
        <vertical/>
        <horizontal/>
      </border>
    </dxf>
    <dxf>
      <fill>
        <patternFill>
          <bgColor theme="5" tint="0.39994506668294322"/>
        </patternFill>
      </fill>
      <border>
        <left style="thin">
          <color auto="1"/>
        </left>
        <right/>
        <vertical/>
        <horizontal/>
      </border>
    </dxf>
    <dxf>
      <fill>
        <patternFill>
          <bgColor theme="8" tint="0.39994506668294322"/>
        </patternFill>
      </fill>
      <border>
        <left style="thin">
          <color auto="1"/>
        </left>
        <right/>
        <vertical/>
        <horizontal/>
      </border>
    </dxf>
    <dxf>
      <fill>
        <patternFill>
          <bgColor theme="5" tint="0.39994506668294322"/>
        </patternFill>
      </fill>
      <border>
        <left style="thin">
          <color auto="1"/>
        </left>
        <right/>
        <vertical/>
        <horizontal/>
      </border>
    </dxf>
    <dxf>
      <fill>
        <patternFill>
          <bgColor theme="8" tint="0.39994506668294322"/>
        </patternFill>
      </fill>
      <border>
        <left style="thin">
          <color auto="1"/>
        </left>
        <right/>
        <vertical/>
        <horizontal/>
      </border>
    </dxf>
    <dxf>
      <fill>
        <patternFill>
          <bgColor theme="5" tint="0.39994506668294322"/>
        </patternFill>
      </fill>
      <border>
        <left style="thin">
          <color auto="1"/>
        </left>
        <right/>
        <vertical/>
        <horizontal/>
      </border>
    </dxf>
    <dxf>
      <fill>
        <patternFill>
          <bgColor theme="8" tint="0.39994506668294322"/>
        </patternFill>
      </fill>
      <border>
        <left style="thin">
          <color auto="1"/>
        </left>
        <right/>
        <vertical/>
        <horizontal/>
      </border>
    </dxf>
    <dxf>
      <fill>
        <patternFill>
          <bgColor theme="5" tint="0.39994506668294322"/>
        </patternFill>
      </fill>
      <border>
        <left style="thin">
          <color auto="1"/>
        </left>
        <right/>
        <vertical/>
        <horizontal/>
      </border>
    </dxf>
    <dxf>
      <fill>
        <patternFill>
          <bgColor theme="8" tint="0.39994506668294322"/>
        </patternFill>
      </fill>
      <border>
        <left style="thin">
          <color auto="1"/>
        </left>
        <right/>
        <vertical/>
        <horizontal/>
      </border>
    </dxf>
    <dxf>
      <font>
        <b/>
        <i val="0"/>
        <color theme="1"/>
      </font>
      <fill>
        <patternFill>
          <bgColor rgb="FF00FF00"/>
        </patternFill>
      </fill>
      <border>
        <left style="thin">
          <color auto="1"/>
        </left>
        <right style="thin">
          <color auto="1"/>
        </right>
        <top style="thin">
          <color auto="1"/>
        </top>
        <bottom style="thin">
          <color auto="1"/>
        </bottom>
      </border>
    </dxf>
    <dxf>
      <font>
        <b/>
        <i val="0"/>
        <color rgb="FFFFFF00"/>
      </font>
      <fill>
        <patternFill>
          <bgColor rgb="FFFF0000"/>
        </patternFill>
      </fill>
    </dxf>
  </dxfs>
  <tableStyles count="0" defaultTableStyle="TableStyleMedium2" defaultPivotStyle="PivotStyleLight16"/>
  <colors>
    <mruColors>
      <color rgb="FF7030A0"/>
      <color rgb="FFC2D69A"/>
      <color rgb="FFFF99CC"/>
      <color rgb="FF00FF00"/>
      <color rgb="FFFF0000"/>
      <color rgb="FFFCD5B4"/>
      <color rgb="FFCCFFFF"/>
      <color rgb="FFC5BE97"/>
      <color rgb="FFFAFD7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16668</xdr:colOff>
      <xdr:row>12</xdr:row>
      <xdr:rowOff>7144</xdr:rowOff>
    </xdr:from>
    <xdr:to>
      <xdr:col>1</xdr:col>
      <xdr:colOff>371475</xdr:colOff>
      <xdr:row>12</xdr:row>
      <xdr:rowOff>259144</xdr:rowOff>
    </xdr:to>
    <xdr:sp macro="[0]!Monte" textlink="">
      <xdr:nvSpPr>
        <xdr:cNvPr id="2" name="Rectangle 1"/>
        <xdr:cNvSpPr/>
      </xdr:nvSpPr>
      <xdr:spPr>
        <a:xfrm>
          <a:off x="16668" y="2026444"/>
          <a:ext cx="735807" cy="252000"/>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800" b="1"/>
            <a:t>Vers le </a:t>
          </a:r>
          <a:r>
            <a:rPr lang="fr-FR" sz="900" b="1"/>
            <a:t>Haut</a:t>
          </a:r>
        </a:p>
      </xdr:txBody>
    </xdr:sp>
    <xdr:clientData fPrintsWithSheet="0"/>
  </xdr:twoCellAnchor>
  <xdr:twoCellAnchor>
    <xdr:from>
      <xdr:col>2</xdr:col>
      <xdr:colOff>16667</xdr:colOff>
      <xdr:row>12</xdr:row>
      <xdr:rowOff>7142</xdr:rowOff>
    </xdr:from>
    <xdr:to>
      <xdr:col>3</xdr:col>
      <xdr:colOff>364330</xdr:colOff>
      <xdr:row>12</xdr:row>
      <xdr:rowOff>259142</xdr:rowOff>
    </xdr:to>
    <xdr:sp macro="[0]!Descends" textlink="">
      <xdr:nvSpPr>
        <xdr:cNvPr id="3" name="Rectangle 2"/>
        <xdr:cNvSpPr/>
      </xdr:nvSpPr>
      <xdr:spPr>
        <a:xfrm>
          <a:off x="778667" y="2026442"/>
          <a:ext cx="728663" cy="252000"/>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900" b="1"/>
            <a:t>Vers le Bas</a:t>
          </a:r>
        </a:p>
      </xdr:txBody>
    </xdr:sp>
    <xdr:clientData fPrintsWithSheet="0"/>
  </xdr:twoCellAnchor>
  <xdr:twoCellAnchor editAs="absolute">
    <xdr:from>
      <xdr:col>0</xdr:col>
      <xdr:colOff>16669</xdr:colOff>
      <xdr:row>7</xdr:row>
      <xdr:rowOff>26597</xdr:rowOff>
    </xdr:from>
    <xdr:to>
      <xdr:col>4</xdr:col>
      <xdr:colOff>0</xdr:colOff>
      <xdr:row>8</xdr:row>
      <xdr:rowOff>112472</xdr:rowOff>
    </xdr:to>
    <xdr:sp macro="[0]!Activité_Planning" textlink="">
      <xdr:nvSpPr>
        <xdr:cNvPr id="4" name="Rectangle 3"/>
        <xdr:cNvSpPr/>
      </xdr:nvSpPr>
      <xdr:spPr>
        <a:xfrm>
          <a:off x="16669" y="740972"/>
          <a:ext cx="1507331" cy="324000"/>
        </a:xfrm>
        <a:prstGeom prst="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1200" b="1"/>
            <a:t>Planning / Activité</a:t>
          </a:r>
        </a:p>
      </xdr:txBody>
    </xdr:sp>
    <xdr:clientData fPrintsWithSheet="0"/>
  </xdr:twoCellAnchor>
  <xdr:twoCellAnchor>
    <xdr:from>
      <xdr:col>0</xdr:col>
      <xdr:colOff>13610</xdr:colOff>
      <xdr:row>10</xdr:row>
      <xdr:rowOff>274597</xdr:rowOff>
    </xdr:from>
    <xdr:to>
      <xdr:col>1</xdr:col>
      <xdr:colOff>369570</xdr:colOff>
      <xdr:row>11</xdr:row>
      <xdr:rowOff>250372</xdr:rowOff>
    </xdr:to>
    <xdr:sp macro="[0]!Ajout_personnel" textlink="">
      <xdr:nvSpPr>
        <xdr:cNvPr id="6" name="Rectangle 5"/>
        <xdr:cNvSpPr/>
      </xdr:nvSpPr>
      <xdr:spPr>
        <a:xfrm>
          <a:off x="13610" y="1741447"/>
          <a:ext cx="736960" cy="252000"/>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900" b="1">
              <a:solidFill>
                <a:schemeClr val="bg1"/>
              </a:solidFill>
            </a:rPr>
            <a:t>Ajouter</a:t>
          </a:r>
        </a:p>
      </xdr:txBody>
    </xdr:sp>
    <xdr:clientData fPrintsWithSheet="0"/>
  </xdr:twoCellAnchor>
  <xdr:twoCellAnchor>
    <xdr:from>
      <xdr:col>2</xdr:col>
      <xdr:colOff>15241</xdr:colOff>
      <xdr:row>10</xdr:row>
      <xdr:rowOff>274595</xdr:rowOff>
    </xdr:from>
    <xdr:to>
      <xdr:col>3</xdr:col>
      <xdr:colOff>365083</xdr:colOff>
      <xdr:row>11</xdr:row>
      <xdr:rowOff>250370</xdr:rowOff>
    </xdr:to>
    <xdr:sp macro="[0]!Supprimer" textlink="">
      <xdr:nvSpPr>
        <xdr:cNvPr id="7" name="Rectangle 6"/>
        <xdr:cNvSpPr/>
      </xdr:nvSpPr>
      <xdr:spPr>
        <a:xfrm>
          <a:off x="777241" y="1741445"/>
          <a:ext cx="730842" cy="252000"/>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900" b="1"/>
            <a:t>Supprimer</a:t>
          </a:r>
        </a:p>
      </xdr:txBody>
    </xdr:sp>
    <xdr:clientData fPrintsWithSheet="0"/>
  </xdr:twoCellAnchor>
  <xdr:twoCellAnchor editAs="absolute">
    <xdr:from>
      <xdr:col>0</xdr:col>
      <xdr:colOff>19048</xdr:colOff>
      <xdr:row>5</xdr:row>
      <xdr:rowOff>142875</xdr:rowOff>
    </xdr:from>
    <xdr:to>
      <xdr:col>4</xdr:col>
      <xdr:colOff>0</xdr:colOff>
      <xdr:row>6</xdr:row>
      <xdr:rowOff>228750</xdr:rowOff>
    </xdr:to>
    <xdr:sp macro="[0]!Activité" textlink="">
      <xdr:nvSpPr>
        <xdr:cNvPr id="8" name="Rectangle 7"/>
        <xdr:cNvSpPr/>
      </xdr:nvSpPr>
      <xdr:spPr>
        <a:xfrm>
          <a:off x="19048" y="381000"/>
          <a:ext cx="1504952" cy="324000"/>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vert="horz" rtlCol="0" anchor="ctr"/>
        <a:lstStyle/>
        <a:p>
          <a:pPr algn="ctr"/>
          <a:r>
            <a:rPr lang="fr-FR" sz="1200" b="1">
              <a:latin typeface="+mn-lt"/>
              <a:cs typeface="Aharoni" pitchFamily="2" charset="-79"/>
            </a:rPr>
            <a:t>Activité</a:t>
          </a:r>
          <a:r>
            <a:rPr lang="fr-FR" sz="1200" b="1" baseline="0">
              <a:latin typeface="+mn-lt"/>
              <a:cs typeface="Aharoni" pitchFamily="2" charset="-79"/>
            </a:rPr>
            <a:t> / </a:t>
          </a:r>
          <a:r>
            <a:rPr lang="fr-FR" sz="1200" b="1">
              <a:latin typeface="+mn-lt"/>
              <a:cs typeface="Aharoni" pitchFamily="2" charset="-79"/>
            </a:rPr>
            <a:t>Position</a:t>
          </a:r>
        </a:p>
      </xdr:txBody>
    </xdr:sp>
    <xdr:clientData fPrintsWithSheet="0"/>
  </xdr:twoCellAnchor>
  <xdr:twoCellAnchor editAs="absolute">
    <xdr:from>
      <xdr:col>0</xdr:col>
      <xdr:colOff>19050</xdr:colOff>
      <xdr:row>4</xdr:row>
      <xdr:rowOff>19050</xdr:rowOff>
    </xdr:from>
    <xdr:to>
      <xdr:col>4</xdr:col>
      <xdr:colOff>0</xdr:colOff>
      <xdr:row>5</xdr:row>
      <xdr:rowOff>104925</xdr:rowOff>
    </xdr:to>
    <xdr:sp macro="[0]!Menu" textlink="">
      <xdr:nvSpPr>
        <xdr:cNvPr id="10" name="Rectangle 9"/>
        <xdr:cNvSpPr/>
      </xdr:nvSpPr>
      <xdr:spPr>
        <a:xfrm>
          <a:off x="19050" y="19050"/>
          <a:ext cx="1504950" cy="324000"/>
        </a:xfrm>
        <a:prstGeom prst="rect">
          <a:avLst/>
        </a:prstGeom>
        <a:ln/>
      </xdr:spPr>
      <xdr:style>
        <a:lnRef idx="0">
          <a:schemeClr val="accent1"/>
        </a:lnRef>
        <a:fillRef idx="3">
          <a:schemeClr val="accent1"/>
        </a:fillRef>
        <a:effectRef idx="3">
          <a:schemeClr val="accent1"/>
        </a:effectRef>
        <a:fontRef idx="minor">
          <a:schemeClr val="lt1"/>
        </a:fontRef>
      </xdr:style>
      <xdr:txBody>
        <a:bodyPr vertOverflow="clip" vert="horz"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mn-lt"/>
              <a:cs typeface="Aharoni" pitchFamily="2" charset="-79"/>
            </a:rPr>
            <a:t>Plein écran</a:t>
          </a:r>
        </a:p>
      </xdr:txBody>
    </xdr:sp>
    <xdr:clientData fPrintsWithSheet="0"/>
  </xdr:twoCellAnchor>
  <xdr:twoCellAnchor editAs="absolute">
    <xdr:from>
      <xdr:col>0</xdr:col>
      <xdr:colOff>9524</xdr:colOff>
      <xdr:row>8</xdr:row>
      <xdr:rowOff>152400</xdr:rowOff>
    </xdr:from>
    <xdr:to>
      <xdr:col>3</xdr:col>
      <xdr:colOff>380999</xdr:colOff>
      <xdr:row>9</xdr:row>
      <xdr:rowOff>238275</xdr:rowOff>
    </xdr:to>
    <xdr:sp macro="[0]!gomme_express" textlink="">
      <xdr:nvSpPr>
        <xdr:cNvPr id="5" name="Rectangle 4"/>
        <xdr:cNvSpPr/>
      </xdr:nvSpPr>
      <xdr:spPr>
        <a:xfrm>
          <a:off x="9524" y="1104900"/>
          <a:ext cx="1514475" cy="324000"/>
        </a:xfrm>
        <a:prstGeom prst="rect">
          <a:avLst/>
        </a:prstGeom>
        <a:solidFill>
          <a:srgbClr val="000000"/>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fr-FR" sz="1200" b="1">
              <a:solidFill>
                <a:schemeClr val="bg1"/>
              </a:solidFill>
            </a:rPr>
            <a:t>Pas de gomme</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0</xdr:col>
      <xdr:colOff>152400</xdr:colOff>
      <xdr:row>1</xdr:row>
      <xdr:rowOff>142875</xdr:rowOff>
    </xdr:from>
    <xdr:to>
      <xdr:col>0</xdr:col>
      <xdr:colOff>1790700</xdr:colOff>
      <xdr:row>1</xdr:row>
      <xdr:rowOff>600075</xdr:rowOff>
    </xdr:to>
    <xdr:sp macro="[0]!tableau_individuel" textlink="">
      <xdr:nvSpPr>
        <xdr:cNvPr id="2" name="Rectangle 1"/>
        <xdr:cNvSpPr/>
      </xdr:nvSpPr>
      <xdr:spPr>
        <a:xfrm>
          <a:off x="152400" y="514350"/>
          <a:ext cx="1638300" cy="457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t>INIT tableau après modif feuille Assos</a:t>
          </a:r>
        </a:p>
      </xdr:txBody>
    </xdr:sp>
    <xdr:clientData/>
  </xdr:twoCellAnchor>
  <xdr:twoCellAnchor>
    <xdr:from>
      <xdr:col>0</xdr:col>
      <xdr:colOff>152400</xdr:colOff>
      <xdr:row>1</xdr:row>
      <xdr:rowOff>647699</xdr:rowOff>
    </xdr:from>
    <xdr:to>
      <xdr:col>0</xdr:col>
      <xdr:colOff>1790700</xdr:colOff>
      <xdr:row>1</xdr:row>
      <xdr:rowOff>1095374</xdr:rowOff>
    </xdr:to>
    <xdr:sp macro="[0]!Augmentation_capacité" textlink="">
      <xdr:nvSpPr>
        <xdr:cNvPr id="3" name="Rectangle 2"/>
        <xdr:cNvSpPr/>
      </xdr:nvSpPr>
      <xdr:spPr>
        <a:xfrm>
          <a:off x="152400" y="1019174"/>
          <a:ext cx="1638300" cy="447675"/>
        </a:xfrm>
        <a:prstGeom prst="rect">
          <a:avLst/>
        </a:prstGeom>
        <a:solidFill>
          <a:schemeClr val="accent2">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t>Augmentation de la capacité de l'application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457200</xdr:colOff>
      <xdr:row>22</xdr:row>
      <xdr:rowOff>95250</xdr:rowOff>
    </xdr:from>
    <xdr:to>
      <xdr:col>1</xdr:col>
      <xdr:colOff>666749</xdr:colOff>
      <xdr:row>48</xdr:row>
      <xdr:rowOff>57149</xdr:rowOff>
    </xdr:to>
    <xdr:sp macro="" textlink="">
      <xdr:nvSpPr>
        <xdr:cNvPr id="2" name="Flèche vers le bas 1"/>
        <xdr:cNvSpPr/>
      </xdr:nvSpPr>
      <xdr:spPr>
        <a:xfrm>
          <a:off x="3028950" y="5286375"/>
          <a:ext cx="209549" cy="6153149"/>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28575</xdr:colOff>
      <xdr:row>15</xdr:row>
      <xdr:rowOff>28575</xdr:rowOff>
    </xdr:from>
    <xdr:to>
      <xdr:col>1</xdr:col>
      <xdr:colOff>1114424</xdr:colOff>
      <xdr:row>22</xdr:row>
      <xdr:rowOff>38100</xdr:rowOff>
    </xdr:to>
    <xdr:sp macro="" textlink="">
      <xdr:nvSpPr>
        <xdr:cNvPr id="3" name="Rectangle 2"/>
        <xdr:cNvSpPr/>
      </xdr:nvSpPr>
      <xdr:spPr>
        <a:xfrm>
          <a:off x="2600325" y="3562350"/>
          <a:ext cx="1085849" cy="1676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Vous pouvez ajouter les jours chômés que vous souhaitez ci</a:t>
          </a:r>
          <a:r>
            <a:rPr lang="fr-FR" sz="1100" baseline="0"/>
            <a:t> à droite</a:t>
          </a:r>
          <a:r>
            <a:rPr lang="fr-FR" sz="1100"/>
            <a:t>.</a:t>
          </a:r>
        </a:p>
        <a:p>
          <a:pPr algn="ctr"/>
          <a:r>
            <a:rPr lang="fr-FR" sz="1100"/>
            <a:t>La cellule d'à coté</a:t>
          </a:r>
          <a:r>
            <a:rPr lang="fr-FR" sz="1100" baseline="0"/>
            <a:t> sert de commentaire.</a:t>
          </a:r>
          <a:endParaRPr lang="fr-FR" sz="1100"/>
        </a:p>
      </xdr:txBody>
    </xdr:sp>
    <xdr:clientData/>
  </xdr:twoCellAnchor>
  <xdr:twoCellAnchor>
    <xdr:from>
      <xdr:col>4</xdr:col>
      <xdr:colOff>381000</xdr:colOff>
      <xdr:row>24</xdr:row>
      <xdr:rowOff>9525</xdr:rowOff>
    </xdr:from>
    <xdr:to>
      <xdr:col>4</xdr:col>
      <xdr:colOff>600075</xdr:colOff>
      <xdr:row>48</xdr:row>
      <xdr:rowOff>47625</xdr:rowOff>
    </xdr:to>
    <xdr:sp macro="" textlink="">
      <xdr:nvSpPr>
        <xdr:cNvPr id="4" name="Flèche vers le bas 3"/>
        <xdr:cNvSpPr/>
      </xdr:nvSpPr>
      <xdr:spPr>
        <a:xfrm>
          <a:off x="6381750" y="5210175"/>
          <a:ext cx="219075" cy="5753100"/>
        </a:xfrm>
        <a:prstGeom prst="downArrow">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4</xdr:col>
      <xdr:colOff>28575</xdr:colOff>
      <xdr:row>15</xdr:row>
      <xdr:rowOff>28574</xdr:rowOff>
    </xdr:from>
    <xdr:to>
      <xdr:col>4</xdr:col>
      <xdr:colOff>885825</xdr:colOff>
      <xdr:row>23</xdr:row>
      <xdr:rowOff>209550</xdr:rowOff>
    </xdr:to>
    <xdr:sp macro="" textlink="">
      <xdr:nvSpPr>
        <xdr:cNvPr id="5" name="Rectangle 4"/>
        <xdr:cNvSpPr/>
      </xdr:nvSpPr>
      <xdr:spPr>
        <a:xfrm>
          <a:off x="6029325" y="3086099"/>
          <a:ext cx="857250" cy="208597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Il n'y a plus de valeur Vrai ou Faux car ils sont forcément chômés vu que vous les indiquez comme tel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28574</xdr:colOff>
      <xdr:row>4</xdr:row>
      <xdr:rowOff>28574</xdr:rowOff>
    </xdr:from>
    <xdr:to>
      <xdr:col>2</xdr:col>
      <xdr:colOff>5600700</xdr:colOff>
      <xdr:row>32</xdr:row>
      <xdr:rowOff>133349</xdr:rowOff>
    </xdr:to>
    <xdr:sp macro="" textlink="">
      <xdr:nvSpPr>
        <xdr:cNvPr id="2" name="Rectangle 1"/>
        <xdr:cNvSpPr/>
      </xdr:nvSpPr>
      <xdr:spPr>
        <a:xfrm>
          <a:off x="1552574" y="790574"/>
          <a:ext cx="5572126" cy="54387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l"/>
          <a:r>
            <a:rPr lang="fr-FR" sz="1000"/>
            <a:t>A partir de la colonne D sur cette feuille, vous pouvez retirer ou ajouter les rubriques de la première liste déroulante du userform de la feuille "Planning".</a:t>
          </a:r>
        </a:p>
        <a:p>
          <a:pPr algn="l"/>
          <a:r>
            <a:rPr lang="fr-FR" sz="1000"/>
            <a:t>En effet les trois premières colonnes servent à saisir les position journalière des personnels, les autres</a:t>
          </a:r>
          <a:r>
            <a:rPr lang="fr-FR" sz="1000" baseline="0"/>
            <a:t> colonnes servent à leur activité horaire journalière.</a:t>
          </a:r>
        </a:p>
        <a:p>
          <a:pPr algn="l"/>
          <a:endParaRPr lang="fr-FR" sz="1000"/>
        </a:p>
        <a:p>
          <a:pPr algn="l"/>
          <a:r>
            <a:rPr lang="fr-FR" sz="1000"/>
            <a:t>Pour ce faire il faut respecter le formalisme suivant :</a:t>
          </a:r>
        </a:p>
        <a:p>
          <a:pPr algn="l"/>
          <a:r>
            <a:rPr lang="fr-FR" sz="1000"/>
            <a:t>3 colonnes par rubrique</a:t>
          </a:r>
          <a:r>
            <a:rPr lang="fr-FR" sz="1000" baseline="0"/>
            <a:t> (elles sont repérées par groupe de trois au niveau des entêtes avec du gris claire et du gris foncé en alternance).</a:t>
          </a:r>
        </a:p>
        <a:p>
          <a:pPr algn="l"/>
          <a:endParaRPr lang="fr-FR" sz="1000" baseline="0"/>
        </a:p>
        <a:p>
          <a:pPr algn="l"/>
          <a:r>
            <a:rPr lang="fr-FR" sz="1000" baseline="0"/>
            <a:t>Ces trois colonnes doivent respectées une utilité stricte :</a:t>
          </a:r>
        </a:p>
        <a:p>
          <a:pPr algn="l"/>
          <a:endParaRPr lang="fr-FR" sz="1000" baseline="0"/>
        </a:p>
        <a:p>
          <a:pPr algn="l"/>
          <a:r>
            <a:rPr lang="fr-FR" sz="1000" baseline="0"/>
            <a:t>1 - La première colonne : elle a comme titre d'entête le nom de la rubrique  qui sera affiché dansle menu déroulant.</a:t>
          </a:r>
        </a:p>
        <a:p>
          <a:pPr algn="l"/>
          <a:r>
            <a:rPr lang="fr-FR" sz="1000" baseline="0"/>
            <a:t>Les lignes en dessous seront les différentes catégories de cette rubrique, ce sont ces lignes qui seront affichées dans la deuxième liste déroulante du userform. Il peut y avoir des lignes vides afin de créer des blancs pour le présentation.</a:t>
          </a:r>
        </a:p>
        <a:p>
          <a:pPr algn="l"/>
          <a:endParaRPr lang="fr-FR" sz="1000" baseline="0"/>
        </a:p>
        <a:p>
          <a:pPr algn="l"/>
          <a:r>
            <a:rPr lang="fr-FR" sz="1000" baseline="0"/>
            <a:t>2 - La deuxième colonne a pour titre "Code".</a:t>
          </a:r>
        </a:p>
        <a:p>
          <a:pPr algn="l"/>
          <a:r>
            <a:rPr lang="fr-FR" sz="1000" baseline="0"/>
            <a:t>Les lignes en dessous seront les différents codes représentatif des catégories de la première colonne.</a:t>
          </a:r>
        </a:p>
        <a:p>
          <a:pPr algn="l"/>
          <a:r>
            <a:rPr lang="fr-FR" sz="1000" baseline="0"/>
            <a:t>IL NE PEUT Y AVOIR DE LIGNE VIDE !!!</a:t>
          </a:r>
        </a:p>
        <a:p>
          <a:pPr algn="l"/>
          <a:r>
            <a:rPr lang="fr-FR" sz="1000" baseline="0"/>
            <a:t>Il vous suffit de marquer quelque chose, comme pour exemple en colonne B de ce fichier "code vide" </a:t>
          </a:r>
        </a:p>
        <a:p>
          <a:pPr algn="l"/>
          <a:r>
            <a:rPr lang="fr-FR" sz="1000" baseline="0"/>
            <a:t>C'est grace à cette colonne que les macros scanne les différentes catégorie de la rubrique. Dès qu'une cellule est vide, alors la macro comprend qu'on est en fin de liste ! Donc pas de cellule vide dans les colonnes code !</a:t>
          </a:r>
        </a:p>
        <a:p>
          <a:pPr algn="l"/>
          <a:r>
            <a:rPr lang="fr-FR" sz="1000" baseline="0"/>
            <a:t>C'est ici aussi que vous allez pouvoir effectuer la mise en forme du code : choix de la police, du style de police, de l'alignement de la police, de la couleur de la police, de la couleur de la cellule, du style de remplissage de la cellule, du style des bordures, de la couleur des bordures, bref de la mise en forme de la cellule ! Pas de limite si ce n'est la compatibilité des mises en forme par rapport aux cellules adjacentes du planning.</a:t>
          </a:r>
        </a:p>
        <a:p>
          <a:pPr algn="l"/>
          <a:endParaRPr lang="fr-FR" sz="1000" baseline="0"/>
        </a:p>
        <a:p>
          <a:pPr algn="l"/>
          <a:r>
            <a:rPr lang="fr-FR" sz="1000" baseline="0"/>
            <a:t>3 - La troisième colonne a pour titre "Heure".</a:t>
          </a:r>
        </a:p>
        <a:p>
          <a:pPr algn="l"/>
          <a:r>
            <a:rPr lang="fr-FR" sz="1000" baseline="0"/>
            <a:t>C'est sur les lignes en dessous au regard de chaque catégorie que vous indiquez le nombre d'heure que représente ce code.</a:t>
          </a:r>
        </a:p>
        <a:p>
          <a:pPr algn="l"/>
          <a:r>
            <a:rPr lang="fr-FR" sz="1000" baseline="0"/>
            <a:t>C'est en centième d'heure : 1h30 = 1,5; 15 minutes = 0,25; 2 heures =2</a:t>
          </a:r>
          <a:endParaRPr lang="fr-FR" sz="10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forum.excel-pratique.com/applications/gestion-de-personnel-sans-pretention-t57090.html"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J450"/>
  <sheetViews>
    <sheetView showGridLines="0" zoomScale="80" zoomScaleNormal="80" workbookViewId="0">
      <pane xSplit="7" ySplit="15" topLeftCell="H18" activePane="bottomRight" state="frozen"/>
      <selection pane="topRight" activeCell="H1" sqref="H1"/>
      <selection pane="bottomLeft" activeCell="A16" sqref="A16"/>
      <selection pane="bottomRight" activeCell="A23" sqref="A23:D29"/>
    </sheetView>
  </sheetViews>
  <sheetFormatPr baseColWidth="10" defaultColWidth="0" defaultRowHeight="15" zeroHeight="1"/>
  <cols>
    <col min="1" max="4" width="5.7109375" style="59" customWidth="1"/>
    <col min="5" max="7" width="5.7109375" style="9" customWidth="1"/>
    <col min="8" max="38" width="5.7109375" style="2" customWidth="1"/>
    <col min="39" max="39" width="5.7109375" style="12" customWidth="1"/>
    <col min="40" max="373" width="5.7109375" style="2" customWidth="1"/>
    <col min="374" max="16384" width="5.7109375" style="2" hidden="1"/>
  </cols>
  <sheetData>
    <row r="1" spans="1:374" s="42" customFormat="1" ht="18.75" hidden="1" customHeight="1">
      <c r="A1" s="62"/>
      <c r="B1" s="50"/>
      <c r="C1" s="50"/>
      <c r="D1" s="51"/>
      <c r="E1" s="39"/>
      <c r="F1" s="39"/>
      <c r="G1" s="40"/>
      <c r="H1" s="40">
        <f t="array" aca="1" ref="H1" ca="1">IF(OR(AND(WEEKDAY(H$15)=1,Dimanche),AND(WEEKDAY(H$15)=2,Lundi),AND(WEEKDAY(H$15)=3,Mardi),AND(WEEKDAY(H$15)=4,Mercredi),AND(WEEKDAY(H$15)=5,Jeudi),AND(WEEKDAY(H$15)=6,Vendredi),AND(WEEKDAY(H$15)=7,Samedi),H$15=férié),0,1)</f>
        <v>0</v>
      </c>
      <c r="I1" s="40">
        <f t="array" aca="1" ref="I1" ca="1">IF(OR(AND(WEEKDAY(I$15)=1,Dimanche),AND(WEEKDAY(I$15)=2,Lundi),AND(WEEKDAY(I$15)=3,Mardi),AND(WEEKDAY(I$15)=4,Mercredi),AND(WEEKDAY(I$15)=5,Jeudi),AND(WEEKDAY(I$15)=6,Vendredi),AND(WEEKDAY(I$15)=7,Samedi),I$15=férié),0,1)</f>
        <v>1</v>
      </c>
      <c r="J1" s="40">
        <f t="array" aca="1" ref="J1" ca="1">IF(OR(AND(WEEKDAY(J$15)=1,Dimanche),AND(WEEKDAY(J$15)=2,Lundi),AND(WEEKDAY(J$15)=3,Mardi),AND(WEEKDAY(J$15)=4,Mercredi),AND(WEEKDAY(J$15)=5,Jeudi),AND(WEEKDAY(J$15)=6,Vendredi),AND(WEEKDAY(J$15)=7,Samedi),J$15=férié),0,1)</f>
        <v>0</v>
      </c>
      <c r="K1" s="40">
        <f t="array" aca="1" ref="K1" ca="1">IF(OR(AND(WEEKDAY(K$15)=1,Dimanche),AND(WEEKDAY(K$15)=2,Lundi),AND(WEEKDAY(K$15)=3,Mardi),AND(WEEKDAY(K$15)=4,Mercredi),AND(WEEKDAY(K$15)=5,Jeudi),AND(WEEKDAY(K$15)=6,Vendredi),AND(WEEKDAY(K$15)=7,Samedi),K$15=férié),0,1)</f>
        <v>0</v>
      </c>
      <c r="L1" s="40">
        <f t="array" aca="1" ref="L1" ca="1">IF(OR(AND(WEEKDAY(L$15)=1,Dimanche),AND(WEEKDAY(L$15)=2,Lundi),AND(WEEKDAY(L$15)=3,Mardi),AND(WEEKDAY(L$15)=4,Mercredi),AND(WEEKDAY(L$15)=5,Jeudi),AND(WEEKDAY(L$15)=6,Vendredi),AND(WEEKDAY(L$15)=7,Samedi),L$15=férié),0,1)</f>
        <v>1</v>
      </c>
      <c r="M1" s="40">
        <f t="array" aca="1" ref="M1" ca="1">IF(OR(AND(WEEKDAY(M$15)=1,Dimanche),AND(WEEKDAY(M$15)=2,Lundi),AND(WEEKDAY(M$15)=3,Mardi),AND(WEEKDAY(M$15)=4,Mercredi),AND(WEEKDAY(M$15)=5,Jeudi),AND(WEEKDAY(M$15)=6,Vendredi),AND(WEEKDAY(M$15)=7,Samedi),M$15=férié),0,1)</f>
        <v>1</v>
      </c>
      <c r="N1" s="40">
        <f t="array" aca="1" ref="N1" ca="1">IF(OR(AND(WEEKDAY(N$15)=1,Dimanche),AND(WEEKDAY(N$15)=2,Lundi),AND(WEEKDAY(N$15)=3,Mardi),AND(WEEKDAY(N$15)=4,Mercredi),AND(WEEKDAY(N$15)=5,Jeudi),AND(WEEKDAY(N$15)=6,Vendredi),AND(WEEKDAY(N$15)=7,Samedi),N$15=férié),0,1)</f>
        <v>1</v>
      </c>
      <c r="O1" s="40">
        <f t="array" aca="1" ref="O1" ca="1">IF(OR(AND(WEEKDAY(O$15)=1,Dimanche),AND(WEEKDAY(O$15)=2,Lundi),AND(WEEKDAY(O$15)=3,Mardi),AND(WEEKDAY(O$15)=4,Mercredi),AND(WEEKDAY(O$15)=5,Jeudi),AND(WEEKDAY(O$15)=6,Vendredi),AND(WEEKDAY(O$15)=7,Samedi),O$15=férié),0,1)</f>
        <v>1</v>
      </c>
      <c r="P1" s="40">
        <f t="array" aca="1" ref="P1" ca="1">IF(OR(AND(WEEKDAY(P$15)=1,Dimanche),AND(WEEKDAY(P$15)=2,Lundi),AND(WEEKDAY(P$15)=3,Mardi),AND(WEEKDAY(P$15)=4,Mercredi),AND(WEEKDAY(P$15)=5,Jeudi),AND(WEEKDAY(P$15)=6,Vendredi),AND(WEEKDAY(P$15)=7,Samedi),P$15=férié),0,1)</f>
        <v>1</v>
      </c>
      <c r="Q1" s="40">
        <f t="array" aca="1" ref="Q1" ca="1">IF(OR(AND(WEEKDAY(Q$15)=1,Dimanche),AND(WEEKDAY(Q$15)=2,Lundi),AND(WEEKDAY(Q$15)=3,Mardi),AND(WEEKDAY(Q$15)=4,Mercredi),AND(WEEKDAY(Q$15)=5,Jeudi),AND(WEEKDAY(Q$15)=6,Vendredi),AND(WEEKDAY(Q$15)=7,Samedi),Q$15=férié),0,1)</f>
        <v>0</v>
      </c>
      <c r="R1" s="40">
        <f t="array" aca="1" ref="R1" ca="1">IF(OR(AND(WEEKDAY(R$15)=1,Dimanche),AND(WEEKDAY(R$15)=2,Lundi),AND(WEEKDAY(R$15)=3,Mardi),AND(WEEKDAY(R$15)=4,Mercredi),AND(WEEKDAY(R$15)=5,Jeudi),AND(WEEKDAY(R$15)=6,Vendredi),AND(WEEKDAY(R$15)=7,Samedi),R$15=férié),0,1)</f>
        <v>0</v>
      </c>
      <c r="S1" s="40">
        <f t="array" aca="1" ref="S1" ca="1">IF(OR(AND(WEEKDAY(S$15)=1,Dimanche),AND(WEEKDAY(S$15)=2,Lundi),AND(WEEKDAY(S$15)=3,Mardi),AND(WEEKDAY(S$15)=4,Mercredi),AND(WEEKDAY(S$15)=5,Jeudi),AND(WEEKDAY(S$15)=6,Vendredi),AND(WEEKDAY(S$15)=7,Samedi),S$15=férié),0,1)</f>
        <v>1</v>
      </c>
      <c r="T1" s="40">
        <f t="array" aca="1" ref="T1" ca="1">IF(OR(AND(WEEKDAY(T$15)=1,Dimanche),AND(WEEKDAY(T$15)=2,Lundi),AND(WEEKDAY(T$15)=3,Mardi),AND(WEEKDAY(T$15)=4,Mercredi),AND(WEEKDAY(T$15)=5,Jeudi),AND(WEEKDAY(T$15)=6,Vendredi),AND(WEEKDAY(T$15)=7,Samedi),T$15=férié),0,1)</f>
        <v>1</v>
      </c>
      <c r="U1" s="40">
        <f t="array" aca="1" ref="U1" ca="1">IF(OR(AND(WEEKDAY(U$15)=1,Dimanche),AND(WEEKDAY(U$15)=2,Lundi),AND(WEEKDAY(U$15)=3,Mardi),AND(WEEKDAY(U$15)=4,Mercredi),AND(WEEKDAY(U$15)=5,Jeudi),AND(WEEKDAY(U$15)=6,Vendredi),AND(WEEKDAY(U$15)=7,Samedi),U$15=férié),0,1)</f>
        <v>1</v>
      </c>
      <c r="V1" s="40">
        <f t="array" aca="1" ref="V1" ca="1">IF(OR(AND(WEEKDAY(V$15)=1,Dimanche),AND(WEEKDAY(V$15)=2,Lundi),AND(WEEKDAY(V$15)=3,Mardi),AND(WEEKDAY(V$15)=4,Mercredi),AND(WEEKDAY(V$15)=5,Jeudi),AND(WEEKDAY(V$15)=6,Vendredi),AND(WEEKDAY(V$15)=7,Samedi),V$15=férié),0,1)</f>
        <v>1</v>
      </c>
      <c r="W1" s="40">
        <f t="array" aca="1" ref="W1" ca="1">IF(OR(AND(WEEKDAY(W$15)=1,Dimanche),AND(WEEKDAY(W$15)=2,Lundi),AND(WEEKDAY(W$15)=3,Mardi),AND(WEEKDAY(W$15)=4,Mercredi),AND(WEEKDAY(W$15)=5,Jeudi),AND(WEEKDAY(W$15)=6,Vendredi),AND(WEEKDAY(W$15)=7,Samedi),W$15=férié),0,1)</f>
        <v>1</v>
      </c>
      <c r="X1" s="40">
        <f t="array" aca="1" ref="X1" ca="1">IF(OR(AND(WEEKDAY(X$15)=1,Dimanche),AND(WEEKDAY(X$15)=2,Lundi),AND(WEEKDAY(X$15)=3,Mardi),AND(WEEKDAY(X$15)=4,Mercredi),AND(WEEKDAY(X$15)=5,Jeudi),AND(WEEKDAY(X$15)=6,Vendredi),AND(WEEKDAY(X$15)=7,Samedi),X$15=férié),0,1)</f>
        <v>0</v>
      </c>
      <c r="Y1" s="40">
        <f t="array" aca="1" ref="Y1" ca="1">IF(OR(AND(WEEKDAY(Y$15)=1,Dimanche),AND(WEEKDAY(Y$15)=2,Lundi),AND(WEEKDAY(Y$15)=3,Mardi),AND(WEEKDAY(Y$15)=4,Mercredi),AND(WEEKDAY(Y$15)=5,Jeudi),AND(WEEKDAY(Y$15)=6,Vendredi),AND(WEEKDAY(Y$15)=7,Samedi),Y$15=férié),0,1)</f>
        <v>0</v>
      </c>
      <c r="Z1" s="40">
        <f t="array" aca="1" ref="Z1" ca="1">IF(OR(AND(WEEKDAY(Z$15)=1,Dimanche),AND(WEEKDAY(Z$15)=2,Lundi),AND(WEEKDAY(Z$15)=3,Mardi),AND(WEEKDAY(Z$15)=4,Mercredi),AND(WEEKDAY(Z$15)=5,Jeudi),AND(WEEKDAY(Z$15)=6,Vendredi),AND(WEEKDAY(Z$15)=7,Samedi),Z$15=férié),0,1)</f>
        <v>1</v>
      </c>
      <c r="AA1" s="40">
        <f t="array" aca="1" ref="AA1" ca="1">IF(OR(AND(WEEKDAY(AA$15)=1,Dimanche),AND(WEEKDAY(AA$15)=2,Lundi),AND(WEEKDAY(AA$15)=3,Mardi),AND(WEEKDAY(AA$15)=4,Mercredi),AND(WEEKDAY(AA$15)=5,Jeudi),AND(WEEKDAY(AA$15)=6,Vendredi),AND(WEEKDAY(AA$15)=7,Samedi),AA$15=férié),0,1)</f>
        <v>1</v>
      </c>
      <c r="AB1" s="40">
        <f t="array" aca="1" ref="AB1" ca="1">IF(OR(AND(WEEKDAY(AB$15)=1,Dimanche),AND(WEEKDAY(AB$15)=2,Lundi),AND(WEEKDAY(AB$15)=3,Mardi),AND(WEEKDAY(AB$15)=4,Mercredi),AND(WEEKDAY(AB$15)=5,Jeudi),AND(WEEKDAY(AB$15)=6,Vendredi),AND(WEEKDAY(AB$15)=7,Samedi),AB$15=férié),0,1)</f>
        <v>1</v>
      </c>
      <c r="AC1" s="40">
        <f t="array" aca="1" ref="AC1" ca="1">IF(OR(AND(WEEKDAY(AC$15)=1,Dimanche),AND(WEEKDAY(AC$15)=2,Lundi),AND(WEEKDAY(AC$15)=3,Mardi),AND(WEEKDAY(AC$15)=4,Mercredi),AND(WEEKDAY(AC$15)=5,Jeudi),AND(WEEKDAY(AC$15)=6,Vendredi),AND(WEEKDAY(AC$15)=7,Samedi),AC$15=férié),0,1)</f>
        <v>1</v>
      </c>
      <c r="AD1" s="40">
        <f t="array" aca="1" ref="AD1" ca="1">IF(OR(AND(WEEKDAY(AD$15)=1,Dimanche),AND(WEEKDAY(AD$15)=2,Lundi),AND(WEEKDAY(AD$15)=3,Mardi),AND(WEEKDAY(AD$15)=4,Mercredi),AND(WEEKDAY(AD$15)=5,Jeudi),AND(WEEKDAY(AD$15)=6,Vendredi),AND(WEEKDAY(AD$15)=7,Samedi),AD$15=férié),0,1)</f>
        <v>1</v>
      </c>
      <c r="AE1" s="40">
        <f t="array" aca="1" ref="AE1" ca="1">IF(OR(AND(WEEKDAY(AE$15)=1,Dimanche),AND(WEEKDAY(AE$15)=2,Lundi),AND(WEEKDAY(AE$15)=3,Mardi),AND(WEEKDAY(AE$15)=4,Mercredi),AND(WEEKDAY(AE$15)=5,Jeudi),AND(WEEKDAY(AE$15)=6,Vendredi),AND(WEEKDAY(AE$15)=7,Samedi),AE$15=férié),0,1)</f>
        <v>0</v>
      </c>
      <c r="AF1" s="40">
        <f t="array" aca="1" ref="AF1" ca="1">IF(OR(AND(WEEKDAY(AF$15)=1,Dimanche),AND(WEEKDAY(AF$15)=2,Lundi),AND(WEEKDAY(AF$15)=3,Mardi),AND(WEEKDAY(AF$15)=4,Mercredi),AND(WEEKDAY(AF$15)=5,Jeudi),AND(WEEKDAY(AF$15)=6,Vendredi),AND(WEEKDAY(AF$15)=7,Samedi),AF$15=férié),0,1)</f>
        <v>0</v>
      </c>
      <c r="AG1" s="40">
        <f t="array" aca="1" ref="AG1" ca="1">IF(OR(AND(WEEKDAY(AG$15)=1,Dimanche),AND(WEEKDAY(AG$15)=2,Lundi),AND(WEEKDAY(AG$15)=3,Mardi),AND(WEEKDAY(AG$15)=4,Mercredi),AND(WEEKDAY(AG$15)=5,Jeudi),AND(WEEKDAY(AG$15)=6,Vendredi),AND(WEEKDAY(AG$15)=7,Samedi),AG$15=férié),0,1)</f>
        <v>1</v>
      </c>
      <c r="AH1" s="40">
        <f t="array" aca="1" ref="AH1" ca="1">IF(OR(AND(WEEKDAY(AH$15)=1,Dimanche),AND(WEEKDAY(AH$15)=2,Lundi),AND(WEEKDAY(AH$15)=3,Mardi),AND(WEEKDAY(AH$15)=4,Mercredi),AND(WEEKDAY(AH$15)=5,Jeudi),AND(WEEKDAY(AH$15)=6,Vendredi),AND(WEEKDAY(AH$15)=7,Samedi),AH$15=férié),0,1)</f>
        <v>1</v>
      </c>
      <c r="AI1" s="40">
        <f t="array" aca="1" ref="AI1" ca="1">IF(OR(AND(WEEKDAY(AI$15)=1,Dimanche),AND(WEEKDAY(AI$15)=2,Lundi),AND(WEEKDAY(AI$15)=3,Mardi),AND(WEEKDAY(AI$15)=4,Mercredi),AND(WEEKDAY(AI$15)=5,Jeudi),AND(WEEKDAY(AI$15)=6,Vendredi),AND(WEEKDAY(AI$15)=7,Samedi),AI$15=férié),0,1)</f>
        <v>1</v>
      </c>
      <c r="AJ1" s="40">
        <f t="array" aca="1" ref="AJ1" ca="1">IF(OR(AND(WEEKDAY(AJ$15)=1,Dimanche),AND(WEEKDAY(AJ$15)=2,Lundi),AND(WEEKDAY(AJ$15)=3,Mardi),AND(WEEKDAY(AJ$15)=4,Mercredi),AND(WEEKDAY(AJ$15)=5,Jeudi),AND(WEEKDAY(AJ$15)=6,Vendredi),AND(WEEKDAY(AJ$15)=7,Samedi),AJ$15=férié),0,1)</f>
        <v>1</v>
      </c>
      <c r="AK1" s="40">
        <f t="array" aca="1" ref="AK1" ca="1">IF(OR(AND(WEEKDAY(AK$15)=1,Dimanche),AND(WEEKDAY(AK$15)=2,Lundi),AND(WEEKDAY(AK$15)=3,Mardi),AND(WEEKDAY(AK$15)=4,Mercredi),AND(WEEKDAY(AK$15)=5,Jeudi),AND(WEEKDAY(AK$15)=6,Vendredi),AND(WEEKDAY(AK$15)=7,Samedi),AK$15=férié),0,1)</f>
        <v>1</v>
      </c>
      <c r="AL1" s="40">
        <f t="array" aca="1" ref="AL1" ca="1">IF(OR(AND(WEEKDAY(AL$15)=1,Dimanche),AND(WEEKDAY(AL$15)=2,Lundi),AND(WEEKDAY(AL$15)=3,Mardi),AND(WEEKDAY(AL$15)=4,Mercredi),AND(WEEKDAY(AL$15)=5,Jeudi),AND(WEEKDAY(AL$15)=6,Vendredi),AND(WEEKDAY(AL$15)=7,Samedi),AL$15=férié),0,1)</f>
        <v>0</v>
      </c>
      <c r="AM1" s="40">
        <f t="array" aca="1" ref="AM1" ca="1">IF(OR(AND(WEEKDAY(AM$15)=1,Dimanche),AND(WEEKDAY(AM$15)=2,Lundi),AND(WEEKDAY(AM$15)=3,Mardi),AND(WEEKDAY(AM$15)=4,Mercredi),AND(WEEKDAY(AM$15)=5,Jeudi),AND(WEEKDAY(AM$15)=6,Vendredi),AND(WEEKDAY(AM$15)=7,Samedi),AM$15=férié),0,1)</f>
        <v>0</v>
      </c>
      <c r="AN1" s="40">
        <f t="array" aca="1" ref="AN1" ca="1">IF(OR(AND(WEEKDAY(AN$15)=1,Dimanche),AND(WEEKDAY(AN$15)=2,Lundi),AND(WEEKDAY(AN$15)=3,Mardi),AND(WEEKDAY(AN$15)=4,Mercredi),AND(WEEKDAY(AN$15)=5,Jeudi),AND(WEEKDAY(AN$15)=6,Vendredi),AND(WEEKDAY(AN$15)=7,Samedi),AN$15=férié),0,1)</f>
        <v>1</v>
      </c>
      <c r="AO1" s="40">
        <f t="array" aca="1" ref="AO1" ca="1">IF(OR(AND(WEEKDAY(AO$15)=1,Dimanche),AND(WEEKDAY(AO$15)=2,Lundi),AND(WEEKDAY(AO$15)=3,Mardi),AND(WEEKDAY(AO$15)=4,Mercredi),AND(WEEKDAY(AO$15)=5,Jeudi),AND(WEEKDAY(AO$15)=6,Vendredi),AND(WEEKDAY(AO$15)=7,Samedi),AO$15=férié),0,1)</f>
        <v>1</v>
      </c>
      <c r="AP1" s="40">
        <f t="array" aca="1" ref="AP1" ca="1">IF(OR(AND(WEEKDAY(AP$15)=1,Dimanche),AND(WEEKDAY(AP$15)=2,Lundi),AND(WEEKDAY(AP$15)=3,Mardi),AND(WEEKDAY(AP$15)=4,Mercredi),AND(WEEKDAY(AP$15)=5,Jeudi),AND(WEEKDAY(AP$15)=6,Vendredi),AND(WEEKDAY(AP$15)=7,Samedi),AP$15=férié),0,1)</f>
        <v>1</v>
      </c>
      <c r="AQ1" s="40">
        <f t="array" aca="1" ref="AQ1" ca="1">IF(OR(AND(WEEKDAY(AQ$15)=1,Dimanche),AND(WEEKDAY(AQ$15)=2,Lundi),AND(WEEKDAY(AQ$15)=3,Mardi),AND(WEEKDAY(AQ$15)=4,Mercredi),AND(WEEKDAY(AQ$15)=5,Jeudi),AND(WEEKDAY(AQ$15)=6,Vendredi),AND(WEEKDAY(AQ$15)=7,Samedi),AQ$15=férié),0,1)</f>
        <v>1</v>
      </c>
      <c r="AR1" s="40">
        <f t="array" aca="1" ref="AR1" ca="1">IF(OR(AND(WEEKDAY(AR$15)=1,Dimanche),AND(WEEKDAY(AR$15)=2,Lundi),AND(WEEKDAY(AR$15)=3,Mardi),AND(WEEKDAY(AR$15)=4,Mercredi),AND(WEEKDAY(AR$15)=5,Jeudi),AND(WEEKDAY(AR$15)=6,Vendredi),AND(WEEKDAY(AR$15)=7,Samedi),AR$15=férié),0,1)</f>
        <v>1</v>
      </c>
      <c r="AS1" s="40">
        <f t="array" aca="1" ref="AS1" ca="1">IF(OR(AND(WEEKDAY(AS$15)=1,Dimanche),AND(WEEKDAY(AS$15)=2,Lundi),AND(WEEKDAY(AS$15)=3,Mardi),AND(WEEKDAY(AS$15)=4,Mercredi),AND(WEEKDAY(AS$15)=5,Jeudi),AND(WEEKDAY(AS$15)=6,Vendredi),AND(WEEKDAY(AS$15)=7,Samedi),AS$15=férié),0,1)</f>
        <v>0</v>
      </c>
      <c r="AT1" s="40">
        <f t="array" aca="1" ref="AT1" ca="1">IF(OR(AND(WEEKDAY(AT$15)=1,Dimanche),AND(WEEKDAY(AT$15)=2,Lundi),AND(WEEKDAY(AT$15)=3,Mardi),AND(WEEKDAY(AT$15)=4,Mercredi),AND(WEEKDAY(AT$15)=5,Jeudi),AND(WEEKDAY(AT$15)=6,Vendredi),AND(WEEKDAY(AT$15)=7,Samedi),AT$15=férié),0,1)</f>
        <v>0</v>
      </c>
      <c r="AU1" s="40">
        <f t="array" aca="1" ref="AU1" ca="1">IF(OR(AND(WEEKDAY(AU$15)=1,Dimanche),AND(WEEKDAY(AU$15)=2,Lundi),AND(WEEKDAY(AU$15)=3,Mardi),AND(WEEKDAY(AU$15)=4,Mercredi),AND(WEEKDAY(AU$15)=5,Jeudi),AND(WEEKDAY(AU$15)=6,Vendredi),AND(WEEKDAY(AU$15)=7,Samedi),AU$15=férié),0,1)</f>
        <v>1</v>
      </c>
      <c r="AV1" s="40">
        <f t="array" aca="1" ref="AV1" ca="1">IF(OR(AND(WEEKDAY(AV$15)=1,Dimanche),AND(WEEKDAY(AV$15)=2,Lundi),AND(WEEKDAY(AV$15)=3,Mardi),AND(WEEKDAY(AV$15)=4,Mercredi),AND(WEEKDAY(AV$15)=5,Jeudi),AND(WEEKDAY(AV$15)=6,Vendredi),AND(WEEKDAY(AV$15)=7,Samedi),AV$15=férié),0,1)</f>
        <v>1</v>
      </c>
      <c r="AW1" s="40">
        <f t="array" aca="1" ref="AW1" ca="1">IF(OR(AND(WEEKDAY(AW$15)=1,Dimanche),AND(WEEKDAY(AW$15)=2,Lundi),AND(WEEKDAY(AW$15)=3,Mardi),AND(WEEKDAY(AW$15)=4,Mercredi),AND(WEEKDAY(AW$15)=5,Jeudi),AND(WEEKDAY(AW$15)=6,Vendredi),AND(WEEKDAY(AW$15)=7,Samedi),AW$15=férié),0,1)</f>
        <v>1</v>
      </c>
      <c r="AX1" s="40">
        <f t="array" aca="1" ref="AX1" ca="1">IF(OR(AND(WEEKDAY(AX$15)=1,Dimanche),AND(WEEKDAY(AX$15)=2,Lundi),AND(WEEKDAY(AX$15)=3,Mardi),AND(WEEKDAY(AX$15)=4,Mercredi),AND(WEEKDAY(AX$15)=5,Jeudi),AND(WEEKDAY(AX$15)=6,Vendredi),AND(WEEKDAY(AX$15)=7,Samedi),AX$15=férié),0,1)</f>
        <v>1</v>
      </c>
      <c r="AY1" s="40">
        <f t="array" aca="1" ref="AY1" ca="1">IF(OR(AND(WEEKDAY(AY$15)=1,Dimanche),AND(WEEKDAY(AY$15)=2,Lundi),AND(WEEKDAY(AY$15)=3,Mardi),AND(WEEKDAY(AY$15)=4,Mercredi),AND(WEEKDAY(AY$15)=5,Jeudi),AND(WEEKDAY(AY$15)=6,Vendredi),AND(WEEKDAY(AY$15)=7,Samedi),AY$15=férié),0,1)</f>
        <v>1</v>
      </c>
      <c r="AZ1" s="40">
        <f t="array" aca="1" ref="AZ1" ca="1">IF(OR(AND(WEEKDAY(AZ$15)=1,Dimanche),AND(WEEKDAY(AZ$15)=2,Lundi),AND(WEEKDAY(AZ$15)=3,Mardi),AND(WEEKDAY(AZ$15)=4,Mercredi),AND(WEEKDAY(AZ$15)=5,Jeudi),AND(WEEKDAY(AZ$15)=6,Vendredi),AND(WEEKDAY(AZ$15)=7,Samedi),AZ$15=férié),0,1)</f>
        <v>0</v>
      </c>
      <c r="BA1" s="40">
        <f t="array" aca="1" ref="BA1" ca="1">IF(OR(AND(WEEKDAY(BA$15)=1,Dimanche),AND(WEEKDAY(BA$15)=2,Lundi),AND(WEEKDAY(BA$15)=3,Mardi),AND(WEEKDAY(BA$15)=4,Mercredi),AND(WEEKDAY(BA$15)=5,Jeudi),AND(WEEKDAY(BA$15)=6,Vendredi),AND(WEEKDAY(BA$15)=7,Samedi),BA$15=férié),0,1)</f>
        <v>0</v>
      </c>
      <c r="BB1" s="40">
        <f t="array" aca="1" ref="BB1" ca="1">IF(OR(AND(WEEKDAY(BB$15)=1,Dimanche),AND(WEEKDAY(BB$15)=2,Lundi),AND(WEEKDAY(BB$15)=3,Mardi),AND(WEEKDAY(BB$15)=4,Mercredi),AND(WEEKDAY(BB$15)=5,Jeudi),AND(WEEKDAY(BB$15)=6,Vendredi),AND(WEEKDAY(BB$15)=7,Samedi),BB$15=férié),0,1)</f>
        <v>1</v>
      </c>
      <c r="BC1" s="40">
        <f t="array" aca="1" ref="BC1" ca="1">IF(OR(AND(WEEKDAY(BC$15)=1,Dimanche),AND(WEEKDAY(BC$15)=2,Lundi),AND(WEEKDAY(BC$15)=3,Mardi),AND(WEEKDAY(BC$15)=4,Mercredi),AND(WEEKDAY(BC$15)=5,Jeudi),AND(WEEKDAY(BC$15)=6,Vendredi),AND(WEEKDAY(BC$15)=7,Samedi),BC$15=férié),0,1)</f>
        <v>1</v>
      </c>
      <c r="BD1" s="40">
        <f t="array" aca="1" ref="BD1" ca="1">IF(OR(AND(WEEKDAY(BD$15)=1,Dimanche),AND(WEEKDAY(BD$15)=2,Lundi),AND(WEEKDAY(BD$15)=3,Mardi),AND(WEEKDAY(BD$15)=4,Mercredi),AND(WEEKDAY(BD$15)=5,Jeudi),AND(WEEKDAY(BD$15)=6,Vendredi),AND(WEEKDAY(BD$15)=7,Samedi),BD$15=férié),0,1)</f>
        <v>1</v>
      </c>
      <c r="BE1" s="40">
        <f t="array" aca="1" ref="BE1" ca="1">IF(OR(AND(WEEKDAY(BE$15)=1,Dimanche),AND(WEEKDAY(BE$15)=2,Lundi),AND(WEEKDAY(BE$15)=3,Mardi),AND(WEEKDAY(BE$15)=4,Mercredi),AND(WEEKDAY(BE$15)=5,Jeudi),AND(WEEKDAY(BE$15)=6,Vendredi),AND(WEEKDAY(BE$15)=7,Samedi),BE$15=férié),0,1)</f>
        <v>1</v>
      </c>
      <c r="BF1" s="40">
        <f t="array" aca="1" ref="BF1" ca="1">IF(OR(AND(WEEKDAY(BF$15)=1,Dimanche),AND(WEEKDAY(BF$15)=2,Lundi),AND(WEEKDAY(BF$15)=3,Mardi),AND(WEEKDAY(BF$15)=4,Mercredi),AND(WEEKDAY(BF$15)=5,Jeudi),AND(WEEKDAY(BF$15)=6,Vendredi),AND(WEEKDAY(BF$15)=7,Samedi),BF$15=férié),0,1)</f>
        <v>1</v>
      </c>
      <c r="BG1" s="40">
        <f t="array" aca="1" ref="BG1" ca="1">IF(OR(AND(WEEKDAY(BG$15)=1,Dimanche),AND(WEEKDAY(BG$15)=2,Lundi),AND(WEEKDAY(BG$15)=3,Mardi),AND(WEEKDAY(BG$15)=4,Mercredi),AND(WEEKDAY(BG$15)=5,Jeudi),AND(WEEKDAY(BG$15)=6,Vendredi),AND(WEEKDAY(BG$15)=7,Samedi),BG$15=férié),0,1)</f>
        <v>0</v>
      </c>
      <c r="BH1" s="40">
        <f t="array" aca="1" ref="BH1" ca="1">IF(OR(AND(WEEKDAY(BH$15)=1,Dimanche),AND(WEEKDAY(BH$15)=2,Lundi),AND(WEEKDAY(BH$15)=3,Mardi),AND(WEEKDAY(BH$15)=4,Mercredi),AND(WEEKDAY(BH$15)=5,Jeudi),AND(WEEKDAY(BH$15)=6,Vendredi),AND(WEEKDAY(BH$15)=7,Samedi),BH$15=férié),0,1)</f>
        <v>0</v>
      </c>
      <c r="BI1" s="40">
        <f t="array" aca="1" ref="BI1" ca="1">IF(OR(AND(WEEKDAY(BI$15)=1,Dimanche),AND(WEEKDAY(BI$15)=2,Lundi),AND(WEEKDAY(BI$15)=3,Mardi),AND(WEEKDAY(BI$15)=4,Mercredi),AND(WEEKDAY(BI$15)=5,Jeudi),AND(WEEKDAY(BI$15)=6,Vendredi),AND(WEEKDAY(BI$15)=7,Samedi),BI$15=férié),0,1)</f>
        <v>1</v>
      </c>
      <c r="BJ1" s="40">
        <f t="array" aca="1" ref="BJ1" ca="1">IF(OR(AND(WEEKDAY(BJ$15)=1,Dimanche),AND(WEEKDAY(BJ$15)=2,Lundi),AND(WEEKDAY(BJ$15)=3,Mardi),AND(WEEKDAY(BJ$15)=4,Mercredi),AND(WEEKDAY(BJ$15)=5,Jeudi),AND(WEEKDAY(BJ$15)=6,Vendredi),AND(WEEKDAY(BJ$15)=7,Samedi),BJ$15=férié),0,1)</f>
        <v>1</v>
      </c>
      <c r="BK1" s="40">
        <f t="array" aca="1" ref="BK1" ca="1">IF(OR(AND(WEEKDAY(BK$15)=1,Dimanche),AND(WEEKDAY(BK$15)=2,Lundi),AND(WEEKDAY(BK$15)=3,Mardi),AND(WEEKDAY(BK$15)=4,Mercredi),AND(WEEKDAY(BK$15)=5,Jeudi),AND(WEEKDAY(BK$15)=6,Vendredi),AND(WEEKDAY(BK$15)=7,Samedi),BK$15=férié),0,1)</f>
        <v>1</v>
      </c>
      <c r="BL1" s="40">
        <f t="array" aca="1" ref="BL1" ca="1">IF(OR(AND(WEEKDAY(BL$15)=1,Dimanche),AND(WEEKDAY(BL$15)=2,Lundi),AND(WEEKDAY(BL$15)=3,Mardi),AND(WEEKDAY(BL$15)=4,Mercredi),AND(WEEKDAY(BL$15)=5,Jeudi),AND(WEEKDAY(BL$15)=6,Vendredi),AND(WEEKDAY(BL$15)=7,Samedi),BL$15=férié),0,1)</f>
        <v>1</v>
      </c>
      <c r="BM1" s="40">
        <f t="array" aca="1" ref="BM1" ca="1">IF(OR(AND(WEEKDAY(BM$15)=1,Dimanche),AND(WEEKDAY(BM$15)=2,Lundi),AND(WEEKDAY(BM$15)=3,Mardi),AND(WEEKDAY(BM$15)=4,Mercredi),AND(WEEKDAY(BM$15)=5,Jeudi),AND(WEEKDAY(BM$15)=6,Vendredi),AND(WEEKDAY(BM$15)=7,Samedi),BM$15=férié),0,1)</f>
        <v>1</v>
      </c>
      <c r="BN1" s="40">
        <f t="array" aca="1" ref="BN1" ca="1">IF(OR(AND(WEEKDAY(BN$15)=1,Dimanche),AND(WEEKDAY(BN$15)=2,Lundi),AND(WEEKDAY(BN$15)=3,Mardi),AND(WEEKDAY(BN$15)=4,Mercredi),AND(WEEKDAY(BN$15)=5,Jeudi),AND(WEEKDAY(BN$15)=6,Vendredi),AND(WEEKDAY(BN$15)=7,Samedi),BN$15=férié),0,1)</f>
        <v>0</v>
      </c>
      <c r="BO1" s="40">
        <f t="array" aca="1" ref="BO1" ca="1">IF(OR(AND(WEEKDAY(BO$15)=1,Dimanche),AND(WEEKDAY(BO$15)=2,Lundi),AND(WEEKDAY(BO$15)=3,Mardi),AND(WEEKDAY(BO$15)=4,Mercredi),AND(WEEKDAY(BO$15)=5,Jeudi),AND(WEEKDAY(BO$15)=6,Vendredi),AND(WEEKDAY(BO$15)=7,Samedi),BO$15=férié),0,1)</f>
        <v>0</v>
      </c>
      <c r="BP1" s="40">
        <f t="array" aca="1" ref="BP1" ca="1">IF(OR(AND(WEEKDAY(BP$15)=1,Dimanche),AND(WEEKDAY(BP$15)=2,Lundi),AND(WEEKDAY(BP$15)=3,Mardi),AND(WEEKDAY(BP$15)=4,Mercredi),AND(WEEKDAY(BP$15)=5,Jeudi),AND(WEEKDAY(BP$15)=6,Vendredi),AND(WEEKDAY(BP$15)=7,Samedi),BP$15=férié),0,1)</f>
        <v>1</v>
      </c>
      <c r="BQ1" s="40">
        <f t="array" aca="1" ref="BQ1" ca="1">IF(OR(AND(WEEKDAY(BQ$15)=1,Dimanche),AND(WEEKDAY(BQ$15)=2,Lundi),AND(WEEKDAY(BQ$15)=3,Mardi),AND(WEEKDAY(BQ$15)=4,Mercredi),AND(WEEKDAY(BQ$15)=5,Jeudi),AND(WEEKDAY(BQ$15)=6,Vendredi),AND(WEEKDAY(BQ$15)=7,Samedi),BQ$15=férié),0,1)</f>
        <v>1</v>
      </c>
      <c r="BR1" s="40">
        <f t="array" aca="1" ref="BR1" ca="1">IF(OR(AND(WEEKDAY(BR$15)=1,Dimanche),AND(WEEKDAY(BR$15)=2,Lundi),AND(WEEKDAY(BR$15)=3,Mardi),AND(WEEKDAY(BR$15)=4,Mercredi),AND(WEEKDAY(BR$15)=5,Jeudi),AND(WEEKDAY(BR$15)=6,Vendredi),AND(WEEKDAY(BR$15)=7,Samedi),BR$15=férié),0,1)</f>
        <v>1</v>
      </c>
      <c r="BS1" s="40">
        <f t="array" aca="1" ref="BS1" ca="1">IF(OR(AND(WEEKDAY(BS$15)=1,Dimanche),AND(WEEKDAY(BS$15)=2,Lundi),AND(WEEKDAY(BS$15)=3,Mardi),AND(WEEKDAY(BS$15)=4,Mercredi),AND(WEEKDAY(BS$15)=5,Jeudi),AND(WEEKDAY(BS$15)=6,Vendredi),AND(WEEKDAY(BS$15)=7,Samedi),BS$15=férié),0,1)</f>
        <v>1</v>
      </c>
      <c r="BT1" s="40">
        <f t="array" aca="1" ref="BT1" ca="1">IF(OR(AND(WEEKDAY(BT$15)=1,Dimanche),AND(WEEKDAY(BT$15)=2,Lundi),AND(WEEKDAY(BT$15)=3,Mardi),AND(WEEKDAY(BT$15)=4,Mercredi),AND(WEEKDAY(BT$15)=5,Jeudi),AND(WEEKDAY(BT$15)=6,Vendredi),AND(WEEKDAY(BT$15)=7,Samedi),BT$15=férié),0,1)</f>
        <v>1</v>
      </c>
      <c r="BU1" s="40">
        <f t="array" aca="1" ref="BU1" ca="1">IF(OR(AND(WEEKDAY(BU$15)=1,Dimanche),AND(WEEKDAY(BU$15)=2,Lundi),AND(WEEKDAY(BU$15)=3,Mardi),AND(WEEKDAY(BU$15)=4,Mercredi),AND(WEEKDAY(BU$15)=5,Jeudi),AND(WEEKDAY(BU$15)=6,Vendredi),AND(WEEKDAY(BU$15)=7,Samedi),BU$15=férié),0,1)</f>
        <v>0</v>
      </c>
      <c r="BV1" s="40">
        <f t="array" aca="1" ref="BV1" ca="1">IF(OR(AND(WEEKDAY(BV$15)=1,Dimanche),AND(WEEKDAY(BV$15)=2,Lundi),AND(WEEKDAY(BV$15)=3,Mardi),AND(WEEKDAY(BV$15)=4,Mercredi),AND(WEEKDAY(BV$15)=5,Jeudi),AND(WEEKDAY(BV$15)=6,Vendredi),AND(WEEKDAY(BV$15)=7,Samedi),BV$15=férié),0,1)</f>
        <v>0</v>
      </c>
      <c r="BW1" s="40">
        <f t="array" aca="1" ref="BW1" ca="1">IF(OR(AND(WEEKDAY(BW$15)=1,Dimanche),AND(WEEKDAY(BW$15)=2,Lundi),AND(WEEKDAY(BW$15)=3,Mardi),AND(WEEKDAY(BW$15)=4,Mercredi),AND(WEEKDAY(BW$15)=5,Jeudi),AND(WEEKDAY(BW$15)=6,Vendredi),AND(WEEKDAY(BW$15)=7,Samedi),BW$15=férié),0,1)</f>
        <v>1</v>
      </c>
      <c r="BX1" s="40">
        <f t="array" aca="1" ref="BX1" ca="1">IF(OR(AND(WEEKDAY(BX$15)=1,Dimanche),AND(WEEKDAY(BX$15)=2,Lundi),AND(WEEKDAY(BX$15)=3,Mardi),AND(WEEKDAY(BX$15)=4,Mercredi),AND(WEEKDAY(BX$15)=5,Jeudi),AND(WEEKDAY(BX$15)=6,Vendredi),AND(WEEKDAY(BX$15)=7,Samedi),BX$15=férié),0,1)</f>
        <v>1</v>
      </c>
      <c r="BY1" s="40">
        <f t="array" aca="1" ref="BY1" ca="1">IF(OR(AND(WEEKDAY(BY$15)=1,Dimanche),AND(WEEKDAY(BY$15)=2,Lundi),AND(WEEKDAY(BY$15)=3,Mardi),AND(WEEKDAY(BY$15)=4,Mercredi),AND(WEEKDAY(BY$15)=5,Jeudi),AND(WEEKDAY(BY$15)=6,Vendredi),AND(WEEKDAY(BY$15)=7,Samedi),BY$15=férié),0,1)</f>
        <v>1</v>
      </c>
      <c r="BZ1" s="40">
        <f t="array" aca="1" ref="BZ1" ca="1">IF(OR(AND(WEEKDAY(BZ$15)=1,Dimanche),AND(WEEKDAY(BZ$15)=2,Lundi),AND(WEEKDAY(BZ$15)=3,Mardi),AND(WEEKDAY(BZ$15)=4,Mercredi),AND(WEEKDAY(BZ$15)=5,Jeudi),AND(WEEKDAY(BZ$15)=6,Vendredi),AND(WEEKDAY(BZ$15)=7,Samedi),BZ$15=férié),0,1)</f>
        <v>1</v>
      </c>
      <c r="CA1" s="40">
        <f t="array" aca="1" ref="CA1" ca="1">IF(OR(AND(WEEKDAY(CA$15)=1,Dimanche),AND(WEEKDAY(CA$15)=2,Lundi),AND(WEEKDAY(CA$15)=3,Mardi),AND(WEEKDAY(CA$15)=4,Mercredi),AND(WEEKDAY(CA$15)=5,Jeudi),AND(WEEKDAY(CA$15)=6,Vendredi),AND(WEEKDAY(CA$15)=7,Samedi),CA$15=férié),0,1)</f>
        <v>1</v>
      </c>
      <c r="CB1" s="40">
        <f t="array" aca="1" ref="CB1" ca="1">IF(OR(AND(WEEKDAY(CB$15)=1,Dimanche),AND(WEEKDAY(CB$15)=2,Lundi),AND(WEEKDAY(CB$15)=3,Mardi),AND(WEEKDAY(CB$15)=4,Mercredi),AND(WEEKDAY(CB$15)=5,Jeudi),AND(WEEKDAY(CB$15)=6,Vendredi),AND(WEEKDAY(CB$15)=7,Samedi),CB$15=férié),0,1)</f>
        <v>0</v>
      </c>
      <c r="CC1" s="40">
        <f t="array" aca="1" ref="CC1" ca="1">IF(OR(AND(WEEKDAY(CC$15)=1,Dimanche),AND(WEEKDAY(CC$15)=2,Lundi),AND(WEEKDAY(CC$15)=3,Mardi),AND(WEEKDAY(CC$15)=4,Mercredi),AND(WEEKDAY(CC$15)=5,Jeudi),AND(WEEKDAY(CC$15)=6,Vendredi),AND(WEEKDAY(CC$15)=7,Samedi),CC$15=férié),0,1)</f>
        <v>0</v>
      </c>
      <c r="CD1" s="40">
        <f t="array" aca="1" ref="CD1" ca="1">IF(OR(AND(WEEKDAY(CD$15)=1,Dimanche),AND(WEEKDAY(CD$15)=2,Lundi),AND(WEEKDAY(CD$15)=3,Mardi),AND(WEEKDAY(CD$15)=4,Mercredi),AND(WEEKDAY(CD$15)=5,Jeudi),AND(WEEKDAY(CD$15)=6,Vendredi),AND(WEEKDAY(CD$15)=7,Samedi),CD$15=férié),0,1)</f>
        <v>1</v>
      </c>
      <c r="CE1" s="40">
        <f t="array" aca="1" ref="CE1" ca="1">IF(OR(AND(WEEKDAY(CE$15)=1,Dimanche),AND(WEEKDAY(CE$15)=2,Lundi),AND(WEEKDAY(CE$15)=3,Mardi),AND(WEEKDAY(CE$15)=4,Mercredi),AND(WEEKDAY(CE$15)=5,Jeudi),AND(WEEKDAY(CE$15)=6,Vendredi),AND(WEEKDAY(CE$15)=7,Samedi),CE$15=férié),0,1)</f>
        <v>1</v>
      </c>
      <c r="CF1" s="40">
        <f t="array" aca="1" ref="CF1" ca="1">IF(OR(AND(WEEKDAY(CF$15)=1,Dimanche),AND(WEEKDAY(CF$15)=2,Lundi),AND(WEEKDAY(CF$15)=3,Mardi),AND(WEEKDAY(CF$15)=4,Mercredi),AND(WEEKDAY(CF$15)=5,Jeudi),AND(WEEKDAY(CF$15)=6,Vendredi),AND(WEEKDAY(CF$15)=7,Samedi),CF$15=férié),0,1)</f>
        <v>1</v>
      </c>
      <c r="CG1" s="40">
        <f t="array" aca="1" ref="CG1" ca="1">IF(OR(AND(WEEKDAY(CG$15)=1,Dimanche),AND(WEEKDAY(CG$15)=2,Lundi),AND(WEEKDAY(CG$15)=3,Mardi),AND(WEEKDAY(CG$15)=4,Mercredi),AND(WEEKDAY(CG$15)=5,Jeudi),AND(WEEKDAY(CG$15)=6,Vendredi),AND(WEEKDAY(CG$15)=7,Samedi),CG$15=férié),0,1)</f>
        <v>1</v>
      </c>
      <c r="CH1" s="40">
        <f t="array" aca="1" ref="CH1" ca="1">IF(OR(AND(WEEKDAY(CH$15)=1,Dimanche),AND(WEEKDAY(CH$15)=2,Lundi),AND(WEEKDAY(CH$15)=3,Mardi),AND(WEEKDAY(CH$15)=4,Mercredi),AND(WEEKDAY(CH$15)=5,Jeudi),AND(WEEKDAY(CH$15)=6,Vendredi),AND(WEEKDAY(CH$15)=7,Samedi),CH$15=férié),0,1)</f>
        <v>1</v>
      </c>
      <c r="CI1" s="40">
        <f t="array" aca="1" ref="CI1" ca="1">IF(OR(AND(WEEKDAY(CI$15)=1,Dimanche),AND(WEEKDAY(CI$15)=2,Lundi),AND(WEEKDAY(CI$15)=3,Mardi),AND(WEEKDAY(CI$15)=4,Mercredi),AND(WEEKDAY(CI$15)=5,Jeudi),AND(WEEKDAY(CI$15)=6,Vendredi),AND(WEEKDAY(CI$15)=7,Samedi),CI$15=férié),0,1)</f>
        <v>0</v>
      </c>
      <c r="CJ1" s="40">
        <f t="array" aca="1" ref="CJ1" ca="1">IF(OR(AND(WEEKDAY(CJ$15)=1,Dimanche),AND(WEEKDAY(CJ$15)=2,Lundi),AND(WEEKDAY(CJ$15)=3,Mardi),AND(WEEKDAY(CJ$15)=4,Mercredi),AND(WEEKDAY(CJ$15)=5,Jeudi),AND(WEEKDAY(CJ$15)=6,Vendredi),AND(WEEKDAY(CJ$15)=7,Samedi),CJ$15=férié),0,1)</f>
        <v>0</v>
      </c>
      <c r="CK1" s="40">
        <f t="array" aca="1" ref="CK1" ca="1">IF(OR(AND(WEEKDAY(CK$15)=1,Dimanche),AND(WEEKDAY(CK$15)=2,Lundi),AND(WEEKDAY(CK$15)=3,Mardi),AND(WEEKDAY(CK$15)=4,Mercredi),AND(WEEKDAY(CK$15)=5,Jeudi),AND(WEEKDAY(CK$15)=6,Vendredi),AND(WEEKDAY(CK$15)=7,Samedi),CK$15=férié),0,1)</f>
        <v>1</v>
      </c>
      <c r="CL1" s="40">
        <f t="array" aca="1" ref="CL1" ca="1">IF(OR(AND(WEEKDAY(CL$15)=1,Dimanche),AND(WEEKDAY(CL$15)=2,Lundi),AND(WEEKDAY(CL$15)=3,Mardi),AND(WEEKDAY(CL$15)=4,Mercredi),AND(WEEKDAY(CL$15)=5,Jeudi),AND(WEEKDAY(CL$15)=6,Vendredi),AND(WEEKDAY(CL$15)=7,Samedi),CL$15=férié),0,1)</f>
        <v>1</v>
      </c>
      <c r="CM1" s="40">
        <f t="array" aca="1" ref="CM1" ca="1">IF(OR(AND(WEEKDAY(CM$15)=1,Dimanche),AND(WEEKDAY(CM$15)=2,Lundi),AND(WEEKDAY(CM$15)=3,Mardi),AND(WEEKDAY(CM$15)=4,Mercredi),AND(WEEKDAY(CM$15)=5,Jeudi),AND(WEEKDAY(CM$15)=6,Vendredi),AND(WEEKDAY(CM$15)=7,Samedi),CM$15=férié),0,1)</f>
        <v>1</v>
      </c>
      <c r="CN1" s="40">
        <f t="array" aca="1" ref="CN1" ca="1">IF(OR(AND(WEEKDAY(CN$15)=1,Dimanche),AND(WEEKDAY(CN$15)=2,Lundi),AND(WEEKDAY(CN$15)=3,Mardi),AND(WEEKDAY(CN$15)=4,Mercredi),AND(WEEKDAY(CN$15)=5,Jeudi),AND(WEEKDAY(CN$15)=6,Vendredi),AND(WEEKDAY(CN$15)=7,Samedi),CN$15=férié),0,1)</f>
        <v>1</v>
      </c>
      <c r="CO1" s="40">
        <f t="array" aca="1" ref="CO1" ca="1">IF(OR(AND(WEEKDAY(CO$15)=1,Dimanche),AND(WEEKDAY(CO$15)=2,Lundi),AND(WEEKDAY(CO$15)=3,Mardi),AND(WEEKDAY(CO$15)=4,Mercredi),AND(WEEKDAY(CO$15)=5,Jeudi),AND(WEEKDAY(CO$15)=6,Vendredi),AND(WEEKDAY(CO$15)=7,Samedi),CO$15=férié),0,1)</f>
        <v>1</v>
      </c>
      <c r="CP1" s="40">
        <f t="array" aca="1" ref="CP1" ca="1">IF(OR(AND(WEEKDAY(CP$15)=1,Dimanche),AND(WEEKDAY(CP$15)=2,Lundi),AND(WEEKDAY(CP$15)=3,Mardi),AND(WEEKDAY(CP$15)=4,Mercredi),AND(WEEKDAY(CP$15)=5,Jeudi),AND(WEEKDAY(CP$15)=6,Vendredi),AND(WEEKDAY(CP$15)=7,Samedi),CP$15=férié),0,1)</f>
        <v>0</v>
      </c>
      <c r="CQ1" s="40">
        <f t="array" aca="1" ref="CQ1" ca="1">IF(OR(AND(WEEKDAY(CQ$15)=1,Dimanche),AND(WEEKDAY(CQ$15)=2,Lundi),AND(WEEKDAY(CQ$15)=3,Mardi),AND(WEEKDAY(CQ$15)=4,Mercredi),AND(WEEKDAY(CQ$15)=5,Jeudi),AND(WEEKDAY(CQ$15)=6,Vendredi),AND(WEEKDAY(CQ$15)=7,Samedi),CQ$15=férié),0,1)</f>
        <v>0</v>
      </c>
      <c r="CR1" s="40">
        <f t="array" aca="1" ref="CR1" ca="1">IF(OR(AND(WEEKDAY(CR$15)=1,Dimanche),AND(WEEKDAY(CR$15)=2,Lundi),AND(WEEKDAY(CR$15)=3,Mardi),AND(WEEKDAY(CR$15)=4,Mercredi),AND(WEEKDAY(CR$15)=5,Jeudi),AND(WEEKDAY(CR$15)=6,Vendredi),AND(WEEKDAY(CR$15)=7,Samedi),CR$15=férié),0,1)</f>
        <v>1</v>
      </c>
      <c r="CS1" s="40">
        <f t="array" aca="1" ref="CS1" ca="1">IF(OR(AND(WEEKDAY(CS$15)=1,Dimanche),AND(WEEKDAY(CS$15)=2,Lundi),AND(WEEKDAY(CS$15)=3,Mardi),AND(WEEKDAY(CS$15)=4,Mercredi),AND(WEEKDAY(CS$15)=5,Jeudi),AND(WEEKDAY(CS$15)=6,Vendredi),AND(WEEKDAY(CS$15)=7,Samedi),CS$15=férié),0,1)</f>
        <v>1</v>
      </c>
      <c r="CT1" s="40">
        <f t="array" aca="1" ref="CT1" ca="1">IF(OR(AND(WEEKDAY(CT$15)=1,Dimanche),AND(WEEKDAY(CT$15)=2,Lundi),AND(WEEKDAY(CT$15)=3,Mardi),AND(WEEKDAY(CT$15)=4,Mercredi),AND(WEEKDAY(CT$15)=5,Jeudi),AND(WEEKDAY(CT$15)=6,Vendredi),AND(WEEKDAY(CT$15)=7,Samedi),CT$15=férié),0,1)</f>
        <v>1</v>
      </c>
      <c r="CU1" s="40">
        <f t="array" aca="1" ref="CU1" ca="1">IF(OR(AND(WEEKDAY(CU$15)=1,Dimanche),AND(WEEKDAY(CU$15)=2,Lundi),AND(WEEKDAY(CU$15)=3,Mardi),AND(WEEKDAY(CU$15)=4,Mercredi),AND(WEEKDAY(CU$15)=5,Jeudi),AND(WEEKDAY(CU$15)=6,Vendredi),AND(WEEKDAY(CU$15)=7,Samedi),CU$15=férié),0,1)</f>
        <v>1</v>
      </c>
      <c r="CV1" s="40">
        <f t="array" aca="1" ref="CV1" ca="1">IF(OR(AND(WEEKDAY(CV$15)=1,Dimanche),AND(WEEKDAY(CV$15)=2,Lundi),AND(WEEKDAY(CV$15)=3,Mardi),AND(WEEKDAY(CV$15)=4,Mercredi),AND(WEEKDAY(CV$15)=5,Jeudi),AND(WEEKDAY(CV$15)=6,Vendredi),AND(WEEKDAY(CV$15)=7,Samedi),CV$15=férié),0,1)</f>
        <v>1</v>
      </c>
      <c r="CW1" s="40">
        <f t="array" aca="1" ref="CW1" ca="1">IF(OR(AND(WEEKDAY(CW$15)=1,Dimanche),AND(WEEKDAY(CW$15)=2,Lundi),AND(WEEKDAY(CW$15)=3,Mardi),AND(WEEKDAY(CW$15)=4,Mercredi),AND(WEEKDAY(CW$15)=5,Jeudi),AND(WEEKDAY(CW$15)=6,Vendredi),AND(WEEKDAY(CW$15)=7,Samedi),CW$15=férié),0,1)</f>
        <v>0</v>
      </c>
      <c r="CX1" s="40">
        <f t="array" aca="1" ref="CX1" ca="1">IF(OR(AND(WEEKDAY(CX$15)=1,Dimanche),AND(WEEKDAY(CX$15)=2,Lundi),AND(WEEKDAY(CX$15)=3,Mardi),AND(WEEKDAY(CX$15)=4,Mercredi),AND(WEEKDAY(CX$15)=5,Jeudi),AND(WEEKDAY(CX$15)=6,Vendredi),AND(WEEKDAY(CX$15)=7,Samedi),CX$15=férié),0,1)</f>
        <v>0</v>
      </c>
      <c r="CY1" s="40">
        <f t="array" aca="1" ref="CY1" ca="1">IF(OR(AND(WEEKDAY(CY$15)=1,Dimanche),AND(WEEKDAY(CY$15)=2,Lundi),AND(WEEKDAY(CY$15)=3,Mardi),AND(WEEKDAY(CY$15)=4,Mercredi),AND(WEEKDAY(CY$15)=5,Jeudi),AND(WEEKDAY(CY$15)=6,Vendredi),AND(WEEKDAY(CY$15)=7,Samedi),CY$15=férié),0,1)</f>
        <v>0</v>
      </c>
      <c r="CZ1" s="40">
        <f t="array" aca="1" ref="CZ1" ca="1">IF(OR(AND(WEEKDAY(CZ$15)=1,Dimanche),AND(WEEKDAY(CZ$15)=2,Lundi),AND(WEEKDAY(CZ$15)=3,Mardi),AND(WEEKDAY(CZ$15)=4,Mercredi),AND(WEEKDAY(CZ$15)=5,Jeudi),AND(WEEKDAY(CZ$15)=6,Vendredi),AND(WEEKDAY(CZ$15)=7,Samedi),CZ$15=férié),0,1)</f>
        <v>1</v>
      </c>
      <c r="DA1" s="40">
        <f t="array" aca="1" ref="DA1" ca="1">IF(OR(AND(WEEKDAY(DA$15)=1,Dimanche),AND(WEEKDAY(DA$15)=2,Lundi),AND(WEEKDAY(DA$15)=3,Mardi),AND(WEEKDAY(DA$15)=4,Mercredi),AND(WEEKDAY(DA$15)=5,Jeudi),AND(WEEKDAY(DA$15)=6,Vendredi),AND(WEEKDAY(DA$15)=7,Samedi),DA$15=férié),0,1)</f>
        <v>1</v>
      </c>
      <c r="DB1" s="40">
        <f t="array" aca="1" ref="DB1" ca="1">IF(OR(AND(WEEKDAY(DB$15)=1,Dimanche),AND(WEEKDAY(DB$15)=2,Lundi),AND(WEEKDAY(DB$15)=3,Mardi),AND(WEEKDAY(DB$15)=4,Mercredi),AND(WEEKDAY(DB$15)=5,Jeudi),AND(WEEKDAY(DB$15)=6,Vendredi),AND(WEEKDAY(DB$15)=7,Samedi),DB$15=férié),0,1)</f>
        <v>1</v>
      </c>
      <c r="DC1" s="40">
        <f t="array" aca="1" ref="DC1" ca="1">IF(OR(AND(WEEKDAY(DC$15)=1,Dimanche),AND(WEEKDAY(DC$15)=2,Lundi),AND(WEEKDAY(DC$15)=3,Mardi),AND(WEEKDAY(DC$15)=4,Mercredi),AND(WEEKDAY(DC$15)=5,Jeudi),AND(WEEKDAY(DC$15)=6,Vendredi),AND(WEEKDAY(DC$15)=7,Samedi),DC$15=férié),0,1)</f>
        <v>1</v>
      </c>
      <c r="DD1" s="40">
        <f t="array" aca="1" ref="DD1" ca="1">IF(OR(AND(WEEKDAY(DD$15)=1,Dimanche),AND(WEEKDAY(DD$15)=2,Lundi),AND(WEEKDAY(DD$15)=3,Mardi),AND(WEEKDAY(DD$15)=4,Mercredi),AND(WEEKDAY(DD$15)=5,Jeudi),AND(WEEKDAY(DD$15)=6,Vendredi),AND(WEEKDAY(DD$15)=7,Samedi),DD$15=férié),0,1)</f>
        <v>0</v>
      </c>
      <c r="DE1" s="40">
        <f t="array" aca="1" ref="DE1" ca="1">IF(OR(AND(WEEKDAY(DE$15)=1,Dimanche),AND(WEEKDAY(DE$15)=2,Lundi),AND(WEEKDAY(DE$15)=3,Mardi),AND(WEEKDAY(DE$15)=4,Mercredi),AND(WEEKDAY(DE$15)=5,Jeudi),AND(WEEKDAY(DE$15)=6,Vendredi),AND(WEEKDAY(DE$15)=7,Samedi),DE$15=férié),0,1)</f>
        <v>0</v>
      </c>
      <c r="DF1" s="40">
        <f t="array" aca="1" ref="DF1" ca="1">IF(OR(AND(WEEKDAY(DF$15)=1,Dimanche),AND(WEEKDAY(DF$15)=2,Lundi),AND(WEEKDAY(DF$15)=3,Mardi),AND(WEEKDAY(DF$15)=4,Mercredi),AND(WEEKDAY(DF$15)=5,Jeudi),AND(WEEKDAY(DF$15)=6,Vendredi),AND(WEEKDAY(DF$15)=7,Samedi),DF$15=férié),0,1)</f>
        <v>1</v>
      </c>
      <c r="DG1" s="40">
        <f t="array" aca="1" ref="DG1" ca="1">IF(OR(AND(WEEKDAY(DG$15)=1,Dimanche),AND(WEEKDAY(DG$15)=2,Lundi),AND(WEEKDAY(DG$15)=3,Mardi),AND(WEEKDAY(DG$15)=4,Mercredi),AND(WEEKDAY(DG$15)=5,Jeudi),AND(WEEKDAY(DG$15)=6,Vendredi),AND(WEEKDAY(DG$15)=7,Samedi),DG$15=férié),0,1)</f>
        <v>1</v>
      </c>
      <c r="DH1" s="40">
        <f t="array" aca="1" ref="DH1" ca="1">IF(OR(AND(WEEKDAY(DH$15)=1,Dimanche),AND(WEEKDAY(DH$15)=2,Lundi),AND(WEEKDAY(DH$15)=3,Mardi),AND(WEEKDAY(DH$15)=4,Mercredi),AND(WEEKDAY(DH$15)=5,Jeudi),AND(WEEKDAY(DH$15)=6,Vendredi),AND(WEEKDAY(DH$15)=7,Samedi),DH$15=férié),0,1)</f>
        <v>1</v>
      </c>
      <c r="DI1" s="40">
        <f t="array" aca="1" ref="DI1" ca="1">IF(OR(AND(WEEKDAY(DI$15)=1,Dimanche),AND(WEEKDAY(DI$15)=2,Lundi),AND(WEEKDAY(DI$15)=3,Mardi),AND(WEEKDAY(DI$15)=4,Mercredi),AND(WEEKDAY(DI$15)=5,Jeudi),AND(WEEKDAY(DI$15)=6,Vendredi),AND(WEEKDAY(DI$15)=7,Samedi),DI$15=férié),0,1)</f>
        <v>1</v>
      </c>
      <c r="DJ1" s="40">
        <f t="array" aca="1" ref="DJ1" ca="1">IF(OR(AND(WEEKDAY(DJ$15)=1,Dimanche),AND(WEEKDAY(DJ$15)=2,Lundi),AND(WEEKDAY(DJ$15)=3,Mardi),AND(WEEKDAY(DJ$15)=4,Mercredi),AND(WEEKDAY(DJ$15)=5,Jeudi),AND(WEEKDAY(DJ$15)=6,Vendredi),AND(WEEKDAY(DJ$15)=7,Samedi),DJ$15=férié),0,1)</f>
        <v>1</v>
      </c>
      <c r="DK1" s="40">
        <f t="array" aca="1" ref="DK1" ca="1">IF(OR(AND(WEEKDAY(DK$15)=1,Dimanche),AND(WEEKDAY(DK$15)=2,Lundi),AND(WEEKDAY(DK$15)=3,Mardi),AND(WEEKDAY(DK$15)=4,Mercredi),AND(WEEKDAY(DK$15)=5,Jeudi),AND(WEEKDAY(DK$15)=6,Vendredi),AND(WEEKDAY(DK$15)=7,Samedi),DK$15=férié),0,1)</f>
        <v>0</v>
      </c>
      <c r="DL1" s="40">
        <f t="array" aca="1" ref="DL1" ca="1">IF(OR(AND(WEEKDAY(DL$15)=1,Dimanche),AND(WEEKDAY(DL$15)=2,Lundi),AND(WEEKDAY(DL$15)=3,Mardi),AND(WEEKDAY(DL$15)=4,Mercredi),AND(WEEKDAY(DL$15)=5,Jeudi),AND(WEEKDAY(DL$15)=6,Vendredi),AND(WEEKDAY(DL$15)=7,Samedi),DL$15=férié),0,1)</f>
        <v>0</v>
      </c>
      <c r="DM1" s="40">
        <f t="array" aca="1" ref="DM1" ca="1">IF(OR(AND(WEEKDAY(DM$15)=1,Dimanche),AND(WEEKDAY(DM$15)=2,Lundi),AND(WEEKDAY(DM$15)=3,Mardi),AND(WEEKDAY(DM$15)=4,Mercredi),AND(WEEKDAY(DM$15)=5,Jeudi),AND(WEEKDAY(DM$15)=6,Vendredi),AND(WEEKDAY(DM$15)=7,Samedi),DM$15=férié),0,1)</f>
        <v>1</v>
      </c>
      <c r="DN1" s="40">
        <f t="array" aca="1" ref="DN1" ca="1">IF(OR(AND(WEEKDAY(DN$15)=1,Dimanche),AND(WEEKDAY(DN$15)=2,Lundi),AND(WEEKDAY(DN$15)=3,Mardi),AND(WEEKDAY(DN$15)=4,Mercredi),AND(WEEKDAY(DN$15)=5,Jeudi),AND(WEEKDAY(DN$15)=6,Vendredi),AND(WEEKDAY(DN$15)=7,Samedi),DN$15=férié),0,1)</f>
        <v>1</v>
      </c>
      <c r="DO1" s="40">
        <f t="array" aca="1" ref="DO1" ca="1">IF(OR(AND(WEEKDAY(DO$15)=1,Dimanche),AND(WEEKDAY(DO$15)=2,Lundi),AND(WEEKDAY(DO$15)=3,Mardi),AND(WEEKDAY(DO$15)=4,Mercredi),AND(WEEKDAY(DO$15)=5,Jeudi),AND(WEEKDAY(DO$15)=6,Vendredi),AND(WEEKDAY(DO$15)=7,Samedi),DO$15=férié),0,1)</f>
        <v>1</v>
      </c>
      <c r="DP1" s="40">
        <f t="array" aca="1" ref="DP1" ca="1">IF(OR(AND(WEEKDAY(DP$15)=1,Dimanche),AND(WEEKDAY(DP$15)=2,Lundi),AND(WEEKDAY(DP$15)=3,Mardi),AND(WEEKDAY(DP$15)=4,Mercredi),AND(WEEKDAY(DP$15)=5,Jeudi),AND(WEEKDAY(DP$15)=6,Vendredi),AND(WEEKDAY(DP$15)=7,Samedi),DP$15=férié),0,1)</f>
        <v>1</v>
      </c>
      <c r="DQ1" s="40">
        <f t="array" aca="1" ref="DQ1" ca="1">IF(OR(AND(WEEKDAY(DQ$15)=1,Dimanche),AND(WEEKDAY(DQ$15)=2,Lundi),AND(WEEKDAY(DQ$15)=3,Mardi),AND(WEEKDAY(DQ$15)=4,Mercredi),AND(WEEKDAY(DQ$15)=5,Jeudi),AND(WEEKDAY(DQ$15)=6,Vendredi),AND(WEEKDAY(DQ$15)=7,Samedi),DQ$15=férié),0,1)</f>
        <v>1</v>
      </c>
      <c r="DR1" s="40">
        <f t="array" aca="1" ref="DR1" ca="1">IF(OR(AND(WEEKDAY(DR$15)=1,Dimanche),AND(WEEKDAY(DR$15)=2,Lundi),AND(WEEKDAY(DR$15)=3,Mardi),AND(WEEKDAY(DR$15)=4,Mercredi),AND(WEEKDAY(DR$15)=5,Jeudi),AND(WEEKDAY(DR$15)=6,Vendredi),AND(WEEKDAY(DR$15)=7,Samedi),DR$15=férié),0,1)</f>
        <v>0</v>
      </c>
      <c r="DS1" s="40">
        <f t="array" aca="1" ref="DS1" ca="1">IF(OR(AND(WEEKDAY(DS$15)=1,Dimanche),AND(WEEKDAY(DS$15)=2,Lundi),AND(WEEKDAY(DS$15)=3,Mardi),AND(WEEKDAY(DS$15)=4,Mercredi),AND(WEEKDAY(DS$15)=5,Jeudi),AND(WEEKDAY(DS$15)=6,Vendredi),AND(WEEKDAY(DS$15)=7,Samedi),DS$15=férié),0,1)</f>
        <v>0</v>
      </c>
      <c r="DT1" s="40">
        <f t="array" aca="1" ref="DT1" ca="1">IF(OR(AND(WEEKDAY(DT$15)=1,Dimanche),AND(WEEKDAY(DT$15)=2,Lundi),AND(WEEKDAY(DT$15)=3,Mardi),AND(WEEKDAY(DT$15)=4,Mercredi),AND(WEEKDAY(DT$15)=5,Jeudi),AND(WEEKDAY(DT$15)=6,Vendredi),AND(WEEKDAY(DT$15)=7,Samedi),DT$15=férié),0,1)</f>
        <v>1</v>
      </c>
      <c r="DU1" s="40">
        <f t="array" aca="1" ref="DU1" ca="1">IF(OR(AND(WEEKDAY(DU$15)=1,Dimanche),AND(WEEKDAY(DU$15)=2,Lundi),AND(WEEKDAY(DU$15)=3,Mardi),AND(WEEKDAY(DU$15)=4,Mercredi),AND(WEEKDAY(DU$15)=5,Jeudi),AND(WEEKDAY(DU$15)=6,Vendredi),AND(WEEKDAY(DU$15)=7,Samedi),DU$15=férié),0,1)</f>
        <v>1</v>
      </c>
      <c r="DV1" s="40">
        <f t="array" aca="1" ref="DV1" ca="1">IF(OR(AND(WEEKDAY(DV$15)=1,Dimanche),AND(WEEKDAY(DV$15)=2,Lundi),AND(WEEKDAY(DV$15)=3,Mardi),AND(WEEKDAY(DV$15)=4,Mercredi),AND(WEEKDAY(DV$15)=5,Jeudi),AND(WEEKDAY(DV$15)=6,Vendredi),AND(WEEKDAY(DV$15)=7,Samedi),DV$15=férié),0,1)</f>
        <v>1</v>
      </c>
      <c r="DW1" s="40">
        <f t="array" aca="1" ref="DW1" ca="1">IF(OR(AND(WEEKDAY(DW$15)=1,Dimanche),AND(WEEKDAY(DW$15)=2,Lundi),AND(WEEKDAY(DW$15)=3,Mardi),AND(WEEKDAY(DW$15)=4,Mercredi),AND(WEEKDAY(DW$15)=5,Jeudi),AND(WEEKDAY(DW$15)=6,Vendredi),AND(WEEKDAY(DW$15)=7,Samedi),DW$15=férié),0,1)</f>
        <v>1</v>
      </c>
      <c r="DX1" s="40">
        <f t="array" aca="1" ref="DX1" ca="1">IF(OR(AND(WEEKDAY(DX$15)=1,Dimanche),AND(WEEKDAY(DX$15)=2,Lundi),AND(WEEKDAY(DX$15)=3,Mardi),AND(WEEKDAY(DX$15)=4,Mercredi),AND(WEEKDAY(DX$15)=5,Jeudi),AND(WEEKDAY(DX$15)=6,Vendredi),AND(WEEKDAY(DX$15)=7,Samedi),DX$15=férié),0,1)</f>
        <v>0</v>
      </c>
      <c r="DY1" s="40">
        <f t="array" aca="1" ref="DY1" ca="1">IF(OR(AND(WEEKDAY(DY$15)=1,Dimanche),AND(WEEKDAY(DY$15)=2,Lundi),AND(WEEKDAY(DY$15)=3,Mardi),AND(WEEKDAY(DY$15)=4,Mercredi),AND(WEEKDAY(DY$15)=5,Jeudi),AND(WEEKDAY(DY$15)=6,Vendredi),AND(WEEKDAY(DY$15)=7,Samedi),DY$15=férié),0,1)</f>
        <v>0</v>
      </c>
      <c r="DZ1" s="40">
        <f t="array" aca="1" ref="DZ1" ca="1">IF(OR(AND(WEEKDAY(DZ$15)=1,Dimanche),AND(WEEKDAY(DZ$15)=2,Lundi),AND(WEEKDAY(DZ$15)=3,Mardi),AND(WEEKDAY(DZ$15)=4,Mercredi),AND(WEEKDAY(DZ$15)=5,Jeudi),AND(WEEKDAY(DZ$15)=6,Vendredi),AND(WEEKDAY(DZ$15)=7,Samedi),DZ$15=férié),0,1)</f>
        <v>0</v>
      </c>
      <c r="EA1" s="40">
        <f t="array" aca="1" ref="EA1" ca="1">IF(OR(AND(WEEKDAY(EA$15)=1,Dimanche),AND(WEEKDAY(EA$15)=2,Lundi),AND(WEEKDAY(EA$15)=3,Mardi),AND(WEEKDAY(EA$15)=4,Mercredi),AND(WEEKDAY(EA$15)=5,Jeudi),AND(WEEKDAY(EA$15)=6,Vendredi),AND(WEEKDAY(EA$15)=7,Samedi),EA$15=férié),0,1)</f>
        <v>1</v>
      </c>
      <c r="EB1" s="40">
        <f t="array" aca="1" ref="EB1" ca="1">IF(OR(AND(WEEKDAY(EB$15)=1,Dimanche),AND(WEEKDAY(EB$15)=2,Lundi),AND(WEEKDAY(EB$15)=3,Mardi),AND(WEEKDAY(EB$15)=4,Mercredi),AND(WEEKDAY(EB$15)=5,Jeudi),AND(WEEKDAY(EB$15)=6,Vendredi),AND(WEEKDAY(EB$15)=7,Samedi),EB$15=férié),0,1)</f>
        <v>1</v>
      </c>
      <c r="EC1" s="40">
        <f t="array" aca="1" ref="EC1" ca="1">IF(OR(AND(WEEKDAY(EC$15)=1,Dimanche),AND(WEEKDAY(EC$15)=2,Lundi),AND(WEEKDAY(EC$15)=3,Mardi),AND(WEEKDAY(EC$15)=4,Mercredi),AND(WEEKDAY(EC$15)=5,Jeudi),AND(WEEKDAY(EC$15)=6,Vendredi),AND(WEEKDAY(EC$15)=7,Samedi),EC$15=férié),0,1)</f>
        <v>1</v>
      </c>
      <c r="ED1" s="40">
        <f t="array" aca="1" ref="ED1" ca="1">IF(OR(AND(WEEKDAY(ED$15)=1,Dimanche),AND(WEEKDAY(ED$15)=2,Lundi),AND(WEEKDAY(ED$15)=3,Mardi),AND(WEEKDAY(ED$15)=4,Mercredi),AND(WEEKDAY(ED$15)=5,Jeudi),AND(WEEKDAY(ED$15)=6,Vendredi),AND(WEEKDAY(ED$15)=7,Samedi),ED$15=férié),0,1)</f>
        <v>1</v>
      </c>
      <c r="EE1" s="40">
        <f t="array" aca="1" ref="EE1" ca="1">IF(OR(AND(WEEKDAY(EE$15)=1,Dimanche),AND(WEEKDAY(EE$15)=2,Lundi),AND(WEEKDAY(EE$15)=3,Mardi),AND(WEEKDAY(EE$15)=4,Mercredi),AND(WEEKDAY(EE$15)=5,Jeudi),AND(WEEKDAY(EE$15)=6,Vendredi),AND(WEEKDAY(EE$15)=7,Samedi),EE$15=férié),0,1)</f>
        <v>0</v>
      </c>
      <c r="EF1" s="40">
        <f t="array" aca="1" ref="EF1" ca="1">IF(OR(AND(WEEKDAY(EF$15)=1,Dimanche),AND(WEEKDAY(EF$15)=2,Lundi),AND(WEEKDAY(EF$15)=3,Mardi),AND(WEEKDAY(EF$15)=4,Mercredi),AND(WEEKDAY(EF$15)=5,Jeudi),AND(WEEKDAY(EF$15)=6,Vendredi),AND(WEEKDAY(EF$15)=7,Samedi),EF$15=férié),0,1)</f>
        <v>0</v>
      </c>
      <c r="EG1" s="40">
        <f t="array" aca="1" ref="EG1" ca="1">IF(OR(AND(WEEKDAY(EG$15)=1,Dimanche),AND(WEEKDAY(EG$15)=2,Lundi),AND(WEEKDAY(EG$15)=3,Mardi),AND(WEEKDAY(EG$15)=4,Mercredi),AND(WEEKDAY(EG$15)=5,Jeudi),AND(WEEKDAY(EG$15)=6,Vendredi),AND(WEEKDAY(EG$15)=7,Samedi),EG$15=férié),0,1)</f>
        <v>0</v>
      </c>
      <c r="EH1" s="40">
        <f t="array" aca="1" ref="EH1" ca="1">IF(OR(AND(WEEKDAY(EH$15)=1,Dimanche),AND(WEEKDAY(EH$15)=2,Lundi),AND(WEEKDAY(EH$15)=3,Mardi),AND(WEEKDAY(EH$15)=4,Mercredi),AND(WEEKDAY(EH$15)=5,Jeudi),AND(WEEKDAY(EH$15)=6,Vendredi),AND(WEEKDAY(EH$15)=7,Samedi),EH$15=férié),0,1)</f>
        <v>1</v>
      </c>
      <c r="EI1" s="40">
        <f t="array" aca="1" ref="EI1" ca="1">IF(OR(AND(WEEKDAY(EI$15)=1,Dimanche),AND(WEEKDAY(EI$15)=2,Lundi),AND(WEEKDAY(EI$15)=3,Mardi),AND(WEEKDAY(EI$15)=4,Mercredi),AND(WEEKDAY(EI$15)=5,Jeudi),AND(WEEKDAY(EI$15)=6,Vendredi),AND(WEEKDAY(EI$15)=7,Samedi),EI$15=férié),0,1)</f>
        <v>1</v>
      </c>
      <c r="EJ1" s="40">
        <f t="array" aca="1" ref="EJ1" ca="1">IF(OR(AND(WEEKDAY(EJ$15)=1,Dimanche),AND(WEEKDAY(EJ$15)=2,Lundi),AND(WEEKDAY(EJ$15)=3,Mardi),AND(WEEKDAY(EJ$15)=4,Mercredi),AND(WEEKDAY(EJ$15)=5,Jeudi),AND(WEEKDAY(EJ$15)=6,Vendredi),AND(WEEKDAY(EJ$15)=7,Samedi),EJ$15=férié),0,1)</f>
        <v>1</v>
      </c>
      <c r="EK1" s="40">
        <f t="array" aca="1" ref="EK1" ca="1">IF(OR(AND(WEEKDAY(EK$15)=1,Dimanche),AND(WEEKDAY(EK$15)=2,Lundi),AND(WEEKDAY(EK$15)=3,Mardi),AND(WEEKDAY(EK$15)=4,Mercredi),AND(WEEKDAY(EK$15)=5,Jeudi),AND(WEEKDAY(EK$15)=6,Vendredi),AND(WEEKDAY(EK$15)=7,Samedi),EK$15=férié),0,1)</f>
        <v>0</v>
      </c>
      <c r="EL1" s="40">
        <f t="array" aca="1" ref="EL1" ca="1">IF(OR(AND(WEEKDAY(EL$15)=1,Dimanche),AND(WEEKDAY(EL$15)=2,Lundi),AND(WEEKDAY(EL$15)=3,Mardi),AND(WEEKDAY(EL$15)=4,Mercredi),AND(WEEKDAY(EL$15)=5,Jeudi),AND(WEEKDAY(EL$15)=6,Vendredi),AND(WEEKDAY(EL$15)=7,Samedi),EL$15=férié),0,1)</f>
        <v>1</v>
      </c>
      <c r="EM1" s="40">
        <f t="array" aca="1" ref="EM1" ca="1">IF(OR(AND(WEEKDAY(EM$15)=1,Dimanche),AND(WEEKDAY(EM$15)=2,Lundi),AND(WEEKDAY(EM$15)=3,Mardi),AND(WEEKDAY(EM$15)=4,Mercredi),AND(WEEKDAY(EM$15)=5,Jeudi),AND(WEEKDAY(EM$15)=6,Vendredi),AND(WEEKDAY(EM$15)=7,Samedi),EM$15=férié),0,1)</f>
        <v>0</v>
      </c>
      <c r="EN1" s="40">
        <f t="array" aca="1" ref="EN1" ca="1">IF(OR(AND(WEEKDAY(EN$15)=1,Dimanche),AND(WEEKDAY(EN$15)=2,Lundi),AND(WEEKDAY(EN$15)=3,Mardi),AND(WEEKDAY(EN$15)=4,Mercredi),AND(WEEKDAY(EN$15)=5,Jeudi),AND(WEEKDAY(EN$15)=6,Vendredi),AND(WEEKDAY(EN$15)=7,Samedi),EN$15=férié),0,1)</f>
        <v>0</v>
      </c>
      <c r="EO1" s="40">
        <f t="array" aca="1" ref="EO1" ca="1">IF(OR(AND(WEEKDAY(EO$15)=1,Dimanche),AND(WEEKDAY(EO$15)=2,Lundi),AND(WEEKDAY(EO$15)=3,Mardi),AND(WEEKDAY(EO$15)=4,Mercredi),AND(WEEKDAY(EO$15)=5,Jeudi),AND(WEEKDAY(EO$15)=6,Vendredi),AND(WEEKDAY(EO$15)=7,Samedi),EO$15=férié),0,1)</f>
        <v>1</v>
      </c>
      <c r="EP1" s="40">
        <f t="array" aca="1" ref="EP1" ca="1">IF(OR(AND(WEEKDAY(EP$15)=1,Dimanche),AND(WEEKDAY(EP$15)=2,Lundi),AND(WEEKDAY(EP$15)=3,Mardi),AND(WEEKDAY(EP$15)=4,Mercredi),AND(WEEKDAY(EP$15)=5,Jeudi),AND(WEEKDAY(EP$15)=6,Vendredi),AND(WEEKDAY(EP$15)=7,Samedi),EP$15=férié),0,1)</f>
        <v>1</v>
      </c>
      <c r="EQ1" s="40">
        <f t="array" aca="1" ref="EQ1" ca="1">IF(OR(AND(WEEKDAY(EQ$15)=1,Dimanche),AND(WEEKDAY(EQ$15)=2,Lundi),AND(WEEKDAY(EQ$15)=3,Mardi),AND(WEEKDAY(EQ$15)=4,Mercredi),AND(WEEKDAY(EQ$15)=5,Jeudi),AND(WEEKDAY(EQ$15)=6,Vendredi),AND(WEEKDAY(EQ$15)=7,Samedi),EQ$15=férié),0,1)</f>
        <v>1</v>
      </c>
      <c r="ER1" s="40">
        <f t="array" aca="1" ref="ER1" ca="1">IF(OR(AND(WEEKDAY(ER$15)=1,Dimanche),AND(WEEKDAY(ER$15)=2,Lundi),AND(WEEKDAY(ER$15)=3,Mardi),AND(WEEKDAY(ER$15)=4,Mercredi),AND(WEEKDAY(ER$15)=5,Jeudi),AND(WEEKDAY(ER$15)=6,Vendredi),AND(WEEKDAY(ER$15)=7,Samedi),ER$15=férié),0,1)</f>
        <v>1</v>
      </c>
      <c r="ES1" s="40">
        <f t="array" aca="1" ref="ES1" ca="1">IF(OR(AND(WEEKDAY(ES$15)=1,Dimanche),AND(WEEKDAY(ES$15)=2,Lundi),AND(WEEKDAY(ES$15)=3,Mardi),AND(WEEKDAY(ES$15)=4,Mercredi),AND(WEEKDAY(ES$15)=5,Jeudi),AND(WEEKDAY(ES$15)=6,Vendredi),AND(WEEKDAY(ES$15)=7,Samedi),ES$15=férié),0,1)</f>
        <v>1</v>
      </c>
      <c r="ET1" s="40">
        <f t="array" aca="1" ref="ET1" ca="1">IF(OR(AND(WEEKDAY(ET$15)=1,Dimanche),AND(WEEKDAY(ET$15)=2,Lundi),AND(WEEKDAY(ET$15)=3,Mardi),AND(WEEKDAY(ET$15)=4,Mercredi),AND(WEEKDAY(ET$15)=5,Jeudi),AND(WEEKDAY(ET$15)=6,Vendredi),AND(WEEKDAY(ET$15)=7,Samedi),ET$15=férié),0,1)</f>
        <v>0</v>
      </c>
      <c r="EU1" s="40">
        <f t="array" aca="1" ref="EU1" ca="1">IF(OR(AND(WEEKDAY(EU$15)=1,Dimanche),AND(WEEKDAY(EU$15)=2,Lundi),AND(WEEKDAY(EU$15)=3,Mardi),AND(WEEKDAY(EU$15)=4,Mercredi),AND(WEEKDAY(EU$15)=5,Jeudi),AND(WEEKDAY(EU$15)=6,Vendredi),AND(WEEKDAY(EU$15)=7,Samedi),EU$15=férié),0,1)</f>
        <v>0</v>
      </c>
      <c r="EV1" s="40">
        <f t="array" aca="1" ref="EV1" ca="1">IF(OR(AND(WEEKDAY(EV$15)=1,Dimanche),AND(WEEKDAY(EV$15)=2,Lundi),AND(WEEKDAY(EV$15)=3,Mardi),AND(WEEKDAY(EV$15)=4,Mercredi),AND(WEEKDAY(EV$15)=5,Jeudi),AND(WEEKDAY(EV$15)=6,Vendredi),AND(WEEKDAY(EV$15)=7,Samedi),EV$15=férié),0,1)</f>
        <v>0</v>
      </c>
      <c r="EW1" s="40">
        <f t="array" aca="1" ref="EW1" ca="1">IF(OR(AND(WEEKDAY(EW$15)=1,Dimanche),AND(WEEKDAY(EW$15)=2,Lundi),AND(WEEKDAY(EW$15)=3,Mardi),AND(WEEKDAY(EW$15)=4,Mercredi),AND(WEEKDAY(EW$15)=5,Jeudi),AND(WEEKDAY(EW$15)=6,Vendredi),AND(WEEKDAY(EW$15)=7,Samedi),EW$15=férié),0,1)</f>
        <v>1</v>
      </c>
      <c r="EX1" s="40">
        <f t="array" aca="1" ref="EX1" ca="1">IF(OR(AND(WEEKDAY(EX$15)=1,Dimanche),AND(WEEKDAY(EX$15)=2,Lundi),AND(WEEKDAY(EX$15)=3,Mardi),AND(WEEKDAY(EX$15)=4,Mercredi),AND(WEEKDAY(EX$15)=5,Jeudi),AND(WEEKDAY(EX$15)=6,Vendredi),AND(WEEKDAY(EX$15)=7,Samedi),EX$15=férié),0,1)</f>
        <v>1</v>
      </c>
      <c r="EY1" s="40">
        <f t="array" aca="1" ref="EY1" ca="1">IF(OR(AND(WEEKDAY(EY$15)=1,Dimanche),AND(WEEKDAY(EY$15)=2,Lundi),AND(WEEKDAY(EY$15)=3,Mardi),AND(WEEKDAY(EY$15)=4,Mercredi),AND(WEEKDAY(EY$15)=5,Jeudi),AND(WEEKDAY(EY$15)=6,Vendredi),AND(WEEKDAY(EY$15)=7,Samedi),EY$15=férié),0,1)</f>
        <v>1</v>
      </c>
      <c r="EZ1" s="40">
        <f t="array" aca="1" ref="EZ1" ca="1">IF(OR(AND(WEEKDAY(EZ$15)=1,Dimanche),AND(WEEKDAY(EZ$15)=2,Lundi),AND(WEEKDAY(EZ$15)=3,Mardi),AND(WEEKDAY(EZ$15)=4,Mercredi),AND(WEEKDAY(EZ$15)=5,Jeudi),AND(WEEKDAY(EZ$15)=6,Vendredi),AND(WEEKDAY(EZ$15)=7,Samedi),EZ$15=férié),0,1)</f>
        <v>1</v>
      </c>
      <c r="FA1" s="40">
        <f t="array" aca="1" ref="FA1" ca="1">IF(OR(AND(WEEKDAY(FA$15)=1,Dimanche),AND(WEEKDAY(FA$15)=2,Lundi),AND(WEEKDAY(FA$15)=3,Mardi),AND(WEEKDAY(FA$15)=4,Mercredi),AND(WEEKDAY(FA$15)=5,Jeudi),AND(WEEKDAY(FA$15)=6,Vendredi),AND(WEEKDAY(FA$15)=7,Samedi),FA$15=férié),0,1)</f>
        <v>0</v>
      </c>
      <c r="FB1" s="40">
        <f t="array" aca="1" ref="FB1" ca="1">IF(OR(AND(WEEKDAY(FB$15)=1,Dimanche),AND(WEEKDAY(FB$15)=2,Lundi),AND(WEEKDAY(FB$15)=3,Mardi),AND(WEEKDAY(FB$15)=4,Mercredi),AND(WEEKDAY(FB$15)=5,Jeudi),AND(WEEKDAY(FB$15)=6,Vendredi),AND(WEEKDAY(FB$15)=7,Samedi),FB$15=férié),0,1)</f>
        <v>0</v>
      </c>
      <c r="FC1" s="40">
        <f t="array" aca="1" ref="FC1" ca="1">IF(OR(AND(WEEKDAY(FC$15)=1,Dimanche),AND(WEEKDAY(FC$15)=2,Lundi),AND(WEEKDAY(FC$15)=3,Mardi),AND(WEEKDAY(FC$15)=4,Mercredi),AND(WEEKDAY(FC$15)=5,Jeudi),AND(WEEKDAY(FC$15)=6,Vendredi),AND(WEEKDAY(FC$15)=7,Samedi),FC$15=férié),0,1)</f>
        <v>1</v>
      </c>
      <c r="FD1" s="40">
        <f t="array" aca="1" ref="FD1" ca="1">IF(OR(AND(WEEKDAY(FD$15)=1,Dimanche),AND(WEEKDAY(FD$15)=2,Lundi),AND(WEEKDAY(FD$15)=3,Mardi),AND(WEEKDAY(FD$15)=4,Mercredi),AND(WEEKDAY(FD$15)=5,Jeudi),AND(WEEKDAY(FD$15)=6,Vendredi),AND(WEEKDAY(FD$15)=7,Samedi),FD$15=férié),0,1)</f>
        <v>1</v>
      </c>
      <c r="FE1" s="40">
        <f t="array" aca="1" ref="FE1" ca="1">IF(OR(AND(WEEKDAY(FE$15)=1,Dimanche),AND(WEEKDAY(FE$15)=2,Lundi),AND(WEEKDAY(FE$15)=3,Mardi),AND(WEEKDAY(FE$15)=4,Mercredi),AND(WEEKDAY(FE$15)=5,Jeudi),AND(WEEKDAY(FE$15)=6,Vendredi),AND(WEEKDAY(FE$15)=7,Samedi),FE$15=férié),0,1)</f>
        <v>1</v>
      </c>
      <c r="FF1" s="40">
        <f t="array" aca="1" ref="FF1" ca="1">IF(OR(AND(WEEKDAY(FF$15)=1,Dimanche),AND(WEEKDAY(FF$15)=2,Lundi),AND(WEEKDAY(FF$15)=3,Mardi),AND(WEEKDAY(FF$15)=4,Mercredi),AND(WEEKDAY(FF$15)=5,Jeudi),AND(WEEKDAY(FF$15)=6,Vendredi),AND(WEEKDAY(FF$15)=7,Samedi),FF$15=férié),0,1)</f>
        <v>1</v>
      </c>
      <c r="FG1" s="40">
        <f t="array" aca="1" ref="FG1" ca="1">IF(OR(AND(WEEKDAY(FG$15)=1,Dimanche),AND(WEEKDAY(FG$15)=2,Lundi),AND(WEEKDAY(FG$15)=3,Mardi),AND(WEEKDAY(FG$15)=4,Mercredi),AND(WEEKDAY(FG$15)=5,Jeudi),AND(WEEKDAY(FG$15)=6,Vendredi),AND(WEEKDAY(FG$15)=7,Samedi),FG$15=férié),0,1)</f>
        <v>1</v>
      </c>
      <c r="FH1" s="40">
        <f t="array" aca="1" ref="FH1" ca="1">IF(OR(AND(WEEKDAY(FH$15)=1,Dimanche),AND(WEEKDAY(FH$15)=2,Lundi),AND(WEEKDAY(FH$15)=3,Mardi),AND(WEEKDAY(FH$15)=4,Mercredi),AND(WEEKDAY(FH$15)=5,Jeudi),AND(WEEKDAY(FH$15)=6,Vendredi),AND(WEEKDAY(FH$15)=7,Samedi),FH$15=férié),0,1)</f>
        <v>0</v>
      </c>
      <c r="FI1" s="40">
        <f t="array" aca="1" ref="FI1" ca="1">IF(OR(AND(WEEKDAY(FI$15)=1,Dimanche),AND(WEEKDAY(FI$15)=2,Lundi),AND(WEEKDAY(FI$15)=3,Mardi),AND(WEEKDAY(FI$15)=4,Mercredi),AND(WEEKDAY(FI$15)=5,Jeudi),AND(WEEKDAY(FI$15)=6,Vendredi),AND(WEEKDAY(FI$15)=7,Samedi),FI$15=férié),0,1)</f>
        <v>0</v>
      </c>
      <c r="FJ1" s="40">
        <f t="array" aca="1" ref="FJ1" ca="1">IF(OR(AND(WEEKDAY(FJ$15)=1,Dimanche),AND(WEEKDAY(FJ$15)=2,Lundi),AND(WEEKDAY(FJ$15)=3,Mardi),AND(WEEKDAY(FJ$15)=4,Mercredi),AND(WEEKDAY(FJ$15)=5,Jeudi),AND(WEEKDAY(FJ$15)=6,Vendredi),AND(WEEKDAY(FJ$15)=7,Samedi),FJ$15=férié),0,1)</f>
        <v>1</v>
      </c>
      <c r="FK1" s="40">
        <f t="array" aca="1" ref="FK1" ca="1">IF(OR(AND(WEEKDAY(FK$15)=1,Dimanche),AND(WEEKDAY(FK$15)=2,Lundi),AND(WEEKDAY(FK$15)=3,Mardi),AND(WEEKDAY(FK$15)=4,Mercredi),AND(WEEKDAY(FK$15)=5,Jeudi),AND(WEEKDAY(FK$15)=6,Vendredi),AND(WEEKDAY(FK$15)=7,Samedi),FK$15=férié),0,1)</f>
        <v>1</v>
      </c>
      <c r="FL1" s="40">
        <f t="array" aca="1" ref="FL1" ca="1">IF(OR(AND(WEEKDAY(FL$15)=1,Dimanche),AND(WEEKDAY(FL$15)=2,Lundi),AND(WEEKDAY(FL$15)=3,Mardi),AND(WEEKDAY(FL$15)=4,Mercredi),AND(WEEKDAY(FL$15)=5,Jeudi),AND(WEEKDAY(FL$15)=6,Vendredi),AND(WEEKDAY(FL$15)=7,Samedi),FL$15=férié),0,1)</f>
        <v>1</v>
      </c>
      <c r="FM1" s="40">
        <f t="array" aca="1" ref="FM1" ca="1">IF(OR(AND(WEEKDAY(FM$15)=1,Dimanche),AND(WEEKDAY(FM$15)=2,Lundi),AND(WEEKDAY(FM$15)=3,Mardi),AND(WEEKDAY(FM$15)=4,Mercredi),AND(WEEKDAY(FM$15)=5,Jeudi),AND(WEEKDAY(FM$15)=6,Vendredi),AND(WEEKDAY(FM$15)=7,Samedi),FM$15=férié),0,1)</f>
        <v>1</v>
      </c>
      <c r="FN1" s="40">
        <f t="array" aca="1" ref="FN1" ca="1">IF(OR(AND(WEEKDAY(FN$15)=1,Dimanche),AND(WEEKDAY(FN$15)=2,Lundi),AND(WEEKDAY(FN$15)=3,Mardi),AND(WEEKDAY(FN$15)=4,Mercredi),AND(WEEKDAY(FN$15)=5,Jeudi),AND(WEEKDAY(FN$15)=6,Vendredi),AND(WEEKDAY(FN$15)=7,Samedi),FN$15=férié),0,1)</f>
        <v>1</v>
      </c>
      <c r="FO1" s="40">
        <f t="array" aca="1" ref="FO1" ca="1">IF(OR(AND(WEEKDAY(FO$15)=1,Dimanche),AND(WEEKDAY(FO$15)=2,Lundi),AND(WEEKDAY(FO$15)=3,Mardi),AND(WEEKDAY(FO$15)=4,Mercredi),AND(WEEKDAY(FO$15)=5,Jeudi),AND(WEEKDAY(FO$15)=6,Vendredi),AND(WEEKDAY(FO$15)=7,Samedi),FO$15=férié),0,1)</f>
        <v>0</v>
      </c>
      <c r="FP1" s="40">
        <f t="array" aca="1" ref="FP1" ca="1">IF(OR(AND(WEEKDAY(FP$15)=1,Dimanche),AND(WEEKDAY(FP$15)=2,Lundi),AND(WEEKDAY(FP$15)=3,Mardi),AND(WEEKDAY(FP$15)=4,Mercredi),AND(WEEKDAY(FP$15)=5,Jeudi),AND(WEEKDAY(FP$15)=6,Vendredi),AND(WEEKDAY(FP$15)=7,Samedi),FP$15=férié),0,1)</f>
        <v>0</v>
      </c>
      <c r="FQ1" s="40">
        <f t="array" aca="1" ref="FQ1" ca="1">IF(OR(AND(WEEKDAY(FQ$15)=1,Dimanche),AND(WEEKDAY(FQ$15)=2,Lundi),AND(WEEKDAY(FQ$15)=3,Mardi),AND(WEEKDAY(FQ$15)=4,Mercredi),AND(WEEKDAY(FQ$15)=5,Jeudi),AND(WEEKDAY(FQ$15)=6,Vendredi),AND(WEEKDAY(FQ$15)=7,Samedi),FQ$15=férié),0,1)</f>
        <v>1</v>
      </c>
      <c r="FR1" s="40">
        <f t="array" aca="1" ref="FR1" ca="1">IF(OR(AND(WEEKDAY(FR$15)=1,Dimanche),AND(WEEKDAY(FR$15)=2,Lundi),AND(WEEKDAY(FR$15)=3,Mardi),AND(WEEKDAY(FR$15)=4,Mercredi),AND(WEEKDAY(FR$15)=5,Jeudi),AND(WEEKDAY(FR$15)=6,Vendredi),AND(WEEKDAY(FR$15)=7,Samedi),FR$15=férié),0,1)</f>
        <v>1</v>
      </c>
      <c r="FS1" s="40">
        <f t="array" aca="1" ref="FS1" ca="1">IF(OR(AND(WEEKDAY(FS$15)=1,Dimanche),AND(WEEKDAY(FS$15)=2,Lundi),AND(WEEKDAY(FS$15)=3,Mardi),AND(WEEKDAY(FS$15)=4,Mercredi),AND(WEEKDAY(FS$15)=5,Jeudi),AND(WEEKDAY(FS$15)=6,Vendredi),AND(WEEKDAY(FS$15)=7,Samedi),FS$15=férié),0,1)</f>
        <v>1</v>
      </c>
      <c r="FT1" s="40">
        <f t="array" aca="1" ref="FT1" ca="1">IF(OR(AND(WEEKDAY(FT$15)=1,Dimanche),AND(WEEKDAY(FT$15)=2,Lundi),AND(WEEKDAY(FT$15)=3,Mardi),AND(WEEKDAY(FT$15)=4,Mercredi),AND(WEEKDAY(FT$15)=5,Jeudi),AND(WEEKDAY(FT$15)=6,Vendredi),AND(WEEKDAY(FT$15)=7,Samedi),FT$15=férié),0,1)</f>
        <v>1</v>
      </c>
      <c r="FU1" s="40">
        <f t="array" aca="1" ref="FU1" ca="1">IF(OR(AND(WEEKDAY(FU$15)=1,Dimanche),AND(WEEKDAY(FU$15)=2,Lundi),AND(WEEKDAY(FU$15)=3,Mardi),AND(WEEKDAY(FU$15)=4,Mercredi),AND(WEEKDAY(FU$15)=5,Jeudi),AND(WEEKDAY(FU$15)=6,Vendredi),AND(WEEKDAY(FU$15)=7,Samedi),FU$15=férié),0,1)</f>
        <v>1</v>
      </c>
      <c r="FV1" s="40">
        <f t="array" aca="1" ref="FV1" ca="1">IF(OR(AND(WEEKDAY(FV$15)=1,Dimanche),AND(WEEKDAY(FV$15)=2,Lundi),AND(WEEKDAY(FV$15)=3,Mardi),AND(WEEKDAY(FV$15)=4,Mercredi),AND(WEEKDAY(FV$15)=5,Jeudi),AND(WEEKDAY(FV$15)=6,Vendredi),AND(WEEKDAY(FV$15)=7,Samedi),FV$15=férié),0,1)</f>
        <v>0</v>
      </c>
      <c r="FW1" s="40">
        <f t="array" aca="1" ref="FW1" ca="1">IF(OR(AND(WEEKDAY(FW$15)=1,Dimanche),AND(WEEKDAY(FW$15)=2,Lundi),AND(WEEKDAY(FW$15)=3,Mardi),AND(WEEKDAY(FW$15)=4,Mercredi),AND(WEEKDAY(FW$15)=5,Jeudi),AND(WEEKDAY(FW$15)=6,Vendredi),AND(WEEKDAY(FW$15)=7,Samedi),FW$15=férié),0,1)</f>
        <v>0</v>
      </c>
      <c r="FX1" s="40">
        <f t="array" aca="1" ref="FX1" ca="1">IF(OR(AND(WEEKDAY(FX$15)=1,Dimanche),AND(WEEKDAY(FX$15)=2,Lundi),AND(WEEKDAY(FX$15)=3,Mardi),AND(WEEKDAY(FX$15)=4,Mercredi),AND(WEEKDAY(FX$15)=5,Jeudi),AND(WEEKDAY(FX$15)=6,Vendredi),AND(WEEKDAY(FX$15)=7,Samedi),FX$15=férié),0,1)</f>
        <v>1</v>
      </c>
      <c r="FY1" s="40">
        <f t="array" aca="1" ref="FY1" ca="1">IF(OR(AND(WEEKDAY(FY$15)=1,Dimanche),AND(WEEKDAY(FY$15)=2,Lundi),AND(WEEKDAY(FY$15)=3,Mardi),AND(WEEKDAY(FY$15)=4,Mercredi),AND(WEEKDAY(FY$15)=5,Jeudi),AND(WEEKDAY(FY$15)=6,Vendredi),AND(WEEKDAY(FY$15)=7,Samedi),FY$15=férié),0,1)</f>
        <v>1</v>
      </c>
      <c r="FZ1" s="40">
        <f t="array" aca="1" ref="FZ1" ca="1">IF(OR(AND(WEEKDAY(FZ$15)=1,Dimanche),AND(WEEKDAY(FZ$15)=2,Lundi),AND(WEEKDAY(FZ$15)=3,Mardi),AND(WEEKDAY(FZ$15)=4,Mercredi),AND(WEEKDAY(FZ$15)=5,Jeudi),AND(WEEKDAY(FZ$15)=6,Vendredi),AND(WEEKDAY(FZ$15)=7,Samedi),FZ$15=férié),0,1)</f>
        <v>1</v>
      </c>
      <c r="GA1" s="40">
        <f t="array" aca="1" ref="GA1" ca="1">IF(OR(AND(WEEKDAY(GA$15)=1,Dimanche),AND(WEEKDAY(GA$15)=2,Lundi),AND(WEEKDAY(GA$15)=3,Mardi),AND(WEEKDAY(GA$15)=4,Mercredi),AND(WEEKDAY(GA$15)=5,Jeudi),AND(WEEKDAY(GA$15)=6,Vendredi),AND(WEEKDAY(GA$15)=7,Samedi),GA$15=férié),0,1)</f>
        <v>1</v>
      </c>
      <c r="GB1" s="40">
        <f t="array" aca="1" ref="GB1" ca="1">IF(OR(AND(WEEKDAY(GB$15)=1,Dimanche),AND(WEEKDAY(GB$15)=2,Lundi),AND(WEEKDAY(GB$15)=3,Mardi),AND(WEEKDAY(GB$15)=4,Mercredi),AND(WEEKDAY(GB$15)=5,Jeudi),AND(WEEKDAY(GB$15)=6,Vendredi),AND(WEEKDAY(GB$15)=7,Samedi),GB$15=férié),0,1)</f>
        <v>1</v>
      </c>
      <c r="GC1" s="40">
        <f t="array" aca="1" ref="GC1" ca="1">IF(OR(AND(WEEKDAY(GC$15)=1,Dimanche),AND(WEEKDAY(GC$15)=2,Lundi),AND(WEEKDAY(GC$15)=3,Mardi),AND(WEEKDAY(GC$15)=4,Mercredi),AND(WEEKDAY(GC$15)=5,Jeudi),AND(WEEKDAY(GC$15)=6,Vendredi),AND(WEEKDAY(GC$15)=7,Samedi),GC$15=férié),0,1)</f>
        <v>0</v>
      </c>
      <c r="GD1" s="40">
        <f t="array" aca="1" ref="GD1" ca="1">IF(OR(AND(WEEKDAY(GD$15)=1,Dimanche),AND(WEEKDAY(GD$15)=2,Lundi),AND(WEEKDAY(GD$15)=3,Mardi),AND(WEEKDAY(GD$15)=4,Mercredi),AND(WEEKDAY(GD$15)=5,Jeudi),AND(WEEKDAY(GD$15)=6,Vendredi),AND(WEEKDAY(GD$15)=7,Samedi),GD$15=férié),0,1)</f>
        <v>0</v>
      </c>
      <c r="GE1" s="40">
        <f t="array" aca="1" ref="GE1" ca="1">IF(OR(AND(WEEKDAY(GE$15)=1,Dimanche),AND(WEEKDAY(GE$15)=2,Lundi),AND(WEEKDAY(GE$15)=3,Mardi),AND(WEEKDAY(GE$15)=4,Mercredi),AND(WEEKDAY(GE$15)=5,Jeudi),AND(WEEKDAY(GE$15)=6,Vendredi),AND(WEEKDAY(GE$15)=7,Samedi),GE$15=férié),0,1)</f>
        <v>1</v>
      </c>
      <c r="GF1" s="40">
        <f t="array" aca="1" ref="GF1" ca="1">IF(OR(AND(WEEKDAY(GF$15)=1,Dimanche),AND(WEEKDAY(GF$15)=2,Lundi),AND(WEEKDAY(GF$15)=3,Mardi),AND(WEEKDAY(GF$15)=4,Mercredi),AND(WEEKDAY(GF$15)=5,Jeudi),AND(WEEKDAY(GF$15)=6,Vendredi),AND(WEEKDAY(GF$15)=7,Samedi),GF$15=férié),0,1)</f>
        <v>1</v>
      </c>
      <c r="GG1" s="40">
        <f t="array" aca="1" ref="GG1" ca="1">IF(OR(AND(WEEKDAY(GG$15)=1,Dimanche),AND(WEEKDAY(GG$15)=2,Lundi),AND(WEEKDAY(GG$15)=3,Mardi),AND(WEEKDAY(GG$15)=4,Mercredi),AND(WEEKDAY(GG$15)=5,Jeudi),AND(WEEKDAY(GG$15)=6,Vendredi),AND(WEEKDAY(GG$15)=7,Samedi),GG$15=férié),0,1)</f>
        <v>1</v>
      </c>
      <c r="GH1" s="40">
        <f t="array" aca="1" ref="GH1" ca="1">IF(OR(AND(WEEKDAY(GH$15)=1,Dimanche),AND(WEEKDAY(GH$15)=2,Lundi),AND(WEEKDAY(GH$15)=3,Mardi),AND(WEEKDAY(GH$15)=4,Mercredi),AND(WEEKDAY(GH$15)=5,Jeudi),AND(WEEKDAY(GH$15)=6,Vendredi),AND(WEEKDAY(GH$15)=7,Samedi),GH$15=férié),0,1)</f>
        <v>1</v>
      </c>
      <c r="GI1" s="40">
        <f t="array" aca="1" ref="GI1" ca="1">IF(OR(AND(WEEKDAY(GI$15)=1,Dimanche),AND(WEEKDAY(GI$15)=2,Lundi),AND(WEEKDAY(GI$15)=3,Mardi),AND(WEEKDAY(GI$15)=4,Mercredi),AND(WEEKDAY(GI$15)=5,Jeudi),AND(WEEKDAY(GI$15)=6,Vendredi),AND(WEEKDAY(GI$15)=7,Samedi),GI$15=férié),0,1)</f>
        <v>1</v>
      </c>
      <c r="GJ1" s="40">
        <f t="array" aca="1" ref="GJ1" ca="1">IF(OR(AND(WEEKDAY(GJ$15)=1,Dimanche),AND(WEEKDAY(GJ$15)=2,Lundi),AND(WEEKDAY(GJ$15)=3,Mardi),AND(WEEKDAY(GJ$15)=4,Mercredi),AND(WEEKDAY(GJ$15)=5,Jeudi),AND(WEEKDAY(GJ$15)=6,Vendredi),AND(WEEKDAY(GJ$15)=7,Samedi),GJ$15=férié),0,1)</f>
        <v>0</v>
      </c>
      <c r="GK1" s="40">
        <f t="array" aca="1" ref="GK1" ca="1">IF(OR(AND(WEEKDAY(GK$15)=1,Dimanche),AND(WEEKDAY(GK$15)=2,Lundi),AND(WEEKDAY(GK$15)=3,Mardi),AND(WEEKDAY(GK$15)=4,Mercredi),AND(WEEKDAY(GK$15)=5,Jeudi),AND(WEEKDAY(GK$15)=6,Vendredi),AND(WEEKDAY(GK$15)=7,Samedi),GK$15=férié),0,1)</f>
        <v>0</v>
      </c>
      <c r="GL1" s="40">
        <f t="array" aca="1" ref="GL1" ca="1">IF(OR(AND(WEEKDAY(GL$15)=1,Dimanche),AND(WEEKDAY(GL$15)=2,Lundi),AND(WEEKDAY(GL$15)=3,Mardi),AND(WEEKDAY(GL$15)=4,Mercredi),AND(WEEKDAY(GL$15)=5,Jeudi),AND(WEEKDAY(GL$15)=6,Vendredi),AND(WEEKDAY(GL$15)=7,Samedi),GL$15=férié),0,1)</f>
        <v>1</v>
      </c>
      <c r="GM1" s="40">
        <f t="array" aca="1" ref="GM1" ca="1">IF(OR(AND(WEEKDAY(GM$15)=1,Dimanche),AND(WEEKDAY(GM$15)=2,Lundi),AND(WEEKDAY(GM$15)=3,Mardi),AND(WEEKDAY(GM$15)=4,Mercredi),AND(WEEKDAY(GM$15)=5,Jeudi),AND(WEEKDAY(GM$15)=6,Vendredi),AND(WEEKDAY(GM$15)=7,Samedi),GM$15=férié),0,1)</f>
        <v>1</v>
      </c>
      <c r="GN1" s="40">
        <f t="array" aca="1" ref="GN1" ca="1">IF(OR(AND(WEEKDAY(GN$15)=1,Dimanche),AND(WEEKDAY(GN$15)=2,Lundi),AND(WEEKDAY(GN$15)=3,Mardi),AND(WEEKDAY(GN$15)=4,Mercredi),AND(WEEKDAY(GN$15)=5,Jeudi),AND(WEEKDAY(GN$15)=6,Vendredi),AND(WEEKDAY(GN$15)=7,Samedi),GN$15=férié),0,1)</f>
        <v>1</v>
      </c>
      <c r="GO1" s="40">
        <f t="array" aca="1" ref="GO1" ca="1">IF(OR(AND(WEEKDAY(GO$15)=1,Dimanche),AND(WEEKDAY(GO$15)=2,Lundi),AND(WEEKDAY(GO$15)=3,Mardi),AND(WEEKDAY(GO$15)=4,Mercredi),AND(WEEKDAY(GO$15)=5,Jeudi),AND(WEEKDAY(GO$15)=6,Vendredi),AND(WEEKDAY(GO$15)=7,Samedi),GO$15=férié),0,1)</f>
        <v>1</v>
      </c>
      <c r="GP1" s="40">
        <f t="array" aca="1" ref="GP1" ca="1">IF(OR(AND(WEEKDAY(GP$15)=1,Dimanche),AND(WEEKDAY(GP$15)=2,Lundi),AND(WEEKDAY(GP$15)=3,Mardi),AND(WEEKDAY(GP$15)=4,Mercredi),AND(WEEKDAY(GP$15)=5,Jeudi),AND(WEEKDAY(GP$15)=6,Vendredi),AND(WEEKDAY(GP$15)=7,Samedi),GP$15=férié),0,1)</f>
        <v>1</v>
      </c>
      <c r="GQ1" s="40">
        <f t="array" aca="1" ref="GQ1" ca="1">IF(OR(AND(WEEKDAY(GQ$15)=1,Dimanche),AND(WEEKDAY(GQ$15)=2,Lundi),AND(WEEKDAY(GQ$15)=3,Mardi),AND(WEEKDAY(GQ$15)=4,Mercredi),AND(WEEKDAY(GQ$15)=5,Jeudi),AND(WEEKDAY(GQ$15)=6,Vendredi),AND(WEEKDAY(GQ$15)=7,Samedi),GQ$15=férié),0,1)</f>
        <v>0</v>
      </c>
      <c r="GR1" s="40">
        <f t="array" aca="1" ref="GR1" ca="1">IF(OR(AND(WEEKDAY(GR$15)=1,Dimanche),AND(WEEKDAY(GR$15)=2,Lundi),AND(WEEKDAY(GR$15)=3,Mardi),AND(WEEKDAY(GR$15)=4,Mercredi),AND(WEEKDAY(GR$15)=5,Jeudi),AND(WEEKDAY(GR$15)=6,Vendredi),AND(WEEKDAY(GR$15)=7,Samedi),GR$15=férié),0,1)</f>
        <v>0</v>
      </c>
      <c r="GS1" s="40">
        <f t="array" aca="1" ref="GS1" ca="1">IF(OR(AND(WEEKDAY(GS$15)=1,Dimanche),AND(WEEKDAY(GS$15)=2,Lundi),AND(WEEKDAY(GS$15)=3,Mardi),AND(WEEKDAY(GS$15)=4,Mercredi),AND(WEEKDAY(GS$15)=5,Jeudi),AND(WEEKDAY(GS$15)=6,Vendredi),AND(WEEKDAY(GS$15)=7,Samedi),GS$15=férié),0,1)</f>
        <v>1</v>
      </c>
      <c r="GT1" s="40">
        <f t="array" aca="1" ref="GT1" ca="1">IF(OR(AND(WEEKDAY(GT$15)=1,Dimanche),AND(WEEKDAY(GT$15)=2,Lundi),AND(WEEKDAY(GT$15)=3,Mardi),AND(WEEKDAY(GT$15)=4,Mercredi),AND(WEEKDAY(GT$15)=5,Jeudi),AND(WEEKDAY(GT$15)=6,Vendredi),AND(WEEKDAY(GT$15)=7,Samedi),GT$15=férié),0,1)</f>
        <v>0</v>
      </c>
      <c r="GU1" s="40">
        <f t="array" aca="1" ref="GU1" ca="1">IF(OR(AND(WEEKDAY(GU$15)=1,Dimanche),AND(WEEKDAY(GU$15)=2,Lundi),AND(WEEKDAY(GU$15)=3,Mardi),AND(WEEKDAY(GU$15)=4,Mercredi),AND(WEEKDAY(GU$15)=5,Jeudi),AND(WEEKDAY(GU$15)=6,Vendredi),AND(WEEKDAY(GU$15)=7,Samedi),GU$15=férié),0,1)</f>
        <v>1</v>
      </c>
      <c r="GV1" s="40">
        <f t="array" aca="1" ref="GV1" ca="1">IF(OR(AND(WEEKDAY(GV$15)=1,Dimanche),AND(WEEKDAY(GV$15)=2,Lundi),AND(WEEKDAY(GV$15)=3,Mardi),AND(WEEKDAY(GV$15)=4,Mercredi),AND(WEEKDAY(GV$15)=5,Jeudi),AND(WEEKDAY(GV$15)=6,Vendredi),AND(WEEKDAY(GV$15)=7,Samedi),GV$15=férié),0,1)</f>
        <v>1</v>
      </c>
      <c r="GW1" s="40">
        <f t="array" aca="1" ref="GW1" ca="1">IF(OR(AND(WEEKDAY(GW$15)=1,Dimanche),AND(WEEKDAY(GW$15)=2,Lundi),AND(WEEKDAY(GW$15)=3,Mardi),AND(WEEKDAY(GW$15)=4,Mercredi),AND(WEEKDAY(GW$15)=5,Jeudi),AND(WEEKDAY(GW$15)=6,Vendredi),AND(WEEKDAY(GW$15)=7,Samedi),GW$15=férié),0,1)</f>
        <v>1</v>
      </c>
      <c r="GX1" s="40">
        <f t="array" aca="1" ref="GX1" ca="1">IF(OR(AND(WEEKDAY(GX$15)=1,Dimanche),AND(WEEKDAY(GX$15)=2,Lundi),AND(WEEKDAY(GX$15)=3,Mardi),AND(WEEKDAY(GX$15)=4,Mercredi),AND(WEEKDAY(GX$15)=5,Jeudi),AND(WEEKDAY(GX$15)=6,Vendredi),AND(WEEKDAY(GX$15)=7,Samedi),GX$15=férié),0,1)</f>
        <v>0</v>
      </c>
      <c r="GY1" s="40">
        <f t="array" aca="1" ref="GY1" ca="1">IF(OR(AND(WEEKDAY(GY$15)=1,Dimanche),AND(WEEKDAY(GY$15)=2,Lundi),AND(WEEKDAY(GY$15)=3,Mardi),AND(WEEKDAY(GY$15)=4,Mercredi),AND(WEEKDAY(GY$15)=5,Jeudi),AND(WEEKDAY(GY$15)=6,Vendredi),AND(WEEKDAY(GY$15)=7,Samedi),GY$15=férié),0,1)</f>
        <v>0</v>
      </c>
      <c r="GZ1" s="40">
        <f t="array" aca="1" ref="GZ1" ca="1">IF(OR(AND(WEEKDAY(GZ$15)=1,Dimanche),AND(WEEKDAY(GZ$15)=2,Lundi),AND(WEEKDAY(GZ$15)=3,Mardi),AND(WEEKDAY(GZ$15)=4,Mercredi),AND(WEEKDAY(GZ$15)=5,Jeudi),AND(WEEKDAY(GZ$15)=6,Vendredi),AND(WEEKDAY(GZ$15)=7,Samedi),GZ$15=férié),0,1)</f>
        <v>1</v>
      </c>
      <c r="HA1" s="40">
        <f t="array" aca="1" ref="HA1" ca="1">IF(OR(AND(WEEKDAY(HA$15)=1,Dimanche),AND(WEEKDAY(HA$15)=2,Lundi),AND(WEEKDAY(HA$15)=3,Mardi),AND(WEEKDAY(HA$15)=4,Mercredi),AND(WEEKDAY(HA$15)=5,Jeudi),AND(WEEKDAY(HA$15)=6,Vendredi),AND(WEEKDAY(HA$15)=7,Samedi),HA$15=férié),0,1)</f>
        <v>1</v>
      </c>
      <c r="HB1" s="40">
        <f t="array" aca="1" ref="HB1" ca="1">IF(OR(AND(WEEKDAY(HB$15)=1,Dimanche),AND(WEEKDAY(HB$15)=2,Lundi),AND(WEEKDAY(HB$15)=3,Mardi),AND(WEEKDAY(HB$15)=4,Mercredi),AND(WEEKDAY(HB$15)=5,Jeudi),AND(WEEKDAY(HB$15)=6,Vendredi),AND(WEEKDAY(HB$15)=7,Samedi),HB$15=férié),0,1)</f>
        <v>1</v>
      </c>
      <c r="HC1" s="40">
        <f t="array" aca="1" ref="HC1" ca="1">IF(OR(AND(WEEKDAY(HC$15)=1,Dimanche),AND(WEEKDAY(HC$15)=2,Lundi),AND(WEEKDAY(HC$15)=3,Mardi),AND(WEEKDAY(HC$15)=4,Mercredi),AND(WEEKDAY(HC$15)=5,Jeudi),AND(WEEKDAY(HC$15)=6,Vendredi),AND(WEEKDAY(HC$15)=7,Samedi),HC$15=férié),0,1)</f>
        <v>1</v>
      </c>
      <c r="HD1" s="40">
        <f t="array" aca="1" ref="HD1" ca="1">IF(OR(AND(WEEKDAY(HD$15)=1,Dimanche),AND(WEEKDAY(HD$15)=2,Lundi),AND(WEEKDAY(HD$15)=3,Mardi),AND(WEEKDAY(HD$15)=4,Mercredi),AND(WEEKDAY(HD$15)=5,Jeudi),AND(WEEKDAY(HD$15)=6,Vendredi),AND(WEEKDAY(HD$15)=7,Samedi),HD$15=férié),0,1)</f>
        <v>1</v>
      </c>
      <c r="HE1" s="40">
        <f t="array" aca="1" ref="HE1" ca="1">IF(OR(AND(WEEKDAY(HE$15)=1,Dimanche),AND(WEEKDAY(HE$15)=2,Lundi),AND(WEEKDAY(HE$15)=3,Mardi),AND(WEEKDAY(HE$15)=4,Mercredi),AND(WEEKDAY(HE$15)=5,Jeudi),AND(WEEKDAY(HE$15)=6,Vendredi),AND(WEEKDAY(HE$15)=7,Samedi),HE$15=férié),0,1)</f>
        <v>0</v>
      </c>
      <c r="HF1" s="40">
        <f t="array" aca="1" ref="HF1" ca="1">IF(OR(AND(WEEKDAY(HF$15)=1,Dimanche),AND(WEEKDAY(HF$15)=2,Lundi),AND(WEEKDAY(HF$15)=3,Mardi),AND(WEEKDAY(HF$15)=4,Mercredi),AND(WEEKDAY(HF$15)=5,Jeudi),AND(WEEKDAY(HF$15)=6,Vendredi),AND(WEEKDAY(HF$15)=7,Samedi),HF$15=férié),0,1)</f>
        <v>0</v>
      </c>
      <c r="HG1" s="40">
        <f t="array" aca="1" ref="HG1" ca="1">IF(OR(AND(WEEKDAY(HG$15)=1,Dimanche),AND(WEEKDAY(HG$15)=2,Lundi),AND(WEEKDAY(HG$15)=3,Mardi),AND(WEEKDAY(HG$15)=4,Mercredi),AND(WEEKDAY(HG$15)=5,Jeudi),AND(WEEKDAY(HG$15)=6,Vendredi),AND(WEEKDAY(HG$15)=7,Samedi),HG$15=férié),0,1)</f>
        <v>1</v>
      </c>
      <c r="HH1" s="40">
        <f t="array" aca="1" ref="HH1" ca="1">IF(OR(AND(WEEKDAY(HH$15)=1,Dimanche),AND(WEEKDAY(HH$15)=2,Lundi),AND(WEEKDAY(HH$15)=3,Mardi),AND(WEEKDAY(HH$15)=4,Mercredi),AND(WEEKDAY(HH$15)=5,Jeudi),AND(WEEKDAY(HH$15)=6,Vendredi),AND(WEEKDAY(HH$15)=7,Samedi),HH$15=férié),0,1)</f>
        <v>1</v>
      </c>
      <c r="HI1" s="40">
        <f t="array" aca="1" ref="HI1" ca="1">IF(OR(AND(WEEKDAY(HI$15)=1,Dimanche),AND(WEEKDAY(HI$15)=2,Lundi),AND(WEEKDAY(HI$15)=3,Mardi),AND(WEEKDAY(HI$15)=4,Mercredi),AND(WEEKDAY(HI$15)=5,Jeudi),AND(WEEKDAY(HI$15)=6,Vendredi),AND(WEEKDAY(HI$15)=7,Samedi),HI$15=férié),0,1)</f>
        <v>1</v>
      </c>
      <c r="HJ1" s="40">
        <f t="array" aca="1" ref="HJ1" ca="1">IF(OR(AND(WEEKDAY(HJ$15)=1,Dimanche),AND(WEEKDAY(HJ$15)=2,Lundi),AND(WEEKDAY(HJ$15)=3,Mardi),AND(WEEKDAY(HJ$15)=4,Mercredi),AND(WEEKDAY(HJ$15)=5,Jeudi),AND(WEEKDAY(HJ$15)=6,Vendredi),AND(WEEKDAY(HJ$15)=7,Samedi),HJ$15=férié),0,1)</f>
        <v>1</v>
      </c>
      <c r="HK1" s="40">
        <f t="array" aca="1" ref="HK1" ca="1">IF(OR(AND(WEEKDAY(HK$15)=1,Dimanche),AND(WEEKDAY(HK$15)=2,Lundi),AND(WEEKDAY(HK$15)=3,Mardi),AND(WEEKDAY(HK$15)=4,Mercredi),AND(WEEKDAY(HK$15)=5,Jeudi),AND(WEEKDAY(HK$15)=6,Vendredi),AND(WEEKDAY(HK$15)=7,Samedi),HK$15=férié),0,1)</f>
        <v>1</v>
      </c>
      <c r="HL1" s="40">
        <f t="array" aca="1" ref="HL1" ca="1">IF(OR(AND(WEEKDAY(HL$15)=1,Dimanche),AND(WEEKDAY(HL$15)=2,Lundi),AND(WEEKDAY(HL$15)=3,Mardi),AND(WEEKDAY(HL$15)=4,Mercredi),AND(WEEKDAY(HL$15)=5,Jeudi),AND(WEEKDAY(HL$15)=6,Vendredi),AND(WEEKDAY(HL$15)=7,Samedi),HL$15=férié),0,1)</f>
        <v>0</v>
      </c>
      <c r="HM1" s="40">
        <f t="array" aca="1" ref="HM1" ca="1">IF(OR(AND(WEEKDAY(HM$15)=1,Dimanche),AND(WEEKDAY(HM$15)=2,Lundi),AND(WEEKDAY(HM$15)=3,Mardi),AND(WEEKDAY(HM$15)=4,Mercredi),AND(WEEKDAY(HM$15)=5,Jeudi),AND(WEEKDAY(HM$15)=6,Vendredi),AND(WEEKDAY(HM$15)=7,Samedi),HM$15=férié),0,1)</f>
        <v>0</v>
      </c>
      <c r="HN1" s="40">
        <f t="array" aca="1" ref="HN1" ca="1">IF(OR(AND(WEEKDAY(HN$15)=1,Dimanche),AND(WEEKDAY(HN$15)=2,Lundi),AND(WEEKDAY(HN$15)=3,Mardi),AND(WEEKDAY(HN$15)=4,Mercredi),AND(WEEKDAY(HN$15)=5,Jeudi),AND(WEEKDAY(HN$15)=6,Vendredi),AND(WEEKDAY(HN$15)=7,Samedi),HN$15=férié),0,1)</f>
        <v>1</v>
      </c>
      <c r="HO1" s="40">
        <f t="array" aca="1" ref="HO1" ca="1">IF(OR(AND(WEEKDAY(HO$15)=1,Dimanche),AND(WEEKDAY(HO$15)=2,Lundi),AND(WEEKDAY(HO$15)=3,Mardi),AND(WEEKDAY(HO$15)=4,Mercredi),AND(WEEKDAY(HO$15)=5,Jeudi),AND(WEEKDAY(HO$15)=6,Vendredi),AND(WEEKDAY(HO$15)=7,Samedi),HO$15=férié),0,1)</f>
        <v>1</v>
      </c>
      <c r="HP1" s="40">
        <f t="array" aca="1" ref="HP1" ca="1">IF(OR(AND(WEEKDAY(HP$15)=1,Dimanche),AND(WEEKDAY(HP$15)=2,Lundi),AND(WEEKDAY(HP$15)=3,Mardi),AND(WEEKDAY(HP$15)=4,Mercredi),AND(WEEKDAY(HP$15)=5,Jeudi),AND(WEEKDAY(HP$15)=6,Vendredi),AND(WEEKDAY(HP$15)=7,Samedi),HP$15=férié),0,1)</f>
        <v>1</v>
      </c>
      <c r="HQ1" s="40">
        <f t="array" aca="1" ref="HQ1" ca="1">IF(OR(AND(WEEKDAY(HQ$15)=1,Dimanche),AND(WEEKDAY(HQ$15)=2,Lundi),AND(WEEKDAY(HQ$15)=3,Mardi),AND(WEEKDAY(HQ$15)=4,Mercredi),AND(WEEKDAY(HQ$15)=5,Jeudi),AND(WEEKDAY(HQ$15)=6,Vendredi),AND(WEEKDAY(HQ$15)=7,Samedi),HQ$15=férié),0,1)</f>
        <v>1</v>
      </c>
      <c r="HR1" s="40">
        <f t="array" aca="1" ref="HR1" ca="1">IF(OR(AND(WEEKDAY(HR$15)=1,Dimanche),AND(WEEKDAY(HR$15)=2,Lundi),AND(WEEKDAY(HR$15)=3,Mardi),AND(WEEKDAY(HR$15)=4,Mercredi),AND(WEEKDAY(HR$15)=5,Jeudi),AND(WEEKDAY(HR$15)=6,Vendredi),AND(WEEKDAY(HR$15)=7,Samedi),HR$15=férié),0,1)</f>
        <v>1</v>
      </c>
      <c r="HS1" s="40">
        <f t="array" aca="1" ref="HS1" ca="1">IF(OR(AND(WEEKDAY(HS$15)=1,Dimanche),AND(WEEKDAY(HS$15)=2,Lundi),AND(WEEKDAY(HS$15)=3,Mardi),AND(WEEKDAY(HS$15)=4,Mercredi),AND(WEEKDAY(HS$15)=5,Jeudi),AND(WEEKDAY(HS$15)=6,Vendredi),AND(WEEKDAY(HS$15)=7,Samedi),HS$15=férié),0,1)</f>
        <v>0</v>
      </c>
      <c r="HT1" s="40">
        <f t="array" aca="1" ref="HT1" ca="1">IF(OR(AND(WEEKDAY(HT$15)=1,Dimanche),AND(WEEKDAY(HT$15)=2,Lundi),AND(WEEKDAY(HT$15)=3,Mardi),AND(WEEKDAY(HT$15)=4,Mercredi),AND(WEEKDAY(HT$15)=5,Jeudi),AND(WEEKDAY(HT$15)=6,Vendredi),AND(WEEKDAY(HT$15)=7,Samedi),HT$15=férié),0,1)</f>
        <v>0</v>
      </c>
      <c r="HU1" s="40">
        <f t="array" aca="1" ref="HU1" ca="1">IF(OR(AND(WEEKDAY(HU$15)=1,Dimanche),AND(WEEKDAY(HU$15)=2,Lundi),AND(WEEKDAY(HU$15)=3,Mardi),AND(WEEKDAY(HU$15)=4,Mercredi),AND(WEEKDAY(HU$15)=5,Jeudi),AND(WEEKDAY(HU$15)=6,Vendredi),AND(WEEKDAY(HU$15)=7,Samedi),HU$15=férié),0,1)</f>
        <v>1</v>
      </c>
      <c r="HV1" s="40">
        <f t="array" aca="1" ref="HV1" ca="1">IF(OR(AND(WEEKDAY(HV$15)=1,Dimanche),AND(WEEKDAY(HV$15)=2,Lundi),AND(WEEKDAY(HV$15)=3,Mardi),AND(WEEKDAY(HV$15)=4,Mercredi),AND(WEEKDAY(HV$15)=5,Jeudi),AND(WEEKDAY(HV$15)=6,Vendredi),AND(WEEKDAY(HV$15)=7,Samedi),HV$15=férié),0,1)</f>
        <v>1</v>
      </c>
      <c r="HW1" s="40">
        <f t="array" aca="1" ref="HW1" ca="1">IF(OR(AND(WEEKDAY(HW$15)=1,Dimanche),AND(WEEKDAY(HW$15)=2,Lundi),AND(WEEKDAY(HW$15)=3,Mardi),AND(WEEKDAY(HW$15)=4,Mercredi),AND(WEEKDAY(HW$15)=5,Jeudi),AND(WEEKDAY(HW$15)=6,Vendredi),AND(WEEKDAY(HW$15)=7,Samedi),HW$15=férié),0,1)</f>
        <v>1</v>
      </c>
      <c r="HX1" s="40">
        <f t="array" aca="1" ref="HX1" ca="1">IF(OR(AND(WEEKDAY(HX$15)=1,Dimanche),AND(WEEKDAY(HX$15)=2,Lundi),AND(WEEKDAY(HX$15)=3,Mardi),AND(WEEKDAY(HX$15)=4,Mercredi),AND(WEEKDAY(HX$15)=5,Jeudi),AND(WEEKDAY(HX$15)=6,Vendredi),AND(WEEKDAY(HX$15)=7,Samedi),HX$15=férié),0,1)</f>
        <v>1</v>
      </c>
      <c r="HY1" s="40">
        <f t="array" aca="1" ref="HY1" ca="1">IF(OR(AND(WEEKDAY(HY$15)=1,Dimanche),AND(WEEKDAY(HY$15)=2,Lundi),AND(WEEKDAY(HY$15)=3,Mardi),AND(WEEKDAY(HY$15)=4,Mercredi),AND(WEEKDAY(HY$15)=5,Jeudi),AND(WEEKDAY(HY$15)=6,Vendredi),AND(WEEKDAY(HY$15)=7,Samedi),HY$15=férié),0,1)</f>
        <v>1</v>
      </c>
      <c r="HZ1" s="40">
        <f t="array" aca="1" ref="HZ1" ca="1">IF(OR(AND(WEEKDAY(HZ$15)=1,Dimanche),AND(WEEKDAY(HZ$15)=2,Lundi),AND(WEEKDAY(HZ$15)=3,Mardi),AND(WEEKDAY(HZ$15)=4,Mercredi),AND(WEEKDAY(HZ$15)=5,Jeudi),AND(WEEKDAY(HZ$15)=6,Vendredi),AND(WEEKDAY(HZ$15)=7,Samedi),HZ$15=férié),0,1)</f>
        <v>0</v>
      </c>
      <c r="IA1" s="40">
        <f t="array" aca="1" ref="IA1" ca="1">IF(OR(AND(WEEKDAY(IA$15)=1,Dimanche),AND(WEEKDAY(IA$15)=2,Lundi),AND(WEEKDAY(IA$15)=3,Mardi),AND(WEEKDAY(IA$15)=4,Mercredi),AND(WEEKDAY(IA$15)=5,Jeudi),AND(WEEKDAY(IA$15)=6,Vendredi),AND(WEEKDAY(IA$15)=7,Samedi),IA$15=férié),0,1)</f>
        <v>0</v>
      </c>
      <c r="IB1" s="40">
        <f t="array" aca="1" ref="IB1" ca="1">IF(OR(AND(WEEKDAY(IB$15)=1,Dimanche),AND(WEEKDAY(IB$15)=2,Lundi),AND(WEEKDAY(IB$15)=3,Mardi),AND(WEEKDAY(IB$15)=4,Mercredi),AND(WEEKDAY(IB$15)=5,Jeudi),AND(WEEKDAY(IB$15)=6,Vendredi),AND(WEEKDAY(IB$15)=7,Samedi),IB$15=férié),0,1)</f>
        <v>1</v>
      </c>
      <c r="IC1" s="40">
        <f t="array" aca="1" ref="IC1" ca="1">IF(OR(AND(WEEKDAY(IC$15)=1,Dimanche),AND(WEEKDAY(IC$15)=2,Lundi),AND(WEEKDAY(IC$15)=3,Mardi),AND(WEEKDAY(IC$15)=4,Mercredi),AND(WEEKDAY(IC$15)=5,Jeudi),AND(WEEKDAY(IC$15)=6,Vendredi),AND(WEEKDAY(IC$15)=7,Samedi),IC$15=férié),0,1)</f>
        <v>1</v>
      </c>
      <c r="ID1" s="40">
        <f t="array" aca="1" ref="ID1" ca="1">IF(OR(AND(WEEKDAY(ID$15)=1,Dimanche),AND(WEEKDAY(ID$15)=2,Lundi),AND(WEEKDAY(ID$15)=3,Mardi),AND(WEEKDAY(ID$15)=4,Mercredi),AND(WEEKDAY(ID$15)=5,Jeudi),AND(WEEKDAY(ID$15)=6,Vendredi),AND(WEEKDAY(ID$15)=7,Samedi),ID$15=férié),0,1)</f>
        <v>1</v>
      </c>
      <c r="IE1" s="40">
        <f t="array" aca="1" ref="IE1" ca="1">IF(OR(AND(WEEKDAY(IE$15)=1,Dimanche),AND(WEEKDAY(IE$15)=2,Lundi),AND(WEEKDAY(IE$15)=3,Mardi),AND(WEEKDAY(IE$15)=4,Mercredi),AND(WEEKDAY(IE$15)=5,Jeudi),AND(WEEKDAY(IE$15)=6,Vendredi),AND(WEEKDAY(IE$15)=7,Samedi),IE$15=férié),0,1)</f>
        <v>1</v>
      </c>
      <c r="IF1" s="40">
        <f t="array" aca="1" ref="IF1" ca="1">IF(OR(AND(WEEKDAY(IF$15)=1,Dimanche),AND(WEEKDAY(IF$15)=2,Lundi),AND(WEEKDAY(IF$15)=3,Mardi),AND(WEEKDAY(IF$15)=4,Mercredi),AND(WEEKDAY(IF$15)=5,Jeudi),AND(WEEKDAY(IF$15)=6,Vendredi),AND(WEEKDAY(IF$15)=7,Samedi),IF$15=férié),0,1)</f>
        <v>1</v>
      </c>
      <c r="IG1" s="40">
        <f t="array" aca="1" ref="IG1" ca="1">IF(OR(AND(WEEKDAY(IG$15)=1,Dimanche),AND(WEEKDAY(IG$15)=2,Lundi),AND(WEEKDAY(IG$15)=3,Mardi),AND(WEEKDAY(IG$15)=4,Mercredi),AND(WEEKDAY(IG$15)=5,Jeudi),AND(WEEKDAY(IG$15)=6,Vendredi),AND(WEEKDAY(IG$15)=7,Samedi),IG$15=férié),0,1)</f>
        <v>0</v>
      </c>
      <c r="IH1" s="40">
        <f t="array" aca="1" ref="IH1" ca="1">IF(OR(AND(WEEKDAY(IH$15)=1,Dimanche),AND(WEEKDAY(IH$15)=2,Lundi),AND(WEEKDAY(IH$15)=3,Mardi),AND(WEEKDAY(IH$15)=4,Mercredi),AND(WEEKDAY(IH$15)=5,Jeudi),AND(WEEKDAY(IH$15)=6,Vendredi),AND(WEEKDAY(IH$15)=7,Samedi),IH$15=férié),0,1)</f>
        <v>0</v>
      </c>
      <c r="II1" s="40">
        <f t="array" aca="1" ref="II1" ca="1">IF(OR(AND(WEEKDAY(II$15)=1,Dimanche),AND(WEEKDAY(II$15)=2,Lundi),AND(WEEKDAY(II$15)=3,Mardi),AND(WEEKDAY(II$15)=4,Mercredi),AND(WEEKDAY(II$15)=5,Jeudi),AND(WEEKDAY(II$15)=6,Vendredi),AND(WEEKDAY(II$15)=7,Samedi),II$15=férié),0,1)</f>
        <v>1</v>
      </c>
      <c r="IJ1" s="40">
        <f t="array" aca="1" ref="IJ1" ca="1">IF(OR(AND(WEEKDAY(IJ$15)=1,Dimanche),AND(WEEKDAY(IJ$15)=2,Lundi),AND(WEEKDAY(IJ$15)=3,Mardi),AND(WEEKDAY(IJ$15)=4,Mercredi),AND(WEEKDAY(IJ$15)=5,Jeudi),AND(WEEKDAY(IJ$15)=6,Vendredi),AND(WEEKDAY(IJ$15)=7,Samedi),IJ$15=férié),0,1)</f>
        <v>1</v>
      </c>
      <c r="IK1" s="40">
        <f t="array" aca="1" ref="IK1" ca="1">IF(OR(AND(WEEKDAY(IK$15)=1,Dimanche),AND(WEEKDAY(IK$15)=2,Lundi),AND(WEEKDAY(IK$15)=3,Mardi),AND(WEEKDAY(IK$15)=4,Mercredi),AND(WEEKDAY(IK$15)=5,Jeudi),AND(WEEKDAY(IK$15)=6,Vendredi),AND(WEEKDAY(IK$15)=7,Samedi),IK$15=férié),0,1)</f>
        <v>1</v>
      </c>
      <c r="IL1" s="40">
        <f t="array" aca="1" ref="IL1" ca="1">IF(OR(AND(WEEKDAY(IL$15)=1,Dimanche),AND(WEEKDAY(IL$15)=2,Lundi),AND(WEEKDAY(IL$15)=3,Mardi),AND(WEEKDAY(IL$15)=4,Mercredi),AND(WEEKDAY(IL$15)=5,Jeudi),AND(WEEKDAY(IL$15)=6,Vendredi),AND(WEEKDAY(IL$15)=7,Samedi),IL$15=férié),0,1)</f>
        <v>1</v>
      </c>
      <c r="IM1" s="40">
        <f t="array" aca="1" ref="IM1" ca="1">IF(OR(AND(WEEKDAY(IM$15)=1,Dimanche),AND(WEEKDAY(IM$15)=2,Lundi),AND(WEEKDAY(IM$15)=3,Mardi),AND(WEEKDAY(IM$15)=4,Mercredi),AND(WEEKDAY(IM$15)=5,Jeudi),AND(WEEKDAY(IM$15)=6,Vendredi),AND(WEEKDAY(IM$15)=7,Samedi),IM$15=férié),0,1)</f>
        <v>1</v>
      </c>
      <c r="IN1" s="40">
        <f t="array" aca="1" ref="IN1" ca="1">IF(OR(AND(WEEKDAY(IN$15)=1,Dimanche),AND(WEEKDAY(IN$15)=2,Lundi),AND(WEEKDAY(IN$15)=3,Mardi),AND(WEEKDAY(IN$15)=4,Mercredi),AND(WEEKDAY(IN$15)=5,Jeudi),AND(WEEKDAY(IN$15)=6,Vendredi),AND(WEEKDAY(IN$15)=7,Samedi),IN$15=férié),0,1)</f>
        <v>0</v>
      </c>
      <c r="IO1" s="40">
        <f t="array" aca="1" ref="IO1" ca="1">IF(OR(AND(WEEKDAY(IO$15)=1,Dimanche),AND(WEEKDAY(IO$15)=2,Lundi),AND(WEEKDAY(IO$15)=3,Mardi),AND(WEEKDAY(IO$15)=4,Mercredi),AND(WEEKDAY(IO$15)=5,Jeudi),AND(WEEKDAY(IO$15)=6,Vendredi),AND(WEEKDAY(IO$15)=7,Samedi),IO$15=férié),0,1)</f>
        <v>0</v>
      </c>
      <c r="IP1" s="40">
        <f t="array" aca="1" ref="IP1" ca="1">IF(OR(AND(WEEKDAY(IP$15)=1,Dimanche),AND(WEEKDAY(IP$15)=2,Lundi),AND(WEEKDAY(IP$15)=3,Mardi),AND(WEEKDAY(IP$15)=4,Mercredi),AND(WEEKDAY(IP$15)=5,Jeudi),AND(WEEKDAY(IP$15)=6,Vendredi),AND(WEEKDAY(IP$15)=7,Samedi),IP$15=férié),0,1)</f>
        <v>1</v>
      </c>
      <c r="IQ1" s="40">
        <f t="array" aca="1" ref="IQ1" ca="1">IF(OR(AND(WEEKDAY(IQ$15)=1,Dimanche),AND(WEEKDAY(IQ$15)=2,Lundi),AND(WEEKDAY(IQ$15)=3,Mardi),AND(WEEKDAY(IQ$15)=4,Mercredi),AND(WEEKDAY(IQ$15)=5,Jeudi),AND(WEEKDAY(IQ$15)=6,Vendredi),AND(WEEKDAY(IQ$15)=7,Samedi),IQ$15=férié),0,1)</f>
        <v>1</v>
      </c>
      <c r="IR1" s="40">
        <f t="array" aca="1" ref="IR1" ca="1">IF(OR(AND(WEEKDAY(IR$15)=1,Dimanche),AND(WEEKDAY(IR$15)=2,Lundi),AND(WEEKDAY(IR$15)=3,Mardi),AND(WEEKDAY(IR$15)=4,Mercredi),AND(WEEKDAY(IR$15)=5,Jeudi),AND(WEEKDAY(IR$15)=6,Vendredi),AND(WEEKDAY(IR$15)=7,Samedi),IR$15=férié),0,1)</f>
        <v>1</v>
      </c>
      <c r="IS1" s="40">
        <f t="array" aca="1" ref="IS1" ca="1">IF(OR(AND(WEEKDAY(IS$15)=1,Dimanche),AND(WEEKDAY(IS$15)=2,Lundi),AND(WEEKDAY(IS$15)=3,Mardi),AND(WEEKDAY(IS$15)=4,Mercredi),AND(WEEKDAY(IS$15)=5,Jeudi),AND(WEEKDAY(IS$15)=6,Vendredi),AND(WEEKDAY(IS$15)=7,Samedi),IS$15=férié),0,1)</f>
        <v>1</v>
      </c>
      <c r="IT1" s="40">
        <f t="array" aca="1" ref="IT1" ca="1">IF(OR(AND(WEEKDAY(IT$15)=1,Dimanche),AND(WEEKDAY(IT$15)=2,Lundi),AND(WEEKDAY(IT$15)=3,Mardi),AND(WEEKDAY(IT$15)=4,Mercredi),AND(WEEKDAY(IT$15)=5,Jeudi),AND(WEEKDAY(IT$15)=6,Vendredi),AND(WEEKDAY(IT$15)=7,Samedi),IT$15=férié),0,1)</f>
        <v>1</v>
      </c>
      <c r="IU1" s="40">
        <f t="array" aca="1" ref="IU1" ca="1">IF(OR(AND(WEEKDAY(IU$15)=1,Dimanche),AND(WEEKDAY(IU$15)=2,Lundi),AND(WEEKDAY(IU$15)=3,Mardi),AND(WEEKDAY(IU$15)=4,Mercredi),AND(WEEKDAY(IU$15)=5,Jeudi),AND(WEEKDAY(IU$15)=6,Vendredi),AND(WEEKDAY(IU$15)=7,Samedi),IU$15=férié),0,1)</f>
        <v>0</v>
      </c>
      <c r="IV1" s="40">
        <f t="array" aca="1" ref="IV1" ca="1">IF(OR(AND(WEEKDAY(IV$15)=1,Dimanche),AND(WEEKDAY(IV$15)=2,Lundi),AND(WEEKDAY(IV$15)=3,Mardi),AND(WEEKDAY(IV$15)=4,Mercredi),AND(WEEKDAY(IV$15)=5,Jeudi),AND(WEEKDAY(IV$15)=6,Vendredi),AND(WEEKDAY(IV$15)=7,Samedi),IV$15=férié),0,1)</f>
        <v>0</v>
      </c>
      <c r="IW1" s="40">
        <f t="array" aca="1" ref="IW1" ca="1">IF(OR(AND(WEEKDAY(IW$15)=1,Dimanche),AND(WEEKDAY(IW$15)=2,Lundi),AND(WEEKDAY(IW$15)=3,Mardi),AND(WEEKDAY(IW$15)=4,Mercredi),AND(WEEKDAY(IW$15)=5,Jeudi),AND(WEEKDAY(IW$15)=6,Vendredi),AND(WEEKDAY(IW$15)=7,Samedi),IW$15=férié),0,1)</f>
        <v>1</v>
      </c>
      <c r="IX1" s="40">
        <f t="array" aca="1" ref="IX1" ca="1">IF(OR(AND(WEEKDAY(IX$15)=1,Dimanche),AND(WEEKDAY(IX$15)=2,Lundi),AND(WEEKDAY(IX$15)=3,Mardi),AND(WEEKDAY(IX$15)=4,Mercredi),AND(WEEKDAY(IX$15)=5,Jeudi),AND(WEEKDAY(IX$15)=6,Vendredi),AND(WEEKDAY(IX$15)=7,Samedi),IX$15=férié),0,1)</f>
        <v>1</v>
      </c>
      <c r="IY1" s="40">
        <f t="array" aca="1" ref="IY1" ca="1">IF(OR(AND(WEEKDAY(IY$15)=1,Dimanche),AND(WEEKDAY(IY$15)=2,Lundi),AND(WEEKDAY(IY$15)=3,Mardi),AND(WEEKDAY(IY$15)=4,Mercredi),AND(WEEKDAY(IY$15)=5,Jeudi),AND(WEEKDAY(IY$15)=6,Vendredi),AND(WEEKDAY(IY$15)=7,Samedi),IY$15=férié),0,1)</f>
        <v>1</v>
      </c>
      <c r="IZ1" s="40">
        <f t="array" aca="1" ref="IZ1" ca="1">IF(OR(AND(WEEKDAY(IZ$15)=1,Dimanche),AND(WEEKDAY(IZ$15)=2,Lundi),AND(WEEKDAY(IZ$15)=3,Mardi),AND(WEEKDAY(IZ$15)=4,Mercredi),AND(WEEKDAY(IZ$15)=5,Jeudi),AND(WEEKDAY(IZ$15)=6,Vendredi),AND(WEEKDAY(IZ$15)=7,Samedi),IZ$15=férié),0,1)</f>
        <v>1</v>
      </c>
      <c r="JA1" s="40">
        <f t="array" aca="1" ref="JA1" ca="1">IF(OR(AND(WEEKDAY(JA$15)=1,Dimanche),AND(WEEKDAY(JA$15)=2,Lundi),AND(WEEKDAY(JA$15)=3,Mardi),AND(WEEKDAY(JA$15)=4,Mercredi),AND(WEEKDAY(JA$15)=5,Jeudi),AND(WEEKDAY(JA$15)=6,Vendredi),AND(WEEKDAY(JA$15)=7,Samedi),JA$15=férié),0,1)</f>
        <v>1</v>
      </c>
      <c r="JB1" s="40">
        <f t="array" aca="1" ref="JB1" ca="1">IF(OR(AND(WEEKDAY(JB$15)=1,Dimanche),AND(WEEKDAY(JB$15)=2,Lundi),AND(WEEKDAY(JB$15)=3,Mardi),AND(WEEKDAY(JB$15)=4,Mercredi),AND(WEEKDAY(JB$15)=5,Jeudi),AND(WEEKDAY(JB$15)=6,Vendredi),AND(WEEKDAY(JB$15)=7,Samedi),JB$15=férié),0,1)</f>
        <v>0</v>
      </c>
      <c r="JC1" s="40">
        <f t="array" aca="1" ref="JC1" ca="1">IF(OR(AND(WEEKDAY(JC$15)=1,Dimanche),AND(WEEKDAY(JC$15)=2,Lundi),AND(WEEKDAY(JC$15)=3,Mardi),AND(WEEKDAY(JC$15)=4,Mercredi),AND(WEEKDAY(JC$15)=5,Jeudi),AND(WEEKDAY(JC$15)=6,Vendredi),AND(WEEKDAY(JC$15)=7,Samedi),JC$15=férié),0,1)</f>
        <v>0</v>
      </c>
      <c r="JD1" s="40">
        <f t="array" aca="1" ref="JD1" ca="1">IF(OR(AND(WEEKDAY(JD$15)=1,Dimanche),AND(WEEKDAY(JD$15)=2,Lundi),AND(WEEKDAY(JD$15)=3,Mardi),AND(WEEKDAY(JD$15)=4,Mercredi),AND(WEEKDAY(JD$15)=5,Jeudi),AND(WEEKDAY(JD$15)=6,Vendredi),AND(WEEKDAY(JD$15)=7,Samedi),JD$15=férié),0,1)</f>
        <v>1</v>
      </c>
      <c r="JE1" s="40">
        <f t="array" aca="1" ref="JE1" ca="1">IF(OR(AND(WEEKDAY(JE$15)=1,Dimanche),AND(WEEKDAY(JE$15)=2,Lundi),AND(WEEKDAY(JE$15)=3,Mardi),AND(WEEKDAY(JE$15)=4,Mercredi),AND(WEEKDAY(JE$15)=5,Jeudi),AND(WEEKDAY(JE$15)=6,Vendredi),AND(WEEKDAY(JE$15)=7,Samedi),JE$15=férié),0,1)</f>
        <v>1</v>
      </c>
      <c r="JF1" s="40">
        <f t="array" aca="1" ref="JF1" ca="1">IF(OR(AND(WEEKDAY(JF$15)=1,Dimanche),AND(WEEKDAY(JF$15)=2,Lundi),AND(WEEKDAY(JF$15)=3,Mardi),AND(WEEKDAY(JF$15)=4,Mercredi),AND(WEEKDAY(JF$15)=5,Jeudi),AND(WEEKDAY(JF$15)=6,Vendredi),AND(WEEKDAY(JF$15)=7,Samedi),JF$15=férié),0,1)</f>
        <v>1</v>
      </c>
      <c r="JG1" s="40">
        <f t="array" aca="1" ref="JG1" ca="1">IF(OR(AND(WEEKDAY(JG$15)=1,Dimanche),AND(WEEKDAY(JG$15)=2,Lundi),AND(WEEKDAY(JG$15)=3,Mardi),AND(WEEKDAY(JG$15)=4,Mercredi),AND(WEEKDAY(JG$15)=5,Jeudi),AND(WEEKDAY(JG$15)=6,Vendredi),AND(WEEKDAY(JG$15)=7,Samedi),JG$15=férié),0,1)</f>
        <v>1</v>
      </c>
      <c r="JH1" s="40">
        <f t="array" aca="1" ref="JH1" ca="1">IF(OR(AND(WEEKDAY(JH$15)=1,Dimanche),AND(WEEKDAY(JH$15)=2,Lundi),AND(WEEKDAY(JH$15)=3,Mardi),AND(WEEKDAY(JH$15)=4,Mercredi),AND(WEEKDAY(JH$15)=5,Jeudi),AND(WEEKDAY(JH$15)=6,Vendredi),AND(WEEKDAY(JH$15)=7,Samedi),JH$15=férié),0,1)</f>
        <v>1</v>
      </c>
      <c r="JI1" s="40">
        <f t="array" aca="1" ref="JI1" ca="1">IF(OR(AND(WEEKDAY(JI$15)=1,Dimanche),AND(WEEKDAY(JI$15)=2,Lundi),AND(WEEKDAY(JI$15)=3,Mardi),AND(WEEKDAY(JI$15)=4,Mercredi),AND(WEEKDAY(JI$15)=5,Jeudi),AND(WEEKDAY(JI$15)=6,Vendredi),AND(WEEKDAY(JI$15)=7,Samedi),JI$15=férié),0,1)</f>
        <v>0</v>
      </c>
      <c r="JJ1" s="40">
        <f t="array" aca="1" ref="JJ1" ca="1">IF(OR(AND(WEEKDAY(JJ$15)=1,Dimanche),AND(WEEKDAY(JJ$15)=2,Lundi),AND(WEEKDAY(JJ$15)=3,Mardi),AND(WEEKDAY(JJ$15)=4,Mercredi),AND(WEEKDAY(JJ$15)=5,Jeudi),AND(WEEKDAY(JJ$15)=6,Vendredi),AND(WEEKDAY(JJ$15)=7,Samedi),JJ$15=férié),0,1)</f>
        <v>0</v>
      </c>
      <c r="JK1" s="40">
        <f t="array" aca="1" ref="JK1" ca="1">IF(OR(AND(WEEKDAY(JK$15)=1,Dimanche),AND(WEEKDAY(JK$15)=2,Lundi),AND(WEEKDAY(JK$15)=3,Mardi),AND(WEEKDAY(JK$15)=4,Mercredi),AND(WEEKDAY(JK$15)=5,Jeudi),AND(WEEKDAY(JK$15)=6,Vendredi),AND(WEEKDAY(JK$15)=7,Samedi),JK$15=férié),0,1)</f>
        <v>1</v>
      </c>
      <c r="JL1" s="40">
        <f t="array" aca="1" ref="JL1" ca="1">IF(OR(AND(WEEKDAY(JL$15)=1,Dimanche),AND(WEEKDAY(JL$15)=2,Lundi),AND(WEEKDAY(JL$15)=3,Mardi),AND(WEEKDAY(JL$15)=4,Mercredi),AND(WEEKDAY(JL$15)=5,Jeudi),AND(WEEKDAY(JL$15)=6,Vendredi),AND(WEEKDAY(JL$15)=7,Samedi),JL$15=férié),0,1)</f>
        <v>1</v>
      </c>
      <c r="JM1" s="40">
        <f t="array" aca="1" ref="JM1" ca="1">IF(OR(AND(WEEKDAY(JM$15)=1,Dimanche),AND(WEEKDAY(JM$15)=2,Lundi),AND(WEEKDAY(JM$15)=3,Mardi),AND(WEEKDAY(JM$15)=4,Mercredi),AND(WEEKDAY(JM$15)=5,Jeudi),AND(WEEKDAY(JM$15)=6,Vendredi),AND(WEEKDAY(JM$15)=7,Samedi),JM$15=férié),0,1)</f>
        <v>1</v>
      </c>
      <c r="JN1" s="40">
        <f t="array" aca="1" ref="JN1" ca="1">IF(OR(AND(WEEKDAY(JN$15)=1,Dimanche),AND(WEEKDAY(JN$15)=2,Lundi),AND(WEEKDAY(JN$15)=3,Mardi),AND(WEEKDAY(JN$15)=4,Mercredi),AND(WEEKDAY(JN$15)=5,Jeudi),AND(WEEKDAY(JN$15)=6,Vendredi),AND(WEEKDAY(JN$15)=7,Samedi),JN$15=férié),0,1)</f>
        <v>1</v>
      </c>
      <c r="JO1" s="40">
        <f t="array" aca="1" ref="JO1" ca="1">IF(OR(AND(WEEKDAY(JO$15)=1,Dimanche),AND(WEEKDAY(JO$15)=2,Lundi),AND(WEEKDAY(JO$15)=3,Mardi),AND(WEEKDAY(JO$15)=4,Mercredi),AND(WEEKDAY(JO$15)=5,Jeudi),AND(WEEKDAY(JO$15)=6,Vendredi),AND(WEEKDAY(JO$15)=7,Samedi),JO$15=férié),0,1)</f>
        <v>1</v>
      </c>
      <c r="JP1" s="40">
        <f t="array" aca="1" ref="JP1" ca="1">IF(OR(AND(WEEKDAY(JP$15)=1,Dimanche),AND(WEEKDAY(JP$15)=2,Lundi),AND(WEEKDAY(JP$15)=3,Mardi),AND(WEEKDAY(JP$15)=4,Mercredi),AND(WEEKDAY(JP$15)=5,Jeudi),AND(WEEKDAY(JP$15)=6,Vendredi),AND(WEEKDAY(JP$15)=7,Samedi),JP$15=férié),0,1)</f>
        <v>0</v>
      </c>
      <c r="JQ1" s="40">
        <f t="array" aca="1" ref="JQ1" ca="1">IF(OR(AND(WEEKDAY(JQ$15)=1,Dimanche),AND(WEEKDAY(JQ$15)=2,Lundi),AND(WEEKDAY(JQ$15)=3,Mardi),AND(WEEKDAY(JQ$15)=4,Mercredi),AND(WEEKDAY(JQ$15)=5,Jeudi),AND(WEEKDAY(JQ$15)=6,Vendredi),AND(WEEKDAY(JQ$15)=7,Samedi),JQ$15=férié),0,1)</f>
        <v>0</v>
      </c>
      <c r="JR1" s="40">
        <f t="array" aca="1" ref="JR1" ca="1">IF(OR(AND(WEEKDAY(JR$15)=1,Dimanche),AND(WEEKDAY(JR$15)=2,Lundi),AND(WEEKDAY(JR$15)=3,Mardi),AND(WEEKDAY(JR$15)=4,Mercredi),AND(WEEKDAY(JR$15)=5,Jeudi),AND(WEEKDAY(JR$15)=6,Vendredi),AND(WEEKDAY(JR$15)=7,Samedi),JR$15=férié),0,1)</f>
        <v>1</v>
      </c>
      <c r="JS1" s="40">
        <f t="array" aca="1" ref="JS1" ca="1">IF(OR(AND(WEEKDAY(JS$15)=1,Dimanche),AND(WEEKDAY(JS$15)=2,Lundi),AND(WEEKDAY(JS$15)=3,Mardi),AND(WEEKDAY(JS$15)=4,Mercredi),AND(WEEKDAY(JS$15)=5,Jeudi),AND(WEEKDAY(JS$15)=6,Vendredi),AND(WEEKDAY(JS$15)=7,Samedi),JS$15=férié),0,1)</f>
        <v>1</v>
      </c>
      <c r="JT1" s="40">
        <f t="array" aca="1" ref="JT1" ca="1">IF(OR(AND(WEEKDAY(JT$15)=1,Dimanche),AND(WEEKDAY(JT$15)=2,Lundi),AND(WEEKDAY(JT$15)=3,Mardi),AND(WEEKDAY(JT$15)=4,Mercredi),AND(WEEKDAY(JT$15)=5,Jeudi),AND(WEEKDAY(JT$15)=6,Vendredi),AND(WEEKDAY(JT$15)=7,Samedi),JT$15=férié),0,1)</f>
        <v>1</v>
      </c>
      <c r="JU1" s="40">
        <f t="array" aca="1" ref="JU1" ca="1">IF(OR(AND(WEEKDAY(JU$15)=1,Dimanche),AND(WEEKDAY(JU$15)=2,Lundi),AND(WEEKDAY(JU$15)=3,Mardi),AND(WEEKDAY(JU$15)=4,Mercredi),AND(WEEKDAY(JU$15)=5,Jeudi),AND(WEEKDAY(JU$15)=6,Vendredi),AND(WEEKDAY(JU$15)=7,Samedi),JU$15=férié),0,1)</f>
        <v>1</v>
      </c>
      <c r="JV1" s="40">
        <f t="array" aca="1" ref="JV1" ca="1">IF(OR(AND(WEEKDAY(JV$15)=1,Dimanche),AND(WEEKDAY(JV$15)=2,Lundi),AND(WEEKDAY(JV$15)=3,Mardi),AND(WEEKDAY(JV$15)=4,Mercredi),AND(WEEKDAY(JV$15)=5,Jeudi),AND(WEEKDAY(JV$15)=6,Vendredi),AND(WEEKDAY(JV$15)=7,Samedi),JV$15=férié),0,1)</f>
        <v>1</v>
      </c>
      <c r="JW1" s="40">
        <f t="array" aca="1" ref="JW1" ca="1">IF(OR(AND(WEEKDAY(JW$15)=1,Dimanche),AND(WEEKDAY(JW$15)=2,Lundi),AND(WEEKDAY(JW$15)=3,Mardi),AND(WEEKDAY(JW$15)=4,Mercredi),AND(WEEKDAY(JW$15)=5,Jeudi),AND(WEEKDAY(JW$15)=6,Vendredi),AND(WEEKDAY(JW$15)=7,Samedi),JW$15=férié),0,1)</f>
        <v>0</v>
      </c>
      <c r="JX1" s="40">
        <f t="array" aca="1" ref="JX1" ca="1">IF(OR(AND(WEEKDAY(JX$15)=1,Dimanche),AND(WEEKDAY(JX$15)=2,Lundi),AND(WEEKDAY(JX$15)=3,Mardi),AND(WEEKDAY(JX$15)=4,Mercredi),AND(WEEKDAY(JX$15)=5,Jeudi),AND(WEEKDAY(JX$15)=6,Vendredi),AND(WEEKDAY(JX$15)=7,Samedi),JX$15=férié),0,1)</f>
        <v>0</v>
      </c>
      <c r="JY1" s="40">
        <f t="array" aca="1" ref="JY1" ca="1">IF(OR(AND(WEEKDAY(JY$15)=1,Dimanche),AND(WEEKDAY(JY$15)=2,Lundi),AND(WEEKDAY(JY$15)=3,Mardi),AND(WEEKDAY(JY$15)=4,Mercredi),AND(WEEKDAY(JY$15)=5,Jeudi),AND(WEEKDAY(JY$15)=6,Vendredi),AND(WEEKDAY(JY$15)=7,Samedi),JY$15=férié),0,1)</f>
        <v>1</v>
      </c>
      <c r="JZ1" s="40">
        <f t="array" aca="1" ref="JZ1" ca="1">IF(OR(AND(WEEKDAY(JZ$15)=1,Dimanche),AND(WEEKDAY(JZ$15)=2,Lundi),AND(WEEKDAY(JZ$15)=3,Mardi),AND(WEEKDAY(JZ$15)=4,Mercredi),AND(WEEKDAY(JZ$15)=5,Jeudi),AND(WEEKDAY(JZ$15)=6,Vendredi),AND(WEEKDAY(JZ$15)=7,Samedi),JZ$15=férié),0,1)</f>
        <v>1</v>
      </c>
      <c r="KA1" s="40">
        <f t="array" aca="1" ref="KA1" ca="1">IF(OR(AND(WEEKDAY(KA$15)=1,Dimanche),AND(WEEKDAY(KA$15)=2,Lundi),AND(WEEKDAY(KA$15)=3,Mardi),AND(WEEKDAY(KA$15)=4,Mercredi),AND(WEEKDAY(KA$15)=5,Jeudi),AND(WEEKDAY(KA$15)=6,Vendredi),AND(WEEKDAY(KA$15)=7,Samedi),KA$15=férié),0,1)</f>
        <v>1</v>
      </c>
      <c r="KB1" s="40">
        <f t="array" aca="1" ref="KB1" ca="1">IF(OR(AND(WEEKDAY(KB$15)=1,Dimanche),AND(WEEKDAY(KB$15)=2,Lundi),AND(WEEKDAY(KB$15)=3,Mardi),AND(WEEKDAY(KB$15)=4,Mercredi),AND(WEEKDAY(KB$15)=5,Jeudi),AND(WEEKDAY(KB$15)=6,Vendredi),AND(WEEKDAY(KB$15)=7,Samedi),KB$15=férié),0,1)</f>
        <v>1</v>
      </c>
      <c r="KC1" s="40">
        <f t="array" aca="1" ref="KC1" ca="1">IF(OR(AND(WEEKDAY(KC$15)=1,Dimanche),AND(WEEKDAY(KC$15)=2,Lundi),AND(WEEKDAY(KC$15)=3,Mardi),AND(WEEKDAY(KC$15)=4,Mercredi),AND(WEEKDAY(KC$15)=5,Jeudi),AND(WEEKDAY(KC$15)=6,Vendredi),AND(WEEKDAY(KC$15)=7,Samedi),KC$15=férié),0,1)</f>
        <v>1</v>
      </c>
      <c r="KD1" s="40">
        <f t="array" aca="1" ref="KD1" ca="1">IF(OR(AND(WEEKDAY(KD$15)=1,Dimanche),AND(WEEKDAY(KD$15)=2,Lundi),AND(WEEKDAY(KD$15)=3,Mardi),AND(WEEKDAY(KD$15)=4,Mercredi),AND(WEEKDAY(KD$15)=5,Jeudi),AND(WEEKDAY(KD$15)=6,Vendredi),AND(WEEKDAY(KD$15)=7,Samedi),KD$15=férié),0,1)</f>
        <v>0</v>
      </c>
      <c r="KE1" s="40">
        <f t="array" aca="1" ref="KE1" ca="1">IF(OR(AND(WEEKDAY(KE$15)=1,Dimanche),AND(WEEKDAY(KE$15)=2,Lundi),AND(WEEKDAY(KE$15)=3,Mardi),AND(WEEKDAY(KE$15)=4,Mercredi),AND(WEEKDAY(KE$15)=5,Jeudi),AND(WEEKDAY(KE$15)=6,Vendredi),AND(WEEKDAY(KE$15)=7,Samedi),KE$15=férié),0,1)</f>
        <v>0</v>
      </c>
      <c r="KF1" s="40">
        <f t="array" aca="1" ref="KF1" ca="1">IF(OR(AND(WEEKDAY(KF$15)=1,Dimanche),AND(WEEKDAY(KF$15)=2,Lundi),AND(WEEKDAY(KF$15)=3,Mardi),AND(WEEKDAY(KF$15)=4,Mercredi),AND(WEEKDAY(KF$15)=5,Jeudi),AND(WEEKDAY(KF$15)=6,Vendredi),AND(WEEKDAY(KF$15)=7,Samedi),KF$15=férié),0,1)</f>
        <v>1</v>
      </c>
      <c r="KG1" s="40">
        <f t="array" aca="1" ref="KG1" ca="1">IF(OR(AND(WEEKDAY(KG$15)=1,Dimanche),AND(WEEKDAY(KG$15)=2,Lundi),AND(WEEKDAY(KG$15)=3,Mardi),AND(WEEKDAY(KG$15)=4,Mercredi),AND(WEEKDAY(KG$15)=5,Jeudi),AND(WEEKDAY(KG$15)=6,Vendredi),AND(WEEKDAY(KG$15)=7,Samedi),KG$15=férié),0,1)</f>
        <v>1</v>
      </c>
      <c r="KH1" s="40">
        <f t="array" aca="1" ref="KH1" ca="1">IF(OR(AND(WEEKDAY(KH$15)=1,Dimanche),AND(WEEKDAY(KH$15)=2,Lundi),AND(WEEKDAY(KH$15)=3,Mardi),AND(WEEKDAY(KH$15)=4,Mercredi),AND(WEEKDAY(KH$15)=5,Jeudi),AND(WEEKDAY(KH$15)=6,Vendredi),AND(WEEKDAY(KH$15)=7,Samedi),KH$15=férié),0,1)</f>
        <v>1</v>
      </c>
      <c r="KI1" s="40">
        <f t="array" aca="1" ref="KI1" ca="1">IF(OR(AND(WEEKDAY(KI$15)=1,Dimanche),AND(WEEKDAY(KI$15)=2,Lundi),AND(WEEKDAY(KI$15)=3,Mardi),AND(WEEKDAY(KI$15)=4,Mercredi),AND(WEEKDAY(KI$15)=5,Jeudi),AND(WEEKDAY(KI$15)=6,Vendredi),AND(WEEKDAY(KI$15)=7,Samedi),KI$15=férié),0,1)</f>
        <v>1</v>
      </c>
      <c r="KJ1" s="40">
        <f t="array" aca="1" ref="KJ1" ca="1">IF(OR(AND(WEEKDAY(KJ$15)=1,Dimanche),AND(WEEKDAY(KJ$15)=2,Lundi),AND(WEEKDAY(KJ$15)=3,Mardi),AND(WEEKDAY(KJ$15)=4,Mercredi),AND(WEEKDAY(KJ$15)=5,Jeudi),AND(WEEKDAY(KJ$15)=6,Vendredi),AND(WEEKDAY(KJ$15)=7,Samedi),KJ$15=férié),0,1)</f>
        <v>1</v>
      </c>
      <c r="KK1" s="40">
        <f t="array" aca="1" ref="KK1" ca="1">IF(OR(AND(WEEKDAY(KK$15)=1,Dimanche),AND(WEEKDAY(KK$15)=2,Lundi),AND(WEEKDAY(KK$15)=3,Mardi),AND(WEEKDAY(KK$15)=4,Mercredi),AND(WEEKDAY(KK$15)=5,Jeudi),AND(WEEKDAY(KK$15)=6,Vendredi),AND(WEEKDAY(KK$15)=7,Samedi),KK$15=férié),0,1)</f>
        <v>0</v>
      </c>
      <c r="KL1" s="40">
        <f t="array" aca="1" ref="KL1" ca="1">IF(OR(AND(WEEKDAY(KL$15)=1,Dimanche),AND(WEEKDAY(KL$15)=2,Lundi),AND(WEEKDAY(KL$15)=3,Mardi),AND(WEEKDAY(KL$15)=4,Mercredi),AND(WEEKDAY(KL$15)=5,Jeudi),AND(WEEKDAY(KL$15)=6,Vendredi),AND(WEEKDAY(KL$15)=7,Samedi),KL$15=férié),0,1)</f>
        <v>0</v>
      </c>
      <c r="KM1" s="40">
        <f t="array" aca="1" ref="KM1" ca="1">IF(OR(AND(WEEKDAY(KM$15)=1,Dimanche),AND(WEEKDAY(KM$15)=2,Lundi),AND(WEEKDAY(KM$15)=3,Mardi),AND(WEEKDAY(KM$15)=4,Mercredi),AND(WEEKDAY(KM$15)=5,Jeudi),AND(WEEKDAY(KM$15)=6,Vendredi),AND(WEEKDAY(KM$15)=7,Samedi),KM$15=férié),0,1)</f>
        <v>1</v>
      </c>
      <c r="KN1" s="40">
        <f t="array" aca="1" ref="KN1" ca="1">IF(OR(AND(WEEKDAY(KN$15)=1,Dimanche),AND(WEEKDAY(KN$15)=2,Lundi),AND(WEEKDAY(KN$15)=3,Mardi),AND(WEEKDAY(KN$15)=4,Mercredi),AND(WEEKDAY(KN$15)=5,Jeudi),AND(WEEKDAY(KN$15)=6,Vendredi),AND(WEEKDAY(KN$15)=7,Samedi),KN$15=férié),0,1)</f>
        <v>1</v>
      </c>
      <c r="KO1" s="40">
        <f t="array" aca="1" ref="KO1" ca="1">IF(OR(AND(WEEKDAY(KO$15)=1,Dimanche),AND(WEEKDAY(KO$15)=2,Lundi),AND(WEEKDAY(KO$15)=3,Mardi),AND(WEEKDAY(KO$15)=4,Mercredi),AND(WEEKDAY(KO$15)=5,Jeudi),AND(WEEKDAY(KO$15)=6,Vendredi),AND(WEEKDAY(KO$15)=7,Samedi),KO$15=férié),0,1)</f>
        <v>1</v>
      </c>
      <c r="KP1" s="40">
        <f t="array" aca="1" ref="KP1" ca="1">IF(OR(AND(WEEKDAY(KP$15)=1,Dimanche),AND(WEEKDAY(KP$15)=2,Lundi),AND(WEEKDAY(KP$15)=3,Mardi),AND(WEEKDAY(KP$15)=4,Mercredi),AND(WEEKDAY(KP$15)=5,Jeudi),AND(WEEKDAY(KP$15)=6,Vendredi),AND(WEEKDAY(KP$15)=7,Samedi),KP$15=férié),0,1)</f>
        <v>1</v>
      </c>
      <c r="KQ1" s="40">
        <f t="array" aca="1" ref="KQ1" ca="1">IF(OR(AND(WEEKDAY(KQ$15)=1,Dimanche),AND(WEEKDAY(KQ$15)=2,Lundi),AND(WEEKDAY(KQ$15)=3,Mardi),AND(WEEKDAY(KQ$15)=4,Mercredi),AND(WEEKDAY(KQ$15)=5,Jeudi),AND(WEEKDAY(KQ$15)=6,Vendredi),AND(WEEKDAY(KQ$15)=7,Samedi),KQ$15=férié),0,1)</f>
        <v>1</v>
      </c>
      <c r="KR1" s="40">
        <f t="array" aca="1" ref="KR1" ca="1">IF(OR(AND(WEEKDAY(KR$15)=1,Dimanche),AND(WEEKDAY(KR$15)=2,Lundi),AND(WEEKDAY(KR$15)=3,Mardi),AND(WEEKDAY(KR$15)=4,Mercredi),AND(WEEKDAY(KR$15)=5,Jeudi),AND(WEEKDAY(KR$15)=6,Vendredi),AND(WEEKDAY(KR$15)=7,Samedi),KR$15=férié),0,1)</f>
        <v>0</v>
      </c>
      <c r="KS1" s="40">
        <f t="array" aca="1" ref="KS1" ca="1">IF(OR(AND(WEEKDAY(KS$15)=1,Dimanche),AND(WEEKDAY(KS$15)=2,Lundi),AND(WEEKDAY(KS$15)=3,Mardi),AND(WEEKDAY(KS$15)=4,Mercredi),AND(WEEKDAY(KS$15)=5,Jeudi),AND(WEEKDAY(KS$15)=6,Vendredi),AND(WEEKDAY(KS$15)=7,Samedi),KS$15=férié),0,1)</f>
        <v>0</v>
      </c>
      <c r="KT1" s="40">
        <f t="array" aca="1" ref="KT1" ca="1">IF(OR(AND(WEEKDAY(KT$15)=1,Dimanche),AND(WEEKDAY(KT$15)=2,Lundi),AND(WEEKDAY(KT$15)=3,Mardi),AND(WEEKDAY(KT$15)=4,Mercredi),AND(WEEKDAY(KT$15)=5,Jeudi),AND(WEEKDAY(KT$15)=6,Vendredi),AND(WEEKDAY(KT$15)=7,Samedi),KT$15=férié),0,1)</f>
        <v>1</v>
      </c>
      <c r="KU1" s="40">
        <f t="array" aca="1" ref="KU1" ca="1">IF(OR(AND(WEEKDAY(KU$15)=1,Dimanche),AND(WEEKDAY(KU$15)=2,Lundi),AND(WEEKDAY(KU$15)=3,Mardi),AND(WEEKDAY(KU$15)=4,Mercredi),AND(WEEKDAY(KU$15)=5,Jeudi),AND(WEEKDAY(KU$15)=6,Vendredi),AND(WEEKDAY(KU$15)=7,Samedi),KU$15=férié),0,1)</f>
        <v>1</v>
      </c>
      <c r="KV1" s="40">
        <f t="array" aca="1" ref="KV1" ca="1">IF(OR(AND(WEEKDAY(KV$15)=1,Dimanche),AND(WEEKDAY(KV$15)=2,Lundi),AND(WEEKDAY(KV$15)=3,Mardi),AND(WEEKDAY(KV$15)=4,Mercredi),AND(WEEKDAY(KV$15)=5,Jeudi),AND(WEEKDAY(KV$15)=6,Vendredi),AND(WEEKDAY(KV$15)=7,Samedi),KV$15=férié),0,1)</f>
        <v>1</v>
      </c>
      <c r="KW1" s="40">
        <f t="array" aca="1" ref="KW1" ca="1">IF(OR(AND(WEEKDAY(KW$15)=1,Dimanche),AND(WEEKDAY(KW$15)=2,Lundi),AND(WEEKDAY(KW$15)=3,Mardi),AND(WEEKDAY(KW$15)=4,Mercredi),AND(WEEKDAY(KW$15)=5,Jeudi),AND(WEEKDAY(KW$15)=6,Vendredi),AND(WEEKDAY(KW$15)=7,Samedi),KW$15=férié),0,1)</f>
        <v>1</v>
      </c>
      <c r="KX1" s="40">
        <f t="array" aca="1" ref="KX1" ca="1">IF(OR(AND(WEEKDAY(KX$15)=1,Dimanche),AND(WEEKDAY(KX$15)=2,Lundi),AND(WEEKDAY(KX$15)=3,Mardi),AND(WEEKDAY(KX$15)=4,Mercredi),AND(WEEKDAY(KX$15)=5,Jeudi),AND(WEEKDAY(KX$15)=6,Vendredi),AND(WEEKDAY(KX$15)=7,Samedi),KX$15=férié),0,1)</f>
        <v>1</v>
      </c>
      <c r="KY1" s="40">
        <f t="array" aca="1" ref="KY1" ca="1">IF(OR(AND(WEEKDAY(KY$15)=1,Dimanche),AND(WEEKDAY(KY$15)=2,Lundi),AND(WEEKDAY(KY$15)=3,Mardi),AND(WEEKDAY(KY$15)=4,Mercredi),AND(WEEKDAY(KY$15)=5,Jeudi),AND(WEEKDAY(KY$15)=6,Vendredi),AND(WEEKDAY(KY$15)=7,Samedi),KY$15=férié),0,1)</f>
        <v>0</v>
      </c>
      <c r="KZ1" s="40">
        <f t="array" aca="1" ref="KZ1" ca="1">IF(OR(AND(WEEKDAY(KZ$15)=1,Dimanche),AND(WEEKDAY(KZ$15)=2,Lundi),AND(WEEKDAY(KZ$15)=3,Mardi),AND(WEEKDAY(KZ$15)=4,Mercredi),AND(WEEKDAY(KZ$15)=5,Jeudi),AND(WEEKDAY(KZ$15)=6,Vendredi),AND(WEEKDAY(KZ$15)=7,Samedi),KZ$15=férié),0,1)</f>
        <v>0</v>
      </c>
      <c r="LA1" s="40">
        <f t="array" aca="1" ref="LA1" ca="1">IF(OR(AND(WEEKDAY(LA$15)=1,Dimanche),AND(WEEKDAY(LA$15)=2,Lundi),AND(WEEKDAY(LA$15)=3,Mardi),AND(WEEKDAY(LA$15)=4,Mercredi),AND(WEEKDAY(LA$15)=5,Jeudi),AND(WEEKDAY(LA$15)=6,Vendredi),AND(WEEKDAY(LA$15)=7,Samedi),LA$15=férié),0,1)</f>
        <v>1</v>
      </c>
      <c r="LB1" s="40">
        <f t="array" aca="1" ref="LB1" ca="1">IF(OR(AND(WEEKDAY(LB$15)=1,Dimanche),AND(WEEKDAY(LB$15)=2,Lundi),AND(WEEKDAY(LB$15)=3,Mardi),AND(WEEKDAY(LB$15)=4,Mercredi),AND(WEEKDAY(LB$15)=5,Jeudi),AND(WEEKDAY(LB$15)=6,Vendredi),AND(WEEKDAY(LB$15)=7,Samedi),LB$15=férié),0,1)</f>
        <v>1</v>
      </c>
      <c r="LC1" s="40">
        <f t="array" aca="1" ref="LC1" ca="1">IF(OR(AND(WEEKDAY(LC$15)=1,Dimanche),AND(WEEKDAY(LC$15)=2,Lundi),AND(WEEKDAY(LC$15)=3,Mardi),AND(WEEKDAY(LC$15)=4,Mercredi),AND(WEEKDAY(LC$15)=5,Jeudi),AND(WEEKDAY(LC$15)=6,Vendredi),AND(WEEKDAY(LC$15)=7,Samedi),LC$15=férié),0,1)</f>
        <v>1</v>
      </c>
      <c r="LD1" s="40">
        <f t="array" aca="1" ref="LD1" ca="1">IF(OR(AND(WEEKDAY(LD$15)=1,Dimanche),AND(WEEKDAY(LD$15)=2,Lundi),AND(WEEKDAY(LD$15)=3,Mardi),AND(WEEKDAY(LD$15)=4,Mercredi),AND(WEEKDAY(LD$15)=5,Jeudi),AND(WEEKDAY(LD$15)=6,Vendredi),AND(WEEKDAY(LD$15)=7,Samedi),LD$15=férié),0,1)</f>
        <v>1</v>
      </c>
      <c r="LE1" s="40">
        <f t="array" aca="1" ref="LE1" ca="1">IF(OR(AND(WEEKDAY(LE$15)=1,Dimanche),AND(WEEKDAY(LE$15)=2,Lundi),AND(WEEKDAY(LE$15)=3,Mardi),AND(WEEKDAY(LE$15)=4,Mercredi),AND(WEEKDAY(LE$15)=5,Jeudi),AND(WEEKDAY(LE$15)=6,Vendredi),AND(WEEKDAY(LE$15)=7,Samedi),LE$15=férié),0,1)</f>
        <v>1</v>
      </c>
      <c r="LF1" s="40">
        <f t="array" aca="1" ref="LF1" ca="1">IF(OR(AND(WEEKDAY(LF$15)=1,Dimanche),AND(WEEKDAY(LF$15)=2,Lundi),AND(WEEKDAY(LF$15)=3,Mardi),AND(WEEKDAY(LF$15)=4,Mercredi),AND(WEEKDAY(LF$15)=5,Jeudi),AND(WEEKDAY(LF$15)=6,Vendredi),AND(WEEKDAY(LF$15)=7,Samedi),LF$15=férié),0,1)</f>
        <v>0</v>
      </c>
      <c r="LG1" s="40">
        <f t="array" aca="1" ref="LG1" ca="1">IF(OR(AND(WEEKDAY(LG$15)=1,Dimanche),AND(WEEKDAY(LG$15)=2,Lundi),AND(WEEKDAY(LG$15)=3,Mardi),AND(WEEKDAY(LG$15)=4,Mercredi),AND(WEEKDAY(LG$15)=5,Jeudi),AND(WEEKDAY(LG$15)=6,Vendredi),AND(WEEKDAY(LG$15)=7,Samedi),LG$15=férié),0,1)</f>
        <v>0</v>
      </c>
      <c r="LH1" s="40">
        <f t="array" aca="1" ref="LH1" ca="1">IF(OR(AND(WEEKDAY(LH$15)=1,Dimanche),AND(WEEKDAY(LH$15)=2,Lundi),AND(WEEKDAY(LH$15)=3,Mardi),AND(WEEKDAY(LH$15)=4,Mercredi),AND(WEEKDAY(LH$15)=5,Jeudi),AND(WEEKDAY(LH$15)=6,Vendredi),AND(WEEKDAY(LH$15)=7,Samedi),LH$15=férié),0,1)</f>
        <v>1</v>
      </c>
      <c r="LI1" s="40">
        <f t="array" aca="1" ref="LI1" ca="1">IF(OR(AND(WEEKDAY(LI$15)=1,Dimanche),AND(WEEKDAY(LI$15)=2,Lundi),AND(WEEKDAY(LI$15)=3,Mardi),AND(WEEKDAY(LI$15)=4,Mercredi),AND(WEEKDAY(LI$15)=5,Jeudi),AND(WEEKDAY(LI$15)=6,Vendredi),AND(WEEKDAY(LI$15)=7,Samedi),LI$15=férié),0,1)</f>
        <v>1</v>
      </c>
      <c r="LJ1" s="40">
        <f t="array" aca="1" ref="LJ1" ca="1">IF(OR(AND(WEEKDAY(LJ$15)=1,Dimanche),AND(WEEKDAY(LJ$15)=2,Lundi),AND(WEEKDAY(LJ$15)=3,Mardi),AND(WEEKDAY(LJ$15)=4,Mercredi),AND(WEEKDAY(LJ$15)=5,Jeudi),AND(WEEKDAY(LJ$15)=6,Vendredi),AND(WEEKDAY(LJ$15)=7,Samedi),LJ$15=férié),0,1)</f>
        <v>0</v>
      </c>
      <c r="LK1" s="40">
        <f t="array" aca="1" ref="LK1" ca="1">IF(OR(AND(WEEKDAY(LK$15)=1,Dimanche),AND(WEEKDAY(LK$15)=2,Lundi),AND(WEEKDAY(LK$15)=3,Mardi),AND(WEEKDAY(LK$15)=4,Mercredi),AND(WEEKDAY(LK$15)=5,Jeudi),AND(WEEKDAY(LK$15)=6,Vendredi),AND(WEEKDAY(LK$15)=7,Samedi),LK$15=férié),0,1)</f>
        <v>1</v>
      </c>
      <c r="LL1" s="40">
        <f t="array" aca="1" ref="LL1" ca="1">IF(OR(AND(WEEKDAY(LL$15)=1,Dimanche),AND(WEEKDAY(LL$15)=2,Lundi),AND(WEEKDAY(LL$15)=3,Mardi),AND(WEEKDAY(LL$15)=4,Mercredi),AND(WEEKDAY(LL$15)=5,Jeudi),AND(WEEKDAY(LL$15)=6,Vendredi),AND(WEEKDAY(LL$15)=7,Samedi),LL$15=férié),0,1)</f>
        <v>1</v>
      </c>
      <c r="LM1" s="40">
        <f t="array" aca="1" ref="LM1" ca="1">IF(OR(AND(WEEKDAY(LM$15)=1,Dimanche),AND(WEEKDAY(LM$15)=2,Lundi),AND(WEEKDAY(LM$15)=3,Mardi),AND(WEEKDAY(LM$15)=4,Mercredi),AND(WEEKDAY(LM$15)=5,Jeudi),AND(WEEKDAY(LM$15)=6,Vendredi),AND(WEEKDAY(LM$15)=7,Samedi),LM$15=férié),0,1)</f>
        <v>0</v>
      </c>
      <c r="LN1" s="40">
        <f t="array" aca="1" ref="LN1" ca="1">IF(OR(AND(WEEKDAY(LN$15)=1,Dimanche),AND(WEEKDAY(LN$15)=2,Lundi),AND(WEEKDAY(LN$15)=3,Mardi),AND(WEEKDAY(LN$15)=4,Mercredi),AND(WEEKDAY(LN$15)=5,Jeudi),AND(WEEKDAY(LN$15)=6,Vendredi),AND(WEEKDAY(LN$15)=7,Samedi),LN$15=férié),0,1)</f>
        <v>0</v>
      </c>
      <c r="LO1" s="40">
        <f t="array" aca="1" ref="LO1" ca="1">IF(OR(AND(WEEKDAY(LO$15)=1,Dimanche),AND(WEEKDAY(LO$15)=2,Lundi),AND(WEEKDAY(LO$15)=3,Mardi),AND(WEEKDAY(LO$15)=4,Mercredi),AND(WEEKDAY(LO$15)=5,Jeudi),AND(WEEKDAY(LO$15)=6,Vendredi),AND(WEEKDAY(LO$15)=7,Samedi),LO$15=férié),0,1)</f>
        <v>1</v>
      </c>
      <c r="LP1" s="40">
        <f t="array" aca="1" ref="LP1" ca="1">IF(OR(AND(WEEKDAY(LP$15)=1,Dimanche),AND(WEEKDAY(LP$15)=2,Lundi),AND(WEEKDAY(LP$15)=3,Mardi),AND(WEEKDAY(LP$15)=4,Mercredi),AND(WEEKDAY(LP$15)=5,Jeudi),AND(WEEKDAY(LP$15)=6,Vendredi),AND(WEEKDAY(LP$15)=7,Samedi),LP$15=férié),0,1)</f>
        <v>1</v>
      </c>
      <c r="LQ1" s="40">
        <f t="array" aca="1" ref="LQ1" ca="1">IF(OR(AND(WEEKDAY(LQ$15)=1,Dimanche),AND(WEEKDAY(LQ$15)=2,Lundi),AND(WEEKDAY(LQ$15)=3,Mardi),AND(WEEKDAY(LQ$15)=4,Mercredi),AND(WEEKDAY(LQ$15)=5,Jeudi),AND(WEEKDAY(LQ$15)=6,Vendredi),AND(WEEKDAY(LQ$15)=7,Samedi),LQ$15=férié),0,1)</f>
        <v>1</v>
      </c>
      <c r="LR1" s="40">
        <f t="array" aca="1" ref="LR1" ca="1">IF(OR(AND(WEEKDAY(LR$15)=1,Dimanche),AND(WEEKDAY(LR$15)=2,Lundi),AND(WEEKDAY(LR$15)=3,Mardi),AND(WEEKDAY(LR$15)=4,Mercredi),AND(WEEKDAY(LR$15)=5,Jeudi),AND(WEEKDAY(LR$15)=6,Vendredi),AND(WEEKDAY(LR$15)=7,Samedi),LR$15=férié),0,1)</f>
        <v>1</v>
      </c>
      <c r="LS1" s="40">
        <f t="array" aca="1" ref="LS1" ca="1">IF(OR(AND(WEEKDAY(LS$15)=1,Dimanche),AND(WEEKDAY(LS$15)=2,Lundi),AND(WEEKDAY(LS$15)=3,Mardi),AND(WEEKDAY(LS$15)=4,Mercredi),AND(WEEKDAY(LS$15)=5,Jeudi),AND(WEEKDAY(LS$15)=6,Vendredi),AND(WEEKDAY(LS$15)=7,Samedi),LS$15=férié),0,1)</f>
        <v>1</v>
      </c>
      <c r="LT1" s="40">
        <f t="array" aca="1" ref="LT1" ca="1">IF(OR(AND(WEEKDAY(LT$15)=1,Dimanche),AND(WEEKDAY(LT$15)=2,Lundi),AND(WEEKDAY(LT$15)=3,Mardi),AND(WEEKDAY(LT$15)=4,Mercredi),AND(WEEKDAY(LT$15)=5,Jeudi),AND(WEEKDAY(LT$15)=6,Vendredi),AND(WEEKDAY(LT$15)=7,Samedi),LT$15=férié),0,1)</f>
        <v>0</v>
      </c>
      <c r="LU1" s="40">
        <f t="array" aca="1" ref="LU1" ca="1">IF(OR(AND(WEEKDAY(LU$15)=1,Dimanche),AND(WEEKDAY(LU$15)=2,Lundi),AND(WEEKDAY(LU$15)=3,Mardi),AND(WEEKDAY(LU$15)=4,Mercredi),AND(WEEKDAY(LU$15)=5,Jeudi),AND(WEEKDAY(LU$15)=6,Vendredi),AND(WEEKDAY(LU$15)=7,Samedi),LU$15=férié),0,1)</f>
        <v>0</v>
      </c>
      <c r="LV1" s="40">
        <f t="array" aca="1" ref="LV1" ca="1">IF(OR(AND(WEEKDAY(LV$15)=1,Dimanche),AND(WEEKDAY(LV$15)=2,Lundi),AND(WEEKDAY(LV$15)=3,Mardi),AND(WEEKDAY(LV$15)=4,Mercredi),AND(WEEKDAY(LV$15)=5,Jeudi),AND(WEEKDAY(LV$15)=6,Vendredi),AND(WEEKDAY(LV$15)=7,Samedi),LV$15=férié),0,1)</f>
        <v>1</v>
      </c>
      <c r="LW1" s="40">
        <f t="array" aca="1" ref="LW1" ca="1">IF(OR(AND(WEEKDAY(LW$15)=1,Dimanche),AND(WEEKDAY(LW$15)=2,Lundi),AND(WEEKDAY(LW$15)=3,Mardi),AND(WEEKDAY(LW$15)=4,Mercredi),AND(WEEKDAY(LW$15)=5,Jeudi),AND(WEEKDAY(LW$15)=6,Vendredi),AND(WEEKDAY(LW$15)=7,Samedi),LW$15=férié),0,1)</f>
        <v>1</v>
      </c>
      <c r="LX1" s="40">
        <f t="array" aca="1" ref="LX1" ca="1">IF(OR(AND(WEEKDAY(LX$15)=1,Dimanche),AND(WEEKDAY(LX$15)=2,Lundi),AND(WEEKDAY(LX$15)=3,Mardi),AND(WEEKDAY(LX$15)=4,Mercredi),AND(WEEKDAY(LX$15)=5,Jeudi),AND(WEEKDAY(LX$15)=6,Vendredi),AND(WEEKDAY(LX$15)=7,Samedi),LX$15=férié),0,1)</f>
        <v>1</v>
      </c>
      <c r="LY1" s="40">
        <f t="array" aca="1" ref="LY1" ca="1">IF(OR(AND(WEEKDAY(LY$15)=1,Dimanche),AND(WEEKDAY(LY$15)=2,Lundi),AND(WEEKDAY(LY$15)=3,Mardi),AND(WEEKDAY(LY$15)=4,Mercredi),AND(WEEKDAY(LY$15)=5,Jeudi),AND(WEEKDAY(LY$15)=6,Vendredi),AND(WEEKDAY(LY$15)=7,Samedi),LY$15=férié),0,1)</f>
        <v>1</v>
      </c>
      <c r="LZ1" s="40">
        <f t="array" aca="1" ref="LZ1" ca="1">IF(OR(AND(WEEKDAY(LZ$15)=1,Dimanche),AND(WEEKDAY(LZ$15)=2,Lundi),AND(WEEKDAY(LZ$15)=3,Mardi),AND(WEEKDAY(LZ$15)=4,Mercredi),AND(WEEKDAY(LZ$15)=5,Jeudi),AND(WEEKDAY(LZ$15)=6,Vendredi),AND(WEEKDAY(LZ$15)=7,Samedi),LZ$15=férié),0,1)</f>
        <v>1</v>
      </c>
      <c r="MA1" s="40">
        <f t="array" aca="1" ref="MA1" ca="1">IF(OR(AND(WEEKDAY(MA$15)=1,Dimanche),AND(WEEKDAY(MA$15)=2,Lundi),AND(WEEKDAY(MA$15)=3,Mardi),AND(WEEKDAY(MA$15)=4,Mercredi),AND(WEEKDAY(MA$15)=5,Jeudi),AND(WEEKDAY(MA$15)=6,Vendredi),AND(WEEKDAY(MA$15)=7,Samedi),MA$15=férié),0,1)</f>
        <v>0</v>
      </c>
      <c r="MB1" s="40">
        <f t="array" aca="1" ref="MB1" ca="1">IF(OR(AND(WEEKDAY(MB$15)=1,Dimanche),AND(WEEKDAY(MB$15)=2,Lundi),AND(WEEKDAY(MB$15)=3,Mardi),AND(WEEKDAY(MB$15)=4,Mercredi),AND(WEEKDAY(MB$15)=5,Jeudi),AND(WEEKDAY(MB$15)=6,Vendredi),AND(WEEKDAY(MB$15)=7,Samedi),MB$15=férié),0,1)</f>
        <v>0</v>
      </c>
      <c r="MC1" s="40">
        <f t="array" aca="1" ref="MC1" ca="1">IF(OR(AND(WEEKDAY(MC$15)=1,Dimanche),AND(WEEKDAY(MC$15)=2,Lundi),AND(WEEKDAY(MC$15)=3,Mardi),AND(WEEKDAY(MC$15)=4,Mercredi),AND(WEEKDAY(MC$15)=5,Jeudi),AND(WEEKDAY(MC$15)=6,Vendredi),AND(WEEKDAY(MC$15)=7,Samedi),MC$15=férié),0,1)</f>
        <v>1</v>
      </c>
      <c r="MD1" s="40">
        <f t="array" aca="1" ref="MD1" ca="1">IF(OR(AND(WEEKDAY(MD$15)=1,Dimanche),AND(WEEKDAY(MD$15)=2,Lundi),AND(WEEKDAY(MD$15)=3,Mardi),AND(WEEKDAY(MD$15)=4,Mercredi),AND(WEEKDAY(MD$15)=5,Jeudi),AND(WEEKDAY(MD$15)=6,Vendredi),AND(WEEKDAY(MD$15)=7,Samedi),MD$15=férié),0,1)</f>
        <v>1</v>
      </c>
      <c r="ME1" s="40">
        <f t="array" aca="1" ref="ME1" ca="1">IF(OR(AND(WEEKDAY(ME$15)=1,Dimanche),AND(WEEKDAY(ME$15)=2,Lundi),AND(WEEKDAY(ME$15)=3,Mardi),AND(WEEKDAY(ME$15)=4,Mercredi),AND(WEEKDAY(ME$15)=5,Jeudi),AND(WEEKDAY(ME$15)=6,Vendredi),AND(WEEKDAY(ME$15)=7,Samedi),ME$15=férié),0,1)</f>
        <v>1</v>
      </c>
      <c r="MF1" s="40">
        <f t="array" aca="1" ref="MF1" ca="1">IF(OR(AND(WEEKDAY(MF$15)=1,Dimanche),AND(WEEKDAY(MF$15)=2,Lundi),AND(WEEKDAY(MF$15)=3,Mardi),AND(WEEKDAY(MF$15)=4,Mercredi),AND(WEEKDAY(MF$15)=5,Jeudi),AND(WEEKDAY(MF$15)=6,Vendredi),AND(WEEKDAY(MF$15)=7,Samedi),MF$15=férié),0,1)</f>
        <v>1</v>
      </c>
      <c r="MG1" s="40">
        <f t="array" aca="1" ref="MG1" ca="1">IF(OR(AND(WEEKDAY(MG$15)=1,Dimanche),AND(WEEKDAY(MG$15)=2,Lundi),AND(WEEKDAY(MG$15)=3,Mardi),AND(WEEKDAY(MG$15)=4,Mercredi),AND(WEEKDAY(MG$15)=5,Jeudi),AND(WEEKDAY(MG$15)=6,Vendredi),AND(WEEKDAY(MG$15)=7,Samedi),MG$15=férié),0,1)</f>
        <v>1</v>
      </c>
      <c r="MH1" s="40">
        <f t="array" aca="1" ref="MH1" ca="1">IF(OR(AND(WEEKDAY(MH$15)=1,Dimanche),AND(WEEKDAY(MH$15)=2,Lundi),AND(WEEKDAY(MH$15)=3,Mardi),AND(WEEKDAY(MH$15)=4,Mercredi),AND(WEEKDAY(MH$15)=5,Jeudi),AND(WEEKDAY(MH$15)=6,Vendredi),AND(WEEKDAY(MH$15)=7,Samedi),MH$15=férié),0,1)</f>
        <v>0</v>
      </c>
      <c r="MI1" s="40">
        <f t="array" aca="1" ref="MI1" ca="1">IF(OR(AND(WEEKDAY(MI$15)=1,Dimanche),AND(WEEKDAY(MI$15)=2,Lundi),AND(WEEKDAY(MI$15)=3,Mardi),AND(WEEKDAY(MI$15)=4,Mercredi),AND(WEEKDAY(MI$15)=5,Jeudi),AND(WEEKDAY(MI$15)=6,Vendredi),AND(WEEKDAY(MI$15)=7,Samedi),MI$15=férié),0,1)</f>
        <v>0</v>
      </c>
      <c r="MJ1" s="40">
        <f t="array" aca="1" ref="MJ1" ca="1">IF(OR(AND(WEEKDAY(MJ$15)=1,Dimanche),AND(WEEKDAY(MJ$15)=2,Lundi),AND(WEEKDAY(MJ$15)=3,Mardi),AND(WEEKDAY(MJ$15)=4,Mercredi),AND(WEEKDAY(MJ$15)=5,Jeudi),AND(WEEKDAY(MJ$15)=6,Vendredi),AND(WEEKDAY(MJ$15)=7,Samedi),MJ$15=férié),0,1)</f>
        <v>1</v>
      </c>
      <c r="MK1" s="40">
        <f t="array" aca="1" ref="MK1" ca="1">IF(OR(AND(WEEKDAY(MK$15)=1,Dimanche),AND(WEEKDAY(MK$15)=2,Lundi),AND(WEEKDAY(MK$15)=3,Mardi),AND(WEEKDAY(MK$15)=4,Mercredi),AND(WEEKDAY(MK$15)=5,Jeudi),AND(WEEKDAY(MK$15)=6,Vendredi),AND(WEEKDAY(MK$15)=7,Samedi),MK$15=férié),0,1)</f>
        <v>1</v>
      </c>
      <c r="ML1" s="40">
        <f t="array" aca="1" ref="ML1" ca="1">IF(OR(AND(WEEKDAY(ML$15)=1,Dimanche),AND(WEEKDAY(ML$15)=2,Lundi),AND(WEEKDAY(ML$15)=3,Mardi),AND(WEEKDAY(ML$15)=4,Mercredi),AND(WEEKDAY(ML$15)=5,Jeudi),AND(WEEKDAY(ML$15)=6,Vendredi),AND(WEEKDAY(ML$15)=7,Samedi),ML$15=férié),0,1)</f>
        <v>1</v>
      </c>
      <c r="MM1" s="40">
        <f t="array" aca="1" ref="MM1" ca="1">IF(OR(AND(WEEKDAY(MM$15)=1,Dimanche),AND(WEEKDAY(MM$15)=2,Lundi),AND(WEEKDAY(MM$15)=3,Mardi),AND(WEEKDAY(MM$15)=4,Mercredi),AND(WEEKDAY(MM$15)=5,Jeudi),AND(WEEKDAY(MM$15)=6,Vendredi),AND(WEEKDAY(MM$15)=7,Samedi),MM$15=férié),0,1)</f>
        <v>1</v>
      </c>
      <c r="MN1" s="40">
        <f t="array" aca="1" ref="MN1" ca="1">IF(OR(AND(WEEKDAY(MN$15)=1,Dimanche),AND(WEEKDAY(MN$15)=2,Lundi),AND(WEEKDAY(MN$15)=3,Mardi),AND(WEEKDAY(MN$15)=4,Mercredi),AND(WEEKDAY(MN$15)=5,Jeudi),AND(WEEKDAY(MN$15)=6,Vendredi),AND(WEEKDAY(MN$15)=7,Samedi),MN$15=férié),0,1)</f>
        <v>1</v>
      </c>
      <c r="MO1" s="40">
        <f t="array" aca="1" ref="MO1" ca="1">IF(OR(AND(WEEKDAY(MO$15)=1,Dimanche),AND(WEEKDAY(MO$15)=2,Lundi),AND(WEEKDAY(MO$15)=3,Mardi),AND(WEEKDAY(MO$15)=4,Mercredi),AND(WEEKDAY(MO$15)=5,Jeudi),AND(WEEKDAY(MO$15)=6,Vendredi),AND(WEEKDAY(MO$15)=7,Samedi),MO$15=férié),0,1)</f>
        <v>0</v>
      </c>
      <c r="MP1" s="40">
        <f t="array" aca="1" ref="MP1" ca="1">IF(OR(AND(WEEKDAY(MP$15)=1,Dimanche),AND(WEEKDAY(MP$15)=2,Lundi),AND(WEEKDAY(MP$15)=3,Mardi),AND(WEEKDAY(MP$15)=4,Mercredi),AND(WEEKDAY(MP$15)=5,Jeudi),AND(WEEKDAY(MP$15)=6,Vendredi),AND(WEEKDAY(MP$15)=7,Samedi),MP$15=férié),0,1)</f>
        <v>0</v>
      </c>
      <c r="MQ1" s="40">
        <f t="array" aca="1" ref="MQ1" ca="1">IF(OR(AND(WEEKDAY(MQ$15)=1,Dimanche),AND(WEEKDAY(MQ$15)=2,Lundi),AND(WEEKDAY(MQ$15)=3,Mardi),AND(WEEKDAY(MQ$15)=4,Mercredi),AND(WEEKDAY(MQ$15)=5,Jeudi),AND(WEEKDAY(MQ$15)=6,Vendredi),AND(WEEKDAY(MQ$15)=7,Samedi),MQ$15=férié),0,1)</f>
        <v>1</v>
      </c>
      <c r="MR1" s="40">
        <f t="array" aca="1" ref="MR1" ca="1">IF(OR(AND(WEEKDAY(MR$15)=1,Dimanche),AND(WEEKDAY(MR$15)=2,Lundi),AND(WEEKDAY(MR$15)=3,Mardi),AND(WEEKDAY(MR$15)=4,Mercredi),AND(WEEKDAY(MR$15)=5,Jeudi),AND(WEEKDAY(MR$15)=6,Vendredi),AND(WEEKDAY(MR$15)=7,Samedi),MR$15=férié),0,1)</f>
        <v>1</v>
      </c>
      <c r="MS1" s="40">
        <f t="array" aca="1" ref="MS1" ca="1">IF(OR(AND(WEEKDAY(MS$15)=1,Dimanche),AND(WEEKDAY(MS$15)=2,Lundi),AND(WEEKDAY(MS$15)=3,Mardi),AND(WEEKDAY(MS$15)=4,Mercredi),AND(WEEKDAY(MS$15)=5,Jeudi),AND(WEEKDAY(MS$15)=6,Vendredi),AND(WEEKDAY(MS$15)=7,Samedi),MS$15=férié),0,1)</f>
        <v>1</v>
      </c>
      <c r="MT1" s="40">
        <f t="array" aca="1" ref="MT1" ca="1">IF(OR(AND(WEEKDAY(MT$15)=1,Dimanche),AND(WEEKDAY(MT$15)=2,Lundi),AND(WEEKDAY(MT$15)=3,Mardi),AND(WEEKDAY(MT$15)=4,Mercredi),AND(WEEKDAY(MT$15)=5,Jeudi),AND(WEEKDAY(MT$15)=6,Vendredi),AND(WEEKDAY(MT$15)=7,Samedi),MT$15=férié),0,1)</f>
        <v>1</v>
      </c>
      <c r="MU1" s="40">
        <f t="array" aca="1" ref="MU1" ca="1">IF(OR(AND(WEEKDAY(MU$15)=1,Dimanche),AND(WEEKDAY(MU$15)=2,Lundi),AND(WEEKDAY(MU$15)=3,Mardi),AND(WEEKDAY(MU$15)=4,Mercredi),AND(WEEKDAY(MU$15)=5,Jeudi),AND(WEEKDAY(MU$15)=6,Vendredi),AND(WEEKDAY(MU$15)=7,Samedi),MU$15=férié),0,1)</f>
        <v>1</v>
      </c>
      <c r="MV1" s="40">
        <f t="array" aca="1" ref="MV1" ca="1">IF(OR(AND(WEEKDAY(MV$15)=1,Dimanche),AND(WEEKDAY(MV$15)=2,Lundi),AND(WEEKDAY(MV$15)=3,Mardi),AND(WEEKDAY(MV$15)=4,Mercredi),AND(WEEKDAY(MV$15)=5,Jeudi),AND(WEEKDAY(MV$15)=6,Vendredi),AND(WEEKDAY(MV$15)=7,Samedi),MV$15=férié),0,1)</f>
        <v>0</v>
      </c>
      <c r="MW1" s="40">
        <f t="array" aca="1" ref="MW1" ca="1">IF(OR(AND(WEEKDAY(MW$15)=1,Dimanche),AND(WEEKDAY(MW$15)=2,Lundi),AND(WEEKDAY(MW$15)=3,Mardi),AND(WEEKDAY(MW$15)=4,Mercredi),AND(WEEKDAY(MW$15)=5,Jeudi),AND(WEEKDAY(MW$15)=6,Vendredi),AND(WEEKDAY(MW$15)=7,Samedi),MW$15=férié),0,1)</f>
        <v>0</v>
      </c>
      <c r="MX1" s="40">
        <f t="array" aca="1" ref="MX1" ca="1">IF(OR(AND(WEEKDAY(MX$15)=1,Dimanche),AND(WEEKDAY(MX$15)=2,Lundi),AND(WEEKDAY(MX$15)=3,Mardi),AND(WEEKDAY(MX$15)=4,Mercredi),AND(WEEKDAY(MX$15)=5,Jeudi),AND(WEEKDAY(MX$15)=6,Vendredi),AND(WEEKDAY(MX$15)=7,Samedi),MX$15=férié),0,1)</f>
        <v>1</v>
      </c>
      <c r="MY1" s="40">
        <f t="array" aca="1" ref="MY1" ca="1">IF(OR(AND(WEEKDAY(MY$15)=1,Dimanche),AND(WEEKDAY(MY$15)=2,Lundi),AND(WEEKDAY(MY$15)=3,Mardi),AND(WEEKDAY(MY$15)=4,Mercredi),AND(WEEKDAY(MY$15)=5,Jeudi),AND(WEEKDAY(MY$15)=6,Vendredi),AND(WEEKDAY(MY$15)=7,Samedi),MY$15=férié),0,1)</f>
        <v>1</v>
      </c>
      <c r="MZ1" s="40">
        <f t="array" aca="1" ref="MZ1" ca="1">IF(OR(AND(WEEKDAY(MZ$15)=1,Dimanche),AND(WEEKDAY(MZ$15)=2,Lundi),AND(WEEKDAY(MZ$15)=3,Mardi),AND(WEEKDAY(MZ$15)=4,Mercredi),AND(WEEKDAY(MZ$15)=5,Jeudi),AND(WEEKDAY(MZ$15)=6,Vendredi),AND(WEEKDAY(MZ$15)=7,Samedi),MZ$15=férié),0,1)</f>
        <v>1</v>
      </c>
      <c r="NA1" s="40">
        <f t="array" aca="1" ref="NA1" ca="1">IF(OR(AND(WEEKDAY(NA$15)=1,Dimanche),AND(WEEKDAY(NA$15)=2,Lundi),AND(WEEKDAY(NA$15)=3,Mardi),AND(WEEKDAY(NA$15)=4,Mercredi),AND(WEEKDAY(NA$15)=5,Jeudi),AND(WEEKDAY(NA$15)=6,Vendredi),AND(WEEKDAY(NA$15)=7,Samedi),NA$15=férié),0,1)</f>
        <v>1</v>
      </c>
      <c r="NB1" s="40">
        <f t="array" aca="1" ref="NB1" ca="1">IF(OR(AND(WEEKDAY(NB$15)=1,Dimanche),AND(WEEKDAY(NB$15)=2,Lundi),AND(WEEKDAY(NB$15)=3,Mardi),AND(WEEKDAY(NB$15)=4,Mercredi),AND(WEEKDAY(NB$15)=5,Jeudi),AND(WEEKDAY(NB$15)=6,Vendredi),AND(WEEKDAY(NB$15)=7,Samedi),NB$15=férié),0,1)</f>
        <v>0</v>
      </c>
      <c r="NC1" s="40">
        <f t="array" aca="1" ref="NC1" ca="1">IF(OR(AND(WEEKDAY(NC$15)=1,Dimanche),AND(WEEKDAY(NC$15)=2,Lundi),AND(WEEKDAY(NC$15)=3,Mardi),AND(WEEKDAY(NC$15)=4,Mercredi),AND(WEEKDAY(NC$15)=5,Jeudi),AND(WEEKDAY(NC$15)=6,Vendredi),AND(WEEKDAY(NC$15)=7,Samedi),NC$15=férié),0,1)</f>
        <v>0</v>
      </c>
      <c r="ND1" s="40">
        <f t="array" aca="1" ref="ND1" ca="1">IF(OR(AND(WEEKDAY(ND$15)=1,Dimanche),AND(WEEKDAY(ND$15)=2,Lundi),AND(WEEKDAY(ND$15)=3,Mardi),AND(WEEKDAY(ND$15)=4,Mercredi),AND(WEEKDAY(ND$15)=5,Jeudi),AND(WEEKDAY(ND$15)=6,Vendredi),AND(WEEKDAY(ND$15)=7,Samedi),ND$15=férié),0,1)</f>
        <v>0</v>
      </c>
      <c r="NE1" s="40">
        <f t="array" aca="1" ref="NE1" ca="1">IF(OR(AND(WEEKDAY(NE$15)=1,Dimanche),AND(WEEKDAY(NE$15)=2,Lundi),AND(WEEKDAY(NE$15)=3,Mardi),AND(WEEKDAY(NE$15)=4,Mercredi),AND(WEEKDAY(NE$15)=5,Jeudi),AND(WEEKDAY(NE$15)=6,Vendredi),AND(WEEKDAY(NE$15)=7,Samedi),NE$15=férié),0,1)</f>
        <v>1</v>
      </c>
      <c r="NF1" s="40">
        <f t="array" aca="1" ref="NF1" ca="1">IF(OR(AND(WEEKDAY(NF$15)=1,Dimanche),AND(WEEKDAY(NF$15)=2,Lundi),AND(WEEKDAY(NF$15)=3,Mardi),AND(WEEKDAY(NF$15)=4,Mercredi),AND(WEEKDAY(NF$15)=5,Jeudi),AND(WEEKDAY(NF$15)=6,Vendredi),AND(WEEKDAY(NF$15)=7,Samedi),NF$15=férié),0,1)</f>
        <v>1</v>
      </c>
      <c r="NG1" s="40">
        <f t="array" aca="1" ref="NG1" ca="1">IF(OR(AND(WEEKDAY(NG$15)=1,Dimanche),AND(WEEKDAY(NG$15)=2,Lundi),AND(WEEKDAY(NG$15)=3,Mardi),AND(WEEKDAY(NG$15)=4,Mercredi),AND(WEEKDAY(NG$15)=5,Jeudi),AND(WEEKDAY(NG$15)=6,Vendredi),AND(WEEKDAY(NG$15)=7,Samedi),NG$15=férié),0,1)</f>
        <v>1</v>
      </c>
      <c r="NH1" s="40">
        <f t="array" aca="1" ref="NH1" ca="1">IF(OR(AND(WEEKDAY(NH$15)=1,Dimanche),AND(WEEKDAY(NH$15)=2,Lundi),AND(WEEKDAY(NH$15)=3,Mardi),AND(WEEKDAY(NH$15)=4,Mercredi),AND(WEEKDAY(NH$15)=5,Jeudi),AND(WEEKDAY(NH$15)=6,Vendredi),AND(WEEKDAY(NH$15)=7,Samedi),NH$15=férié),0,1)</f>
        <v>1</v>
      </c>
      <c r="NI1" s="40">
        <f t="array" aca="1" ref="NI1" ca="1">IF(OR(AND(WEEKDAY(NI$15)=1,Dimanche),AND(WEEKDAY(NI$15)=2,Lundi),AND(WEEKDAY(NI$15)=3,Mardi),AND(WEEKDAY(NI$15)=4,Mercredi),AND(WEEKDAY(NI$15)=5,Jeudi),AND(WEEKDAY(NI$15)=6,Vendredi),AND(WEEKDAY(NI$15)=7,Samedi),NI$15=férié),0,1)</f>
        <v>1</v>
      </c>
      <c r="NJ1" s="49"/>
    </row>
    <row r="2" spans="1:374" s="42" customFormat="1" ht="18.75" hidden="1" customHeight="1">
      <c r="A2" s="52"/>
      <c r="B2" s="52"/>
      <c r="C2" s="52"/>
      <c r="D2" s="53"/>
      <c r="E2" s="37"/>
      <c r="F2" s="37"/>
      <c r="G2" s="40"/>
      <c r="H2" s="40"/>
      <c r="I2" s="44"/>
      <c r="J2" s="46"/>
      <c r="K2" s="46"/>
      <c r="L2" s="46"/>
      <c r="M2" s="46"/>
      <c r="N2" s="41"/>
      <c r="O2" s="41"/>
      <c r="P2" s="40"/>
      <c r="Q2" s="40"/>
      <c r="R2" s="44"/>
      <c r="S2" s="39"/>
      <c r="T2" s="39"/>
      <c r="U2" s="39"/>
      <c r="V2" s="39"/>
      <c r="W2" s="39"/>
      <c r="X2" s="39"/>
      <c r="Y2" s="41"/>
      <c r="Z2" s="41"/>
      <c r="AA2" s="40"/>
      <c r="AB2" s="40"/>
      <c r="AC2" s="44"/>
      <c r="AD2" s="39"/>
      <c r="AE2" s="39"/>
      <c r="AF2" s="39"/>
      <c r="AG2" s="39"/>
      <c r="AH2" s="39"/>
      <c r="AI2" s="41"/>
      <c r="AJ2" s="41"/>
      <c r="AK2" s="40"/>
      <c r="AM2" s="43"/>
    </row>
    <row r="3" spans="1:374" s="42" customFormat="1" ht="18.75" hidden="1" customHeight="1">
      <c r="A3" s="50"/>
      <c r="B3" s="50"/>
      <c r="C3" s="50"/>
      <c r="D3" s="54"/>
      <c r="E3" s="39"/>
      <c r="F3" s="39"/>
      <c r="G3" s="40"/>
      <c r="H3" s="40"/>
      <c r="I3" s="44"/>
      <c r="J3" s="39"/>
      <c r="K3" s="39"/>
      <c r="L3" s="39"/>
      <c r="M3" s="39"/>
      <c r="N3" s="41"/>
      <c r="O3" s="41"/>
      <c r="P3" s="40"/>
      <c r="Q3" s="40"/>
      <c r="R3" s="44"/>
      <c r="S3" s="39"/>
      <c r="T3" s="39"/>
      <c r="U3" s="39"/>
      <c r="V3" s="39"/>
      <c r="W3" s="39"/>
      <c r="X3" s="39"/>
      <c r="Y3" s="41"/>
      <c r="Z3" s="41"/>
      <c r="AA3" s="40"/>
      <c r="AB3" s="40"/>
      <c r="AC3" s="44"/>
      <c r="AD3" s="39"/>
      <c r="AE3" s="39"/>
      <c r="AF3" s="39"/>
      <c r="AG3" s="39"/>
      <c r="AH3" s="39"/>
      <c r="AI3" s="41"/>
      <c r="AJ3" s="41"/>
      <c r="AK3" s="40"/>
      <c r="AM3" s="43"/>
    </row>
    <row r="4" spans="1:374" s="42" customFormat="1" ht="18.75" hidden="1" customHeight="1">
      <c r="A4" s="52"/>
      <c r="B4" s="52"/>
      <c r="C4" s="55"/>
      <c r="D4" s="53"/>
      <c r="E4" s="37"/>
      <c r="F4" s="37"/>
      <c r="G4" s="40"/>
      <c r="H4" s="40"/>
      <c r="I4" s="44"/>
      <c r="J4" s="39"/>
      <c r="K4" s="39"/>
      <c r="L4" s="39"/>
      <c r="M4" s="39"/>
      <c r="N4" s="41"/>
      <c r="O4" s="41"/>
      <c r="P4" s="47"/>
      <c r="Q4" s="40"/>
      <c r="R4" s="44"/>
      <c r="S4" s="39"/>
      <c r="T4" s="39"/>
      <c r="U4" s="39"/>
      <c r="V4" s="39"/>
      <c r="W4" s="39"/>
      <c r="X4" s="39"/>
      <c r="Y4" s="41"/>
      <c r="Z4" s="41"/>
      <c r="AA4" s="40"/>
      <c r="AB4" s="38"/>
      <c r="AC4" s="38"/>
      <c r="AD4" s="48"/>
      <c r="AE4" s="48"/>
      <c r="AF4" s="48"/>
      <c r="AG4" s="48"/>
      <c r="AH4" s="48"/>
      <c r="AI4" s="41"/>
      <c r="AJ4" s="41"/>
      <c r="AK4" s="40"/>
      <c r="AM4" s="43"/>
    </row>
    <row r="5" spans="1:374" ht="18.75" customHeight="1">
      <c r="A5" s="52"/>
      <c r="B5" s="52"/>
      <c r="C5" s="52"/>
      <c r="D5" s="53"/>
      <c r="E5" s="36"/>
      <c r="F5" s="36"/>
      <c r="G5" s="40"/>
      <c r="H5" s="148"/>
      <c r="I5" s="148"/>
      <c r="J5" s="148"/>
      <c r="K5" s="148"/>
      <c r="L5" s="148"/>
      <c r="M5" s="148"/>
      <c r="N5" s="149"/>
      <c r="O5" s="149"/>
      <c r="P5" s="150"/>
      <c r="Q5" s="148"/>
      <c r="R5" s="148"/>
      <c r="S5" s="148"/>
      <c r="T5" s="148"/>
      <c r="U5" s="148"/>
      <c r="V5" s="148"/>
      <c r="W5" s="148"/>
      <c r="X5" s="148"/>
      <c r="Y5" s="149"/>
      <c r="Z5" s="149"/>
      <c r="AA5" s="150"/>
      <c r="AB5" s="148"/>
      <c r="AC5" s="148"/>
      <c r="AD5" s="148"/>
      <c r="AE5" s="148"/>
      <c r="AF5" s="148"/>
      <c r="AG5" s="148"/>
      <c r="AH5" s="148"/>
      <c r="AI5" s="149"/>
      <c r="AJ5" s="149"/>
      <c r="AK5" s="150"/>
      <c r="AL5" s="151"/>
      <c r="AM5" s="152"/>
      <c r="AN5" s="151"/>
      <c r="AO5" s="151"/>
      <c r="AP5" s="151"/>
      <c r="AQ5" s="151"/>
      <c r="AR5" s="151"/>
      <c r="AS5" s="151"/>
      <c r="AT5" s="151"/>
      <c r="AU5" s="151"/>
      <c r="AV5" s="151"/>
      <c r="AW5" s="151"/>
      <c r="AX5" s="151"/>
      <c r="AY5" s="151"/>
      <c r="AZ5" s="151"/>
      <c r="BA5" s="151"/>
      <c r="BB5" s="151"/>
      <c r="BC5" s="151"/>
      <c r="BD5" s="151"/>
      <c r="BE5" s="151"/>
      <c r="BF5" s="151"/>
      <c r="BG5" s="151"/>
      <c r="BH5" s="151"/>
      <c r="BI5" s="151"/>
      <c r="BJ5" s="151"/>
      <c r="BK5" s="151"/>
      <c r="BL5" s="151"/>
      <c r="BM5" s="151"/>
      <c r="BN5" s="151"/>
      <c r="BO5" s="151"/>
      <c r="BP5" s="151"/>
      <c r="BQ5" s="151"/>
      <c r="BR5" s="151"/>
      <c r="BS5" s="151"/>
      <c r="BT5" s="151"/>
      <c r="BU5" s="151"/>
      <c r="BV5" s="151"/>
      <c r="BW5" s="151"/>
      <c r="BX5" s="151"/>
      <c r="BY5" s="151"/>
      <c r="BZ5" s="151"/>
      <c r="CA5" s="151"/>
      <c r="CB5" s="151"/>
      <c r="CC5" s="151"/>
      <c r="CD5" s="151"/>
      <c r="CE5" s="151"/>
      <c r="CF5" s="151"/>
      <c r="CG5" s="151"/>
      <c r="CH5" s="151"/>
      <c r="CI5" s="151"/>
      <c r="CJ5" s="151"/>
      <c r="CK5" s="151"/>
      <c r="CL5" s="151"/>
      <c r="CM5" s="151"/>
      <c r="CN5" s="151"/>
      <c r="CO5" s="151"/>
      <c r="CP5" s="151"/>
      <c r="CQ5" s="151"/>
      <c r="CR5" s="151"/>
      <c r="CS5" s="151"/>
      <c r="CT5" s="151"/>
      <c r="CU5" s="151"/>
      <c r="CV5" s="151"/>
      <c r="CW5" s="151"/>
      <c r="CX5" s="151"/>
      <c r="CY5" s="151"/>
      <c r="CZ5" s="151"/>
      <c r="DA5" s="151"/>
      <c r="DB5" s="151"/>
      <c r="DC5" s="151"/>
      <c r="DD5" s="151"/>
      <c r="DE5" s="151"/>
      <c r="DF5" s="151"/>
      <c r="DG5" s="151"/>
      <c r="DH5" s="151"/>
      <c r="DI5" s="151"/>
      <c r="DJ5" s="151"/>
      <c r="DK5" s="151"/>
      <c r="DL5" s="151"/>
      <c r="DM5" s="151"/>
      <c r="DN5" s="151"/>
      <c r="DO5" s="151"/>
      <c r="DP5" s="151"/>
      <c r="DQ5" s="151"/>
      <c r="DR5" s="151"/>
      <c r="DS5" s="151"/>
      <c r="DT5" s="151"/>
      <c r="DU5" s="151"/>
      <c r="DV5" s="151"/>
      <c r="DW5" s="151"/>
      <c r="DX5" s="151"/>
      <c r="DY5" s="151"/>
      <c r="DZ5" s="151"/>
      <c r="EA5" s="151"/>
      <c r="EB5" s="151"/>
      <c r="EC5" s="151"/>
      <c r="ED5" s="151"/>
      <c r="EE5" s="151"/>
      <c r="EF5" s="151"/>
      <c r="EG5" s="151"/>
      <c r="EH5" s="151"/>
      <c r="EI5" s="151"/>
      <c r="EJ5" s="151"/>
      <c r="EK5" s="151"/>
      <c r="EL5" s="151"/>
      <c r="EM5" s="151"/>
      <c r="EN5" s="151"/>
      <c r="EO5" s="151"/>
      <c r="EP5" s="151"/>
      <c r="EQ5" s="151"/>
      <c r="ER5" s="151"/>
      <c r="ES5" s="151"/>
      <c r="ET5" s="151"/>
      <c r="EU5" s="151"/>
      <c r="EV5" s="151"/>
      <c r="EW5" s="151"/>
      <c r="EX5" s="151"/>
      <c r="EY5" s="151"/>
      <c r="EZ5" s="151"/>
      <c r="FA5" s="151"/>
      <c r="FB5" s="151"/>
      <c r="FC5" s="151"/>
      <c r="FD5" s="151"/>
      <c r="FE5" s="151"/>
      <c r="FF5" s="151"/>
      <c r="FG5" s="151"/>
      <c r="FH5" s="151"/>
      <c r="FI5" s="151"/>
      <c r="FJ5" s="151"/>
      <c r="FK5" s="151"/>
      <c r="FL5" s="151"/>
      <c r="FM5" s="151"/>
      <c r="FN5" s="151"/>
      <c r="FO5" s="151"/>
      <c r="FP5" s="151"/>
      <c r="FQ5" s="151"/>
      <c r="FR5" s="151"/>
      <c r="FS5" s="151"/>
      <c r="FT5" s="151"/>
      <c r="FU5" s="151"/>
      <c r="FV5" s="151"/>
      <c r="FW5" s="151"/>
      <c r="FX5" s="151"/>
      <c r="FY5" s="151"/>
      <c r="FZ5" s="151"/>
      <c r="GA5" s="151"/>
      <c r="GB5" s="151"/>
      <c r="GC5" s="151"/>
      <c r="GD5" s="151"/>
      <c r="GE5" s="151"/>
      <c r="GF5" s="151"/>
      <c r="GG5" s="151"/>
      <c r="GH5" s="151"/>
      <c r="GI5" s="151"/>
      <c r="GJ5" s="151"/>
      <c r="GK5" s="151"/>
      <c r="GL5" s="151"/>
      <c r="GM5" s="151"/>
      <c r="GN5" s="151"/>
      <c r="GO5" s="151"/>
      <c r="GP5" s="151"/>
      <c r="GQ5" s="151"/>
      <c r="GR5" s="151"/>
      <c r="GS5" s="151"/>
      <c r="GT5" s="151"/>
      <c r="GU5" s="151"/>
      <c r="GV5" s="151"/>
      <c r="GW5" s="151"/>
      <c r="GX5" s="151"/>
      <c r="GY5" s="151"/>
      <c r="GZ5" s="151"/>
      <c r="HA5" s="151"/>
      <c r="HB5" s="151"/>
      <c r="HC5" s="151"/>
      <c r="HD5" s="151"/>
      <c r="HE5" s="151"/>
      <c r="HF5" s="151"/>
      <c r="HG5" s="151"/>
      <c r="HH5" s="151"/>
      <c r="HI5" s="151"/>
      <c r="HJ5" s="151"/>
      <c r="HK5" s="151"/>
      <c r="HL5" s="151"/>
      <c r="HM5" s="151"/>
      <c r="HN5" s="151"/>
      <c r="HO5" s="151"/>
      <c r="HP5" s="151"/>
      <c r="HQ5" s="151"/>
      <c r="HR5" s="151"/>
      <c r="HS5" s="151"/>
      <c r="HT5" s="151"/>
      <c r="HU5" s="151"/>
      <c r="HV5" s="151"/>
      <c r="HW5" s="151"/>
      <c r="HX5" s="151"/>
      <c r="HY5" s="151"/>
      <c r="HZ5" s="151"/>
      <c r="IA5" s="151"/>
      <c r="IB5" s="151"/>
      <c r="IC5" s="151"/>
      <c r="ID5" s="151"/>
      <c r="IE5" s="151"/>
      <c r="IF5" s="151"/>
      <c r="IG5" s="151"/>
      <c r="IH5" s="151"/>
      <c r="II5" s="151"/>
      <c r="IJ5" s="151"/>
      <c r="IK5" s="151"/>
      <c r="IL5" s="151"/>
      <c r="IM5" s="151"/>
      <c r="IN5" s="151"/>
      <c r="IO5" s="151"/>
      <c r="IP5" s="151"/>
      <c r="IQ5" s="151"/>
      <c r="IR5" s="151"/>
      <c r="IS5" s="151"/>
      <c r="IT5" s="151"/>
      <c r="IU5" s="151"/>
      <c r="IV5" s="151"/>
      <c r="IW5" s="151"/>
      <c r="IX5" s="151"/>
      <c r="IY5" s="151"/>
      <c r="IZ5" s="151"/>
      <c r="JA5" s="151"/>
      <c r="JB5" s="151"/>
      <c r="JC5" s="151"/>
      <c r="JD5" s="151"/>
      <c r="JE5" s="151"/>
      <c r="JF5" s="151"/>
      <c r="JG5" s="151"/>
      <c r="JH5" s="151"/>
      <c r="JI5" s="151"/>
      <c r="JJ5" s="151"/>
      <c r="JK5" s="151"/>
      <c r="JL5" s="151"/>
      <c r="JM5" s="151"/>
      <c r="JN5" s="151"/>
      <c r="JO5" s="151"/>
      <c r="JP5" s="151"/>
      <c r="JQ5" s="151"/>
      <c r="JR5" s="151"/>
      <c r="JS5" s="151"/>
      <c r="JT5" s="151"/>
      <c r="JU5" s="151"/>
      <c r="JV5" s="151"/>
      <c r="JW5" s="151"/>
      <c r="JX5" s="151"/>
      <c r="JY5" s="151"/>
      <c r="JZ5" s="151"/>
      <c r="KA5" s="151"/>
      <c r="KB5" s="151"/>
      <c r="KC5" s="151"/>
      <c r="KD5" s="151"/>
      <c r="KE5" s="151"/>
      <c r="KF5" s="151"/>
      <c r="KG5" s="151"/>
      <c r="KH5" s="151"/>
      <c r="KI5" s="151"/>
      <c r="KJ5" s="151"/>
      <c r="KK5" s="151"/>
      <c r="KL5" s="151"/>
      <c r="KM5" s="151"/>
      <c r="KN5" s="151"/>
      <c r="KO5" s="151"/>
      <c r="KP5" s="151"/>
      <c r="KQ5" s="151"/>
      <c r="KR5" s="151"/>
      <c r="KS5" s="151"/>
      <c r="KT5" s="151"/>
      <c r="KU5" s="151"/>
      <c r="KV5" s="151"/>
      <c r="KW5" s="151"/>
      <c r="KX5" s="151"/>
      <c r="KY5" s="151"/>
      <c r="KZ5" s="151"/>
      <c r="LA5" s="151"/>
      <c r="LB5" s="151"/>
      <c r="LC5" s="151"/>
      <c r="LD5" s="151"/>
      <c r="LE5" s="151"/>
      <c r="LF5" s="151"/>
      <c r="LG5" s="151"/>
      <c r="LH5" s="151"/>
      <c r="LI5" s="151"/>
      <c r="LJ5" s="151"/>
      <c r="LK5" s="151"/>
      <c r="LL5" s="151"/>
      <c r="LM5" s="151"/>
      <c r="LN5" s="151"/>
      <c r="LO5" s="151"/>
      <c r="LP5" s="151"/>
      <c r="LQ5" s="151"/>
      <c r="LR5" s="151"/>
      <c r="LS5" s="151"/>
      <c r="LT5" s="151"/>
      <c r="LU5" s="151"/>
      <c r="LV5" s="151"/>
      <c r="LW5" s="151"/>
      <c r="LX5" s="151"/>
      <c r="LY5" s="151"/>
      <c r="LZ5" s="151"/>
      <c r="MA5" s="151"/>
      <c r="MB5" s="151"/>
      <c r="MC5" s="151"/>
      <c r="MD5" s="151"/>
      <c r="ME5" s="151"/>
      <c r="MF5" s="151"/>
      <c r="MG5" s="151"/>
      <c r="MH5" s="151"/>
      <c r="MI5" s="151"/>
      <c r="MJ5" s="151"/>
      <c r="MK5" s="151"/>
      <c r="ML5" s="151"/>
      <c r="MM5" s="151"/>
      <c r="MN5" s="151"/>
      <c r="MO5" s="151"/>
      <c r="MP5" s="151"/>
      <c r="MQ5" s="151"/>
      <c r="MR5" s="151"/>
      <c r="MS5" s="151"/>
      <c r="MT5" s="151"/>
      <c r="MU5" s="151"/>
      <c r="MV5" s="151"/>
      <c r="MW5" s="151"/>
      <c r="MX5" s="151"/>
      <c r="MY5" s="151"/>
      <c r="MZ5" s="151"/>
      <c r="NA5" s="151"/>
      <c r="NB5" s="151"/>
      <c r="NC5" s="151"/>
      <c r="ND5" s="151"/>
      <c r="NE5" s="151"/>
      <c r="NF5" s="151"/>
      <c r="NG5" s="151"/>
      <c r="NH5" s="151"/>
      <c r="NI5" s="151"/>
    </row>
    <row r="6" spans="1:374" ht="18.75" customHeight="1" thickBot="1">
      <c r="A6" s="52"/>
      <c r="B6" s="52"/>
      <c r="C6" s="52"/>
      <c r="D6" s="53"/>
      <c r="E6" s="66" t="s">
        <v>216</v>
      </c>
      <c r="F6" s="65"/>
      <c r="G6" s="67"/>
      <c r="H6" s="153"/>
      <c r="I6" s="153"/>
      <c r="J6" s="153"/>
      <c r="K6" s="153"/>
      <c r="L6" s="153"/>
      <c r="M6" s="153"/>
      <c r="N6" s="153"/>
      <c r="O6" s="153"/>
      <c r="P6" s="153"/>
      <c r="Q6" s="153"/>
      <c r="R6" s="153"/>
      <c r="S6" s="153"/>
      <c r="T6" s="153"/>
      <c r="U6" s="153"/>
      <c r="V6" s="153"/>
      <c r="W6" s="153"/>
      <c r="X6" s="153"/>
      <c r="Y6" s="153"/>
      <c r="Z6" s="153"/>
      <c r="AA6" s="153"/>
      <c r="AB6" s="153"/>
      <c r="AC6" s="153"/>
      <c r="AD6" s="153"/>
      <c r="AE6" s="153"/>
      <c r="AF6" s="153"/>
      <c r="AG6" s="153"/>
      <c r="AH6" s="153"/>
      <c r="AI6" s="153"/>
      <c r="AJ6" s="153"/>
      <c r="AK6" s="150"/>
      <c r="AL6" s="151"/>
      <c r="AM6" s="152"/>
      <c r="AN6" s="151"/>
      <c r="AO6" s="151"/>
      <c r="AP6" s="151"/>
      <c r="AQ6" s="151"/>
      <c r="AR6" s="151"/>
      <c r="AS6" s="151"/>
      <c r="AT6" s="151"/>
      <c r="AU6" s="151"/>
      <c r="AV6" s="151"/>
      <c r="AW6" s="151"/>
      <c r="AX6" s="151"/>
      <c r="AY6" s="151"/>
      <c r="AZ6" s="151"/>
      <c r="BA6" s="151"/>
      <c r="BB6" s="151"/>
      <c r="BC6" s="151"/>
      <c r="BD6" s="151"/>
      <c r="BE6" s="151"/>
      <c r="BF6" s="151"/>
      <c r="BG6" s="151"/>
      <c r="BH6" s="151"/>
      <c r="BI6" s="151"/>
      <c r="BJ6" s="151"/>
      <c r="BK6" s="151"/>
      <c r="BL6" s="151"/>
      <c r="BM6" s="151"/>
      <c r="BN6" s="151"/>
      <c r="BO6" s="151"/>
      <c r="BP6" s="151"/>
      <c r="BQ6" s="151"/>
      <c r="BR6" s="151"/>
      <c r="BS6" s="151"/>
      <c r="BT6" s="151"/>
      <c r="BU6" s="151"/>
      <c r="BV6" s="151"/>
      <c r="BW6" s="151"/>
      <c r="BX6" s="151"/>
      <c r="BY6" s="151"/>
      <c r="BZ6" s="151"/>
      <c r="CA6" s="151"/>
      <c r="CB6" s="151"/>
      <c r="CC6" s="151"/>
      <c r="CD6" s="151"/>
      <c r="CE6" s="151"/>
      <c r="CF6" s="151"/>
      <c r="CG6" s="151"/>
      <c r="CH6" s="151"/>
      <c r="CI6" s="151"/>
      <c r="CJ6" s="151"/>
      <c r="CK6" s="151"/>
      <c r="CL6" s="151"/>
      <c r="CM6" s="151"/>
      <c r="CN6" s="151"/>
      <c r="CO6" s="151"/>
      <c r="CP6" s="151"/>
      <c r="CQ6" s="151"/>
      <c r="CR6" s="151"/>
      <c r="CS6" s="151"/>
      <c r="CT6" s="151"/>
      <c r="CU6" s="151"/>
      <c r="CV6" s="151"/>
      <c r="CW6" s="151"/>
      <c r="CX6" s="151"/>
      <c r="CY6" s="151"/>
      <c r="CZ6" s="151"/>
      <c r="DA6" s="151"/>
      <c r="DB6" s="151"/>
      <c r="DC6" s="151"/>
      <c r="DD6" s="151"/>
      <c r="DE6" s="151"/>
      <c r="DF6" s="151"/>
      <c r="DG6" s="151"/>
      <c r="DH6" s="151"/>
      <c r="DI6" s="151"/>
      <c r="DJ6" s="151"/>
      <c r="DK6" s="151"/>
      <c r="DL6" s="151"/>
      <c r="DM6" s="151"/>
      <c r="DN6" s="151"/>
      <c r="DO6" s="151"/>
      <c r="DP6" s="151"/>
      <c r="DQ6" s="151"/>
      <c r="DR6" s="151"/>
      <c r="DS6" s="151"/>
      <c r="DT6" s="151"/>
      <c r="DU6" s="151"/>
      <c r="DV6" s="151"/>
      <c r="DW6" s="151"/>
      <c r="DX6" s="151"/>
      <c r="DY6" s="151"/>
      <c r="DZ6" s="151"/>
      <c r="EA6" s="151"/>
      <c r="EB6" s="151"/>
      <c r="EC6" s="151"/>
      <c r="ED6" s="151"/>
      <c r="EE6" s="151"/>
      <c r="EF6" s="151"/>
      <c r="EG6" s="151"/>
      <c r="EH6" s="151"/>
      <c r="EI6" s="151"/>
      <c r="EJ6" s="151"/>
      <c r="EK6" s="151"/>
      <c r="EL6" s="151"/>
      <c r="EM6" s="151"/>
      <c r="EN6" s="151"/>
      <c r="EO6" s="151"/>
      <c r="EP6" s="151"/>
      <c r="EQ6" s="151"/>
      <c r="ER6" s="151"/>
      <c r="ES6" s="151"/>
      <c r="ET6" s="151"/>
      <c r="EU6" s="151"/>
      <c r="EV6" s="151"/>
      <c r="EW6" s="151"/>
      <c r="EX6" s="151"/>
      <c r="EY6" s="151"/>
      <c r="EZ6" s="151"/>
      <c r="FA6" s="151"/>
      <c r="FB6" s="151"/>
      <c r="FC6" s="151"/>
      <c r="FD6" s="151"/>
      <c r="FE6" s="151"/>
      <c r="FF6" s="151"/>
      <c r="FG6" s="151"/>
      <c r="FH6" s="151"/>
      <c r="FI6" s="151"/>
      <c r="FJ6" s="151"/>
      <c r="FK6" s="151"/>
      <c r="FL6" s="151"/>
      <c r="FM6" s="151"/>
      <c r="FN6" s="151"/>
      <c r="FO6" s="151"/>
      <c r="FP6" s="151"/>
      <c r="FQ6" s="151"/>
      <c r="FR6" s="151"/>
      <c r="FS6" s="151"/>
      <c r="FT6" s="151"/>
      <c r="FU6" s="151"/>
      <c r="FV6" s="151"/>
      <c r="FW6" s="151"/>
      <c r="FX6" s="151"/>
      <c r="FY6" s="151"/>
      <c r="FZ6" s="151"/>
      <c r="GA6" s="151"/>
      <c r="GB6" s="151"/>
      <c r="GC6" s="151"/>
      <c r="GD6" s="151"/>
      <c r="GE6" s="151"/>
      <c r="GF6" s="151"/>
      <c r="GG6" s="151"/>
      <c r="GH6" s="151"/>
      <c r="GI6" s="151"/>
      <c r="GJ6" s="151"/>
      <c r="GK6" s="151"/>
      <c r="GL6" s="151"/>
      <c r="GM6" s="151"/>
      <c r="GN6" s="151"/>
      <c r="GO6" s="151"/>
      <c r="GP6" s="151"/>
      <c r="GQ6" s="151"/>
      <c r="GR6" s="151"/>
      <c r="GS6" s="151"/>
      <c r="GT6" s="151"/>
      <c r="GU6" s="151"/>
      <c r="GV6" s="151"/>
      <c r="GW6" s="151"/>
      <c r="GX6" s="151"/>
      <c r="GY6" s="151"/>
      <c r="GZ6" s="151"/>
      <c r="HA6" s="151"/>
      <c r="HB6" s="151"/>
      <c r="HC6" s="151"/>
      <c r="HD6" s="151"/>
      <c r="HE6" s="151"/>
      <c r="HF6" s="151"/>
      <c r="HG6" s="151"/>
      <c r="HH6" s="151"/>
      <c r="HI6" s="151"/>
      <c r="HJ6" s="151"/>
      <c r="HK6" s="151"/>
      <c r="HL6" s="151"/>
      <c r="HM6" s="151"/>
      <c r="HN6" s="151"/>
      <c r="HO6" s="151"/>
      <c r="HP6" s="151"/>
      <c r="HQ6" s="151"/>
      <c r="HR6" s="151"/>
      <c r="HS6" s="151"/>
      <c r="HT6" s="151"/>
      <c r="HU6" s="151"/>
      <c r="HV6" s="151"/>
      <c r="HW6" s="151"/>
      <c r="HX6" s="151"/>
      <c r="HY6" s="151"/>
      <c r="HZ6" s="151"/>
      <c r="IA6" s="151"/>
      <c r="IB6" s="151"/>
      <c r="IC6" s="151"/>
      <c r="ID6" s="151"/>
      <c r="IE6" s="151"/>
      <c r="IF6" s="151"/>
      <c r="IG6" s="151"/>
      <c r="IH6" s="151"/>
      <c r="II6" s="151"/>
      <c r="IJ6" s="151"/>
      <c r="IK6" s="151"/>
      <c r="IL6" s="151"/>
      <c r="IM6" s="151"/>
      <c r="IN6" s="151"/>
      <c r="IO6" s="151"/>
      <c r="IP6" s="151"/>
      <c r="IQ6" s="151"/>
      <c r="IR6" s="151"/>
      <c r="IS6" s="151"/>
      <c r="IT6" s="151"/>
      <c r="IU6" s="151"/>
      <c r="IV6" s="151"/>
      <c r="IW6" s="151"/>
      <c r="IX6" s="151"/>
      <c r="IY6" s="151"/>
      <c r="IZ6" s="151"/>
      <c r="JA6" s="151"/>
      <c r="JB6" s="151"/>
      <c r="JC6" s="151"/>
      <c r="JD6" s="151"/>
      <c r="JE6" s="151"/>
      <c r="JF6" s="151"/>
      <c r="JG6" s="151"/>
      <c r="JH6" s="151"/>
      <c r="JI6" s="151"/>
      <c r="JJ6" s="151"/>
      <c r="JK6" s="151"/>
      <c r="JL6" s="151"/>
      <c r="JM6" s="151"/>
      <c r="JN6" s="151"/>
      <c r="JO6" s="151"/>
      <c r="JP6" s="151"/>
      <c r="JQ6" s="151"/>
      <c r="JR6" s="151"/>
      <c r="JS6" s="151"/>
      <c r="JT6" s="151"/>
      <c r="JU6" s="151"/>
      <c r="JV6" s="151"/>
      <c r="JW6" s="151"/>
      <c r="JX6" s="151"/>
      <c r="JY6" s="151"/>
      <c r="JZ6" s="151"/>
      <c r="KA6" s="151"/>
      <c r="KB6" s="151"/>
      <c r="KC6" s="151"/>
      <c r="KD6" s="151"/>
      <c r="KE6" s="151"/>
      <c r="KF6" s="151"/>
      <c r="KG6" s="151"/>
      <c r="KH6" s="151"/>
      <c r="KI6" s="151"/>
      <c r="KJ6" s="151"/>
      <c r="KK6" s="151"/>
      <c r="KL6" s="151"/>
      <c r="KM6" s="151"/>
      <c r="KN6" s="151"/>
      <c r="KO6" s="151"/>
      <c r="KP6" s="151"/>
      <c r="KQ6" s="151"/>
      <c r="KR6" s="151"/>
      <c r="KS6" s="151"/>
      <c r="KT6" s="151"/>
      <c r="KU6" s="151"/>
      <c r="KV6" s="151"/>
      <c r="KW6" s="151"/>
      <c r="KX6" s="151"/>
      <c r="KY6" s="151"/>
      <c r="KZ6" s="151"/>
      <c r="LA6" s="151"/>
      <c r="LB6" s="151"/>
      <c r="LC6" s="151"/>
      <c r="LD6" s="151"/>
      <c r="LE6" s="151"/>
      <c r="LF6" s="151"/>
      <c r="LG6" s="151"/>
      <c r="LH6" s="151"/>
      <c r="LI6" s="151"/>
      <c r="LJ6" s="151"/>
      <c r="LK6" s="151"/>
      <c r="LL6" s="151"/>
      <c r="LM6" s="151"/>
      <c r="LN6" s="151"/>
      <c r="LO6" s="151"/>
      <c r="LP6" s="151"/>
      <c r="LQ6" s="151"/>
      <c r="LR6" s="151"/>
      <c r="LS6" s="151"/>
      <c r="LT6" s="151"/>
      <c r="LU6" s="151"/>
      <c r="LV6" s="151"/>
      <c r="LW6" s="151"/>
      <c r="LX6" s="151"/>
      <c r="LY6" s="151"/>
      <c r="LZ6" s="151"/>
      <c r="MA6" s="151"/>
      <c r="MB6" s="151"/>
      <c r="MC6" s="151"/>
      <c r="MD6" s="151"/>
      <c r="ME6" s="151"/>
      <c r="MF6" s="151"/>
      <c r="MG6" s="151"/>
      <c r="MH6" s="151"/>
      <c r="MI6" s="151"/>
      <c r="MJ6" s="151"/>
      <c r="MK6" s="151"/>
      <c r="ML6" s="151"/>
      <c r="MM6" s="151"/>
      <c r="MN6" s="151"/>
      <c r="MO6" s="151"/>
      <c r="MP6" s="151"/>
      <c r="MQ6" s="151"/>
      <c r="MR6" s="151"/>
      <c r="MS6" s="151"/>
      <c r="MT6" s="151"/>
      <c r="MU6" s="151"/>
      <c r="MV6" s="151"/>
      <c r="MW6" s="151"/>
      <c r="MX6" s="151"/>
      <c r="MY6" s="151"/>
      <c r="MZ6" s="151"/>
      <c r="NA6" s="151"/>
      <c r="NB6" s="151"/>
      <c r="NC6" s="151"/>
      <c r="ND6" s="151"/>
      <c r="NE6" s="151"/>
      <c r="NF6" s="151"/>
      <c r="NG6" s="151"/>
      <c r="NH6" s="151"/>
      <c r="NI6" s="151"/>
    </row>
    <row r="7" spans="1:374" ht="18.75" customHeight="1" thickBot="1">
      <c r="A7" s="56"/>
      <c r="B7" s="56"/>
      <c r="C7" s="56"/>
      <c r="D7" s="57"/>
      <c r="E7" s="40"/>
      <c r="F7" s="215"/>
      <c r="G7" s="40"/>
      <c r="H7" s="150"/>
      <c r="I7" s="154"/>
      <c r="J7" s="148"/>
      <c r="K7" s="148"/>
      <c r="L7" s="148"/>
      <c r="M7" s="148"/>
      <c r="N7" s="149"/>
      <c r="O7" s="149"/>
      <c r="P7" s="150"/>
      <c r="Q7" s="150"/>
      <c r="R7" s="154"/>
      <c r="S7" s="148"/>
      <c r="T7" s="148"/>
      <c r="U7" s="148"/>
      <c r="V7" s="148"/>
      <c r="W7" s="148"/>
      <c r="X7" s="148"/>
      <c r="Y7" s="149"/>
      <c r="Z7" s="149"/>
      <c r="AA7" s="150"/>
      <c r="AB7" s="150"/>
      <c r="AC7" s="154"/>
      <c r="AD7" s="148"/>
      <c r="AE7" s="148"/>
      <c r="AF7" s="148"/>
      <c r="AG7" s="148"/>
      <c r="AH7" s="148"/>
      <c r="AI7" s="149"/>
      <c r="AJ7" s="149"/>
      <c r="AK7" s="150"/>
      <c r="AL7" s="151"/>
      <c r="AM7" s="152"/>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51"/>
      <c r="BL7" s="151"/>
      <c r="BM7" s="151"/>
      <c r="BN7" s="151"/>
      <c r="BO7" s="151"/>
      <c r="BP7" s="151"/>
      <c r="BQ7" s="151"/>
      <c r="BR7" s="151"/>
      <c r="BS7" s="151"/>
      <c r="BT7" s="151"/>
      <c r="BU7" s="151"/>
      <c r="BV7" s="151"/>
      <c r="BW7" s="151"/>
      <c r="BX7" s="151"/>
      <c r="BY7" s="151"/>
      <c r="BZ7" s="151"/>
      <c r="CA7" s="151"/>
      <c r="CB7" s="151"/>
      <c r="CC7" s="151"/>
      <c r="CD7" s="151"/>
      <c r="CE7" s="151"/>
      <c r="CF7" s="151"/>
      <c r="CG7" s="151"/>
      <c r="CH7" s="151"/>
      <c r="CI7" s="151"/>
      <c r="CJ7" s="151"/>
      <c r="CK7" s="151"/>
      <c r="CL7" s="151"/>
      <c r="CM7" s="151"/>
      <c r="CN7" s="151"/>
      <c r="CO7" s="151"/>
      <c r="CP7" s="151"/>
      <c r="CQ7" s="151"/>
      <c r="CR7" s="151"/>
      <c r="CS7" s="151"/>
      <c r="CT7" s="151"/>
      <c r="CU7" s="151"/>
      <c r="CV7" s="151"/>
      <c r="CW7" s="151"/>
      <c r="CX7" s="151"/>
      <c r="CY7" s="151"/>
      <c r="CZ7" s="151"/>
      <c r="DA7" s="151"/>
      <c r="DB7" s="151"/>
      <c r="DC7" s="151"/>
      <c r="DD7" s="151"/>
      <c r="DE7" s="151"/>
      <c r="DF7" s="151"/>
      <c r="DG7" s="151"/>
      <c r="DH7" s="151"/>
      <c r="DI7" s="151"/>
      <c r="DJ7" s="151"/>
      <c r="DK7" s="151"/>
      <c r="DL7" s="151"/>
      <c r="DM7" s="151"/>
      <c r="DN7" s="151"/>
      <c r="DO7" s="151"/>
      <c r="DP7" s="151"/>
      <c r="DQ7" s="151"/>
      <c r="DR7" s="151"/>
      <c r="DS7" s="151"/>
      <c r="DT7" s="151"/>
      <c r="DU7" s="151"/>
      <c r="DV7" s="151"/>
      <c r="DW7" s="151"/>
      <c r="DX7" s="151"/>
      <c r="DY7" s="151"/>
      <c r="DZ7" s="151"/>
      <c r="EA7" s="151"/>
      <c r="EB7" s="151"/>
      <c r="EC7" s="151"/>
      <c r="ED7" s="151"/>
      <c r="EE7" s="151"/>
      <c r="EF7" s="151"/>
      <c r="EG7" s="151"/>
      <c r="EH7" s="151"/>
      <c r="EI7" s="151"/>
      <c r="EJ7" s="151"/>
      <c r="EK7" s="151"/>
      <c r="EL7" s="151"/>
      <c r="EM7" s="151"/>
      <c r="EN7" s="151"/>
      <c r="EO7" s="151"/>
      <c r="EP7" s="151"/>
      <c r="EQ7" s="151"/>
      <c r="ER7" s="151"/>
      <c r="ES7" s="151"/>
      <c r="ET7" s="151"/>
      <c r="EU7" s="151"/>
      <c r="EV7" s="151"/>
      <c r="EW7" s="151"/>
      <c r="EX7" s="151"/>
      <c r="EY7" s="151"/>
      <c r="EZ7" s="151"/>
      <c r="FA7" s="151"/>
      <c r="FB7" s="151"/>
      <c r="FC7" s="151"/>
      <c r="FD7" s="151"/>
      <c r="FE7" s="151"/>
      <c r="FF7" s="151"/>
      <c r="FG7" s="151"/>
      <c r="FH7" s="151"/>
      <c r="FI7" s="151"/>
      <c r="FJ7" s="151"/>
      <c r="FK7" s="151"/>
      <c r="FL7" s="151"/>
      <c r="FM7" s="151"/>
      <c r="FN7" s="151"/>
      <c r="FO7" s="151"/>
      <c r="FP7" s="151"/>
      <c r="FQ7" s="151"/>
      <c r="FR7" s="151"/>
      <c r="FS7" s="151"/>
      <c r="FT7" s="151"/>
      <c r="FU7" s="151"/>
      <c r="FV7" s="151"/>
      <c r="FW7" s="151"/>
      <c r="FX7" s="151"/>
      <c r="FY7" s="151"/>
      <c r="FZ7" s="151"/>
      <c r="GA7" s="151"/>
      <c r="GB7" s="151"/>
      <c r="GC7" s="151"/>
      <c r="GD7" s="151"/>
      <c r="GE7" s="151"/>
      <c r="GF7" s="151"/>
      <c r="GG7" s="151"/>
      <c r="GH7" s="151"/>
      <c r="GI7" s="151"/>
      <c r="GJ7" s="151"/>
      <c r="GK7" s="151"/>
      <c r="GL7" s="151"/>
      <c r="GM7" s="151"/>
      <c r="GN7" s="151"/>
      <c r="GO7" s="151"/>
      <c r="GP7" s="151"/>
      <c r="GQ7" s="151"/>
      <c r="GR7" s="151"/>
      <c r="GS7" s="151"/>
      <c r="GT7" s="151"/>
      <c r="GU7" s="151"/>
      <c r="GV7" s="151"/>
      <c r="GW7" s="151"/>
      <c r="GX7" s="151"/>
      <c r="GY7" s="151"/>
      <c r="GZ7" s="151"/>
      <c r="HA7" s="151"/>
      <c r="HB7" s="151"/>
      <c r="HC7" s="151"/>
      <c r="HD7" s="151"/>
      <c r="HE7" s="151"/>
      <c r="HF7" s="151"/>
      <c r="HG7" s="151"/>
      <c r="HH7" s="151"/>
      <c r="HI7" s="151"/>
      <c r="HJ7" s="151"/>
      <c r="HK7" s="151"/>
      <c r="HL7" s="151"/>
      <c r="HM7" s="151"/>
      <c r="HN7" s="151"/>
      <c r="HO7" s="151"/>
      <c r="HP7" s="151"/>
      <c r="HQ7" s="151"/>
      <c r="HR7" s="151"/>
      <c r="HS7" s="151"/>
      <c r="HT7" s="151"/>
      <c r="HU7" s="151"/>
      <c r="HV7" s="151"/>
      <c r="HW7" s="151"/>
      <c r="HX7" s="151"/>
      <c r="HY7" s="151"/>
      <c r="HZ7" s="151"/>
      <c r="IA7" s="151"/>
      <c r="IB7" s="151"/>
      <c r="IC7" s="151"/>
      <c r="ID7" s="151"/>
      <c r="IE7" s="151"/>
      <c r="IF7" s="151"/>
      <c r="IG7" s="151"/>
      <c r="IH7" s="151"/>
      <c r="II7" s="151"/>
      <c r="IJ7" s="151"/>
      <c r="IK7" s="151"/>
      <c r="IL7" s="151"/>
      <c r="IM7" s="151"/>
      <c r="IN7" s="151"/>
      <c r="IO7" s="151"/>
      <c r="IP7" s="151"/>
      <c r="IQ7" s="151"/>
      <c r="IR7" s="151"/>
      <c r="IS7" s="151"/>
      <c r="IT7" s="151"/>
      <c r="IU7" s="151"/>
      <c r="IV7" s="151"/>
      <c r="IW7" s="151"/>
      <c r="IX7" s="151"/>
      <c r="IY7" s="151"/>
      <c r="IZ7" s="151"/>
      <c r="JA7" s="151"/>
      <c r="JB7" s="151"/>
      <c r="JC7" s="151"/>
      <c r="JD7" s="151"/>
      <c r="JE7" s="151"/>
      <c r="JF7" s="151"/>
      <c r="JG7" s="151"/>
      <c r="JH7" s="151"/>
      <c r="JI7" s="151"/>
      <c r="JJ7" s="151"/>
      <c r="JK7" s="151"/>
      <c r="JL7" s="151"/>
      <c r="JM7" s="151"/>
      <c r="JN7" s="151"/>
      <c r="JO7" s="151"/>
      <c r="JP7" s="151"/>
      <c r="JQ7" s="151"/>
      <c r="JR7" s="151"/>
      <c r="JS7" s="151"/>
      <c r="JT7" s="151"/>
      <c r="JU7" s="151"/>
      <c r="JV7" s="151"/>
      <c r="JW7" s="151"/>
      <c r="JX7" s="151"/>
      <c r="JY7" s="151"/>
      <c r="JZ7" s="151"/>
      <c r="KA7" s="151"/>
      <c r="KB7" s="151"/>
      <c r="KC7" s="151"/>
      <c r="KD7" s="151"/>
      <c r="KE7" s="151"/>
      <c r="KF7" s="151"/>
      <c r="KG7" s="151"/>
      <c r="KH7" s="151"/>
      <c r="KI7" s="151"/>
      <c r="KJ7" s="151"/>
      <c r="KK7" s="151"/>
      <c r="KL7" s="151"/>
      <c r="KM7" s="151"/>
      <c r="KN7" s="151"/>
      <c r="KO7" s="151"/>
      <c r="KP7" s="151"/>
      <c r="KQ7" s="151"/>
      <c r="KR7" s="151"/>
      <c r="KS7" s="151"/>
      <c r="KT7" s="151"/>
      <c r="KU7" s="151"/>
      <c r="KV7" s="151"/>
      <c r="KW7" s="151"/>
      <c r="KX7" s="151"/>
      <c r="KY7" s="151"/>
      <c r="KZ7" s="151"/>
      <c r="LA7" s="151"/>
      <c r="LB7" s="151"/>
      <c r="LC7" s="151"/>
      <c r="LD7" s="151"/>
      <c r="LE7" s="151"/>
      <c r="LF7" s="151"/>
      <c r="LG7" s="151"/>
      <c r="LH7" s="151"/>
      <c r="LI7" s="151"/>
      <c r="LJ7" s="151"/>
      <c r="LK7" s="151"/>
      <c r="LL7" s="151"/>
      <c r="LM7" s="151"/>
      <c r="LN7" s="151"/>
      <c r="LO7" s="151"/>
      <c r="LP7" s="151"/>
      <c r="LQ7" s="151"/>
      <c r="LR7" s="151"/>
      <c r="LS7" s="151"/>
      <c r="LT7" s="151"/>
      <c r="LU7" s="151"/>
      <c r="LV7" s="151"/>
      <c r="LW7" s="151"/>
      <c r="LX7" s="151"/>
      <c r="LY7" s="151"/>
      <c r="LZ7" s="151"/>
      <c r="MA7" s="151"/>
      <c r="MB7" s="151"/>
      <c r="MC7" s="151"/>
      <c r="MD7" s="151"/>
      <c r="ME7" s="151"/>
      <c r="MF7" s="151"/>
      <c r="MG7" s="151"/>
      <c r="MH7" s="151"/>
      <c r="MI7" s="151"/>
      <c r="MJ7" s="151"/>
      <c r="MK7" s="151"/>
      <c r="ML7" s="151"/>
      <c r="MM7" s="151"/>
      <c r="MN7" s="151"/>
      <c r="MO7" s="151"/>
      <c r="MP7" s="151"/>
      <c r="MQ7" s="151"/>
      <c r="MR7" s="151"/>
      <c r="MS7" s="151"/>
      <c r="MT7" s="151"/>
      <c r="MU7" s="151"/>
      <c r="MV7" s="151"/>
      <c r="MW7" s="151"/>
      <c r="MX7" s="151"/>
      <c r="MY7" s="151"/>
      <c r="MZ7" s="151"/>
      <c r="NA7" s="151"/>
      <c r="NB7" s="151"/>
      <c r="NC7" s="151"/>
      <c r="ND7" s="151"/>
      <c r="NE7" s="151"/>
      <c r="NF7" s="151"/>
      <c r="NG7" s="151"/>
      <c r="NH7" s="151"/>
      <c r="NI7" s="151"/>
    </row>
    <row r="8" spans="1:374" ht="18.75" customHeight="1">
      <c r="A8" s="251" t="str">
        <f>Service</f>
        <v>AMAFAR Intervenants</v>
      </c>
      <c r="B8" s="252"/>
      <c r="C8" s="252"/>
      <c r="D8" s="253"/>
      <c r="E8" s="39"/>
      <c r="F8" s="39"/>
      <c r="G8" s="45"/>
      <c r="H8" s="72" t="str">
        <f>UPPER(TEXT(DATE(AN,1,1),"MMMM AAAA"))</f>
        <v>JANVIER 2015</v>
      </c>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4"/>
      <c r="AM8" s="71" t="str">
        <f>UPPER(TEXT(DATE(AN,2,1),"MMMM AAAA"))</f>
        <v>FÉVRIER 2015</v>
      </c>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69"/>
      <c r="BP8" s="73" t="str">
        <f>UPPER(TEXT(DATE(AN,3,1),"MMMM AAAA"))</f>
        <v>MARS 2015</v>
      </c>
      <c r="BQ8" s="73"/>
      <c r="BR8" s="73"/>
      <c r="BS8" s="73"/>
      <c r="BT8" s="73"/>
      <c r="BU8" s="73"/>
      <c r="BV8" s="73"/>
      <c r="BW8" s="73"/>
      <c r="BX8" s="73"/>
      <c r="BY8" s="73"/>
      <c r="BZ8" s="73"/>
      <c r="CA8" s="73"/>
      <c r="CB8" s="73"/>
      <c r="CC8" s="73"/>
      <c r="CD8" s="73"/>
      <c r="CE8" s="73"/>
      <c r="CF8" s="73"/>
      <c r="CG8" s="73"/>
      <c r="CH8" s="73"/>
      <c r="CI8" s="73"/>
      <c r="CJ8" s="73"/>
      <c r="CK8" s="73"/>
      <c r="CL8" s="73"/>
      <c r="CM8" s="73"/>
      <c r="CN8" s="73"/>
      <c r="CO8" s="73"/>
      <c r="CP8" s="73"/>
      <c r="CQ8" s="73"/>
      <c r="CR8" s="73"/>
      <c r="CS8" s="73"/>
      <c r="CT8" s="70"/>
      <c r="CU8" s="71" t="str">
        <f>UPPER(TEXT(DATE(AN,4,1),"MMMM AAAA"))</f>
        <v>AVRIL 2015</v>
      </c>
      <c r="CV8" s="71"/>
      <c r="CW8" s="71"/>
      <c r="CX8" s="71"/>
      <c r="CY8" s="71"/>
      <c r="CZ8" s="71"/>
      <c r="DA8" s="71"/>
      <c r="DB8" s="71"/>
      <c r="DC8" s="71"/>
      <c r="DD8" s="71"/>
      <c r="DE8" s="71"/>
      <c r="DF8" s="71"/>
      <c r="DG8" s="71"/>
      <c r="DH8" s="71"/>
      <c r="DI8" s="71"/>
      <c r="DJ8" s="71"/>
      <c r="DK8" s="71"/>
      <c r="DL8" s="71"/>
      <c r="DM8" s="71"/>
      <c r="DN8" s="71"/>
      <c r="DO8" s="71"/>
      <c r="DP8" s="71"/>
      <c r="DQ8" s="71"/>
      <c r="DR8" s="71"/>
      <c r="DS8" s="71"/>
      <c r="DT8" s="71"/>
      <c r="DU8" s="71"/>
      <c r="DV8" s="71"/>
      <c r="DW8" s="71"/>
      <c r="DX8" s="69"/>
      <c r="DY8" s="73" t="str">
        <f>UPPER(TEXT(DATE(AN,5,1),"MMMM AAAA"))</f>
        <v>MAI 2015</v>
      </c>
      <c r="DZ8" s="73"/>
      <c r="EA8" s="73"/>
      <c r="EB8" s="73"/>
      <c r="EC8" s="73"/>
      <c r="ED8" s="73"/>
      <c r="EE8" s="73"/>
      <c r="EF8" s="73"/>
      <c r="EG8" s="73"/>
      <c r="EH8" s="73"/>
      <c r="EI8" s="73"/>
      <c r="EJ8" s="73"/>
      <c r="EK8" s="73"/>
      <c r="EL8" s="73"/>
      <c r="EM8" s="73"/>
      <c r="EN8" s="73"/>
      <c r="EO8" s="73"/>
      <c r="EP8" s="73"/>
      <c r="EQ8" s="73"/>
      <c r="ER8" s="73"/>
      <c r="ES8" s="73"/>
      <c r="ET8" s="73"/>
      <c r="EU8" s="73"/>
      <c r="EV8" s="73"/>
      <c r="EW8" s="73"/>
      <c r="EX8" s="73"/>
      <c r="EY8" s="73"/>
      <c r="EZ8" s="73"/>
      <c r="FA8" s="73"/>
      <c r="FB8" s="73"/>
      <c r="FC8" s="70"/>
      <c r="FD8" s="71" t="str">
        <f>UPPER(TEXT(DATE(AN,6,1),"MMMM AAAA"))</f>
        <v>JUIN 2015</v>
      </c>
      <c r="FE8" s="71"/>
      <c r="FF8" s="71"/>
      <c r="FG8" s="71"/>
      <c r="FH8" s="71"/>
      <c r="FI8" s="71"/>
      <c r="FJ8" s="71"/>
      <c r="FK8" s="71"/>
      <c r="FL8" s="71"/>
      <c r="FM8" s="71"/>
      <c r="FN8" s="71"/>
      <c r="FO8" s="71"/>
      <c r="FP8" s="71"/>
      <c r="FQ8" s="71"/>
      <c r="FR8" s="71"/>
      <c r="FS8" s="71"/>
      <c r="FT8" s="71"/>
      <c r="FU8" s="71"/>
      <c r="FV8" s="71"/>
      <c r="FW8" s="71"/>
      <c r="FX8" s="71"/>
      <c r="FY8" s="71"/>
      <c r="FZ8" s="71"/>
      <c r="GA8" s="71"/>
      <c r="GB8" s="71"/>
      <c r="GC8" s="71"/>
      <c r="GD8" s="71"/>
      <c r="GE8" s="71"/>
      <c r="GF8" s="71"/>
      <c r="GG8" s="69"/>
      <c r="GH8" s="73" t="str">
        <f>UPPER(TEXT(DATE(AN,7,1),"MMMM AAAA"))</f>
        <v>JUILLET 2015</v>
      </c>
      <c r="GI8" s="73"/>
      <c r="GJ8" s="73"/>
      <c r="GK8" s="73"/>
      <c r="GL8" s="73"/>
      <c r="GM8" s="73"/>
      <c r="GN8" s="73"/>
      <c r="GO8" s="73"/>
      <c r="GP8" s="73"/>
      <c r="GQ8" s="73"/>
      <c r="GR8" s="73"/>
      <c r="GS8" s="73"/>
      <c r="GT8" s="73"/>
      <c r="GU8" s="73"/>
      <c r="GV8" s="73"/>
      <c r="GW8" s="73"/>
      <c r="GX8" s="73"/>
      <c r="GY8" s="73"/>
      <c r="GZ8" s="73"/>
      <c r="HA8" s="73"/>
      <c r="HB8" s="73"/>
      <c r="HC8" s="73"/>
      <c r="HD8" s="73"/>
      <c r="HE8" s="73"/>
      <c r="HF8" s="73"/>
      <c r="HG8" s="73"/>
      <c r="HH8" s="73"/>
      <c r="HI8" s="73"/>
      <c r="HJ8" s="73"/>
      <c r="HK8" s="73"/>
      <c r="HL8" s="70"/>
      <c r="HM8" s="71" t="str">
        <f>UPPER(TEXT(DATE(AN,8,1),"MMMM AAAA"))</f>
        <v>AOÛT 2015</v>
      </c>
      <c r="HN8" s="71"/>
      <c r="HO8" s="71"/>
      <c r="HP8" s="71"/>
      <c r="HQ8" s="71"/>
      <c r="HR8" s="71"/>
      <c r="HS8" s="71"/>
      <c r="HT8" s="71"/>
      <c r="HU8" s="71"/>
      <c r="HV8" s="71"/>
      <c r="HW8" s="71"/>
      <c r="HX8" s="71"/>
      <c r="HY8" s="71"/>
      <c r="HZ8" s="71"/>
      <c r="IA8" s="71"/>
      <c r="IB8" s="71"/>
      <c r="IC8" s="71"/>
      <c r="ID8" s="71"/>
      <c r="IE8" s="71"/>
      <c r="IF8" s="71"/>
      <c r="IG8" s="71"/>
      <c r="IH8" s="71"/>
      <c r="II8" s="71"/>
      <c r="IJ8" s="71"/>
      <c r="IK8" s="71"/>
      <c r="IL8" s="71"/>
      <c r="IM8" s="71"/>
      <c r="IN8" s="71"/>
      <c r="IO8" s="71"/>
      <c r="IP8" s="71"/>
      <c r="IQ8" s="69"/>
      <c r="IR8" s="73" t="str">
        <f>UPPER(TEXT(DATE(AN,9,1),"MMMM AAAA"))</f>
        <v>SEPTEMBRE 2015</v>
      </c>
      <c r="IS8" s="73"/>
      <c r="IT8" s="73"/>
      <c r="IU8" s="73"/>
      <c r="IV8" s="73"/>
      <c r="IW8" s="73"/>
      <c r="IX8" s="73"/>
      <c r="IY8" s="73"/>
      <c r="IZ8" s="73"/>
      <c r="JA8" s="73"/>
      <c r="JB8" s="73"/>
      <c r="JC8" s="73"/>
      <c r="JD8" s="73"/>
      <c r="JE8" s="73"/>
      <c r="JF8" s="73"/>
      <c r="JG8" s="73"/>
      <c r="JH8" s="73"/>
      <c r="JI8" s="73"/>
      <c r="JJ8" s="73"/>
      <c r="JK8" s="73"/>
      <c r="JL8" s="73"/>
      <c r="JM8" s="73"/>
      <c r="JN8" s="73"/>
      <c r="JO8" s="73"/>
      <c r="JP8" s="73"/>
      <c r="JQ8" s="73"/>
      <c r="JR8" s="73"/>
      <c r="JS8" s="73"/>
      <c r="JT8" s="73"/>
      <c r="JU8" s="70"/>
      <c r="JV8" s="71" t="str">
        <f>UPPER(TEXT(DATE(AN,10,1),"MMMM AAAA"))</f>
        <v>OCTOBRE 2015</v>
      </c>
      <c r="JW8" s="71"/>
      <c r="JX8" s="71"/>
      <c r="JY8" s="71"/>
      <c r="JZ8" s="71"/>
      <c r="KA8" s="71"/>
      <c r="KB8" s="71"/>
      <c r="KC8" s="71"/>
      <c r="KD8" s="71"/>
      <c r="KE8" s="71"/>
      <c r="KF8" s="71"/>
      <c r="KG8" s="71"/>
      <c r="KH8" s="71"/>
      <c r="KI8" s="71"/>
      <c r="KJ8" s="71"/>
      <c r="KK8" s="71"/>
      <c r="KL8" s="71"/>
      <c r="KM8" s="71"/>
      <c r="KN8" s="71"/>
      <c r="KO8" s="71"/>
      <c r="KP8" s="71"/>
      <c r="KQ8" s="71"/>
      <c r="KR8" s="71"/>
      <c r="KS8" s="71"/>
      <c r="KT8" s="71"/>
      <c r="KU8" s="71"/>
      <c r="KV8" s="71"/>
      <c r="KW8" s="71"/>
      <c r="KX8" s="71"/>
      <c r="KY8" s="71"/>
      <c r="KZ8" s="69"/>
      <c r="LA8" s="73" t="str">
        <f>UPPER(TEXT(DATE(AN,11,1),"MMMM AAAA"))</f>
        <v>NOVEMBRE 2015</v>
      </c>
      <c r="LB8" s="73"/>
      <c r="LC8" s="73"/>
      <c r="LD8" s="73"/>
      <c r="LE8" s="73"/>
      <c r="LF8" s="73"/>
      <c r="LG8" s="73"/>
      <c r="LH8" s="73"/>
      <c r="LI8" s="73"/>
      <c r="LJ8" s="73"/>
      <c r="LK8" s="73"/>
      <c r="LL8" s="73"/>
      <c r="LM8" s="73"/>
      <c r="LN8" s="73"/>
      <c r="LO8" s="73"/>
      <c r="LP8" s="73"/>
      <c r="LQ8" s="73"/>
      <c r="LR8" s="73"/>
      <c r="LS8" s="73"/>
      <c r="LT8" s="73"/>
      <c r="LU8" s="73"/>
      <c r="LV8" s="73"/>
      <c r="LW8" s="73"/>
      <c r="LX8" s="73"/>
      <c r="LY8" s="73"/>
      <c r="LZ8" s="73"/>
      <c r="MA8" s="73"/>
      <c r="MB8" s="73"/>
      <c r="MC8" s="73"/>
      <c r="MD8" s="70"/>
      <c r="ME8" s="71" t="str">
        <f>UPPER(TEXT(DATE(AN,12,1),"MMMM AAAA"))</f>
        <v>DÉCEMBRE 2015</v>
      </c>
      <c r="MF8" s="71"/>
      <c r="MG8" s="71"/>
      <c r="MH8" s="71"/>
      <c r="MI8" s="71"/>
      <c r="MJ8" s="71"/>
      <c r="MK8" s="71"/>
      <c r="ML8" s="71"/>
      <c r="MM8" s="71"/>
      <c r="MN8" s="71"/>
      <c r="MO8" s="71"/>
      <c r="MP8" s="71"/>
      <c r="MQ8" s="71"/>
      <c r="MR8" s="71"/>
      <c r="MS8" s="71"/>
      <c r="MT8" s="71"/>
      <c r="MU8" s="71"/>
      <c r="MV8" s="71"/>
      <c r="MW8" s="71"/>
      <c r="MX8" s="71"/>
      <c r="MY8" s="71"/>
      <c r="MZ8" s="71"/>
      <c r="NA8" s="71"/>
      <c r="NB8" s="71"/>
      <c r="NC8" s="71"/>
      <c r="ND8" s="71"/>
      <c r="NE8" s="71"/>
      <c r="NF8" s="71"/>
      <c r="NG8" s="71"/>
      <c r="NH8" s="71"/>
      <c r="NI8" s="69"/>
    </row>
    <row r="9" spans="1:374" ht="18.75" customHeight="1">
      <c r="A9" s="254"/>
      <c r="B9" s="255"/>
      <c r="C9" s="255"/>
      <c r="D9" s="256"/>
      <c r="E9" s="96"/>
      <c r="F9" s="97" t="s">
        <v>127</v>
      </c>
      <c r="G9" s="98"/>
      <c r="H9" s="28">
        <f>INT(MOD(INT((H15-2)/7)+0.6,52+5/28))+1</f>
        <v>1</v>
      </c>
      <c r="I9" s="29">
        <f t="shared" ref="I9:BT9" si="0">INT(MOD(INT((I15-2)/7)+0.6,52+5/28))+1</f>
        <v>1</v>
      </c>
      <c r="J9" s="30">
        <f t="shared" si="0"/>
        <v>1</v>
      </c>
      <c r="K9" s="30">
        <f t="shared" si="0"/>
        <v>1</v>
      </c>
      <c r="L9" s="30">
        <f t="shared" si="0"/>
        <v>2</v>
      </c>
      <c r="M9" s="30">
        <f t="shared" si="0"/>
        <v>2</v>
      </c>
      <c r="N9" s="31">
        <f t="shared" si="0"/>
        <v>2</v>
      </c>
      <c r="O9" s="31">
        <f t="shared" si="0"/>
        <v>2</v>
      </c>
      <c r="P9" s="30">
        <f t="shared" si="0"/>
        <v>2</v>
      </c>
      <c r="Q9" s="30">
        <f t="shared" si="0"/>
        <v>2</v>
      </c>
      <c r="R9" s="29">
        <f t="shared" si="0"/>
        <v>2</v>
      </c>
      <c r="S9" s="30">
        <f t="shared" si="0"/>
        <v>3</v>
      </c>
      <c r="T9" s="30">
        <f t="shared" si="0"/>
        <v>3</v>
      </c>
      <c r="U9" s="30">
        <f t="shared" si="0"/>
        <v>3</v>
      </c>
      <c r="V9" s="30">
        <f t="shared" si="0"/>
        <v>3</v>
      </c>
      <c r="W9" s="30">
        <f t="shared" si="0"/>
        <v>3</v>
      </c>
      <c r="X9" s="30">
        <f t="shared" si="0"/>
        <v>3</v>
      </c>
      <c r="Y9" s="31">
        <f t="shared" si="0"/>
        <v>3</v>
      </c>
      <c r="Z9" s="31">
        <f t="shared" si="0"/>
        <v>4</v>
      </c>
      <c r="AA9" s="30">
        <f t="shared" si="0"/>
        <v>4</v>
      </c>
      <c r="AB9" s="30">
        <f t="shared" si="0"/>
        <v>4</v>
      </c>
      <c r="AC9" s="29">
        <f t="shared" si="0"/>
        <v>4</v>
      </c>
      <c r="AD9" s="30">
        <f t="shared" si="0"/>
        <v>4</v>
      </c>
      <c r="AE9" s="30">
        <f t="shared" si="0"/>
        <v>4</v>
      </c>
      <c r="AF9" s="30">
        <f t="shared" si="0"/>
        <v>4</v>
      </c>
      <c r="AG9" s="30">
        <f t="shared" si="0"/>
        <v>5</v>
      </c>
      <c r="AH9" s="30">
        <f t="shared" si="0"/>
        <v>5</v>
      </c>
      <c r="AI9" s="31">
        <f t="shared" si="0"/>
        <v>5</v>
      </c>
      <c r="AJ9" s="31">
        <f t="shared" si="0"/>
        <v>5</v>
      </c>
      <c r="AK9" s="30">
        <f t="shared" si="0"/>
        <v>5</v>
      </c>
      <c r="AL9" s="34">
        <f t="shared" si="0"/>
        <v>5</v>
      </c>
      <c r="AM9" s="32">
        <f t="shared" si="0"/>
        <v>5</v>
      </c>
      <c r="AN9" s="30">
        <f t="shared" si="0"/>
        <v>6</v>
      </c>
      <c r="AO9" s="30">
        <f t="shared" si="0"/>
        <v>6</v>
      </c>
      <c r="AP9" s="30">
        <f t="shared" si="0"/>
        <v>6</v>
      </c>
      <c r="AQ9" s="30">
        <f t="shared" si="0"/>
        <v>6</v>
      </c>
      <c r="AR9" s="30">
        <f t="shared" si="0"/>
        <v>6</v>
      </c>
      <c r="AS9" s="30">
        <f t="shared" si="0"/>
        <v>6</v>
      </c>
      <c r="AT9" s="30">
        <f t="shared" si="0"/>
        <v>6</v>
      </c>
      <c r="AU9" s="30">
        <f t="shared" si="0"/>
        <v>7</v>
      </c>
      <c r="AV9" s="30">
        <f t="shared" si="0"/>
        <v>7</v>
      </c>
      <c r="AW9" s="30">
        <f t="shared" si="0"/>
        <v>7</v>
      </c>
      <c r="AX9" s="30">
        <f t="shared" si="0"/>
        <v>7</v>
      </c>
      <c r="AY9" s="30">
        <f t="shared" si="0"/>
        <v>7</v>
      </c>
      <c r="AZ9" s="30">
        <f t="shared" si="0"/>
        <v>7</v>
      </c>
      <c r="BA9" s="30">
        <f t="shared" si="0"/>
        <v>7</v>
      </c>
      <c r="BB9" s="30">
        <f t="shared" si="0"/>
        <v>8</v>
      </c>
      <c r="BC9" s="30">
        <f t="shared" si="0"/>
        <v>8</v>
      </c>
      <c r="BD9" s="30">
        <f t="shared" si="0"/>
        <v>8</v>
      </c>
      <c r="BE9" s="30">
        <f t="shared" si="0"/>
        <v>8</v>
      </c>
      <c r="BF9" s="30">
        <f t="shared" si="0"/>
        <v>8</v>
      </c>
      <c r="BG9" s="30">
        <f t="shared" si="0"/>
        <v>8</v>
      </c>
      <c r="BH9" s="30">
        <f t="shared" si="0"/>
        <v>8</v>
      </c>
      <c r="BI9" s="30">
        <f t="shared" si="0"/>
        <v>9</v>
      </c>
      <c r="BJ9" s="30">
        <f t="shared" si="0"/>
        <v>9</v>
      </c>
      <c r="BK9" s="30">
        <f t="shared" si="0"/>
        <v>9</v>
      </c>
      <c r="BL9" s="30">
        <f t="shared" si="0"/>
        <v>9</v>
      </c>
      <c r="BM9" s="30">
        <f t="shared" si="0"/>
        <v>9</v>
      </c>
      <c r="BN9" s="30">
        <f t="shared" si="0"/>
        <v>9</v>
      </c>
      <c r="BO9" s="30">
        <f t="shared" si="0"/>
        <v>9</v>
      </c>
      <c r="BP9" s="30">
        <f t="shared" si="0"/>
        <v>10</v>
      </c>
      <c r="BQ9" s="30">
        <f t="shared" si="0"/>
        <v>10</v>
      </c>
      <c r="BR9" s="30">
        <f t="shared" si="0"/>
        <v>10</v>
      </c>
      <c r="BS9" s="30">
        <f t="shared" si="0"/>
        <v>10</v>
      </c>
      <c r="BT9" s="30">
        <f t="shared" si="0"/>
        <v>10</v>
      </c>
      <c r="BU9" s="30">
        <f t="shared" ref="BU9:EF9" si="1">INT(MOD(INT((BU15-2)/7)+0.6,52+5/28))+1</f>
        <v>10</v>
      </c>
      <c r="BV9" s="30">
        <f t="shared" si="1"/>
        <v>10</v>
      </c>
      <c r="BW9" s="30">
        <f t="shared" si="1"/>
        <v>11</v>
      </c>
      <c r="BX9" s="30">
        <f t="shared" si="1"/>
        <v>11</v>
      </c>
      <c r="BY9" s="30">
        <f t="shared" si="1"/>
        <v>11</v>
      </c>
      <c r="BZ9" s="30">
        <f t="shared" si="1"/>
        <v>11</v>
      </c>
      <c r="CA9" s="30">
        <f t="shared" si="1"/>
        <v>11</v>
      </c>
      <c r="CB9" s="30">
        <f t="shared" si="1"/>
        <v>11</v>
      </c>
      <c r="CC9" s="30">
        <f t="shared" si="1"/>
        <v>11</v>
      </c>
      <c r="CD9" s="30">
        <f t="shared" si="1"/>
        <v>12</v>
      </c>
      <c r="CE9" s="30">
        <f t="shared" si="1"/>
        <v>12</v>
      </c>
      <c r="CF9" s="30">
        <f t="shared" si="1"/>
        <v>12</v>
      </c>
      <c r="CG9" s="30">
        <f t="shared" si="1"/>
        <v>12</v>
      </c>
      <c r="CH9" s="30">
        <f t="shared" si="1"/>
        <v>12</v>
      </c>
      <c r="CI9" s="30">
        <f t="shared" si="1"/>
        <v>12</v>
      </c>
      <c r="CJ9" s="30">
        <f t="shared" si="1"/>
        <v>12</v>
      </c>
      <c r="CK9" s="30">
        <f t="shared" si="1"/>
        <v>13</v>
      </c>
      <c r="CL9" s="30">
        <f t="shared" si="1"/>
        <v>13</v>
      </c>
      <c r="CM9" s="30">
        <f t="shared" si="1"/>
        <v>13</v>
      </c>
      <c r="CN9" s="30">
        <f t="shared" si="1"/>
        <v>13</v>
      </c>
      <c r="CO9" s="30">
        <f t="shared" si="1"/>
        <v>13</v>
      </c>
      <c r="CP9" s="30">
        <f t="shared" si="1"/>
        <v>13</v>
      </c>
      <c r="CQ9" s="30">
        <f t="shared" si="1"/>
        <v>13</v>
      </c>
      <c r="CR9" s="30">
        <f t="shared" si="1"/>
        <v>14</v>
      </c>
      <c r="CS9" s="30">
        <f t="shared" si="1"/>
        <v>14</v>
      </c>
      <c r="CT9" s="30">
        <f t="shared" si="1"/>
        <v>14</v>
      </c>
      <c r="CU9" s="30">
        <f t="shared" si="1"/>
        <v>14</v>
      </c>
      <c r="CV9" s="30">
        <f t="shared" si="1"/>
        <v>14</v>
      </c>
      <c r="CW9" s="30">
        <f t="shared" si="1"/>
        <v>14</v>
      </c>
      <c r="CX9" s="30">
        <f t="shared" si="1"/>
        <v>14</v>
      </c>
      <c r="CY9" s="30">
        <f t="shared" si="1"/>
        <v>15</v>
      </c>
      <c r="CZ9" s="30">
        <f t="shared" si="1"/>
        <v>15</v>
      </c>
      <c r="DA9" s="30">
        <f t="shared" si="1"/>
        <v>15</v>
      </c>
      <c r="DB9" s="30">
        <f t="shared" si="1"/>
        <v>15</v>
      </c>
      <c r="DC9" s="30">
        <f t="shared" si="1"/>
        <v>15</v>
      </c>
      <c r="DD9" s="30">
        <f t="shared" si="1"/>
        <v>15</v>
      </c>
      <c r="DE9" s="30">
        <f t="shared" si="1"/>
        <v>15</v>
      </c>
      <c r="DF9" s="30">
        <f t="shared" si="1"/>
        <v>16</v>
      </c>
      <c r="DG9" s="30">
        <f t="shared" si="1"/>
        <v>16</v>
      </c>
      <c r="DH9" s="30">
        <f t="shared" si="1"/>
        <v>16</v>
      </c>
      <c r="DI9" s="30">
        <f t="shared" si="1"/>
        <v>16</v>
      </c>
      <c r="DJ9" s="30">
        <f t="shared" si="1"/>
        <v>16</v>
      </c>
      <c r="DK9" s="30">
        <f t="shared" si="1"/>
        <v>16</v>
      </c>
      <c r="DL9" s="30">
        <f t="shared" si="1"/>
        <v>16</v>
      </c>
      <c r="DM9" s="30">
        <f t="shared" si="1"/>
        <v>17</v>
      </c>
      <c r="DN9" s="30">
        <f t="shared" si="1"/>
        <v>17</v>
      </c>
      <c r="DO9" s="30">
        <f t="shared" si="1"/>
        <v>17</v>
      </c>
      <c r="DP9" s="30">
        <f t="shared" si="1"/>
        <v>17</v>
      </c>
      <c r="DQ9" s="30">
        <f t="shared" si="1"/>
        <v>17</v>
      </c>
      <c r="DR9" s="30">
        <f t="shared" si="1"/>
        <v>17</v>
      </c>
      <c r="DS9" s="30">
        <f t="shared" si="1"/>
        <v>17</v>
      </c>
      <c r="DT9" s="30">
        <f t="shared" si="1"/>
        <v>18</v>
      </c>
      <c r="DU9" s="30">
        <f t="shared" si="1"/>
        <v>18</v>
      </c>
      <c r="DV9" s="30">
        <f t="shared" si="1"/>
        <v>18</v>
      </c>
      <c r="DW9" s="30">
        <f t="shared" si="1"/>
        <v>18</v>
      </c>
      <c r="DX9" s="30">
        <f t="shared" si="1"/>
        <v>18</v>
      </c>
      <c r="DY9" s="30">
        <f t="shared" si="1"/>
        <v>18</v>
      </c>
      <c r="DZ9" s="30">
        <f t="shared" si="1"/>
        <v>18</v>
      </c>
      <c r="EA9" s="30">
        <f t="shared" si="1"/>
        <v>19</v>
      </c>
      <c r="EB9" s="30">
        <f t="shared" si="1"/>
        <v>19</v>
      </c>
      <c r="EC9" s="30">
        <f t="shared" si="1"/>
        <v>19</v>
      </c>
      <c r="ED9" s="30">
        <f t="shared" si="1"/>
        <v>19</v>
      </c>
      <c r="EE9" s="30">
        <f t="shared" si="1"/>
        <v>19</v>
      </c>
      <c r="EF9" s="30">
        <f t="shared" si="1"/>
        <v>19</v>
      </c>
      <c r="EG9" s="30">
        <f t="shared" ref="EG9:GR9" si="2">INT(MOD(INT((EG15-2)/7)+0.6,52+5/28))+1</f>
        <v>19</v>
      </c>
      <c r="EH9" s="30">
        <f t="shared" si="2"/>
        <v>20</v>
      </c>
      <c r="EI9" s="30">
        <f t="shared" si="2"/>
        <v>20</v>
      </c>
      <c r="EJ9" s="30">
        <f t="shared" si="2"/>
        <v>20</v>
      </c>
      <c r="EK9" s="30">
        <f t="shared" si="2"/>
        <v>20</v>
      </c>
      <c r="EL9" s="30">
        <f t="shared" si="2"/>
        <v>20</v>
      </c>
      <c r="EM9" s="30">
        <f t="shared" si="2"/>
        <v>20</v>
      </c>
      <c r="EN9" s="30">
        <f t="shared" si="2"/>
        <v>20</v>
      </c>
      <c r="EO9" s="30">
        <f t="shared" si="2"/>
        <v>21</v>
      </c>
      <c r="EP9" s="30">
        <f t="shared" si="2"/>
        <v>21</v>
      </c>
      <c r="EQ9" s="30">
        <f t="shared" si="2"/>
        <v>21</v>
      </c>
      <c r="ER9" s="30">
        <f t="shared" si="2"/>
        <v>21</v>
      </c>
      <c r="ES9" s="30">
        <f t="shared" si="2"/>
        <v>21</v>
      </c>
      <c r="ET9" s="30">
        <f t="shared" si="2"/>
        <v>21</v>
      </c>
      <c r="EU9" s="30">
        <f t="shared" si="2"/>
        <v>21</v>
      </c>
      <c r="EV9" s="30">
        <f t="shared" si="2"/>
        <v>22</v>
      </c>
      <c r="EW9" s="30">
        <f t="shared" si="2"/>
        <v>22</v>
      </c>
      <c r="EX9" s="30">
        <f t="shared" si="2"/>
        <v>22</v>
      </c>
      <c r="EY9" s="30">
        <f t="shared" si="2"/>
        <v>22</v>
      </c>
      <c r="EZ9" s="30">
        <f t="shared" si="2"/>
        <v>22</v>
      </c>
      <c r="FA9" s="30">
        <f t="shared" si="2"/>
        <v>22</v>
      </c>
      <c r="FB9" s="30">
        <f t="shared" si="2"/>
        <v>22</v>
      </c>
      <c r="FC9" s="30">
        <f t="shared" si="2"/>
        <v>23</v>
      </c>
      <c r="FD9" s="30">
        <f t="shared" si="2"/>
        <v>23</v>
      </c>
      <c r="FE9" s="30">
        <f t="shared" si="2"/>
        <v>23</v>
      </c>
      <c r="FF9" s="30">
        <f t="shared" si="2"/>
        <v>23</v>
      </c>
      <c r="FG9" s="30">
        <f t="shared" si="2"/>
        <v>23</v>
      </c>
      <c r="FH9" s="30">
        <f t="shared" si="2"/>
        <v>23</v>
      </c>
      <c r="FI9" s="30">
        <f t="shared" si="2"/>
        <v>23</v>
      </c>
      <c r="FJ9" s="30">
        <f t="shared" si="2"/>
        <v>24</v>
      </c>
      <c r="FK9" s="30">
        <f t="shared" si="2"/>
        <v>24</v>
      </c>
      <c r="FL9" s="30">
        <f t="shared" si="2"/>
        <v>24</v>
      </c>
      <c r="FM9" s="30">
        <f t="shared" si="2"/>
        <v>24</v>
      </c>
      <c r="FN9" s="30">
        <f t="shared" si="2"/>
        <v>24</v>
      </c>
      <c r="FO9" s="30">
        <f t="shared" si="2"/>
        <v>24</v>
      </c>
      <c r="FP9" s="30">
        <f t="shared" si="2"/>
        <v>24</v>
      </c>
      <c r="FQ9" s="30">
        <f t="shared" si="2"/>
        <v>25</v>
      </c>
      <c r="FR9" s="30">
        <f t="shared" si="2"/>
        <v>25</v>
      </c>
      <c r="FS9" s="30">
        <f t="shared" si="2"/>
        <v>25</v>
      </c>
      <c r="FT9" s="30">
        <f t="shared" si="2"/>
        <v>25</v>
      </c>
      <c r="FU9" s="30">
        <f t="shared" si="2"/>
        <v>25</v>
      </c>
      <c r="FV9" s="30">
        <f t="shared" si="2"/>
        <v>25</v>
      </c>
      <c r="FW9" s="30">
        <f t="shared" si="2"/>
        <v>25</v>
      </c>
      <c r="FX9" s="30">
        <f t="shared" si="2"/>
        <v>26</v>
      </c>
      <c r="FY9" s="30">
        <f t="shared" si="2"/>
        <v>26</v>
      </c>
      <c r="FZ9" s="30">
        <f t="shared" si="2"/>
        <v>26</v>
      </c>
      <c r="GA9" s="30">
        <f t="shared" si="2"/>
        <v>26</v>
      </c>
      <c r="GB9" s="30">
        <f t="shared" si="2"/>
        <v>26</v>
      </c>
      <c r="GC9" s="30">
        <f t="shared" si="2"/>
        <v>26</v>
      </c>
      <c r="GD9" s="30">
        <f t="shared" si="2"/>
        <v>26</v>
      </c>
      <c r="GE9" s="30">
        <f t="shared" si="2"/>
        <v>27</v>
      </c>
      <c r="GF9" s="30">
        <f t="shared" si="2"/>
        <v>27</v>
      </c>
      <c r="GG9" s="30">
        <f t="shared" si="2"/>
        <v>27</v>
      </c>
      <c r="GH9" s="30">
        <f t="shared" si="2"/>
        <v>27</v>
      </c>
      <c r="GI9" s="30">
        <f t="shared" si="2"/>
        <v>27</v>
      </c>
      <c r="GJ9" s="30">
        <f t="shared" si="2"/>
        <v>27</v>
      </c>
      <c r="GK9" s="30">
        <f t="shared" si="2"/>
        <v>27</v>
      </c>
      <c r="GL9" s="30">
        <f t="shared" si="2"/>
        <v>28</v>
      </c>
      <c r="GM9" s="30">
        <f t="shared" si="2"/>
        <v>28</v>
      </c>
      <c r="GN9" s="30">
        <f t="shared" si="2"/>
        <v>28</v>
      </c>
      <c r="GO9" s="30">
        <f t="shared" si="2"/>
        <v>28</v>
      </c>
      <c r="GP9" s="30">
        <f t="shared" si="2"/>
        <v>28</v>
      </c>
      <c r="GQ9" s="30">
        <f t="shared" si="2"/>
        <v>28</v>
      </c>
      <c r="GR9" s="30">
        <f t="shared" si="2"/>
        <v>28</v>
      </c>
      <c r="GS9" s="30">
        <f t="shared" ref="GS9:JD9" si="3">INT(MOD(INT((GS15-2)/7)+0.6,52+5/28))+1</f>
        <v>29</v>
      </c>
      <c r="GT9" s="30">
        <f t="shared" si="3"/>
        <v>29</v>
      </c>
      <c r="GU9" s="30">
        <f t="shared" si="3"/>
        <v>29</v>
      </c>
      <c r="GV9" s="30">
        <f t="shared" si="3"/>
        <v>29</v>
      </c>
      <c r="GW9" s="30">
        <f t="shared" si="3"/>
        <v>29</v>
      </c>
      <c r="GX9" s="30">
        <f t="shared" si="3"/>
        <v>29</v>
      </c>
      <c r="GY9" s="30">
        <f t="shared" si="3"/>
        <v>29</v>
      </c>
      <c r="GZ9" s="30">
        <f t="shared" si="3"/>
        <v>30</v>
      </c>
      <c r="HA9" s="30">
        <f t="shared" si="3"/>
        <v>30</v>
      </c>
      <c r="HB9" s="30">
        <f t="shared" si="3"/>
        <v>30</v>
      </c>
      <c r="HC9" s="30">
        <f t="shared" si="3"/>
        <v>30</v>
      </c>
      <c r="HD9" s="30">
        <f t="shared" si="3"/>
        <v>30</v>
      </c>
      <c r="HE9" s="30">
        <f t="shared" si="3"/>
        <v>30</v>
      </c>
      <c r="HF9" s="30">
        <f t="shared" si="3"/>
        <v>30</v>
      </c>
      <c r="HG9" s="30">
        <f t="shared" si="3"/>
        <v>31</v>
      </c>
      <c r="HH9" s="30">
        <f t="shared" si="3"/>
        <v>31</v>
      </c>
      <c r="HI9" s="30">
        <f t="shared" si="3"/>
        <v>31</v>
      </c>
      <c r="HJ9" s="30">
        <f t="shared" si="3"/>
        <v>31</v>
      </c>
      <c r="HK9" s="30">
        <f t="shared" si="3"/>
        <v>31</v>
      </c>
      <c r="HL9" s="30">
        <f t="shared" si="3"/>
        <v>31</v>
      </c>
      <c r="HM9" s="30">
        <f t="shared" si="3"/>
        <v>31</v>
      </c>
      <c r="HN9" s="30">
        <f t="shared" si="3"/>
        <v>32</v>
      </c>
      <c r="HO9" s="30">
        <f t="shared" si="3"/>
        <v>32</v>
      </c>
      <c r="HP9" s="30">
        <f t="shared" si="3"/>
        <v>32</v>
      </c>
      <c r="HQ9" s="30">
        <f t="shared" si="3"/>
        <v>32</v>
      </c>
      <c r="HR9" s="30">
        <f t="shared" si="3"/>
        <v>32</v>
      </c>
      <c r="HS9" s="30">
        <f t="shared" si="3"/>
        <v>32</v>
      </c>
      <c r="HT9" s="30">
        <f t="shared" si="3"/>
        <v>32</v>
      </c>
      <c r="HU9" s="30">
        <f t="shared" si="3"/>
        <v>33</v>
      </c>
      <c r="HV9" s="30">
        <f t="shared" si="3"/>
        <v>33</v>
      </c>
      <c r="HW9" s="30">
        <f t="shared" si="3"/>
        <v>33</v>
      </c>
      <c r="HX9" s="30">
        <f t="shared" si="3"/>
        <v>33</v>
      </c>
      <c r="HY9" s="30">
        <f t="shared" si="3"/>
        <v>33</v>
      </c>
      <c r="HZ9" s="30">
        <f t="shared" si="3"/>
        <v>33</v>
      </c>
      <c r="IA9" s="30">
        <f t="shared" si="3"/>
        <v>33</v>
      </c>
      <c r="IB9" s="30">
        <f t="shared" si="3"/>
        <v>34</v>
      </c>
      <c r="IC9" s="30">
        <f t="shared" si="3"/>
        <v>34</v>
      </c>
      <c r="ID9" s="30">
        <f t="shared" si="3"/>
        <v>34</v>
      </c>
      <c r="IE9" s="30">
        <f t="shared" si="3"/>
        <v>34</v>
      </c>
      <c r="IF9" s="30">
        <f t="shared" si="3"/>
        <v>34</v>
      </c>
      <c r="IG9" s="30">
        <f t="shared" si="3"/>
        <v>34</v>
      </c>
      <c r="IH9" s="30">
        <f t="shared" si="3"/>
        <v>34</v>
      </c>
      <c r="II9" s="30">
        <f t="shared" si="3"/>
        <v>35</v>
      </c>
      <c r="IJ9" s="30">
        <f t="shared" si="3"/>
        <v>35</v>
      </c>
      <c r="IK9" s="30">
        <f t="shared" si="3"/>
        <v>35</v>
      </c>
      <c r="IL9" s="30">
        <f t="shared" si="3"/>
        <v>35</v>
      </c>
      <c r="IM9" s="30">
        <f t="shared" si="3"/>
        <v>35</v>
      </c>
      <c r="IN9" s="30">
        <f t="shared" si="3"/>
        <v>35</v>
      </c>
      <c r="IO9" s="30">
        <f t="shared" si="3"/>
        <v>35</v>
      </c>
      <c r="IP9" s="30">
        <f t="shared" si="3"/>
        <v>36</v>
      </c>
      <c r="IQ9" s="30">
        <f t="shared" si="3"/>
        <v>36</v>
      </c>
      <c r="IR9" s="30">
        <f t="shared" si="3"/>
        <v>36</v>
      </c>
      <c r="IS9" s="30">
        <f t="shared" si="3"/>
        <v>36</v>
      </c>
      <c r="IT9" s="30">
        <f t="shared" si="3"/>
        <v>36</v>
      </c>
      <c r="IU9" s="30">
        <f t="shared" si="3"/>
        <v>36</v>
      </c>
      <c r="IV9" s="30">
        <f t="shared" si="3"/>
        <v>36</v>
      </c>
      <c r="IW9" s="30">
        <f t="shared" si="3"/>
        <v>37</v>
      </c>
      <c r="IX9" s="30">
        <f t="shared" si="3"/>
        <v>37</v>
      </c>
      <c r="IY9" s="30">
        <f t="shared" si="3"/>
        <v>37</v>
      </c>
      <c r="IZ9" s="30">
        <f t="shared" si="3"/>
        <v>37</v>
      </c>
      <c r="JA9" s="30">
        <f t="shared" si="3"/>
        <v>37</v>
      </c>
      <c r="JB9" s="30">
        <f t="shared" si="3"/>
        <v>37</v>
      </c>
      <c r="JC9" s="30">
        <f t="shared" si="3"/>
        <v>37</v>
      </c>
      <c r="JD9" s="30">
        <f t="shared" si="3"/>
        <v>38</v>
      </c>
      <c r="JE9" s="30">
        <f t="shared" ref="JE9:LP9" si="4">INT(MOD(INT((JE15-2)/7)+0.6,52+5/28))+1</f>
        <v>38</v>
      </c>
      <c r="JF9" s="30">
        <f t="shared" si="4"/>
        <v>38</v>
      </c>
      <c r="JG9" s="30">
        <f t="shared" si="4"/>
        <v>38</v>
      </c>
      <c r="JH9" s="30">
        <f t="shared" si="4"/>
        <v>38</v>
      </c>
      <c r="JI9" s="30">
        <f t="shared" si="4"/>
        <v>38</v>
      </c>
      <c r="JJ9" s="30">
        <f t="shared" si="4"/>
        <v>38</v>
      </c>
      <c r="JK9" s="30">
        <f t="shared" si="4"/>
        <v>39</v>
      </c>
      <c r="JL9" s="30">
        <f t="shared" si="4"/>
        <v>39</v>
      </c>
      <c r="JM9" s="30">
        <f t="shared" si="4"/>
        <v>39</v>
      </c>
      <c r="JN9" s="30">
        <f t="shared" si="4"/>
        <v>39</v>
      </c>
      <c r="JO9" s="30">
        <f t="shared" si="4"/>
        <v>39</v>
      </c>
      <c r="JP9" s="30">
        <f t="shared" si="4"/>
        <v>39</v>
      </c>
      <c r="JQ9" s="30">
        <f t="shared" si="4"/>
        <v>39</v>
      </c>
      <c r="JR9" s="30">
        <f t="shared" si="4"/>
        <v>40</v>
      </c>
      <c r="JS9" s="30">
        <f t="shared" si="4"/>
        <v>40</v>
      </c>
      <c r="JT9" s="30">
        <f t="shared" si="4"/>
        <v>40</v>
      </c>
      <c r="JU9" s="30">
        <f t="shared" si="4"/>
        <v>40</v>
      </c>
      <c r="JV9" s="30">
        <f t="shared" si="4"/>
        <v>40</v>
      </c>
      <c r="JW9" s="30">
        <f t="shared" si="4"/>
        <v>40</v>
      </c>
      <c r="JX9" s="30">
        <f t="shared" si="4"/>
        <v>40</v>
      </c>
      <c r="JY9" s="30">
        <f t="shared" si="4"/>
        <v>41</v>
      </c>
      <c r="JZ9" s="30">
        <f t="shared" si="4"/>
        <v>41</v>
      </c>
      <c r="KA9" s="30">
        <f t="shared" si="4"/>
        <v>41</v>
      </c>
      <c r="KB9" s="30">
        <f t="shared" si="4"/>
        <v>41</v>
      </c>
      <c r="KC9" s="30">
        <f t="shared" si="4"/>
        <v>41</v>
      </c>
      <c r="KD9" s="30">
        <f t="shared" si="4"/>
        <v>41</v>
      </c>
      <c r="KE9" s="30">
        <f t="shared" si="4"/>
        <v>41</v>
      </c>
      <c r="KF9" s="30">
        <f t="shared" si="4"/>
        <v>42</v>
      </c>
      <c r="KG9" s="30">
        <f t="shared" si="4"/>
        <v>42</v>
      </c>
      <c r="KH9" s="30">
        <f t="shared" si="4"/>
        <v>42</v>
      </c>
      <c r="KI9" s="30">
        <f t="shared" si="4"/>
        <v>42</v>
      </c>
      <c r="KJ9" s="30">
        <f t="shared" si="4"/>
        <v>42</v>
      </c>
      <c r="KK9" s="30">
        <f t="shared" si="4"/>
        <v>42</v>
      </c>
      <c r="KL9" s="30">
        <f t="shared" si="4"/>
        <v>42</v>
      </c>
      <c r="KM9" s="30">
        <f t="shared" si="4"/>
        <v>43</v>
      </c>
      <c r="KN9" s="30">
        <f t="shared" si="4"/>
        <v>43</v>
      </c>
      <c r="KO9" s="30">
        <f t="shared" si="4"/>
        <v>43</v>
      </c>
      <c r="KP9" s="30">
        <f t="shared" si="4"/>
        <v>43</v>
      </c>
      <c r="KQ9" s="30">
        <f t="shared" si="4"/>
        <v>43</v>
      </c>
      <c r="KR9" s="30">
        <f t="shared" si="4"/>
        <v>43</v>
      </c>
      <c r="KS9" s="30">
        <f t="shared" si="4"/>
        <v>43</v>
      </c>
      <c r="KT9" s="30">
        <f t="shared" si="4"/>
        <v>44</v>
      </c>
      <c r="KU9" s="30">
        <f t="shared" si="4"/>
        <v>44</v>
      </c>
      <c r="KV9" s="30">
        <f t="shared" si="4"/>
        <v>44</v>
      </c>
      <c r="KW9" s="30">
        <f t="shared" si="4"/>
        <v>44</v>
      </c>
      <c r="KX9" s="30">
        <f t="shared" si="4"/>
        <v>44</v>
      </c>
      <c r="KY9" s="30">
        <f t="shared" si="4"/>
        <v>44</v>
      </c>
      <c r="KZ9" s="30">
        <f t="shared" si="4"/>
        <v>44</v>
      </c>
      <c r="LA9" s="30">
        <f t="shared" si="4"/>
        <v>45</v>
      </c>
      <c r="LB9" s="30">
        <f t="shared" si="4"/>
        <v>45</v>
      </c>
      <c r="LC9" s="30">
        <f t="shared" si="4"/>
        <v>45</v>
      </c>
      <c r="LD9" s="30">
        <f t="shared" si="4"/>
        <v>45</v>
      </c>
      <c r="LE9" s="30">
        <f t="shared" si="4"/>
        <v>45</v>
      </c>
      <c r="LF9" s="30">
        <f t="shared" si="4"/>
        <v>45</v>
      </c>
      <c r="LG9" s="30">
        <f t="shared" si="4"/>
        <v>45</v>
      </c>
      <c r="LH9" s="30">
        <f t="shared" si="4"/>
        <v>46</v>
      </c>
      <c r="LI9" s="30">
        <f t="shared" si="4"/>
        <v>46</v>
      </c>
      <c r="LJ9" s="30">
        <f t="shared" si="4"/>
        <v>46</v>
      </c>
      <c r="LK9" s="30">
        <f t="shared" si="4"/>
        <v>46</v>
      </c>
      <c r="LL9" s="30">
        <f t="shared" si="4"/>
        <v>46</v>
      </c>
      <c r="LM9" s="30">
        <f t="shared" si="4"/>
        <v>46</v>
      </c>
      <c r="LN9" s="30">
        <f t="shared" si="4"/>
        <v>46</v>
      </c>
      <c r="LO9" s="30">
        <f t="shared" si="4"/>
        <v>47</v>
      </c>
      <c r="LP9" s="30">
        <f t="shared" si="4"/>
        <v>47</v>
      </c>
      <c r="LQ9" s="30">
        <f t="shared" ref="LQ9:NI9" si="5">INT(MOD(INT((LQ15-2)/7)+0.6,52+5/28))+1</f>
        <v>47</v>
      </c>
      <c r="LR9" s="30">
        <f t="shared" si="5"/>
        <v>47</v>
      </c>
      <c r="LS9" s="30">
        <f t="shared" si="5"/>
        <v>47</v>
      </c>
      <c r="LT9" s="30">
        <f t="shared" si="5"/>
        <v>47</v>
      </c>
      <c r="LU9" s="30">
        <f t="shared" si="5"/>
        <v>47</v>
      </c>
      <c r="LV9" s="30">
        <f t="shared" si="5"/>
        <v>48</v>
      </c>
      <c r="LW9" s="30">
        <f t="shared" si="5"/>
        <v>48</v>
      </c>
      <c r="LX9" s="30">
        <f t="shared" si="5"/>
        <v>48</v>
      </c>
      <c r="LY9" s="30">
        <f t="shared" si="5"/>
        <v>48</v>
      </c>
      <c r="LZ9" s="30">
        <f t="shared" si="5"/>
        <v>48</v>
      </c>
      <c r="MA9" s="30">
        <f t="shared" si="5"/>
        <v>48</v>
      </c>
      <c r="MB9" s="30">
        <f t="shared" si="5"/>
        <v>48</v>
      </c>
      <c r="MC9" s="30">
        <f t="shared" si="5"/>
        <v>49</v>
      </c>
      <c r="MD9" s="30">
        <f t="shared" si="5"/>
        <v>49</v>
      </c>
      <c r="ME9" s="30">
        <f t="shared" si="5"/>
        <v>49</v>
      </c>
      <c r="MF9" s="30">
        <f t="shared" si="5"/>
        <v>49</v>
      </c>
      <c r="MG9" s="30">
        <f t="shared" si="5"/>
        <v>49</v>
      </c>
      <c r="MH9" s="30">
        <f t="shared" si="5"/>
        <v>49</v>
      </c>
      <c r="MI9" s="30">
        <f t="shared" si="5"/>
        <v>49</v>
      </c>
      <c r="MJ9" s="30">
        <f t="shared" si="5"/>
        <v>50</v>
      </c>
      <c r="MK9" s="30">
        <f t="shared" si="5"/>
        <v>50</v>
      </c>
      <c r="ML9" s="30">
        <f t="shared" si="5"/>
        <v>50</v>
      </c>
      <c r="MM9" s="30">
        <f t="shared" si="5"/>
        <v>50</v>
      </c>
      <c r="MN9" s="30">
        <f t="shared" si="5"/>
        <v>50</v>
      </c>
      <c r="MO9" s="30">
        <f t="shared" si="5"/>
        <v>50</v>
      </c>
      <c r="MP9" s="30">
        <f t="shared" si="5"/>
        <v>50</v>
      </c>
      <c r="MQ9" s="30">
        <f t="shared" si="5"/>
        <v>51</v>
      </c>
      <c r="MR9" s="30">
        <f t="shared" si="5"/>
        <v>51</v>
      </c>
      <c r="MS9" s="30">
        <f t="shared" si="5"/>
        <v>51</v>
      </c>
      <c r="MT9" s="30">
        <f t="shared" si="5"/>
        <v>51</v>
      </c>
      <c r="MU9" s="30">
        <f t="shared" si="5"/>
        <v>51</v>
      </c>
      <c r="MV9" s="30">
        <f t="shared" si="5"/>
        <v>51</v>
      </c>
      <c r="MW9" s="30">
        <f t="shared" si="5"/>
        <v>51</v>
      </c>
      <c r="MX9" s="30">
        <f t="shared" si="5"/>
        <v>52</v>
      </c>
      <c r="MY9" s="30">
        <f t="shared" si="5"/>
        <v>52</v>
      </c>
      <c r="MZ9" s="30">
        <f t="shared" si="5"/>
        <v>52</v>
      </c>
      <c r="NA9" s="30">
        <f t="shared" si="5"/>
        <v>52</v>
      </c>
      <c r="NB9" s="30">
        <f t="shared" si="5"/>
        <v>52</v>
      </c>
      <c r="NC9" s="30">
        <f t="shared" si="5"/>
        <v>52</v>
      </c>
      <c r="ND9" s="30">
        <f t="shared" si="5"/>
        <v>52</v>
      </c>
      <c r="NE9" s="30">
        <f t="shared" si="5"/>
        <v>53</v>
      </c>
      <c r="NF9" s="30">
        <f t="shared" si="5"/>
        <v>53</v>
      </c>
      <c r="NG9" s="30">
        <f t="shared" si="5"/>
        <v>53</v>
      </c>
      <c r="NH9" s="30">
        <f t="shared" si="5"/>
        <v>53</v>
      </c>
      <c r="NI9" s="33">
        <f t="shared" si="5"/>
        <v>53</v>
      </c>
    </row>
    <row r="10" spans="1:374" ht="21.75" customHeight="1">
      <c r="A10" s="99"/>
      <c r="B10" s="60"/>
      <c r="C10" s="60"/>
      <c r="D10" s="61"/>
      <c r="E10" s="129"/>
      <c r="F10" s="130" t="s">
        <v>346</v>
      </c>
      <c r="G10" s="131"/>
      <c r="H10" s="22"/>
      <c r="I10" s="23"/>
      <c r="J10" s="11"/>
      <c r="K10" s="11"/>
      <c r="L10" s="11"/>
      <c r="M10" s="11"/>
      <c r="N10" s="8"/>
      <c r="O10" s="8"/>
      <c r="P10" s="24"/>
      <c r="Q10" s="25"/>
      <c r="R10" s="25"/>
      <c r="S10" s="14"/>
      <c r="T10" s="14"/>
      <c r="U10" s="14"/>
      <c r="V10" s="14"/>
      <c r="W10" s="14"/>
      <c r="X10" s="14"/>
      <c r="Y10" s="8"/>
      <c r="Z10" s="8"/>
      <c r="AA10" s="24"/>
      <c r="AB10" s="25"/>
      <c r="AC10" s="25"/>
      <c r="AD10" s="14"/>
      <c r="AE10" s="14"/>
      <c r="AF10" s="14"/>
      <c r="AG10" s="14"/>
      <c r="AH10" s="14"/>
      <c r="AI10" s="8"/>
      <c r="AJ10" s="8"/>
      <c r="AK10" s="24"/>
      <c r="AL10" s="25"/>
      <c r="AM10" s="26"/>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177"/>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c r="HB10" s="25"/>
      <c r="HC10" s="25"/>
      <c r="HD10" s="25"/>
      <c r="HE10" s="25"/>
      <c r="HF10" s="25"/>
      <c r="HG10" s="25"/>
      <c r="HH10" s="25"/>
      <c r="HI10" s="25"/>
      <c r="HJ10" s="25"/>
      <c r="HK10" s="25"/>
      <c r="HL10" s="25"/>
      <c r="HM10" s="25"/>
      <c r="HN10" s="25"/>
      <c r="HO10" s="25"/>
      <c r="HP10" s="25"/>
      <c r="HQ10" s="25"/>
      <c r="HR10" s="25"/>
      <c r="HS10" s="25"/>
      <c r="HT10" s="25"/>
      <c r="HU10" s="25"/>
      <c r="HV10" s="25"/>
      <c r="HW10" s="25"/>
      <c r="HX10" s="25"/>
      <c r="HY10" s="25"/>
      <c r="HZ10" s="25"/>
      <c r="IA10" s="25"/>
      <c r="IB10" s="25"/>
      <c r="IC10" s="25"/>
      <c r="ID10" s="25"/>
      <c r="IE10" s="25"/>
      <c r="IF10" s="25"/>
      <c r="IG10" s="25"/>
      <c r="IH10" s="25"/>
      <c r="II10" s="25"/>
      <c r="IJ10" s="25"/>
      <c r="IK10" s="25"/>
      <c r="IL10" s="25"/>
      <c r="IM10" s="25"/>
      <c r="IN10" s="25"/>
      <c r="IO10" s="25"/>
      <c r="IP10" s="25"/>
      <c r="IQ10" s="25"/>
      <c r="IR10" s="25"/>
      <c r="IS10" s="25"/>
      <c r="IT10" s="25"/>
      <c r="IU10" s="25"/>
      <c r="IV10" s="25"/>
      <c r="IW10" s="25"/>
      <c r="IX10" s="25"/>
      <c r="IY10" s="25"/>
      <c r="IZ10" s="25"/>
      <c r="JA10" s="25"/>
      <c r="JB10" s="25"/>
      <c r="JC10" s="25"/>
      <c r="JD10" s="25"/>
      <c r="JE10" s="25"/>
      <c r="JF10" s="25"/>
      <c r="JG10" s="25"/>
      <c r="JH10" s="25"/>
      <c r="JI10" s="25"/>
      <c r="JJ10" s="25"/>
      <c r="JK10" s="25"/>
      <c r="JL10" s="25"/>
      <c r="JM10" s="25"/>
      <c r="JN10" s="25"/>
      <c r="JO10" s="25"/>
      <c r="JP10" s="25"/>
      <c r="JQ10" s="25"/>
      <c r="JR10" s="25"/>
      <c r="JS10" s="25"/>
      <c r="JT10" s="25"/>
      <c r="JU10" s="25"/>
      <c r="JV10" s="25"/>
      <c r="JW10" s="25"/>
      <c r="JX10" s="25"/>
      <c r="JY10" s="25"/>
      <c r="JZ10" s="25"/>
      <c r="KA10" s="25"/>
      <c r="KB10" s="25"/>
      <c r="KC10" s="25"/>
      <c r="KD10" s="25"/>
      <c r="KE10" s="25"/>
      <c r="KF10" s="25"/>
      <c r="KG10" s="25"/>
      <c r="KH10" s="25"/>
      <c r="KI10" s="25"/>
      <c r="KJ10" s="25"/>
      <c r="KK10" s="25"/>
      <c r="KL10" s="25"/>
      <c r="KM10" s="25"/>
      <c r="KN10" s="25"/>
      <c r="KO10" s="25"/>
      <c r="KP10" s="25"/>
      <c r="KQ10" s="25"/>
      <c r="KR10" s="25"/>
      <c r="KS10" s="25"/>
      <c r="KT10" s="25"/>
      <c r="KU10" s="25"/>
      <c r="KV10" s="25"/>
      <c r="KW10" s="25"/>
      <c r="KX10" s="25"/>
      <c r="KY10" s="25"/>
      <c r="KZ10" s="25"/>
      <c r="LA10" s="25"/>
      <c r="LB10" s="25"/>
      <c r="LC10" s="25"/>
      <c r="LD10" s="25"/>
      <c r="LE10" s="25"/>
      <c r="LF10" s="25"/>
      <c r="LG10" s="25"/>
      <c r="LH10" s="25"/>
      <c r="LI10" s="25"/>
      <c r="LJ10" s="25"/>
      <c r="LK10" s="25"/>
      <c r="LL10" s="25"/>
      <c r="LM10" s="25"/>
      <c r="LN10" s="25"/>
      <c r="LO10" s="25"/>
      <c r="LP10" s="25"/>
      <c r="LQ10" s="25"/>
      <c r="LR10" s="25"/>
      <c r="LS10" s="25"/>
      <c r="LT10" s="25"/>
      <c r="LU10" s="25"/>
      <c r="LV10" s="25"/>
      <c r="LW10" s="25"/>
      <c r="LX10" s="25"/>
      <c r="LY10" s="25"/>
      <c r="LZ10" s="25"/>
      <c r="MA10" s="25"/>
      <c r="MB10" s="25"/>
      <c r="MC10" s="25"/>
      <c r="MD10" s="25"/>
      <c r="ME10" s="25"/>
      <c r="MF10" s="25"/>
      <c r="MG10" s="25"/>
      <c r="MH10" s="25"/>
      <c r="MI10" s="25"/>
      <c r="MJ10" s="25"/>
      <c r="MK10" s="25"/>
      <c r="ML10" s="25"/>
      <c r="MM10" s="25"/>
      <c r="MN10" s="25"/>
      <c r="MO10" s="25"/>
      <c r="MP10" s="25"/>
      <c r="MQ10" s="25"/>
      <c r="MR10" s="25"/>
      <c r="MS10" s="25"/>
      <c r="MT10" s="25"/>
      <c r="MU10" s="25"/>
      <c r="MV10" s="25"/>
      <c r="MW10" s="25"/>
      <c r="MX10" s="25"/>
      <c r="MY10" s="25"/>
      <c r="MZ10" s="25"/>
      <c r="NA10" s="25"/>
      <c r="NB10" s="25"/>
      <c r="NC10" s="25"/>
      <c r="ND10" s="25"/>
      <c r="NE10" s="25"/>
      <c r="NF10" s="25"/>
      <c r="NG10" s="25"/>
      <c r="NH10" s="25"/>
      <c r="NI10" s="13"/>
    </row>
    <row r="11" spans="1:374" ht="21.75" customHeight="1">
      <c r="A11" s="226" t="s">
        <v>355</v>
      </c>
      <c r="B11" s="227"/>
      <c r="C11" s="227"/>
      <c r="D11" s="228"/>
      <c r="E11" s="133"/>
      <c r="F11" s="134" t="s">
        <v>347</v>
      </c>
      <c r="G11" s="135"/>
      <c r="H11" s="22"/>
      <c r="I11" s="23"/>
      <c r="J11" s="11"/>
      <c r="K11" s="11"/>
      <c r="L11" s="11"/>
      <c r="M11" s="11"/>
      <c r="N11" s="8"/>
      <c r="O11" s="8"/>
      <c r="P11" s="24"/>
      <c r="Q11" s="25"/>
      <c r="R11" s="25"/>
      <c r="S11" s="14"/>
      <c r="T11" s="14"/>
      <c r="U11" s="14"/>
      <c r="V11" s="14"/>
      <c r="W11" s="14"/>
      <c r="X11" s="14"/>
      <c r="Y11" s="8"/>
      <c r="Z11" s="8"/>
      <c r="AA11" s="24"/>
      <c r="AB11" s="25"/>
      <c r="AC11" s="25"/>
      <c r="AD11" s="14"/>
      <c r="AE11" s="14"/>
      <c r="AF11" s="14"/>
      <c r="AG11" s="14"/>
      <c r="AH11" s="14"/>
      <c r="AI11" s="8"/>
      <c r="AJ11" s="8"/>
      <c r="AK11" s="24"/>
      <c r="AL11" s="25"/>
      <c r="AM11" s="26"/>
      <c r="AN11" s="25"/>
      <c r="AO11" s="25"/>
      <c r="AP11" s="25"/>
      <c r="AQ11" s="25"/>
      <c r="AR11" s="25"/>
      <c r="AS11" s="25"/>
      <c r="AT11" s="25"/>
      <c r="AU11" s="25"/>
      <c r="AV11" s="25"/>
      <c r="AW11" s="25"/>
      <c r="AX11" s="25"/>
      <c r="AY11" s="25"/>
      <c r="AZ11" s="25"/>
      <c r="BA11" s="14"/>
      <c r="BB11" s="14"/>
      <c r="BC11" s="14"/>
      <c r="BD11" s="14"/>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c r="HB11" s="25"/>
      <c r="HC11" s="25"/>
      <c r="HD11" s="25"/>
      <c r="HE11" s="25"/>
      <c r="HF11" s="25"/>
      <c r="HG11" s="25"/>
      <c r="HH11" s="25"/>
      <c r="HI11" s="25"/>
      <c r="HJ11" s="25"/>
      <c r="HK11" s="25"/>
      <c r="HL11" s="25"/>
      <c r="HM11" s="25"/>
      <c r="HN11" s="25"/>
      <c r="HO11" s="25"/>
      <c r="HP11" s="25"/>
      <c r="HQ11" s="25"/>
      <c r="HR11" s="25"/>
      <c r="HS11" s="25"/>
      <c r="HT11" s="25"/>
      <c r="HU11" s="25"/>
      <c r="HV11" s="25"/>
      <c r="HW11" s="25"/>
      <c r="HX11" s="25"/>
      <c r="HY11" s="25"/>
      <c r="HZ11" s="25"/>
      <c r="IA11" s="25"/>
      <c r="IB11" s="25"/>
      <c r="IC11" s="25"/>
      <c r="ID11" s="25"/>
      <c r="IE11" s="25"/>
      <c r="IF11" s="25"/>
      <c r="IG11" s="25"/>
      <c r="IH11" s="25"/>
      <c r="II11" s="25"/>
      <c r="IJ11" s="25"/>
      <c r="IK11" s="25"/>
      <c r="IL11" s="25"/>
      <c r="IM11" s="25"/>
      <c r="IN11" s="25"/>
      <c r="IO11" s="25"/>
      <c r="IP11" s="25"/>
      <c r="IQ11" s="25"/>
      <c r="IR11" s="25"/>
      <c r="IS11" s="25"/>
      <c r="IT11" s="25"/>
      <c r="IU11" s="25"/>
      <c r="IV11" s="25"/>
      <c r="IW11" s="25"/>
      <c r="IX11" s="25"/>
      <c r="IY11" s="25"/>
      <c r="IZ11" s="25"/>
      <c r="JA11" s="25"/>
      <c r="JB11" s="25"/>
      <c r="JC11" s="25"/>
      <c r="JD11" s="25"/>
      <c r="JE11" s="25"/>
      <c r="JF11" s="25"/>
      <c r="JG11" s="25"/>
      <c r="JH11" s="25"/>
      <c r="JI11" s="25"/>
      <c r="JJ11" s="25"/>
      <c r="JK11" s="25"/>
      <c r="JL11" s="25"/>
      <c r="JM11" s="25"/>
      <c r="JN11" s="25"/>
      <c r="JO11" s="25"/>
      <c r="JP11" s="25"/>
      <c r="JQ11" s="25"/>
      <c r="JR11" s="25"/>
      <c r="JS11" s="25"/>
      <c r="JT11" s="25"/>
      <c r="JU11" s="25"/>
      <c r="JV11" s="25"/>
      <c r="JW11" s="25"/>
      <c r="JX11" s="25"/>
      <c r="JY11" s="25"/>
      <c r="JZ11" s="25"/>
      <c r="KA11" s="25"/>
      <c r="KB11" s="25"/>
      <c r="KC11" s="25"/>
      <c r="KD11" s="25"/>
      <c r="KE11" s="25"/>
      <c r="KF11" s="25"/>
      <c r="KG11" s="25"/>
      <c r="KH11" s="25"/>
      <c r="KI11" s="25"/>
      <c r="KJ11" s="25"/>
      <c r="KK11" s="25"/>
      <c r="KL11" s="25"/>
      <c r="KM11" s="25"/>
      <c r="KN11" s="25"/>
      <c r="KO11" s="25"/>
      <c r="KP11" s="25"/>
      <c r="KQ11" s="25"/>
      <c r="KR11" s="25"/>
      <c r="KS11" s="25"/>
      <c r="KT11" s="25"/>
      <c r="KU11" s="25"/>
      <c r="KV11" s="25"/>
      <c r="KW11" s="25"/>
      <c r="KX11" s="25"/>
      <c r="KY11" s="25"/>
      <c r="KZ11" s="25"/>
      <c r="LA11" s="25"/>
      <c r="LB11" s="25"/>
      <c r="LC11" s="25"/>
      <c r="LD11" s="25"/>
      <c r="LE11" s="25"/>
      <c r="LF11" s="25"/>
      <c r="LG11" s="25"/>
      <c r="LH11" s="25"/>
      <c r="LI11" s="25"/>
      <c r="LJ11" s="25"/>
      <c r="LK11" s="25"/>
      <c r="LL11" s="25"/>
      <c r="LM11" s="25"/>
      <c r="LN11" s="25"/>
      <c r="LO11" s="25"/>
      <c r="LP11" s="25"/>
      <c r="LQ11" s="25"/>
      <c r="LR11" s="25"/>
      <c r="LS11" s="25"/>
      <c r="LT11" s="25"/>
      <c r="LU11" s="25"/>
      <c r="LV11" s="25"/>
      <c r="LW11" s="25"/>
      <c r="LX11" s="25"/>
      <c r="LY11" s="25"/>
      <c r="LZ11" s="25"/>
      <c r="MA11" s="25"/>
      <c r="MB11" s="25"/>
      <c r="MC11" s="25"/>
      <c r="MD11" s="25"/>
      <c r="ME11" s="25"/>
      <c r="MF11" s="25"/>
      <c r="MG11" s="25"/>
      <c r="MH11" s="25"/>
      <c r="MI11" s="25"/>
      <c r="MJ11" s="25"/>
      <c r="MK11" s="25"/>
      <c r="ML11" s="25"/>
      <c r="MM11" s="25"/>
      <c r="MN11" s="25"/>
      <c r="MO11" s="25"/>
      <c r="MP11" s="25"/>
      <c r="MQ11" s="25"/>
      <c r="MR11" s="25"/>
      <c r="MS11" s="25"/>
      <c r="MT11" s="25"/>
      <c r="MU11" s="25"/>
      <c r="MV11" s="25"/>
      <c r="MW11" s="25"/>
      <c r="MX11" s="25"/>
      <c r="MY11" s="25"/>
      <c r="MZ11" s="25"/>
      <c r="NA11" s="25"/>
      <c r="NB11" s="25"/>
      <c r="NC11" s="25"/>
      <c r="ND11" s="25"/>
      <c r="NE11" s="25"/>
      <c r="NF11" s="25"/>
      <c r="NG11" s="25"/>
      <c r="NH11" s="25"/>
      <c r="NI11" s="13"/>
    </row>
    <row r="12" spans="1:374" ht="21.75" customHeight="1">
      <c r="A12" s="221"/>
      <c r="B12" s="219"/>
      <c r="C12" s="219"/>
      <c r="D12" s="220"/>
      <c r="E12" s="136"/>
      <c r="F12" s="137" t="s">
        <v>348</v>
      </c>
      <c r="G12" s="132"/>
      <c r="H12" s="10"/>
      <c r="I12" s="11"/>
      <c r="J12" s="11"/>
      <c r="K12" s="11"/>
      <c r="L12" s="11"/>
      <c r="M12" s="11"/>
      <c r="N12" s="8"/>
      <c r="O12" s="8"/>
      <c r="P12" s="24"/>
      <c r="Q12" s="11"/>
      <c r="R12" s="11"/>
      <c r="S12" s="11"/>
      <c r="T12" s="11"/>
      <c r="U12" s="11"/>
      <c r="V12" s="11"/>
      <c r="W12" s="11"/>
      <c r="X12" s="11"/>
      <c r="Y12" s="8"/>
      <c r="Z12" s="8"/>
      <c r="AA12" s="24"/>
      <c r="AB12" s="11"/>
      <c r="AC12" s="11"/>
      <c r="AD12" s="11"/>
      <c r="AE12" s="11"/>
      <c r="AF12" s="11"/>
      <c r="AG12" s="11"/>
      <c r="AH12" s="11"/>
      <c r="AI12" s="8"/>
      <c r="AJ12" s="8"/>
      <c r="AK12" s="24"/>
      <c r="AL12" s="25"/>
      <c r="AM12" s="26"/>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c r="HB12" s="25"/>
      <c r="HC12" s="25"/>
      <c r="HD12" s="25"/>
      <c r="HE12" s="25"/>
      <c r="HF12" s="25"/>
      <c r="HG12" s="25"/>
      <c r="HH12" s="25"/>
      <c r="HI12" s="25"/>
      <c r="HJ12" s="25"/>
      <c r="HK12" s="25"/>
      <c r="HL12" s="25"/>
      <c r="HM12" s="25"/>
      <c r="HN12" s="25"/>
      <c r="HO12" s="25"/>
      <c r="HP12" s="25"/>
      <c r="HQ12" s="25"/>
      <c r="HR12" s="25"/>
      <c r="HS12" s="25"/>
      <c r="HT12" s="25"/>
      <c r="HU12" s="25"/>
      <c r="HV12" s="25"/>
      <c r="HW12" s="25"/>
      <c r="HX12" s="25"/>
      <c r="HY12" s="25"/>
      <c r="HZ12" s="25"/>
      <c r="IA12" s="25"/>
      <c r="IB12" s="25"/>
      <c r="IC12" s="25"/>
      <c r="ID12" s="25"/>
      <c r="IE12" s="25"/>
      <c r="IF12" s="25"/>
      <c r="IG12" s="25"/>
      <c r="IH12" s="25"/>
      <c r="II12" s="25"/>
      <c r="IJ12" s="25"/>
      <c r="IK12" s="25"/>
      <c r="IL12" s="25"/>
      <c r="IM12" s="25"/>
      <c r="IN12" s="25"/>
      <c r="IO12" s="25"/>
      <c r="IP12" s="25"/>
      <c r="IQ12" s="25"/>
      <c r="IR12" s="25"/>
      <c r="IS12" s="25"/>
      <c r="IT12" s="25"/>
      <c r="IU12" s="25"/>
      <c r="IV12" s="25"/>
      <c r="IW12" s="25"/>
      <c r="IX12" s="25"/>
      <c r="IY12" s="25"/>
      <c r="IZ12" s="25"/>
      <c r="JA12" s="25"/>
      <c r="JB12" s="25"/>
      <c r="JC12" s="25"/>
      <c r="JD12" s="25"/>
      <c r="JE12" s="25"/>
      <c r="JF12" s="25"/>
      <c r="JG12" s="25"/>
      <c r="JH12" s="25"/>
      <c r="JI12" s="25"/>
      <c r="JJ12" s="25"/>
      <c r="JK12" s="25"/>
      <c r="JL12" s="25"/>
      <c r="JM12" s="25"/>
      <c r="JN12" s="25"/>
      <c r="JO12" s="25"/>
      <c r="JP12" s="25"/>
      <c r="JQ12" s="25"/>
      <c r="JR12" s="25"/>
      <c r="JS12" s="25"/>
      <c r="JT12" s="25"/>
      <c r="JU12" s="25"/>
      <c r="JV12" s="25"/>
      <c r="JW12" s="25"/>
      <c r="JX12" s="25"/>
      <c r="JY12" s="25"/>
      <c r="JZ12" s="25"/>
      <c r="KA12" s="25"/>
      <c r="KB12" s="25"/>
      <c r="KC12" s="25"/>
      <c r="KD12" s="25"/>
      <c r="KE12" s="25"/>
      <c r="KF12" s="25"/>
      <c r="KG12" s="25"/>
      <c r="KH12" s="25"/>
      <c r="KI12" s="25"/>
      <c r="KJ12" s="25"/>
      <c r="KK12" s="25"/>
      <c r="KL12" s="25"/>
      <c r="KM12" s="25"/>
      <c r="KN12" s="25"/>
      <c r="KO12" s="25"/>
      <c r="KP12" s="25"/>
      <c r="KQ12" s="25"/>
      <c r="KR12" s="25"/>
      <c r="KS12" s="25"/>
      <c r="KT12" s="25"/>
      <c r="KU12" s="25"/>
      <c r="KV12" s="25"/>
      <c r="KW12" s="25"/>
      <c r="KX12" s="25"/>
      <c r="KY12" s="25"/>
      <c r="KZ12" s="25"/>
      <c r="LA12" s="25"/>
      <c r="LB12" s="25"/>
      <c r="LC12" s="25"/>
      <c r="LD12" s="25"/>
      <c r="LE12" s="25"/>
      <c r="LF12" s="25"/>
      <c r="LG12" s="25"/>
      <c r="LH12" s="25"/>
      <c r="LI12" s="25"/>
      <c r="LJ12" s="25"/>
      <c r="LK12" s="25"/>
      <c r="LL12" s="25"/>
      <c r="LM12" s="25"/>
      <c r="LN12" s="25"/>
      <c r="LO12" s="25"/>
      <c r="LP12" s="25"/>
      <c r="LQ12" s="25"/>
      <c r="LR12" s="25"/>
      <c r="LS12" s="25"/>
      <c r="LT12" s="25"/>
      <c r="LU12" s="25"/>
      <c r="LV12" s="25"/>
      <c r="LW12" s="25"/>
      <c r="LX12" s="25"/>
      <c r="LY12" s="25"/>
      <c r="LZ12" s="25"/>
      <c r="MA12" s="25"/>
      <c r="MB12" s="25"/>
      <c r="MC12" s="25"/>
      <c r="MD12" s="25"/>
      <c r="ME12" s="25"/>
      <c r="MF12" s="25"/>
      <c r="MG12" s="25"/>
      <c r="MH12" s="25"/>
      <c r="MI12" s="25"/>
      <c r="MJ12" s="25"/>
      <c r="MK12" s="25"/>
      <c r="ML12" s="25"/>
      <c r="MM12" s="25"/>
      <c r="MN12" s="25"/>
      <c r="MO12" s="25"/>
      <c r="MP12" s="25"/>
      <c r="MQ12" s="25"/>
      <c r="MR12" s="25"/>
      <c r="MS12" s="25"/>
      <c r="MT12" s="25"/>
      <c r="MU12" s="25"/>
      <c r="MV12" s="25"/>
      <c r="MW12" s="25"/>
      <c r="MX12" s="25"/>
      <c r="MY12" s="25"/>
      <c r="MZ12" s="25"/>
      <c r="NA12" s="25"/>
      <c r="NB12" s="25"/>
      <c r="NC12" s="25"/>
      <c r="ND12" s="25"/>
      <c r="NE12" s="25"/>
      <c r="NF12" s="25"/>
      <c r="NG12" s="25"/>
      <c r="NH12" s="25"/>
      <c r="NI12" s="13"/>
    </row>
    <row r="13" spans="1:374" ht="21.75" customHeight="1">
      <c r="A13" s="222"/>
      <c r="B13" s="223"/>
      <c r="C13" s="224"/>
      <c r="D13" s="225"/>
      <c r="E13" s="138"/>
      <c r="F13" s="139" t="s">
        <v>349</v>
      </c>
      <c r="G13" s="140"/>
      <c r="H13" s="22"/>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5"/>
      <c r="AM13" s="26"/>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c r="HB13" s="25"/>
      <c r="HC13" s="25"/>
      <c r="HD13" s="25"/>
      <c r="HE13" s="25"/>
      <c r="HF13" s="25"/>
      <c r="HG13" s="25"/>
      <c r="HH13" s="25"/>
      <c r="HI13" s="25"/>
      <c r="HJ13" s="25"/>
      <c r="HK13" s="25"/>
      <c r="HL13" s="25"/>
      <c r="HM13" s="25"/>
      <c r="HN13" s="25"/>
      <c r="HO13" s="25"/>
      <c r="HP13" s="25"/>
      <c r="HQ13" s="25"/>
      <c r="HR13" s="25"/>
      <c r="HS13" s="25"/>
      <c r="HT13" s="25"/>
      <c r="HU13" s="25"/>
      <c r="HV13" s="25"/>
      <c r="HW13" s="25"/>
      <c r="HX13" s="25"/>
      <c r="HY13" s="25"/>
      <c r="HZ13" s="25"/>
      <c r="IA13" s="25"/>
      <c r="IB13" s="25"/>
      <c r="IC13" s="25"/>
      <c r="ID13" s="25"/>
      <c r="IE13" s="25"/>
      <c r="IF13" s="25"/>
      <c r="IG13" s="25"/>
      <c r="IH13" s="25"/>
      <c r="II13" s="25"/>
      <c r="IJ13" s="25"/>
      <c r="IK13" s="25"/>
      <c r="IL13" s="25"/>
      <c r="IM13" s="25"/>
      <c r="IN13" s="25"/>
      <c r="IO13" s="25"/>
      <c r="IP13" s="25"/>
      <c r="IQ13" s="25"/>
      <c r="IR13" s="25"/>
      <c r="IS13" s="25"/>
      <c r="IT13" s="25"/>
      <c r="IU13" s="25"/>
      <c r="IV13" s="25"/>
      <c r="IW13" s="25"/>
      <c r="IX13" s="25"/>
      <c r="IY13" s="25"/>
      <c r="IZ13" s="25"/>
      <c r="JA13" s="25"/>
      <c r="JB13" s="25"/>
      <c r="JC13" s="25"/>
      <c r="JD13" s="25"/>
      <c r="JE13" s="25"/>
      <c r="JF13" s="25"/>
      <c r="JG13" s="25"/>
      <c r="JH13" s="25"/>
      <c r="JI13" s="25"/>
      <c r="JJ13" s="25"/>
      <c r="JK13" s="25"/>
      <c r="JL13" s="25"/>
      <c r="JM13" s="25"/>
      <c r="JN13" s="25"/>
      <c r="JO13" s="25"/>
      <c r="JP13" s="25"/>
      <c r="JQ13" s="25"/>
      <c r="JR13" s="25"/>
      <c r="JS13" s="25"/>
      <c r="JT13" s="25"/>
      <c r="JU13" s="25"/>
      <c r="JV13" s="25"/>
      <c r="JW13" s="25"/>
      <c r="JX13" s="25"/>
      <c r="JY13" s="25"/>
      <c r="JZ13" s="25"/>
      <c r="KA13" s="25"/>
      <c r="KB13" s="25"/>
      <c r="KC13" s="25"/>
      <c r="KD13" s="25"/>
      <c r="KE13" s="25"/>
      <c r="KF13" s="25"/>
      <c r="KG13" s="25"/>
      <c r="KH13" s="25"/>
      <c r="KI13" s="25"/>
      <c r="KJ13" s="25"/>
      <c r="KK13" s="25"/>
      <c r="KL13" s="25"/>
      <c r="KM13" s="25"/>
      <c r="KN13" s="25"/>
      <c r="KO13" s="25"/>
      <c r="KP13" s="25"/>
      <c r="KQ13" s="25"/>
      <c r="KR13" s="25"/>
      <c r="KS13" s="25"/>
      <c r="KT13" s="25"/>
      <c r="KU13" s="25"/>
      <c r="KV13" s="25"/>
      <c r="KW13" s="25"/>
      <c r="KX13" s="25"/>
      <c r="KY13" s="25"/>
      <c r="KZ13" s="25"/>
      <c r="LA13" s="25"/>
      <c r="LB13" s="25"/>
      <c r="LC13" s="25"/>
      <c r="LD13" s="25"/>
      <c r="LE13" s="25"/>
      <c r="LF13" s="25"/>
      <c r="LG13" s="25"/>
      <c r="LH13" s="25"/>
      <c r="LI13" s="25"/>
      <c r="LJ13" s="25"/>
      <c r="LK13" s="25"/>
      <c r="LL13" s="25"/>
      <c r="LM13" s="25"/>
      <c r="LN13" s="25"/>
      <c r="LO13" s="25"/>
      <c r="LP13" s="25"/>
      <c r="LQ13" s="25"/>
      <c r="LR13" s="25"/>
      <c r="LS13" s="25"/>
      <c r="LT13" s="25"/>
      <c r="LU13" s="25"/>
      <c r="LV13" s="25"/>
      <c r="LW13" s="25"/>
      <c r="LX13" s="25"/>
      <c r="LY13" s="25"/>
      <c r="LZ13" s="25"/>
      <c r="MA13" s="25"/>
      <c r="MB13" s="25"/>
      <c r="MC13" s="25"/>
      <c r="MD13" s="25"/>
      <c r="ME13" s="25"/>
      <c r="MF13" s="25"/>
      <c r="MG13" s="25"/>
      <c r="MH13" s="25"/>
      <c r="MI13" s="25"/>
      <c r="MJ13" s="25"/>
      <c r="MK13" s="25"/>
      <c r="ML13" s="25"/>
      <c r="MM13" s="25"/>
      <c r="MN13" s="25"/>
      <c r="MO13" s="25"/>
      <c r="MP13" s="25"/>
      <c r="MQ13" s="25"/>
      <c r="MR13" s="25"/>
      <c r="MS13" s="25"/>
      <c r="MT13" s="25"/>
      <c r="MU13" s="25"/>
      <c r="MV13" s="25"/>
      <c r="MW13" s="25"/>
      <c r="MX13" s="25"/>
      <c r="MY13" s="25"/>
      <c r="MZ13" s="25"/>
      <c r="NA13" s="25"/>
      <c r="NB13" s="25"/>
      <c r="NC13" s="25"/>
      <c r="ND13" s="25"/>
      <c r="NE13" s="25"/>
      <c r="NF13" s="25"/>
      <c r="NG13" s="25"/>
      <c r="NH13" s="25"/>
      <c r="NI13" s="13"/>
    </row>
    <row r="14" spans="1:374" ht="18.75" customHeight="1">
      <c r="A14" s="264" t="s">
        <v>27</v>
      </c>
      <c r="B14" s="265"/>
      <c r="C14" s="265"/>
      <c r="D14" s="266"/>
      <c r="E14" s="270" t="s">
        <v>40</v>
      </c>
      <c r="F14" s="271"/>
      <c r="G14" s="272"/>
      <c r="H14" s="27">
        <f>DATE(AN,1,1)</f>
        <v>42005</v>
      </c>
      <c r="I14" s="5">
        <f>H14+1</f>
        <v>42006</v>
      </c>
      <c r="J14" s="5">
        <f t="shared" ref="J14:BN14" si="6">I14+1</f>
        <v>42007</v>
      </c>
      <c r="K14" s="5">
        <f t="shared" si="6"/>
        <v>42008</v>
      </c>
      <c r="L14" s="5">
        <f t="shared" si="6"/>
        <v>42009</v>
      </c>
      <c r="M14" s="5">
        <f t="shared" si="6"/>
        <v>42010</v>
      </c>
      <c r="N14" s="5">
        <f t="shared" si="6"/>
        <v>42011</v>
      </c>
      <c r="O14" s="5">
        <f t="shared" si="6"/>
        <v>42012</v>
      </c>
      <c r="P14" s="5">
        <f t="shared" si="6"/>
        <v>42013</v>
      </c>
      <c r="Q14" s="5">
        <f t="shared" si="6"/>
        <v>42014</v>
      </c>
      <c r="R14" s="5">
        <f t="shared" si="6"/>
        <v>42015</v>
      </c>
      <c r="S14" s="5">
        <f t="shared" si="6"/>
        <v>42016</v>
      </c>
      <c r="T14" s="5">
        <f t="shared" si="6"/>
        <v>42017</v>
      </c>
      <c r="U14" s="5">
        <f t="shared" si="6"/>
        <v>42018</v>
      </c>
      <c r="V14" s="5">
        <f t="shared" si="6"/>
        <v>42019</v>
      </c>
      <c r="W14" s="5">
        <f t="shared" si="6"/>
        <v>42020</v>
      </c>
      <c r="X14" s="5">
        <f t="shared" si="6"/>
        <v>42021</v>
      </c>
      <c r="Y14" s="5">
        <f t="shared" si="6"/>
        <v>42022</v>
      </c>
      <c r="Z14" s="5">
        <f t="shared" si="6"/>
        <v>42023</v>
      </c>
      <c r="AA14" s="5">
        <f t="shared" si="6"/>
        <v>42024</v>
      </c>
      <c r="AB14" s="5">
        <f t="shared" si="6"/>
        <v>42025</v>
      </c>
      <c r="AC14" s="5">
        <f t="shared" si="6"/>
        <v>42026</v>
      </c>
      <c r="AD14" s="5">
        <f t="shared" si="6"/>
        <v>42027</v>
      </c>
      <c r="AE14" s="5">
        <f t="shared" si="6"/>
        <v>42028</v>
      </c>
      <c r="AF14" s="5">
        <f t="shared" si="6"/>
        <v>42029</v>
      </c>
      <c r="AG14" s="5">
        <f t="shared" si="6"/>
        <v>42030</v>
      </c>
      <c r="AH14" s="5">
        <f t="shared" si="6"/>
        <v>42031</v>
      </c>
      <c r="AI14" s="5">
        <f t="shared" si="6"/>
        <v>42032</v>
      </c>
      <c r="AJ14" s="5">
        <f t="shared" si="6"/>
        <v>42033</v>
      </c>
      <c r="AK14" s="5">
        <f t="shared" si="6"/>
        <v>42034</v>
      </c>
      <c r="AL14" s="5">
        <f t="shared" si="6"/>
        <v>42035</v>
      </c>
      <c r="AM14" s="5">
        <f t="shared" si="6"/>
        <v>42036</v>
      </c>
      <c r="AN14" s="5">
        <f t="shared" si="6"/>
        <v>42037</v>
      </c>
      <c r="AO14" s="5">
        <f t="shared" si="6"/>
        <v>42038</v>
      </c>
      <c r="AP14" s="5">
        <f t="shared" si="6"/>
        <v>42039</v>
      </c>
      <c r="AQ14" s="5">
        <f t="shared" si="6"/>
        <v>42040</v>
      </c>
      <c r="AR14" s="5">
        <f t="shared" si="6"/>
        <v>42041</v>
      </c>
      <c r="AS14" s="5">
        <f t="shared" si="6"/>
        <v>42042</v>
      </c>
      <c r="AT14" s="5">
        <f t="shared" si="6"/>
        <v>42043</v>
      </c>
      <c r="AU14" s="5">
        <f t="shared" si="6"/>
        <v>42044</v>
      </c>
      <c r="AV14" s="5">
        <f t="shared" si="6"/>
        <v>42045</v>
      </c>
      <c r="AW14" s="5">
        <f t="shared" si="6"/>
        <v>42046</v>
      </c>
      <c r="AX14" s="5">
        <f t="shared" si="6"/>
        <v>42047</v>
      </c>
      <c r="AY14" s="5">
        <f t="shared" si="6"/>
        <v>42048</v>
      </c>
      <c r="AZ14" s="5">
        <f t="shared" si="6"/>
        <v>42049</v>
      </c>
      <c r="BA14" s="5">
        <f t="shared" si="6"/>
        <v>42050</v>
      </c>
      <c r="BB14" s="5">
        <f t="shared" si="6"/>
        <v>42051</v>
      </c>
      <c r="BC14" s="5">
        <f t="shared" si="6"/>
        <v>42052</v>
      </c>
      <c r="BD14" s="5">
        <f t="shared" si="6"/>
        <v>42053</v>
      </c>
      <c r="BE14" s="5">
        <f t="shared" si="6"/>
        <v>42054</v>
      </c>
      <c r="BF14" s="5">
        <f t="shared" si="6"/>
        <v>42055</v>
      </c>
      <c r="BG14" s="5">
        <f t="shared" si="6"/>
        <v>42056</v>
      </c>
      <c r="BH14" s="5">
        <f t="shared" si="6"/>
        <v>42057</v>
      </c>
      <c r="BI14" s="5">
        <f t="shared" si="6"/>
        <v>42058</v>
      </c>
      <c r="BJ14" s="5">
        <f t="shared" si="6"/>
        <v>42059</v>
      </c>
      <c r="BK14" s="5">
        <f t="shared" si="6"/>
        <v>42060</v>
      </c>
      <c r="BL14" s="5">
        <f t="shared" si="6"/>
        <v>42061</v>
      </c>
      <c r="BM14" s="5">
        <f t="shared" si="6"/>
        <v>42062</v>
      </c>
      <c r="BN14" s="5">
        <f t="shared" si="6"/>
        <v>42063</v>
      </c>
      <c r="BO14" s="5">
        <f t="shared" ref="BO14:DZ14" si="7">BN14+1</f>
        <v>42064</v>
      </c>
      <c r="BP14" s="5">
        <f t="shared" si="7"/>
        <v>42065</v>
      </c>
      <c r="BQ14" s="5">
        <f t="shared" si="7"/>
        <v>42066</v>
      </c>
      <c r="BR14" s="5">
        <f t="shared" si="7"/>
        <v>42067</v>
      </c>
      <c r="BS14" s="5">
        <f t="shared" si="7"/>
        <v>42068</v>
      </c>
      <c r="BT14" s="5">
        <f t="shared" si="7"/>
        <v>42069</v>
      </c>
      <c r="BU14" s="5">
        <f t="shared" si="7"/>
        <v>42070</v>
      </c>
      <c r="BV14" s="5">
        <f t="shared" si="7"/>
        <v>42071</v>
      </c>
      <c r="BW14" s="5">
        <f t="shared" si="7"/>
        <v>42072</v>
      </c>
      <c r="BX14" s="5">
        <f t="shared" si="7"/>
        <v>42073</v>
      </c>
      <c r="BY14" s="5">
        <f t="shared" si="7"/>
        <v>42074</v>
      </c>
      <c r="BZ14" s="5">
        <f t="shared" si="7"/>
        <v>42075</v>
      </c>
      <c r="CA14" s="5">
        <f t="shared" si="7"/>
        <v>42076</v>
      </c>
      <c r="CB14" s="5">
        <f t="shared" si="7"/>
        <v>42077</v>
      </c>
      <c r="CC14" s="5">
        <f t="shared" si="7"/>
        <v>42078</v>
      </c>
      <c r="CD14" s="5">
        <f t="shared" si="7"/>
        <v>42079</v>
      </c>
      <c r="CE14" s="5">
        <f t="shared" si="7"/>
        <v>42080</v>
      </c>
      <c r="CF14" s="5">
        <f t="shared" si="7"/>
        <v>42081</v>
      </c>
      <c r="CG14" s="5">
        <f t="shared" si="7"/>
        <v>42082</v>
      </c>
      <c r="CH14" s="5">
        <f t="shared" si="7"/>
        <v>42083</v>
      </c>
      <c r="CI14" s="5">
        <f t="shared" si="7"/>
        <v>42084</v>
      </c>
      <c r="CJ14" s="5">
        <f t="shared" si="7"/>
        <v>42085</v>
      </c>
      <c r="CK14" s="5">
        <f t="shared" si="7"/>
        <v>42086</v>
      </c>
      <c r="CL14" s="5">
        <f t="shared" si="7"/>
        <v>42087</v>
      </c>
      <c r="CM14" s="5">
        <f t="shared" si="7"/>
        <v>42088</v>
      </c>
      <c r="CN14" s="5">
        <f t="shared" si="7"/>
        <v>42089</v>
      </c>
      <c r="CO14" s="5">
        <f t="shared" si="7"/>
        <v>42090</v>
      </c>
      <c r="CP14" s="5">
        <f t="shared" si="7"/>
        <v>42091</v>
      </c>
      <c r="CQ14" s="5">
        <f t="shared" si="7"/>
        <v>42092</v>
      </c>
      <c r="CR14" s="5">
        <f t="shared" si="7"/>
        <v>42093</v>
      </c>
      <c r="CS14" s="5">
        <f t="shared" si="7"/>
        <v>42094</v>
      </c>
      <c r="CT14" s="5">
        <f t="shared" si="7"/>
        <v>42095</v>
      </c>
      <c r="CU14" s="5">
        <f t="shared" si="7"/>
        <v>42096</v>
      </c>
      <c r="CV14" s="5">
        <f t="shared" si="7"/>
        <v>42097</v>
      </c>
      <c r="CW14" s="5">
        <f t="shared" si="7"/>
        <v>42098</v>
      </c>
      <c r="CX14" s="5">
        <f t="shared" si="7"/>
        <v>42099</v>
      </c>
      <c r="CY14" s="5">
        <f t="shared" si="7"/>
        <v>42100</v>
      </c>
      <c r="CZ14" s="5">
        <f t="shared" si="7"/>
        <v>42101</v>
      </c>
      <c r="DA14" s="5">
        <f t="shared" si="7"/>
        <v>42102</v>
      </c>
      <c r="DB14" s="5">
        <f t="shared" si="7"/>
        <v>42103</v>
      </c>
      <c r="DC14" s="5">
        <f t="shared" si="7"/>
        <v>42104</v>
      </c>
      <c r="DD14" s="5">
        <f t="shared" si="7"/>
        <v>42105</v>
      </c>
      <c r="DE14" s="5">
        <f t="shared" si="7"/>
        <v>42106</v>
      </c>
      <c r="DF14" s="5">
        <f t="shared" si="7"/>
        <v>42107</v>
      </c>
      <c r="DG14" s="5">
        <f t="shared" si="7"/>
        <v>42108</v>
      </c>
      <c r="DH14" s="5">
        <f t="shared" si="7"/>
        <v>42109</v>
      </c>
      <c r="DI14" s="5">
        <f t="shared" si="7"/>
        <v>42110</v>
      </c>
      <c r="DJ14" s="5">
        <f t="shared" si="7"/>
        <v>42111</v>
      </c>
      <c r="DK14" s="5">
        <f t="shared" si="7"/>
        <v>42112</v>
      </c>
      <c r="DL14" s="5">
        <f t="shared" si="7"/>
        <v>42113</v>
      </c>
      <c r="DM14" s="5">
        <f t="shared" si="7"/>
        <v>42114</v>
      </c>
      <c r="DN14" s="5">
        <f t="shared" si="7"/>
        <v>42115</v>
      </c>
      <c r="DO14" s="5">
        <f t="shared" si="7"/>
        <v>42116</v>
      </c>
      <c r="DP14" s="5">
        <f t="shared" si="7"/>
        <v>42117</v>
      </c>
      <c r="DQ14" s="5">
        <f t="shared" si="7"/>
        <v>42118</v>
      </c>
      <c r="DR14" s="5">
        <f t="shared" si="7"/>
        <v>42119</v>
      </c>
      <c r="DS14" s="5">
        <f t="shared" si="7"/>
        <v>42120</v>
      </c>
      <c r="DT14" s="5">
        <f t="shared" si="7"/>
        <v>42121</v>
      </c>
      <c r="DU14" s="5">
        <f t="shared" si="7"/>
        <v>42122</v>
      </c>
      <c r="DV14" s="5">
        <f t="shared" si="7"/>
        <v>42123</v>
      </c>
      <c r="DW14" s="5">
        <f t="shared" si="7"/>
        <v>42124</v>
      </c>
      <c r="DX14" s="5">
        <f t="shared" si="7"/>
        <v>42125</v>
      </c>
      <c r="DY14" s="5">
        <f t="shared" si="7"/>
        <v>42126</v>
      </c>
      <c r="DZ14" s="5">
        <f t="shared" si="7"/>
        <v>42127</v>
      </c>
      <c r="EA14" s="5">
        <f t="shared" ref="EA14:GL14" si="8">DZ14+1</f>
        <v>42128</v>
      </c>
      <c r="EB14" s="5">
        <f t="shared" si="8"/>
        <v>42129</v>
      </c>
      <c r="EC14" s="5">
        <f t="shared" si="8"/>
        <v>42130</v>
      </c>
      <c r="ED14" s="5">
        <f t="shared" si="8"/>
        <v>42131</v>
      </c>
      <c r="EE14" s="5">
        <f t="shared" si="8"/>
        <v>42132</v>
      </c>
      <c r="EF14" s="5">
        <f t="shared" si="8"/>
        <v>42133</v>
      </c>
      <c r="EG14" s="5">
        <f t="shared" si="8"/>
        <v>42134</v>
      </c>
      <c r="EH14" s="5">
        <f t="shared" si="8"/>
        <v>42135</v>
      </c>
      <c r="EI14" s="5">
        <f t="shared" si="8"/>
        <v>42136</v>
      </c>
      <c r="EJ14" s="5">
        <f t="shared" si="8"/>
        <v>42137</v>
      </c>
      <c r="EK14" s="5">
        <f t="shared" si="8"/>
        <v>42138</v>
      </c>
      <c r="EL14" s="5">
        <f t="shared" si="8"/>
        <v>42139</v>
      </c>
      <c r="EM14" s="5">
        <f t="shared" si="8"/>
        <v>42140</v>
      </c>
      <c r="EN14" s="5">
        <f t="shared" si="8"/>
        <v>42141</v>
      </c>
      <c r="EO14" s="5">
        <f t="shared" si="8"/>
        <v>42142</v>
      </c>
      <c r="EP14" s="5">
        <f t="shared" si="8"/>
        <v>42143</v>
      </c>
      <c r="EQ14" s="5">
        <f t="shared" si="8"/>
        <v>42144</v>
      </c>
      <c r="ER14" s="5">
        <f t="shared" si="8"/>
        <v>42145</v>
      </c>
      <c r="ES14" s="5">
        <f t="shared" si="8"/>
        <v>42146</v>
      </c>
      <c r="ET14" s="5">
        <f t="shared" si="8"/>
        <v>42147</v>
      </c>
      <c r="EU14" s="5">
        <f t="shared" si="8"/>
        <v>42148</v>
      </c>
      <c r="EV14" s="5">
        <f t="shared" si="8"/>
        <v>42149</v>
      </c>
      <c r="EW14" s="5">
        <f t="shared" si="8"/>
        <v>42150</v>
      </c>
      <c r="EX14" s="5">
        <f t="shared" si="8"/>
        <v>42151</v>
      </c>
      <c r="EY14" s="5">
        <f t="shared" si="8"/>
        <v>42152</v>
      </c>
      <c r="EZ14" s="5">
        <f t="shared" si="8"/>
        <v>42153</v>
      </c>
      <c r="FA14" s="5">
        <f t="shared" si="8"/>
        <v>42154</v>
      </c>
      <c r="FB14" s="5">
        <f t="shared" si="8"/>
        <v>42155</v>
      </c>
      <c r="FC14" s="5">
        <f t="shared" si="8"/>
        <v>42156</v>
      </c>
      <c r="FD14" s="5">
        <f t="shared" si="8"/>
        <v>42157</v>
      </c>
      <c r="FE14" s="5">
        <f t="shared" si="8"/>
        <v>42158</v>
      </c>
      <c r="FF14" s="5">
        <f t="shared" si="8"/>
        <v>42159</v>
      </c>
      <c r="FG14" s="5">
        <f t="shared" si="8"/>
        <v>42160</v>
      </c>
      <c r="FH14" s="5">
        <f t="shared" si="8"/>
        <v>42161</v>
      </c>
      <c r="FI14" s="5">
        <f t="shared" si="8"/>
        <v>42162</v>
      </c>
      <c r="FJ14" s="5">
        <f t="shared" si="8"/>
        <v>42163</v>
      </c>
      <c r="FK14" s="5">
        <f t="shared" si="8"/>
        <v>42164</v>
      </c>
      <c r="FL14" s="5">
        <f t="shared" si="8"/>
        <v>42165</v>
      </c>
      <c r="FM14" s="5">
        <f t="shared" si="8"/>
        <v>42166</v>
      </c>
      <c r="FN14" s="5">
        <f t="shared" si="8"/>
        <v>42167</v>
      </c>
      <c r="FO14" s="5">
        <f t="shared" si="8"/>
        <v>42168</v>
      </c>
      <c r="FP14" s="5">
        <f t="shared" si="8"/>
        <v>42169</v>
      </c>
      <c r="FQ14" s="5">
        <f t="shared" si="8"/>
        <v>42170</v>
      </c>
      <c r="FR14" s="5">
        <f t="shared" si="8"/>
        <v>42171</v>
      </c>
      <c r="FS14" s="5">
        <f t="shared" si="8"/>
        <v>42172</v>
      </c>
      <c r="FT14" s="5">
        <f t="shared" si="8"/>
        <v>42173</v>
      </c>
      <c r="FU14" s="5">
        <f t="shared" si="8"/>
        <v>42174</v>
      </c>
      <c r="FV14" s="5">
        <f t="shared" si="8"/>
        <v>42175</v>
      </c>
      <c r="FW14" s="5">
        <f t="shared" si="8"/>
        <v>42176</v>
      </c>
      <c r="FX14" s="5">
        <f t="shared" si="8"/>
        <v>42177</v>
      </c>
      <c r="FY14" s="5">
        <f t="shared" si="8"/>
        <v>42178</v>
      </c>
      <c r="FZ14" s="5">
        <f t="shared" si="8"/>
        <v>42179</v>
      </c>
      <c r="GA14" s="5">
        <f t="shared" si="8"/>
        <v>42180</v>
      </c>
      <c r="GB14" s="5">
        <f t="shared" si="8"/>
        <v>42181</v>
      </c>
      <c r="GC14" s="5">
        <f t="shared" si="8"/>
        <v>42182</v>
      </c>
      <c r="GD14" s="5">
        <f t="shared" si="8"/>
        <v>42183</v>
      </c>
      <c r="GE14" s="5">
        <f t="shared" si="8"/>
        <v>42184</v>
      </c>
      <c r="GF14" s="5">
        <f t="shared" si="8"/>
        <v>42185</v>
      </c>
      <c r="GG14" s="5">
        <f t="shared" si="8"/>
        <v>42186</v>
      </c>
      <c r="GH14" s="5">
        <f t="shared" si="8"/>
        <v>42187</v>
      </c>
      <c r="GI14" s="5">
        <f t="shared" si="8"/>
        <v>42188</v>
      </c>
      <c r="GJ14" s="5">
        <f t="shared" si="8"/>
        <v>42189</v>
      </c>
      <c r="GK14" s="5">
        <f t="shared" si="8"/>
        <v>42190</v>
      </c>
      <c r="GL14" s="5">
        <f t="shared" si="8"/>
        <v>42191</v>
      </c>
      <c r="GM14" s="5">
        <f t="shared" ref="GM14:IX14" si="9">GL14+1</f>
        <v>42192</v>
      </c>
      <c r="GN14" s="5">
        <f t="shared" si="9"/>
        <v>42193</v>
      </c>
      <c r="GO14" s="5">
        <f t="shared" si="9"/>
        <v>42194</v>
      </c>
      <c r="GP14" s="5">
        <f t="shared" si="9"/>
        <v>42195</v>
      </c>
      <c r="GQ14" s="5">
        <f t="shared" si="9"/>
        <v>42196</v>
      </c>
      <c r="GR14" s="5">
        <f t="shared" si="9"/>
        <v>42197</v>
      </c>
      <c r="GS14" s="5">
        <f t="shared" si="9"/>
        <v>42198</v>
      </c>
      <c r="GT14" s="5">
        <f t="shared" si="9"/>
        <v>42199</v>
      </c>
      <c r="GU14" s="5">
        <f t="shared" si="9"/>
        <v>42200</v>
      </c>
      <c r="GV14" s="5">
        <f t="shared" si="9"/>
        <v>42201</v>
      </c>
      <c r="GW14" s="5">
        <f t="shared" si="9"/>
        <v>42202</v>
      </c>
      <c r="GX14" s="5">
        <f t="shared" si="9"/>
        <v>42203</v>
      </c>
      <c r="GY14" s="5">
        <f t="shared" si="9"/>
        <v>42204</v>
      </c>
      <c r="GZ14" s="5">
        <f t="shared" si="9"/>
        <v>42205</v>
      </c>
      <c r="HA14" s="5">
        <f t="shared" si="9"/>
        <v>42206</v>
      </c>
      <c r="HB14" s="5">
        <f t="shared" si="9"/>
        <v>42207</v>
      </c>
      <c r="HC14" s="5">
        <f t="shared" si="9"/>
        <v>42208</v>
      </c>
      <c r="HD14" s="5">
        <f t="shared" si="9"/>
        <v>42209</v>
      </c>
      <c r="HE14" s="5">
        <f t="shared" si="9"/>
        <v>42210</v>
      </c>
      <c r="HF14" s="5">
        <f t="shared" si="9"/>
        <v>42211</v>
      </c>
      <c r="HG14" s="5">
        <f t="shared" si="9"/>
        <v>42212</v>
      </c>
      <c r="HH14" s="5">
        <f t="shared" si="9"/>
        <v>42213</v>
      </c>
      <c r="HI14" s="5">
        <f t="shared" si="9"/>
        <v>42214</v>
      </c>
      <c r="HJ14" s="5">
        <f t="shared" si="9"/>
        <v>42215</v>
      </c>
      <c r="HK14" s="5">
        <f t="shared" si="9"/>
        <v>42216</v>
      </c>
      <c r="HL14" s="5">
        <f t="shared" si="9"/>
        <v>42217</v>
      </c>
      <c r="HM14" s="5">
        <f t="shared" si="9"/>
        <v>42218</v>
      </c>
      <c r="HN14" s="5">
        <f t="shared" si="9"/>
        <v>42219</v>
      </c>
      <c r="HO14" s="5">
        <f t="shared" si="9"/>
        <v>42220</v>
      </c>
      <c r="HP14" s="5">
        <f t="shared" si="9"/>
        <v>42221</v>
      </c>
      <c r="HQ14" s="5">
        <f t="shared" si="9"/>
        <v>42222</v>
      </c>
      <c r="HR14" s="5">
        <f t="shared" si="9"/>
        <v>42223</v>
      </c>
      <c r="HS14" s="5">
        <f t="shared" si="9"/>
        <v>42224</v>
      </c>
      <c r="HT14" s="5">
        <f t="shared" si="9"/>
        <v>42225</v>
      </c>
      <c r="HU14" s="5">
        <f t="shared" si="9"/>
        <v>42226</v>
      </c>
      <c r="HV14" s="5">
        <f t="shared" si="9"/>
        <v>42227</v>
      </c>
      <c r="HW14" s="5">
        <f t="shared" si="9"/>
        <v>42228</v>
      </c>
      <c r="HX14" s="5">
        <f t="shared" si="9"/>
        <v>42229</v>
      </c>
      <c r="HY14" s="5">
        <f t="shared" si="9"/>
        <v>42230</v>
      </c>
      <c r="HZ14" s="5">
        <f t="shared" si="9"/>
        <v>42231</v>
      </c>
      <c r="IA14" s="5">
        <f t="shared" si="9"/>
        <v>42232</v>
      </c>
      <c r="IB14" s="5">
        <f t="shared" si="9"/>
        <v>42233</v>
      </c>
      <c r="IC14" s="5">
        <f t="shared" si="9"/>
        <v>42234</v>
      </c>
      <c r="ID14" s="5">
        <f t="shared" si="9"/>
        <v>42235</v>
      </c>
      <c r="IE14" s="5">
        <f t="shared" si="9"/>
        <v>42236</v>
      </c>
      <c r="IF14" s="5">
        <f t="shared" si="9"/>
        <v>42237</v>
      </c>
      <c r="IG14" s="5">
        <f t="shared" si="9"/>
        <v>42238</v>
      </c>
      <c r="IH14" s="5">
        <f t="shared" si="9"/>
        <v>42239</v>
      </c>
      <c r="II14" s="5">
        <f t="shared" si="9"/>
        <v>42240</v>
      </c>
      <c r="IJ14" s="5">
        <f t="shared" si="9"/>
        <v>42241</v>
      </c>
      <c r="IK14" s="5">
        <f t="shared" si="9"/>
        <v>42242</v>
      </c>
      <c r="IL14" s="5">
        <f t="shared" si="9"/>
        <v>42243</v>
      </c>
      <c r="IM14" s="5">
        <f t="shared" si="9"/>
        <v>42244</v>
      </c>
      <c r="IN14" s="5">
        <f t="shared" si="9"/>
        <v>42245</v>
      </c>
      <c r="IO14" s="5">
        <f t="shared" si="9"/>
        <v>42246</v>
      </c>
      <c r="IP14" s="5">
        <f t="shared" si="9"/>
        <v>42247</v>
      </c>
      <c r="IQ14" s="5">
        <f t="shared" si="9"/>
        <v>42248</v>
      </c>
      <c r="IR14" s="5">
        <f t="shared" si="9"/>
        <v>42249</v>
      </c>
      <c r="IS14" s="5">
        <f t="shared" si="9"/>
        <v>42250</v>
      </c>
      <c r="IT14" s="5">
        <f t="shared" si="9"/>
        <v>42251</v>
      </c>
      <c r="IU14" s="5">
        <f t="shared" si="9"/>
        <v>42252</v>
      </c>
      <c r="IV14" s="5">
        <f t="shared" si="9"/>
        <v>42253</v>
      </c>
      <c r="IW14" s="5">
        <f t="shared" si="9"/>
        <v>42254</v>
      </c>
      <c r="IX14" s="5">
        <f t="shared" si="9"/>
        <v>42255</v>
      </c>
      <c r="IY14" s="5">
        <f t="shared" ref="IY14:LJ14" si="10">IX14+1</f>
        <v>42256</v>
      </c>
      <c r="IZ14" s="5">
        <f t="shared" si="10"/>
        <v>42257</v>
      </c>
      <c r="JA14" s="5">
        <f t="shared" si="10"/>
        <v>42258</v>
      </c>
      <c r="JB14" s="5">
        <f t="shared" si="10"/>
        <v>42259</v>
      </c>
      <c r="JC14" s="5">
        <f t="shared" si="10"/>
        <v>42260</v>
      </c>
      <c r="JD14" s="5">
        <f t="shared" si="10"/>
        <v>42261</v>
      </c>
      <c r="JE14" s="5">
        <f t="shared" si="10"/>
        <v>42262</v>
      </c>
      <c r="JF14" s="5">
        <f t="shared" si="10"/>
        <v>42263</v>
      </c>
      <c r="JG14" s="5">
        <f t="shared" si="10"/>
        <v>42264</v>
      </c>
      <c r="JH14" s="5">
        <f t="shared" si="10"/>
        <v>42265</v>
      </c>
      <c r="JI14" s="5">
        <f t="shared" si="10"/>
        <v>42266</v>
      </c>
      <c r="JJ14" s="5">
        <f t="shared" si="10"/>
        <v>42267</v>
      </c>
      <c r="JK14" s="5">
        <f t="shared" si="10"/>
        <v>42268</v>
      </c>
      <c r="JL14" s="5">
        <f t="shared" si="10"/>
        <v>42269</v>
      </c>
      <c r="JM14" s="5">
        <f t="shared" si="10"/>
        <v>42270</v>
      </c>
      <c r="JN14" s="5">
        <f t="shared" si="10"/>
        <v>42271</v>
      </c>
      <c r="JO14" s="5">
        <f t="shared" si="10"/>
        <v>42272</v>
      </c>
      <c r="JP14" s="5">
        <f t="shared" si="10"/>
        <v>42273</v>
      </c>
      <c r="JQ14" s="5">
        <f t="shared" si="10"/>
        <v>42274</v>
      </c>
      <c r="JR14" s="5">
        <f t="shared" si="10"/>
        <v>42275</v>
      </c>
      <c r="JS14" s="5">
        <f t="shared" si="10"/>
        <v>42276</v>
      </c>
      <c r="JT14" s="5">
        <f t="shared" si="10"/>
        <v>42277</v>
      </c>
      <c r="JU14" s="5">
        <f t="shared" si="10"/>
        <v>42278</v>
      </c>
      <c r="JV14" s="5">
        <f t="shared" si="10"/>
        <v>42279</v>
      </c>
      <c r="JW14" s="5">
        <f t="shared" si="10"/>
        <v>42280</v>
      </c>
      <c r="JX14" s="5">
        <f t="shared" si="10"/>
        <v>42281</v>
      </c>
      <c r="JY14" s="5">
        <f t="shared" si="10"/>
        <v>42282</v>
      </c>
      <c r="JZ14" s="5">
        <f t="shared" si="10"/>
        <v>42283</v>
      </c>
      <c r="KA14" s="5">
        <f t="shared" si="10"/>
        <v>42284</v>
      </c>
      <c r="KB14" s="5">
        <f t="shared" si="10"/>
        <v>42285</v>
      </c>
      <c r="KC14" s="5">
        <f t="shared" si="10"/>
        <v>42286</v>
      </c>
      <c r="KD14" s="5">
        <f t="shared" si="10"/>
        <v>42287</v>
      </c>
      <c r="KE14" s="5">
        <f t="shared" si="10"/>
        <v>42288</v>
      </c>
      <c r="KF14" s="5">
        <f t="shared" si="10"/>
        <v>42289</v>
      </c>
      <c r="KG14" s="5">
        <f t="shared" si="10"/>
        <v>42290</v>
      </c>
      <c r="KH14" s="5">
        <f t="shared" si="10"/>
        <v>42291</v>
      </c>
      <c r="KI14" s="5">
        <f t="shared" si="10"/>
        <v>42292</v>
      </c>
      <c r="KJ14" s="5">
        <f t="shared" si="10"/>
        <v>42293</v>
      </c>
      <c r="KK14" s="5">
        <f t="shared" si="10"/>
        <v>42294</v>
      </c>
      <c r="KL14" s="5">
        <f t="shared" si="10"/>
        <v>42295</v>
      </c>
      <c r="KM14" s="5">
        <f t="shared" si="10"/>
        <v>42296</v>
      </c>
      <c r="KN14" s="5">
        <f t="shared" si="10"/>
        <v>42297</v>
      </c>
      <c r="KO14" s="5">
        <f t="shared" si="10"/>
        <v>42298</v>
      </c>
      <c r="KP14" s="5">
        <f t="shared" si="10"/>
        <v>42299</v>
      </c>
      <c r="KQ14" s="5">
        <f t="shared" si="10"/>
        <v>42300</v>
      </c>
      <c r="KR14" s="5">
        <f t="shared" si="10"/>
        <v>42301</v>
      </c>
      <c r="KS14" s="5">
        <f t="shared" si="10"/>
        <v>42302</v>
      </c>
      <c r="KT14" s="5">
        <f t="shared" si="10"/>
        <v>42303</v>
      </c>
      <c r="KU14" s="5">
        <f t="shared" si="10"/>
        <v>42304</v>
      </c>
      <c r="KV14" s="5">
        <f t="shared" si="10"/>
        <v>42305</v>
      </c>
      <c r="KW14" s="5">
        <f t="shared" si="10"/>
        <v>42306</v>
      </c>
      <c r="KX14" s="5">
        <f t="shared" si="10"/>
        <v>42307</v>
      </c>
      <c r="KY14" s="5">
        <f t="shared" si="10"/>
        <v>42308</v>
      </c>
      <c r="KZ14" s="5">
        <f t="shared" si="10"/>
        <v>42309</v>
      </c>
      <c r="LA14" s="5">
        <f t="shared" si="10"/>
        <v>42310</v>
      </c>
      <c r="LB14" s="5">
        <f t="shared" si="10"/>
        <v>42311</v>
      </c>
      <c r="LC14" s="5">
        <f t="shared" si="10"/>
        <v>42312</v>
      </c>
      <c r="LD14" s="5">
        <f t="shared" si="10"/>
        <v>42313</v>
      </c>
      <c r="LE14" s="5">
        <f t="shared" si="10"/>
        <v>42314</v>
      </c>
      <c r="LF14" s="5">
        <f t="shared" si="10"/>
        <v>42315</v>
      </c>
      <c r="LG14" s="5">
        <f t="shared" si="10"/>
        <v>42316</v>
      </c>
      <c r="LH14" s="5">
        <f t="shared" si="10"/>
        <v>42317</v>
      </c>
      <c r="LI14" s="5">
        <f t="shared" si="10"/>
        <v>42318</v>
      </c>
      <c r="LJ14" s="5">
        <f t="shared" si="10"/>
        <v>42319</v>
      </c>
      <c r="LK14" s="5">
        <f t="shared" ref="LK14:NI14" si="11">LJ14+1</f>
        <v>42320</v>
      </c>
      <c r="LL14" s="5">
        <f t="shared" si="11"/>
        <v>42321</v>
      </c>
      <c r="LM14" s="5">
        <f t="shared" si="11"/>
        <v>42322</v>
      </c>
      <c r="LN14" s="5">
        <f t="shared" si="11"/>
        <v>42323</v>
      </c>
      <c r="LO14" s="5">
        <f t="shared" si="11"/>
        <v>42324</v>
      </c>
      <c r="LP14" s="5">
        <f t="shared" si="11"/>
        <v>42325</v>
      </c>
      <c r="LQ14" s="5">
        <f t="shared" si="11"/>
        <v>42326</v>
      </c>
      <c r="LR14" s="5">
        <f t="shared" si="11"/>
        <v>42327</v>
      </c>
      <c r="LS14" s="5">
        <f t="shared" si="11"/>
        <v>42328</v>
      </c>
      <c r="LT14" s="5">
        <f t="shared" si="11"/>
        <v>42329</v>
      </c>
      <c r="LU14" s="5">
        <f t="shared" si="11"/>
        <v>42330</v>
      </c>
      <c r="LV14" s="5">
        <f t="shared" si="11"/>
        <v>42331</v>
      </c>
      <c r="LW14" s="5">
        <f t="shared" si="11"/>
        <v>42332</v>
      </c>
      <c r="LX14" s="5">
        <f t="shared" si="11"/>
        <v>42333</v>
      </c>
      <c r="LY14" s="5">
        <f t="shared" si="11"/>
        <v>42334</v>
      </c>
      <c r="LZ14" s="5">
        <f t="shared" si="11"/>
        <v>42335</v>
      </c>
      <c r="MA14" s="5">
        <f t="shared" si="11"/>
        <v>42336</v>
      </c>
      <c r="MB14" s="5">
        <f t="shared" si="11"/>
        <v>42337</v>
      </c>
      <c r="MC14" s="5">
        <f t="shared" si="11"/>
        <v>42338</v>
      </c>
      <c r="MD14" s="5">
        <f t="shared" si="11"/>
        <v>42339</v>
      </c>
      <c r="ME14" s="5">
        <f t="shared" si="11"/>
        <v>42340</v>
      </c>
      <c r="MF14" s="5">
        <f t="shared" si="11"/>
        <v>42341</v>
      </c>
      <c r="MG14" s="5">
        <f t="shared" si="11"/>
        <v>42342</v>
      </c>
      <c r="MH14" s="5">
        <f t="shared" si="11"/>
        <v>42343</v>
      </c>
      <c r="MI14" s="5">
        <f t="shared" si="11"/>
        <v>42344</v>
      </c>
      <c r="MJ14" s="5">
        <f t="shared" si="11"/>
        <v>42345</v>
      </c>
      <c r="MK14" s="5">
        <f t="shared" si="11"/>
        <v>42346</v>
      </c>
      <c r="ML14" s="5">
        <f t="shared" si="11"/>
        <v>42347</v>
      </c>
      <c r="MM14" s="5">
        <f t="shared" si="11"/>
        <v>42348</v>
      </c>
      <c r="MN14" s="5">
        <f t="shared" si="11"/>
        <v>42349</v>
      </c>
      <c r="MO14" s="5">
        <f t="shared" si="11"/>
        <v>42350</v>
      </c>
      <c r="MP14" s="5">
        <f t="shared" si="11"/>
        <v>42351</v>
      </c>
      <c r="MQ14" s="5">
        <f t="shared" si="11"/>
        <v>42352</v>
      </c>
      <c r="MR14" s="5">
        <f t="shared" si="11"/>
        <v>42353</v>
      </c>
      <c r="MS14" s="5">
        <f t="shared" si="11"/>
        <v>42354</v>
      </c>
      <c r="MT14" s="5">
        <f t="shared" si="11"/>
        <v>42355</v>
      </c>
      <c r="MU14" s="5">
        <f t="shared" si="11"/>
        <v>42356</v>
      </c>
      <c r="MV14" s="5">
        <f t="shared" si="11"/>
        <v>42357</v>
      </c>
      <c r="MW14" s="5">
        <f t="shared" si="11"/>
        <v>42358</v>
      </c>
      <c r="MX14" s="5">
        <f t="shared" si="11"/>
        <v>42359</v>
      </c>
      <c r="MY14" s="5">
        <f t="shared" si="11"/>
        <v>42360</v>
      </c>
      <c r="MZ14" s="5">
        <f t="shared" si="11"/>
        <v>42361</v>
      </c>
      <c r="NA14" s="5">
        <f t="shared" si="11"/>
        <v>42362</v>
      </c>
      <c r="NB14" s="5">
        <f t="shared" si="11"/>
        <v>42363</v>
      </c>
      <c r="NC14" s="5">
        <f t="shared" si="11"/>
        <v>42364</v>
      </c>
      <c r="ND14" s="5">
        <f t="shared" si="11"/>
        <v>42365</v>
      </c>
      <c r="NE14" s="5">
        <f t="shared" si="11"/>
        <v>42366</v>
      </c>
      <c r="NF14" s="5">
        <f t="shared" si="11"/>
        <v>42367</v>
      </c>
      <c r="NG14" s="5">
        <f t="shared" si="11"/>
        <v>42368</v>
      </c>
      <c r="NH14" s="5">
        <f t="shared" si="11"/>
        <v>42369</v>
      </c>
      <c r="NI14" s="27">
        <f t="shared" si="11"/>
        <v>42370</v>
      </c>
    </row>
    <row r="15" spans="1:374" ht="18.75" customHeight="1">
      <c r="A15" s="267"/>
      <c r="B15" s="268"/>
      <c r="C15" s="268"/>
      <c r="D15" s="269"/>
      <c r="E15" s="273"/>
      <c r="F15" s="274"/>
      <c r="G15" s="275"/>
      <c r="H15" s="6">
        <f>DATE(AN,1,1)</f>
        <v>42005</v>
      </c>
      <c r="I15" s="6">
        <f>H15+1</f>
        <v>42006</v>
      </c>
      <c r="J15" s="6">
        <f t="shared" ref="J15:AL15" si="12">I15+1</f>
        <v>42007</v>
      </c>
      <c r="K15" s="6">
        <f t="shared" si="12"/>
        <v>42008</v>
      </c>
      <c r="L15" s="6">
        <f t="shared" si="12"/>
        <v>42009</v>
      </c>
      <c r="M15" s="6">
        <f t="shared" si="12"/>
        <v>42010</v>
      </c>
      <c r="N15" s="6">
        <f t="shared" si="12"/>
        <v>42011</v>
      </c>
      <c r="O15" s="6">
        <f t="shared" si="12"/>
        <v>42012</v>
      </c>
      <c r="P15" s="6">
        <f t="shared" si="12"/>
        <v>42013</v>
      </c>
      <c r="Q15" s="6">
        <f t="shared" si="12"/>
        <v>42014</v>
      </c>
      <c r="R15" s="6">
        <f t="shared" si="12"/>
        <v>42015</v>
      </c>
      <c r="S15" s="6">
        <f t="shared" si="12"/>
        <v>42016</v>
      </c>
      <c r="T15" s="6">
        <f t="shared" si="12"/>
        <v>42017</v>
      </c>
      <c r="U15" s="6">
        <f t="shared" si="12"/>
        <v>42018</v>
      </c>
      <c r="V15" s="6">
        <f t="shared" si="12"/>
        <v>42019</v>
      </c>
      <c r="W15" s="6">
        <f t="shared" si="12"/>
        <v>42020</v>
      </c>
      <c r="X15" s="6">
        <f t="shared" si="12"/>
        <v>42021</v>
      </c>
      <c r="Y15" s="6">
        <f t="shared" si="12"/>
        <v>42022</v>
      </c>
      <c r="Z15" s="6">
        <f t="shared" si="12"/>
        <v>42023</v>
      </c>
      <c r="AA15" s="6">
        <f t="shared" si="12"/>
        <v>42024</v>
      </c>
      <c r="AB15" s="6">
        <f t="shared" si="12"/>
        <v>42025</v>
      </c>
      <c r="AC15" s="6">
        <f t="shared" si="12"/>
        <v>42026</v>
      </c>
      <c r="AD15" s="6">
        <f t="shared" si="12"/>
        <v>42027</v>
      </c>
      <c r="AE15" s="6">
        <f t="shared" si="12"/>
        <v>42028</v>
      </c>
      <c r="AF15" s="6">
        <f t="shared" si="12"/>
        <v>42029</v>
      </c>
      <c r="AG15" s="6">
        <f t="shared" si="12"/>
        <v>42030</v>
      </c>
      <c r="AH15" s="6">
        <f t="shared" si="12"/>
        <v>42031</v>
      </c>
      <c r="AI15" s="6">
        <f t="shared" si="12"/>
        <v>42032</v>
      </c>
      <c r="AJ15" s="6">
        <f t="shared" si="12"/>
        <v>42033</v>
      </c>
      <c r="AK15" s="6">
        <f t="shared" si="12"/>
        <v>42034</v>
      </c>
      <c r="AL15" s="6">
        <f t="shared" si="12"/>
        <v>42035</v>
      </c>
      <c r="AM15" s="6">
        <f t="shared" ref="AM15:BN15" si="13">AL15+1</f>
        <v>42036</v>
      </c>
      <c r="AN15" s="6">
        <f t="shared" si="13"/>
        <v>42037</v>
      </c>
      <c r="AO15" s="6">
        <f t="shared" si="13"/>
        <v>42038</v>
      </c>
      <c r="AP15" s="6">
        <f t="shared" si="13"/>
        <v>42039</v>
      </c>
      <c r="AQ15" s="6">
        <f t="shared" si="13"/>
        <v>42040</v>
      </c>
      <c r="AR15" s="6">
        <f t="shared" si="13"/>
        <v>42041</v>
      </c>
      <c r="AS15" s="6">
        <f t="shared" si="13"/>
        <v>42042</v>
      </c>
      <c r="AT15" s="6">
        <f t="shared" si="13"/>
        <v>42043</v>
      </c>
      <c r="AU15" s="6">
        <f t="shared" si="13"/>
        <v>42044</v>
      </c>
      <c r="AV15" s="6">
        <f t="shared" si="13"/>
        <v>42045</v>
      </c>
      <c r="AW15" s="6">
        <f t="shared" si="13"/>
        <v>42046</v>
      </c>
      <c r="AX15" s="6">
        <f t="shared" si="13"/>
        <v>42047</v>
      </c>
      <c r="AY15" s="6">
        <f t="shared" si="13"/>
        <v>42048</v>
      </c>
      <c r="AZ15" s="6">
        <f t="shared" si="13"/>
        <v>42049</v>
      </c>
      <c r="BA15" s="6">
        <f t="shared" si="13"/>
        <v>42050</v>
      </c>
      <c r="BB15" s="6">
        <f t="shared" si="13"/>
        <v>42051</v>
      </c>
      <c r="BC15" s="6">
        <f t="shared" si="13"/>
        <v>42052</v>
      </c>
      <c r="BD15" s="6">
        <f t="shared" si="13"/>
        <v>42053</v>
      </c>
      <c r="BE15" s="6">
        <f t="shared" si="13"/>
        <v>42054</v>
      </c>
      <c r="BF15" s="6">
        <f t="shared" si="13"/>
        <v>42055</v>
      </c>
      <c r="BG15" s="6">
        <f t="shared" si="13"/>
        <v>42056</v>
      </c>
      <c r="BH15" s="6">
        <f t="shared" si="13"/>
        <v>42057</v>
      </c>
      <c r="BI15" s="6">
        <f t="shared" si="13"/>
        <v>42058</v>
      </c>
      <c r="BJ15" s="6">
        <f t="shared" si="13"/>
        <v>42059</v>
      </c>
      <c r="BK15" s="6">
        <f t="shared" si="13"/>
        <v>42060</v>
      </c>
      <c r="BL15" s="6">
        <f t="shared" si="13"/>
        <v>42061</v>
      </c>
      <c r="BM15" s="6">
        <f t="shared" si="13"/>
        <v>42062</v>
      </c>
      <c r="BN15" s="6">
        <f t="shared" si="13"/>
        <v>42063</v>
      </c>
      <c r="BO15" s="6">
        <f t="shared" ref="BO15:DZ15" si="14">BN15+1</f>
        <v>42064</v>
      </c>
      <c r="BP15" s="6">
        <f t="shared" si="14"/>
        <v>42065</v>
      </c>
      <c r="BQ15" s="6">
        <f t="shared" si="14"/>
        <v>42066</v>
      </c>
      <c r="BR15" s="6">
        <f t="shared" si="14"/>
        <v>42067</v>
      </c>
      <c r="BS15" s="6">
        <f t="shared" si="14"/>
        <v>42068</v>
      </c>
      <c r="BT15" s="6">
        <f t="shared" si="14"/>
        <v>42069</v>
      </c>
      <c r="BU15" s="6">
        <f t="shared" si="14"/>
        <v>42070</v>
      </c>
      <c r="BV15" s="6">
        <f t="shared" si="14"/>
        <v>42071</v>
      </c>
      <c r="BW15" s="6">
        <f t="shared" si="14"/>
        <v>42072</v>
      </c>
      <c r="BX15" s="6">
        <f t="shared" si="14"/>
        <v>42073</v>
      </c>
      <c r="BY15" s="6">
        <f t="shared" si="14"/>
        <v>42074</v>
      </c>
      <c r="BZ15" s="6">
        <f t="shared" si="14"/>
        <v>42075</v>
      </c>
      <c r="CA15" s="6">
        <f t="shared" si="14"/>
        <v>42076</v>
      </c>
      <c r="CB15" s="6">
        <f t="shared" si="14"/>
        <v>42077</v>
      </c>
      <c r="CC15" s="6">
        <f t="shared" si="14"/>
        <v>42078</v>
      </c>
      <c r="CD15" s="6">
        <f t="shared" si="14"/>
        <v>42079</v>
      </c>
      <c r="CE15" s="6">
        <f t="shared" si="14"/>
        <v>42080</v>
      </c>
      <c r="CF15" s="6">
        <f t="shared" si="14"/>
        <v>42081</v>
      </c>
      <c r="CG15" s="6">
        <f t="shared" si="14"/>
        <v>42082</v>
      </c>
      <c r="CH15" s="6">
        <f t="shared" si="14"/>
        <v>42083</v>
      </c>
      <c r="CI15" s="6">
        <f t="shared" si="14"/>
        <v>42084</v>
      </c>
      <c r="CJ15" s="6">
        <f t="shared" si="14"/>
        <v>42085</v>
      </c>
      <c r="CK15" s="6">
        <f t="shared" si="14"/>
        <v>42086</v>
      </c>
      <c r="CL15" s="6">
        <f t="shared" si="14"/>
        <v>42087</v>
      </c>
      <c r="CM15" s="6">
        <f t="shared" si="14"/>
        <v>42088</v>
      </c>
      <c r="CN15" s="6">
        <f t="shared" si="14"/>
        <v>42089</v>
      </c>
      <c r="CO15" s="6">
        <f t="shared" si="14"/>
        <v>42090</v>
      </c>
      <c r="CP15" s="6">
        <f t="shared" si="14"/>
        <v>42091</v>
      </c>
      <c r="CQ15" s="6">
        <f t="shared" si="14"/>
        <v>42092</v>
      </c>
      <c r="CR15" s="6">
        <f t="shared" si="14"/>
        <v>42093</v>
      </c>
      <c r="CS15" s="6">
        <f t="shared" si="14"/>
        <v>42094</v>
      </c>
      <c r="CT15" s="6">
        <f t="shared" si="14"/>
        <v>42095</v>
      </c>
      <c r="CU15" s="6">
        <f t="shared" si="14"/>
        <v>42096</v>
      </c>
      <c r="CV15" s="6">
        <f t="shared" si="14"/>
        <v>42097</v>
      </c>
      <c r="CW15" s="6">
        <f t="shared" si="14"/>
        <v>42098</v>
      </c>
      <c r="CX15" s="6">
        <f t="shared" si="14"/>
        <v>42099</v>
      </c>
      <c r="CY15" s="6">
        <f t="shared" si="14"/>
        <v>42100</v>
      </c>
      <c r="CZ15" s="6">
        <f t="shared" si="14"/>
        <v>42101</v>
      </c>
      <c r="DA15" s="6">
        <f t="shared" si="14"/>
        <v>42102</v>
      </c>
      <c r="DB15" s="6">
        <f t="shared" si="14"/>
        <v>42103</v>
      </c>
      <c r="DC15" s="6">
        <f t="shared" si="14"/>
        <v>42104</v>
      </c>
      <c r="DD15" s="6">
        <f t="shared" si="14"/>
        <v>42105</v>
      </c>
      <c r="DE15" s="6">
        <f t="shared" si="14"/>
        <v>42106</v>
      </c>
      <c r="DF15" s="6">
        <f t="shared" si="14"/>
        <v>42107</v>
      </c>
      <c r="DG15" s="6">
        <f t="shared" si="14"/>
        <v>42108</v>
      </c>
      <c r="DH15" s="6">
        <f t="shared" si="14"/>
        <v>42109</v>
      </c>
      <c r="DI15" s="6">
        <f t="shared" si="14"/>
        <v>42110</v>
      </c>
      <c r="DJ15" s="6">
        <f t="shared" si="14"/>
        <v>42111</v>
      </c>
      <c r="DK15" s="6">
        <f t="shared" si="14"/>
        <v>42112</v>
      </c>
      <c r="DL15" s="6">
        <f t="shared" si="14"/>
        <v>42113</v>
      </c>
      <c r="DM15" s="6">
        <f t="shared" si="14"/>
        <v>42114</v>
      </c>
      <c r="DN15" s="6">
        <f t="shared" si="14"/>
        <v>42115</v>
      </c>
      <c r="DO15" s="6">
        <f t="shared" si="14"/>
        <v>42116</v>
      </c>
      <c r="DP15" s="6">
        <f t="shared" si="14"/>
        <v>42117</v>
      </c>
      <c r="DQ15" s="6">
        <f t="shared" si="14"/>
        <v>42118</v>
      </c>
      <c r="DR15" s="6">
        <f t="shared" si="14"/>
        <v>42119</v>
      </c>
      <c r="DS15" s="6">
        <f t="shared" si="14"/>
        <v>42120</v>
      </c>
      <c r="DT15" s="6">
        <f t="shared" si="14"/>
        <v>42121</v>
      </c>
      <c r="DU15" s="6">
        <f t="shared" si="14"/>
        <v>42122</v>
      </c>
      <c r="DV15" s="6">
        <f t="shared" si="14"/>
        <v>42123</v>
      </c>
      <c r="DW15" s="6">
        <f t="shared" si="14"/>
        <v>42124</v>
      </c>
      <c r="DX15" s="6">
        <f t="shared" si="14"/>
        <v>42125</v>
      </c>
      <c r="DY15" s="6">
        <f t="shared" si="14"/>
        <v>42126</v>
      </c>
      <c r="DZ15" s="6">
        <f t="shared" si="14"/>
        <v>42127</v>
      </c>
      <c r="EA15" s="6">
        <f t="shared" ref="EA15:GL15" si="15">DZ15+1</f>
        <v>42128</v>
      </c>
      <c r="EB15" s="6">
        <f t="shared" si="15"/>
        <v>42129</v>
      </c>
      <c r="EC15" s="6">
        <f t="shared" si="15"/>
        <v>42130</v>
      </c>
      <c r="ED15" s="6">
        <f t="shared" si="15"/>
        <v>42131</v>
      </c>
      <c r="EE15" s="6">
        <f t="shared" si="15"/>
        <v>42132</v>
      </c>
      <c r="EF15" s="6">
        <f t="shared" si="15"/>
        <v>42133</v>
      </c>
      <c r="EG15" s="6">
        <f t="shared" si="15"/>
        <v>42134</v>
      </c>
      <c r="EH15" s="6">
        <f t="shared" si="15"/>
        <v>42135</v>
      </c>
      <c r="EI15" s="6">
        <f t="shared" si="15"/>
        <v>42136</v>
      </c>
      <c r="EJ15" s="6">
        <f t="shared" si="15"/>
        <v>42137</v>
      </c>
      <c r="EK15" s="6">
        <f t="shared" si="15"/>
        <v>42138</v>
      </c>
      <c r="EL15" s="6">
        <f t="shared" si="15"/>
        <v>42139</v>
      </c>
      <c r="EM15" s="6">
        <f t="shared" si="15"/>
        <v>42140</v>
      </c>
      <c r="EN15" s="6">
        <f t="shared" si="15"/>
        <v>42141</v>
      </c>
      <c r="EO15" s="6">
        <f t="shared" si="15"/>
        <v>42142</v>
      </c>
      <c r="EP15" s="6">
        <f t="shared" si="15"/>
        <v>42143</v>
      </c>
      <c r="EQ15" s="6">
        <f t="shared" si="15"/>
        <v>42144</v>
      </c>
      <c r="ER15" s="6">
        <f t="shared" si="15"/>
        <v>42145</v>
      </c>
      <c r="ES15" s="6">
        <f t="shared" si="15"/>
        <v>42146</v>
      </c>
      <c r="ET15" s="6">
        <f t="shared" si="15"/>
        <v>42147</v>
      </c>
      <c r="EU15" s="6">
        <f t="shared" si="15"/>
        <v>42148</v>
      </c>
      <c r="EV15" s="6">
        <f t="shared" si="15"/>
        <v>42149</v>
      </c>
      <c r="EW15" s="6">
        <f t="shared" si="15"/>
        <v>42150</v>
      </c>
      <c r="EX15" s="6">
        <f t="shared" si="15"/>
        <v>42151</v>
      </c>
      <c r="EY15" s="6">
        <f t="shared" si="15"/>
        <v>42152</v>
      </c>
      <c r="EZ15" s="6">
        <f t="shared" si="15"/>
        <v>42153</v>
      </c>
      <c r="FA15" s="6">
        <f t="shared" si="15"/>
        <v>42154</v>
      </c>
      <c r="FB15" s="6">
        <f t="shared" si="15"/>
        <v>42155</v>
      </c>
      <c r="FC15" s="6">
        <f t="shared" si="15"/>
        <v>42156</v>
      </c>
      <c r="FD15" s="6">
        <f t="shared" si="15"/>
        <v>42157</v>
      </c>
      <c r="FE15" s="6">
        <f t="shared" si="15"/>
        <v>42158</v>
      </c>
      <c r="FF15" s="6">
        <f t="shared" si="15"/>
        <v>42159</v>
      </c>
      <c r="FG15" s="6">
        <f t="shared" si="15"/>
        <v>42160</v>
      </c>
      <c r="FH15" s="6">
        <f t="shared" si="15"/>
        <v>42161</v>
      </c>
      <c r="FI15" s="6">
        <f t="shared" si="15"/>
        <v>42162</v>
      </c>
      <c r="FJ15" s="6">
        <f t="shared" si="15"/>
        <v>42163</v>
      </c>
      <c r="FK15" s="6">
        <f t="shared" si="15"/>
        <v>42164</v>
      </c>
      <c r="FL15" s="6">
        <f t="shared" si="15"/>
        <v>42165</v>
      </c>
      <c r="FM15" s="6">
        <f t="shared" si="15"/>
        <v>42166</v>
      </c>
      <c r="FN15" s="6">
        <f t="shared" si="15"/>
        <v>42167</v>
      </c>
      <c r="FO15" s="6">
        <f t="shared" si="15"/>
        <v>42168</v>
      </c>
      <c r="FP15" s="6">
        <f t="shared" si="15"/>
        <v>42169</v>
      </c>
      <c r="FQ15" s="6">
        <f t="shared" si="15"/>
        <v>42170</v>
      </c>
      <c r="FR15" s="6">
        <f t="shared" si="15"/>
        <v>42171</v>
      </c>
      <c r="FS15" s="6">
        <f t="shared" si="15"/>
        <v>42172</v>
      </c>
      <c r="FT15" s="6">
        <f t="shared" si="15"/>
        <v>42173</v>
      </c>
      <c r="FU15" s="6">
        <f t="shared" si="15"/>
        <v>42174</v>
      </c>
      <c r="FV15" s="6">
        <f t="shared" si="15"/>
        <v>42175</v>
      </c>
      <c r="FW15" s="6">
        <f t="shared" si="15"/>
        <v>42176</v>
      </c>
      <c r="FX15" s="6">
        <f t="shared" si="15"/>
        <v>42177</v>
      </c>
      <c r="FY15" s="6">
        <f t="shared" si="15"/>
        <v>42178</v>
      </c>
      <c r="FZ15" s="6">
        <f t="shared" si="15"/>
        <v>42179</v>
      </c>
      <c r="GA15" s="6">
        <f t="shared" si="15"/>
        <v>42180</v>
      </c>
      <c r="GB15" s="6">
        <f t="shared" si="15"/>
        <v>42181</v>
      </c>
      <c r="GC15" s="6">
        <f t="shared" si="15"/>
        <v>42182</v>
      </c>
      <c r="GD15" s="6">
        <f t="shared" si="15"/>
        <v>42183</v>
      </c>
      <c r="GE15" s="6">
        <f t="shared" si="15"/>
        <v>42184</v>
      </c>
      <c r="GF15" s="6">
        <f t="shared" si="15"/>
        <v>42185</v>
      </c>
      <c r="GG15" s="6">
        <f t="shared" si="15"/>
        <v>42186</v>
      </c>
      <c r="GH15" s="6">
        <f t="shared" si="15"/>
        <v>42187</v>
      </c>
      <c r="GI15" s="6">
        <f t="shared" si="15"/>
        <v>42188</v>
      </c>
      <c r="GJ15" s="6">
        <f t="shared" si="15"/>
        <v>42189</v>
      </c>
      <c r="GK15" s="6">
        <f t="shared" si="15"/>
        <v>42190</v>
      </c>
      <c r="GL15" s="6">
        <f t="shared" si="15"/>
        <v>42191</v>
      </c>
      <c r="GM15" s="6">
        <f t="shared" ref="GM15:IX15" si="16">GL15+1</f>
        <v>42192</v>
      </c>
      <c r="GN15" s="6">
        <f t="shared" si="16"/>
        <v>42193</v>
      </c>
      <c r="GO15" s="6">
        <f t="shared" si="16"/>
        <v>42194</v>
      </c>
      <c r="GP15" s="6">
        <f t="shared" si="16"/>
        <v>42195</v>
      </c>
      <c r="GQ15" s="6">
        <f t="shared" si="16"/>
        <v>42196</v>
      </c>
      <c r="GR15" s="6">
        <f t="shared" si="16"/>
        <v>42197</v>
      </c>
      <c r="GS15" s="6">
        <f t="shared" si="16"/>
        <v>42198</v>
      </c>
      <c r="GT15" s="6">
        <f t="shared" si="16"/>
        <v>42199</v>
      </c>
      <c r="GU15" s="6">
        <f t="shared" si="16"/>
        <v>42200</v>
      </c>
      <c r="GV15" s="6">
        <f t="shared" si="16"/>
        <v>42201</v>
      </c>
      <c r="GW15" s="6">
        <f t="shared" si="16"/>
        <v>42202</v>
      </c>
      <c r="GX15" s="6">
        <f t="shared" si="16"/>
        <v>42203</v>
      </c>
      <c r="GY15" s="6">
        <f t="shared" si="16"/>
        <v>42204</v>
      </c>
      <c r="GZ15" s="6">
        <f t="shared" si="16"/>
        <v>42205</v>
      </c>
      <c r="HA15" s="6">
        <f t="shared" si="16"/>
        <v>42206</v>
      </c>
      <c r="HB15" s="6">
        <f t="shared" si="16"/>
        <v>42207</v>
      </c>
      <c r="HC15" s="6">
        <f t="shared" si="16"/>
        <v>42208</v>
      </c>
      <c r="HD15" s="6">
        <f t="shared" si="16"/>
        <v>42209</v>
      </c>
      <c r="HE15" s="6">
        <f t="shared" si="16"/>
        <v>42210</v>
      </c>
      <c r="HF15" s="6">
        <f t="shared" si="16"/>
        <v>42211</v>
      </c>
      <c r="HG15" s="6">
        <f t="shared" si="16"/>
        <v>42212</v>
      </c>
      <c r="HH15" s="6">
        <f t="shared" si="16"/>
        <v>42213</v>
      </c>
      <c r="HI15" s="6">
        <f t="shared" si="16"/>
        <v>42214</v>
      </c>
      <c r="HJ15" s="6">
        <f t="shared" si="16"/>
        <v>42215</v>
      </c>
      <c r="HK15" s="6">
        <f t="shared" si="16"/>
        <v>42216</v>
      </c>
      <c r="HL15" s="6">
        <f t="shared" si="16"/>
        <v>42217</v>
      </c>
      <c r="HM15" s="6">
        <f t="shared" si="16"/>
        <v>42218</v>
      </c>
      <c r="HN15" s="6">
        <f t="shared" si="16"/>
        <v>42219</v>
      </c>
      <c r="HO15" s="6">
        <f t="shared" si="16"/>
        <v>42220</v>
      </c>
      <c r="HP15" s="6">
        <f t="shared" si="16"/>
        <v>42221</v>
      </c>
      <c r="HQ15" s="6">
        <f t="shared" si="16"/>
        <v>42222</v>
      </c>
      <c r="HR15" s="6">
        <f t="shared" si="16"/>
        <v>42223</v>
      </c>
      <c r="HS15" s="6">
        <f t="shared" si="16"/>
        <v>42224</v>
      </c>
      <c r="HT15" s="6">
        <f t="shared" si="16"/>
        <v>42225</v>
      </c>
      <c r="HU15" s="6">
        <f t="shared" si="16"/>
        <v>42226</v>
      </c>
      <c r="HV15" s="6">
        <f t="shared" si="16"/>
        <v>42227</v>
      </c>
      <c r="HW15" s="6">
        <f t="shared" si="16"/>
        <v>42228</v>
      </c>
      <c r="HX15" s="6">
        <f t="shared" si="16"/>
        <v>42229</v>
      </c>
      <c r="HY15" s="6">
        <f t="shared" si="16"/>
        <v>42230</v>
      </c>
      <c r="HZ15" s="6">
        <f t="shared" si="16"/>
        <v>42231</v>
      </c>
      <c r="IA15" s="6">
        <f t="shared" si="16"/>
        <v>42232</v>
      </c>
      <c r="IB15" s="6">
        <f t="shared" si="16"/>
        <v>42233</v>
      </c>
      <c r="IC15" s="6">
        <f t="shared" si="16"/>
        <v>42234</v>
      </c>
      <c r="ID15" s="6">
        <f t="shared" si="16"/>
        <v>42235</v>
      </c>
      <c r="IE15" s="6">
        <f t="shared" si="16"/>
        <v>42236</v>
      </c>
      <c r="IF15" s="6">
        <f t="shared" si="16"/>
        <v>42237</v>
      </c>
      <c r="IG15" s="6">
        <f t="shared" si="16"/>
        <v>42238</v>
      </c>
      <c r="IH15" s="6">
        <f t="shared" si="16"/>
        <v>42239</v>
      </c>
      <c r="II15" s="6">
        <f t="shared" si="16"/>
        <v>42240</v>
      </c>
      <c r="IJ15" s="6">
        <f t="shared" si="16"/>
        <v>42241</v>
      </c>
      <c r="IK15" s="6">
        <f t="shared" si="16"/>
        <v>42242</v>
      </c>
      <c r="IL15" s="6">
        <f t="shared" si="16"/>
        <v>42243</v>
      </c>
      <c r="IM15" s="6">
        <f t="shared" si="16"/>
        <v>42244</v>
      </c>
      <c r="IN15" s="6">
        <f t="shared" si="16"/>
        <v>42245</v>
      </c>
      <c r="IO15" s="6">
        <f t="shared" si="16"/>
        <v>42246</v>
      </c>
      <c r="IP15" s="6">
        <f t="shared" si="16"/>
        <v>42247</v>
      </c>
      <c r="IQ15" s="6">
        <f t="shared" si="16"/>
        <v>42248</v>
      </c>
      <c r="IR15" s="6">
        <f t="shared" si="16"/>
        <v>42249</v>
      </c>
      <c r="IS15" s="6">
        <f t="shared" si="16"/>
        <v>42250</v>
      </c>
      <c r="IT15" s="6">
        <f t="shared" si="16"/>
        <v>42251</v>
      </c>
      <c r="IU15" s="6">
        <f t="shared" si="16"/>
        <v>42252</v>
      </c>
      <c r="IV15" s="6">
        <f t="shared" si="16"/>
        <v>42253</v>
      </c>
      <c r="IW15" s="6">
        <f t="shared" si="16"/>
        <v>42254</v>
      </c>
      <c r="IX15" s="6">
        <f t="shared" si="16"/>
        <v>42255</v>
      </c>
      <c r="IY15" s="6">
        <f t="shared" ref="IY15:LJ15" si="17">IX15+1</f>
        <v>42256</v>
      </c>
      <c r="IZ15" s="6">
        <f t="shared" si="17"/>
        <v>42257</v>
      </c>
      <c r="JA15" s="6">
        <f t="shared" si="17"/>
        <v>42258</v>
      </c>
      <c r="JB15" s="6">
        <f t="shared" si="17"/>
        <v>42259</v>
      </c>
      <c r="JC15" s="6">
        <f t="shared" si="17"/>
        <v>42260</v>
      </c>
      <c r="JD15" s="6">
        <f t="shared" si="17"/>
        <v>42261</v>
      </c>
      <c r="JE15" s="6">
        <f t="shared" si="17"/>
        <v>42262</v>
      </c>
      <c r="JF15" s="6">
        <f t="shared" si="17"/>
        <v>42263</v>
      </c>
      <c r="JG15" s="6">
        <f t="shared" si="17"/>
        <v>42264</v>
      </c>
      <c r="JH15" s="6">
        <f t="shared" si="17"/>
        <v>42265</v>
      </c>
      <c r="JI15" s="6">
        <f t="shared" si="17"/>
        <v>42266</v>
      </c>
      <c r="JJ15" s="6">
        <f t="shared" si="17"/>
        <v>42267</v>
      </c>
      <c r="JK15" s="6">
        <f t="shared" si="17"/>
        <v>42268</v>
      </c>
      <c r="JL15" s="6">
        <f t="shared" si="17"/>
        <v>42269</v>
      </c>
      <c r="JM15" s="6">
        <f t="shared" si="17"/>
        <v>42270</v>
      </c>
      <c r="JN15" s="6">
        <f t="shared" si="17"/>
        <v>42271</v>
      </c>
      <c r="JO15" s="6">
        <f t="shared" si="17"/>
        <v>42272</v>
      </c>
      <c r="JP15" s="6">
        <f t="shared" si="17"/>
        <v>42273</v>
      </c>
      <c r="JQ15" s="6">
        <f t="shared" si="17"/>
        <v>42274</v>
      </c>
      <c r="JR15" s="6">
        <f t="shared" si="17"/>
        <v>42275</v>
      </c>
      <c r="JS15" s="6">
        <f t="shared" si="17"/>
        <v>42276</v>
      </c>
      <c r="JT15" s="6">
        <f t="shared" si="17"/>
        <v>42277</v>
      </c>
      <c r="JU15" s="6">
        <f t="shared" si="17"/>
        <v>42278</v>
      </c>
      <c r="JV15" s="6">
        <f t="shared" si="17"/>
        <v>42279</v>
      </c>
      <c r="JW15" s="6">
        <f t="shared" si="17"/>
        <v>42280</v>
      </c>
      <c r="JX15" s="6">
        <f t="shared" si="17"/>
        <v>42281</v>
      </c>
      <c r="JY15" s="6">
        <f t="shared" si="17"/>
        <v>42282</v>
      </c>
      <c r="JZ15" s="6">
        <f t="shared" si="17"/>
        <v>42283</v>
      </c>
      <c r="KA15" s="6">
        <f t="shared" si="17"/>
        <v>42284</v>
      </c>
      <c r="KB15" s="6">
        <f t="shared" si="17"/>
        <v>42285</v>
      </c>
      <c r="KC15" s="6">
        <f t="shared" si="17"/>
        <v>42286</v>
      </c>
      <c r="KD15" s="6">
        <f t="shared" si="17"/>
        <v>42287</v>
      </c>
      <c r="KE15" s="6">
        <f t="shared" si="17"/>
        <v>42288</v>
      </c>
      <c r="KF15" s="6">
        <f t="shared" si="17"/>
        <v>42289</v>
      </c>
      <c r="KG15" s="6">
        <f t="shared" si="17"/>
        <v>42290</v>
      </c>
      <c r="KH15" s="6">
        <f t="shared" si="17"/>
        <v>42291</v>
      </c>
      <c r="KI15" s="6">
        <f t="shared" si="17"/>
        <v>42292</v>
      </c>
      <c r="KJ15" s="6">
        <f t="shared" si="17"/>
        <v>42293</v>
      </c>
      <c r="KK15" s="6">
        <f t="shared" si="17"/>
        <v>42294</v>
      </c>
      <c r="KL15" s="6">
        <f t="shared" si="17"/>
        <v>42295</v>
      </c>
      <c r="KM15" s="6">
        <f t="shared" si="17"/>
        <v>42296</v>
      </c>
      <c r="KN15" s="6">
        <f t="shared" si="17"/>
        <v>42297</v>
      </c>
      <c r="KO15" s="6">
        <f t="shared" si="17"/>
        <v>42298</v>
      </c>
      <c r="KP15" s="6">
        <f t="shared" si="17"/>
        <v>42299</v>
      </c>
      <c r="KQ15" s="6">
        <f t="shared" si="17"/>
        <v>42300</v>
      </c>
      <c r="KR15" s="6">
        <f t="shared" si="17"/>
        <v>42301</v>
      </c>
      <c r="KS15" s="6">
        <f t="shared" si="17"/>
        <v>42302</v>
      </c>
      <c r="KT15" s="6">
        <f t="shared" si="17"/>
        <v>42303</v>
      </c>
      <c r="KU15" s="6">
        <f t="shared" si="17"/>
        <v>42304</v>
      </c>
      <c r="KV15" s="6">
        <f t="shared" si="17"/>
        <v>42305</v>
      </c>
      <c r="KW15" s="6">
        <f t="shared" si="17"/>
        <v>42306</v>
      </c>
      <c r="KX15" s="6">
        <f t="shared" si="17"/>
        <v>42307</v>
      </c>
      <c r="KY15" s="6">
        <f t="shared" si="17"/>
        <v>42308</v>
      </c>
      <c r="KZ15" s="6">
        <f t="shared" si="17"/>
        <v>42309</v>
      </c>
      <c r="LA15" s="6">
        <f t="shared" si="17"/>
        <v>42310</v>
      </c>
      <c r="LB15" s="6">
        <f t="shared" si="17"/>
        <v>42311</v>
      </c>
      <c r="LC15" s="6">
        <f t="shared" si="17"/>
        <v>42312</v>
      </c>
      <c r="LD15" s="6">
        <f t="shared" si="17"/>
        <v>42313</v>
      </c>
      <c r="LE15" s="6">
        <f t="shared" si="17"/>
        <v>42314</v>
      </c>
      <c r="LF15" s="6">
        <f t="shared" si="17"/>
        <v>42315</v>
      </c>
      <c r="LG15" s="6">
        <f t="shared" si="17"/>
        <v>42316</v>
      </c>
      <c r="LH15" s="6">
        <f t="shared" si="17"/>
        <v>42317</v>
      </c>
      <c r="LI15" s="6">
        <f t="shared" si="17"/>
        <v>42318</v>
      </c>
      <c r="LJ15" s="6">
        <f t="shared" si="17"/>
        <v>42319</v>
      </c>
      <c r="LK15" s="6">
        <f t="shared" ref="LK15:NI15" si="18">LJ15+1</f>
        <v>42320</v>
      </c>
      <c r="LL15" s="6">
        <f t="shared" si="18"/>
        <v>42321</v>
      </c>
      <c r="LM15" s="6">
        <f t="shared" si="18"/>
        <v>42322</v>
      </c>
      <c r="LN15" s="6">
        <f t="shared" si="18"/>
        <v>42323</v>
      </c>
      <c r="LO15" s="6">
        <f t="shared" si="18"/>
        <v>42324</v>
      </c>
      <c r="LP15" s="6">
        <f t="shared" si="18"/>
        <v>42325</v>
      </c>
      <c r="LQ15" s="6">
        <f t="shared" si="18"/>
        <v>42326</v>
      </c>
      <c r="LR15" s="6">
        <f t="shared" si="18"/>
        <v>42327</v>
      </c>
      <c r="LS15" s="6">
        <f t="shared" si="18"/>
        <v>42328</v>
      </c>
      <c r="LT15" s="6">
        <f t="shared" si="18"/>
        <v>42329</v>
      </c>
      <c r="LU15" s="6">
        <f t="shared" si="18"/>
        <v>42330</v>
      </c>
      <c r="LV15" s="6">
        <f t="shared" si="18"/>
        <v>42331</v>
      </c>
      <c r="LW15" s="6">
        <f t="shared" si="18"/>
        <v>42332</v>
      </c>
      <c r="LX15" s="6">
        <f t="shared" si="18"/>
        <v>42333</v>
      </c>
      <c r="LY15" s="6">
        <f t="shared" si="18"/>
        <v>42334</v>
      </c>
      <c r="LZ15" s="6">
        <f t="shared" si="18"/>
        <v>42335</v>
      </c>
      <c r="MA15" s="6">
        <f t="shared" si="18"/>
        <v>42336</v>
      </c>
      <c r="MB15" s="6">
        <f t="shared" si="18"/>
        <v>42337</v>
      </c>
      <c r="MC15" s="6">
        <f t="shared" si="18"/>
        <v>42338</v>
      </c>
      <c r="MD15" s="6">
        <f t="shared" si="18"/>
        <v>42339</v>
      </c>
      <c r="ME15" s="6">
        <f t="shared" si="18"/>
        <v>42340</v>
      </c>
      <c r="MF15" s="6">
        <f t="shared" si="18"/>
        <v>42341</v>
      </c>
      <c r="MG15" s="6">
        <f t="shared" si="18"/>
        <v>42342</v>
      </c>
      <c r="MH15" s="6">
        <f t="shared" si="18"/>
        <v>42343</v>
      </c>
      <c r="MI15" s="6">
        <f t="shared" si="18"/>
        <v>42344</v>
      </c>
      <c r="MJ15" s="6">
        <f t="shared" si="18"/>
        <v>42345</v>
      </c>
      <c r="MK15" s="6">
        <f t="shared" si="18"/>
        <v>42346</v>
      </c>
      <c r="ML15" s="6">
        <f t="shared" si="18"/>
        <v>42347</v>
      </c>
      <c r="MM15" s="6">
        <f t="shared" si="18"/>
        <v>42348</v>
      </c>
      <c r="MN15" s="6">
        <f t="shared" si="18"/>
        <v>42349</v>
      </c>
      <c r="MO15" s="6">
        <f t="shared" si="18"/>
        <v>42350</v>
      </c>
      <c r="MP15" s="6">
        <f t="shared" si="18"/>
        <v>42351</v>
      </c>
      <c r="MQ15" s="6">
        <f t="shared" si="18"/>
        <v>42352</v>
      </c>
      <c r="MR15" s="6">
        <f t="shared" si="18"/>
        <v>42353</v>
      </c>
      <c r="MS15" s="6">
        <f t="shared" si="18"/>
        <v>42354</v>
      </c>
      <c r="MT15" s="6">
        <f t="shared" si="18"/>
        <v>42355</v>
      </c>
      <c r="MU15" s="6">
        <f t="shared" si="18"/>
        <v>42356</v>
      </c>
      <c r="MV15" s="6">
        <f t="shared" si="18"/>
        <v>42357</v>
      </c>
      <c r="MW15" s="6">
        <f t="shared" si="18"/>
        <v>42358</v>
      </c>
      <c r="MX15" s="6">
        <f t="shared" si="18"/>
        <v>42359</v>
      </c>
      <c r="MY15" s="6">
        <f t="shared" si="18"/>
        <v>42360</v>
      </c>
      <c r="MZ15" s="6">
        <f t="shared" si="18"/>
        <v>42361</v>
      </c>
      <c r="NA15" s="6">
        <f t="shared" si="18"/>
        <v>42362</v>
      </c>
      <c r="NB15" s="6">
        <f t="shared" si="18"/>
        <v>42363</v>
      </c>
      <c r="NC15" s="6">
        <f t="shared" si="18"/>
        <v>42364</v>
      </c>
      <c r="ND15" s="6">
        <f t="shared" si="18"/>
        <v>42365</v>
      </c>
      <c r="NE15" s="6">
        <f t="shared" si="18"/>
        <v>42366</v>
      </c>
      <c r="NF15" s="6">
        <f t="shared" si="18"/>
        <v>42367</v>
      </c>
      <c r="NG15" s="6">
        <f t="shared" si="18"/>
        <v>42368</v>
      </c>
      <c r="NH15" s="6">
        <f t="shared" si="18"/>
        <v>42369</v>
      </c>
      <c r="NI15" s="6">
        <f t="shared" si="18"/>
        <v>42370</v>
      </c>
    </row>
    <row r="16" spans="1:374" ht="18" customHeight="1">
      <c r="A16" s="257" t="s">
        <v>408</v>
      </c>
      <c r="B16" s="258"/>
      <c r="C16" s="258"/>
      <c r="D16" s="259"/>
      <c r="E16" s="15"/>
      <c r="F16" s="15" t="str">
        <f>Position_journalière</f>
        <v>Position Journalière</v>
      </c>
      <c r="G16" s="15"/>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200" t="s">
        <v>104</v>
      </c>
      <c r="EC16" s="200" t="s">
        <v>104</v>
      </c>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2">
        <f ca="1">IF(DAY(NI$15)=1,COUNTIF(INDIRECT("H"&amp;ROW()&amp;":NH"&amp;ROW()),CP)+COUNTIF(INDIRECT("H"&amp;ROW()&amp;":NH"&amp;ROW()),CP_2)/2,COUNTIF(INDIRECT("H"&amp;ROW()&amp;":NI"&amp;ROW()),CP)+COUNTIF(INDIRECT("H"&amp;ROW()&amp;":NI"&amp;ROW()),CP_2)/2)</f>
        <v>2</v>
      </c>
    </row>
    <row r="17" spans="1:374" ht="18" customHeight="1">
      <c r="A17" s="245"/>
      <c r="B17" s="260"/>
      <c r="C17" s="260"/>
      <c r="D17" s="261"/>
      <c r="E17" s="101"/>
      <c r="F17" s="102" t="str">
        <f>Avant_Journée</f>
        <v>HHO</v>
      </c>
      <c r="G17" s="103"/>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row>
    <row r="18" spans="1:374" ht="18" customHeight="1">
      <c r="A18" s="245"/>
      <c r="B18" s="260"/>
      <c r="C18" s="260"/>
      <c r="D18" s="261"/>
      <c r="E18" s="18"/>
      <c r="F18" s="239" t="str">
        <f>Pendant_Journée</f>
        <v>HO</v>
      </c>
      <c r="G18" s="19"/>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321" t="s">
        <v>227</v>
      </c>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row>
    <row r="19" spans="1:374" ht="18" customHeight="1">
      <c r="A19" s="245"/>
      <c r="B19" s="260"/>
      <c r="C19" s="260"/>
      <c r="D19" s="261"/>
      <c r="E19" s="16"/>
      <c r="F19" s="240"/>
      <c r="G19" s="17"/>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321" t="s">
        <v>227</v>
      </c>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row>
    <row r="20" spans="1:374" ht="18" customHeight="1">
      <c r="A20" s="245"/>
      <c r="B20" s="260"/>
      <c r="C20" s="260"/>
      <c r="D20" s="261"/>
      <c r="E20" s="16"/>
      <c r="F20" s="240"/>
      <c r="G20" s="17"/>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314" t="s">
        <v>287</v>
      </c>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row>
    <row r="21" spans="1:374" ht="18" customHeight="1">
      <c r="A21" s="245"/>
      <c r="B21" s="260"/>
      <c r="C21" s="260"/>
      <c r="D21" s="261"/>
      <c r="E21" s="20"/>
      <c r="F21" s="241"/>
      <c r="G21" s="21"/>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314" t="s">
        <v>287</v>
      </c>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row>
    <row r="22" spans="1:374" ht="18" customHeight="1">
      <c r="A22" s="257"/>
      <c r="B22" s="262"/>
      <c r="C22" s="262"/>
      <c r="D22" s="263"/>
      <c r="E22" s="101"/>
      <c r="F22" s="102" t="str">
        <f>Après_Journée</f>
        <v>HHO</v>
      </c>
      <c r="G22" s="103"/>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row>
    <row r="23" spans="1:374" ht="18" customHeight="1">
      <c r="A23" s="242" t="s">
        <v>409</v>
      </c>
      <c r="B23" s="243"/>
      <c r="C23" s="243"/>
      <c r="D23" s="244"/>
      <c r="E23" s="15"/>
      <c r="F23" s="15" t="str">
        <f>Position_journalière</f>
        <v>Position Journalière</v>
      </c>
      <c r="G23" s="15"/>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2">
        <f ca="1">IF(DAY(NI$15)=1,COUNTIF(INDIRECT("H"&amp;ROW()&amp;":NH"&amp;ROW()),CP)+COUNTIF(INDIRECT("H"&amp;ROW()&amp;":NH"&amp;ROW()),CP_2)/2,COUNTIF(INDIRECT("H"&amp;ROW()&amp;":NI"&amp;ROW()),CP)+COUNTIF(INDIRECT("H"&amp;ROW()&amp;":NI"&amp;ROW()),CP_2)/2)</f>
        <v>0</v>
      </c>
    </row>
    <row r="24" spans="1:374" ht="18" customHeight="1">
      <c r="A24" s="245"/>
      <c r="B24" s="246"/>
      <c r="C24" s="246"/>
      <c r="D24" s="247"/>
      <c r="E24" s="101"/>
      <c r="F24" s="102" t="str">
        <f>Avant_Journée</f>
        <v>HHO</v>
      </c>
      <c r="G24" s="103"/>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row>
    <row r="25" spans="1:374" ht="18" customHeight="1">
      <c r="A25" s="245"/>
      <c r="B25" s="246"/>
      <c r="C25" s="246"/>
      <c r="D25" s="247"/>
      <c r="E25" s="18"/>
      <c r="F25" s="239" t="str">
        <f>Pendant_Journée</f>
        <v>HO</v>
      </c>
      <c r="G25" s="19"/>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322" t="s">
        <v>232</v>
      </c>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row>
    <row r="26" spans="1:374" ht="18" customHeight="1">
      <c r="A26" s="245"/>
      <c r="B26" s="246"/>
      <c r="C26" s="246"/>
      <c r="D26" s="247"/>
      <c r="E26" s="16"/>
      <c r="F26" s="240"/>
      <c r="G26" s="17"/>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322" t="s">
        <v>232</v>
      </c>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row>
    <row r="27" spans="1:374" ht="18" customHeight="1">
      <c r="A27" s="245"/>
      <c r="B27" s="246"/>
      <c r="C27" s="246"/>
      <c r="D27" s="247"/>
      <c r="E27" s="16"/>
      <c r="F27" s="240"/>
      <c r="G27" s="17"/>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311" t="s">
        <v>266</v>
      </c>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row>
    <row r="28" spans="1:374" ht="18" customHeight="1">
      <c r="A28" s="245"/>
      <c r="B28" s="246"/>
      <c r="C28" s="246"/>
      <c r="D28" s="247"/>
      <c r="E28" s="20"/>
      <c r="F28" s="241"/>
      <c r="G28" s="21"/>
      <c r="H28" s="76"/>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311" t="s">
        <v>266</v>
      </c>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row>
    <row r="29" spans="1:374" ht="18" customHeight="1">
      <c r="A29" s="248"/>
      <c r="B29" s="249"/>
      <c r="C29" s="249"/>
      <c r="D29" s="250"/>
      <c r="E29" s="101"/>
      <c r="F29" s="102" t="str">
        <f>Après_Journée</f>
        <v>HHO</v>
      </c>
      <c r="G29" s="103"/>
      <c r="H29" s="76"/>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row>
    <row r="30" spans="1:374" ht="18" customHeight="1">
      <c r="A30" s="242" t="s">
        <v>410</v>
      </c>
      <c r="B30" s="243"/>
      <c r="C30" s="243"/>
      <c r="D30" s="244"/>
      <c r="E30" s="15"/>
      <c r="F30" s="15" t="str">
        <f>Position_journalière</f>
        <v>Position Journalière</v>
      </c>
      <c r="G30" s="15"/>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2">
        <f ca="1">IF(DAY(NI$15)=1,COUNTIF(INDIRECT("H"&amp;ROW()&amp;":NH"&amp;ROW()),CP)+COUNTIF(INDIRECT("H"&amp;ROW()&amp;":NH"&amp;ROW()),CP_2)/2,COUNTIF(INDIRECT("H"&amp;ROW()&amp;":NI"&amp;ROW()),CP)+COUNTIF(INDIRECT("H"&amp;ROW()&amp;":NI"&amp;ROW()),CP_2)/2)</f>
        <v>0</v>
      </c>
    </row>
    <row r="31" spans="1:374" ht="18" customHeight="1">
      <c r="A31" s="245"/>
      <c r="B31" s="246"/>
      <c r="C31" s="246"/>
      <c r="D31" s="247"/>
      <c r="E31" s="101"/>
      <c r="F31" s="102" t="str">
        <f>Avant_Journée</f>
        <v>HHO</v>
      </c>
      <c r="G31" s="103"/>
      <c r="H31" s="76"/>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row>
    <row r="32" spans="1:374" ht="18" customHeight="1">
      <c r="A32" s="245"/>
      <c r="B32" s="246"/>
      <c r="C32" s="246"/>
      <c r="D32" s="247"/>
      <c r="E32" s="18"/>
      <c r="F32" s="239" t="str">
        <f>Pendant_Journée</f>
        <v>HO</v>
      </c>
      <c r="G32" s="19"/>
      <c r="H32" s="76"/>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row>
    <row r="33" spans="1:374" ht="18" customHeight="1">
      <c r="A33" s="245"/>
      <c r="B33" s="246"/>
      <c r="C33" s="246"/>
      <c r="D33" s="247"/>
      <c r="E33" s="16"/>
      <c r="F33" s="240"/>
      <c r="G33" s="17"/>
      <c r="H33" s="76"/>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row>
    <row r="34" spans="1:374" ht="18" customHeight="1">
      <c r="A34" s="245"/>
      <c r="B34" s="246"/>
      <c r="C34" s="246"/>
      <c r="D34" s="247"/>
      <c r="E34" s="16"/>
      <c r="F34" s="240"/>
      <c r="G34" s="17"/>
      <c r="H34" s="76"/>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row>
    <row r="35" spans="1:374" ht="18" customHeight="1">
      <c r="A35" s="245"/>
      <c r="B35" s="246"/>
      <c r="C35" s="246"/>
      <c r="D35" s="247"/>
      <c r="E35" s="20"/>
      <c r="F35" s="241"/>
      <c r="G35" s="21"/>
      <c r="H35" s="76"/>
      <c r="I35" s="76"/>
      <c r="J35" s="76"/>
      <c r="K35" s="76"/>
      <c r="L35" s="76"/>
      <c r="M35" s="76"/>
      <c r="N35" s="76"/>
      <c r="O35" s="76"/>
      <c r="P35" s="76"/>
      <c r="Q35" s="76"/>
      <c r="R35" s="76"/>
      <c r="S35" s="76"/>
      <c r="T35" s="76"/>
      <c r="U35" s="76"/>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6"/>
      <c r="BN35" s="76"/>
      <c r="BO35" s="76"/>
      <c r="BP35" s="76"/>
      <c r="BQ35" s="76"/>
      <c r="BR35" s="76"/>
      <c r="BS35" s="76"/>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c r="CS35" s="76"/>
      <c r="CT35" s="76"/>
      <c r="CU35" s="76"/>
      <c r="CV35" s="76"/>
      <c r="CW35" s="76"/>
      <c r="CX35" s="76"/>
      <c r="CY35" s="76"/>
      <c r="CZ35" s="76"/>
      <c r="DA35" s="76"/>
      <c r="DB35" s="76"/>
      <c r="DC35" s="76"/>
      <c r="DD35" s="76"/>
      <c r="DE35" s="76"/>
      <c r="DF35" s="76"/>
      <c r="DG35" s="76"/>
      <c r="DH35" s="76"/>
      <c r="DI35" s="76"/>
      <c r="DJ35" s="76"/>
      <c r="DK35" s="76"/>
      <c r="DL35" s="76"/>
      <c r="DM35" s="76"/>
      <c r="DN35" s="76"/>
      <c r="DO35" s="76"/>
      <c r="DP35" s="76"/>
      <c r="DQ35" s="76"/>
      <c r="DR35" s="76"/>
      <c r="DS35" s="76"/>
      <c r="DT35" s="76"/>
      <c r="DU35" s="76"/>
      <c r="DV35" s="76"/>
      <c r="DW35" s="76"/>
      <c r="DX35" s="76"/>
      <c r="DY35" s="76"/>
      <c r="DZ35" s="76"/>
      <c r="EA35" s="76"/>
      <c r="EB35" s="76"/>
      <c r="EC35" s="76"/>
      <c r="ED35" s="76"/>
      <c r="EE35" s="76"/>
      <c r="EF35" s="76"/>
      <c r="EG35" s="76"/>
      <c r="EH35" s="76"/>
      <c r="EI35" s="76"/>
      <c r="EJ35" s="76"/>
      <c r="EK35" s="76"/>
      <c r="EL35" s="76"/>
      <c r="EM35" s="76"/>
      <c r="EN35" s="76"/>
      <c r="EO35" s="76"/>
      <c r="EP35" s="76"/>
      <c r="EQ35" s="76"/>
      <c r="ER35" s="76"/>
      <c r="ES35" s="76"/>
      <c r="ET35" s="76"/>
      <c r="EU35" s="76"/>
      <c r="EV35" s="76"/>
      <c r="EW35" s="76"/>
      <c r="EX35" s="76"/>
      <c r="EY35" s="76"/>
      <c r="EZ35" s="76"/>
      <c r="FA35" s="76"/>
      <c r="FB35" s="76"/>
      <c r="FC35" s="76"/>
      <c r="FD35" s="76"/>
      <c r="FE35" s="76"/>
      <c r="FF35" s="76"/>
      <c r="FG35" s="76"/>
      <c r="FH35" s="76"/>
      <c r="FI35" s="76"/>
      <c r="FJ35" s="76"/>
      <c r="FK35" s="76"/>
      <c r="FL35" s="76"/>
      <c r="FM35" s="76"/>
      <c r="FN35" s="76"/>
      <c r="FO35" s="76"/>
      <c r="FP35" s="76"/>
      <c r="FQ35" s="76"/>
      <c r="FR35" s="76"/>
      <c r="FS35" s="76"/>
      <c r="FT35" s="76"/>
      <c r="FU35" s="76"/>
      <c r="FV35" s="76"/>
      <c r="FW35" s="76"/>
      <c r="FX35" s="76"/>
      <c r="FY35" s="76"/>
      <c r="FZ35" s="76"/>
      <c r="GA35" s="76"/>
      <c r="GB35" s="76"/>
      <c r="GC35" s="76"/>
      <c r="GD35" s="76"/>
      <c r="GE35" s="76"/>
      <c r="GF35" s="76"/>
      <c r="GG35" s="76"/>
      <c r="GH35" s="76"/>
      <c r="GI35" s="76"/>
      <c r="GJ35" s="76"/>
      <c r="GK35" s="76"/>
      <c r="GL35" s="76"/>
      <c r="GM35" s="76"/>
      <c r="GN35" s="76"/>
      <c r="GO35" s="76"/>
      <c r="GP35" s="76"/>
      <c r="GQ35" s="76"/>
      <c r="GR35" s="76"/>
      <c r="GS35" s="76"/>
      <c r="GT35" s="76"/>
      <c r="GU35" s="76"/>
      <c r="GV35" s="76"/>
      <c r="GW35" s="76"/>
      <c r="GX35" s="76"/>
      <c r="GY35" s="76"/>
      <c r="GZ35" s="76"/>
      <c r="HA35" s="76"/>
      <c r="HB35" s="76"/>
      <c r="HC35" s="76"/>
      <c r="HD35" s="76"/>
      <c r="HE35" s="76"/>
      <c r="HF35" s="76"/>
      <c r="HG35" s="76"/>
      <c r="HH35" s="76"/>
      <c r="HI35" s="76"/>
      <c r="HJ35" s="76"/>
      <c r="HK35" s="76"/>
      <c r="HL35" s="76"/>
      <c r="HM35" s="76"/>
      <c r="HN35" s="76"/>
      <c r="HO35" s="76"/>
      <c r="HP35" s="76"/>
      <c r="HQ35" s="76"/>
      <c r="HR35" s="76"/>
      <c r="HS35" s="76"/>
      <c r="HT35" s="76"/>
      <c r="HU35" s="76"/>
      <c r="HV35" s="76"/>
      <c r="HW35" s="76"/>
      <c r="HX35" s="76"/>
      <c r="HY35" s="76"/>
      <c r="HZ35" s="76"/>
      <c r="IA35" s="76"/>
      <c r="IB35" s="76"/>
      <c r="IC35" s="76"/>
      <c r="ID35" s="76"/>
      <c r="IE35" s="76"/>
      <c r="IF35" s="76"/>
      <c r="IG35" s="76"/>
      <c r="IH35" s="76"/>
      <c r="II35" s="76"/>
      <c r="IJ35" s="76"/>
      <c r="IK35" s="76"/>
      <c r="IL35" s="76"/>
      <c r="IM35" s="76"/>
      <c r="IN35" s="76"/>
      <c r="IO35" s="76"/>
      <c r="IP35" s="76"/>
      <c r="IQ35" s="76"/>
      <c r="IR35" s="76"/>
      <c r="IS35" s="76"/>
      <c r="IT35" s="76"/>
      <c r="IU35" s="76"/>
      <c r="IV35" s="76"/>
      <c r="IW35" s="76"/>
      <c r="IX35" s="76"/>
      <c r="IY35" s="76"/>
      <c r="IZ35" s="76"/>
      <c r="JA35" s="76"/>
      <c r="JB35" s="76"/>
      <c r="JC35" s="76"/>
      <c r="JD35" s="76"/>
      <c r="JE35" s="76"/>
      <c r="JF35" s="76"/>
      <c r="JG35" s="76"/>
      <c r="JH35" s="76"/>
      <c r="JI35" s="76"/>
      <c r="JJ35" s="76"/>
      <c r="JK35" s="76"/>
      <c r="JL35" s="76"/>
      <c r="JM35" s="76"/>
      <c r="JN35" s="76"/>
      <c r="JO35" s="76"/>
      <c r="JP35" s="76"/>
      <c r="JQ35" s="76"/>
      <c r="JR35" s="76"/>
      <c r="JS35" s="76"/>
      <c r="JT35" s="76"/>
      <c r="JU35" s="76"/>
      <c r="JV35" s="76"/>
      <c r="JW35" s="76"/>
      <c r="JX35" s="76"/>
      <c r="JY35" s="76"/>
      <c r="JZ35" s="76"/>
      <c r="KA35" s="76"/>
      <c r="KB35" s="76"/>
      <c r="KC35" s="76"/>
      <c r="KD35" s="76"/>
      <c r="KE35" s="76"/>
      <c r="KF35" s="76"/>
      <c r="KG35" s="76"/>
      <c r="KH35" s="76"/>
      <c r="KI35" s="76"/>
      <c r="KJ35" s="76"/>
      <c r="KK35" s="76"/>
      <c r="KL35" s="76"/>
      <c r="KM35" s="76"/>
      <c r="KN35" s="76"/>
      <c r="KO35" s="76"/>
      <c r="KP35" s="76"/>
      <c r="KQ35" s="76"/>
      <c r="KR35" s="76"/>
      <c r="KS35" s="76"/>
      <c r="KT35" s="76"/>
      <c r="KU35" s="76"/>
      <c r="KV35" s="76"/>
      <c r="KW35" s="76"/>
      <c r="KX35" s="76"/>
      <c r="KY35" s="76"/>
      <c r="KZ35" s="76"/>
      <c r="LA35" s="76"/>
      <c r="LB35" s="76"/>
      <c r="LC35" s="76"/>
      <c r="LD35" s="76"/>
      <c r="LE35" s="76"/>
      <c r="LF35" s="76"/>
      <c r="LG35" s="76"/>
      <c r="LH35" s="76"/>
      <c r="LI35" s="76"/>
      <c r="LJ35" s="76"/>
      <c r="LK35" s="76"/>
      <c r="LL35" s="76"/>
      <c r="LM35" s="76"/>
      <c r="LN35" s="76"/>
      <c r="LO35" s="76"/>
      <c r="LP35" s="76"/>
      <c r="LQ35" s="76"/>
      <c r="LR35" s="76"/>
      <c r="LS35" s="76"/>
      <c r="LT35" s="76"/>
      <c r="LU35" s="76"/>
      <c r="LV35" s="76"/>
      <c r="LW35" s="76"/>
      <c r="LX35" s="76"/>
      <c r="LY35" s="76"/>
      <c r="LZ35" s="76"/>
      <c r="MA35" s="76"/>
      <c r="MB35" s="76"/>
      <c r="MC35" s="76"/>
      <c r="MD35" s="76"/>
      <c r="ME35" s="76"/>
      <c r="MF35" s="76"/>
      <c r="MG35" s="76"/>
      <c r="MH35" s="76"/>
      <c r="MI35" s="76"/>
      <c r="MJ35" s="76"/>
      <c r="MK35" s="76"/>
      <c r="ML35" s="76"/>
      <c r="MM35" s="76"/>
      <c r="MN35" s="76"/>
      <c r="MO35" s="76"/>
      <c r="MP35" s="76"/>
      <c r="MQ35" s="76"/>
      <c r="MR35" s="76"/>
      <c r="MS35" s="76"/>
      <c r="MT35" s="76"/>
      <c r="MU35" s="76"/>
      <c r="MV35" s="76"/>
      <c r="MW35" s="76"/>
      <c r="MX35" s="76"/>
      <c r="MY35" s="76"/>
      <c r="MZ35" s="76"/>
      <c r="NA35" s="76"/>
      <c r="NB35" s="76"/>
      <c r="NC35" s="76"/>
      <c r="ND35" s="76"/>
      <c r="NE35" s="76"/>
      <c r="NF35" s="76"/>
      <c r="NG35" s="76"/>
      <c r="NH35" s="76"/>
      <c r="NI35" s="76"/>
    </row>
    <row r="36" spans="1:374" ht="18" customHeight="1">
      <c r="A36" s="248"/>
      <c r="B36" s="249"/>
      <c r="C36" s="249"/>
      <c r="D36" s="250"/>
      <c r="E36" s="101"/>
      <c r="F36" s="102" t="str">
        <f>Après_Journée</f>
        <v>HHO</v>
      </c>
      <c r="G36" s="103"/>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76"/>
      <c r="BB36" s="76"/>
      <c r="BC36" s="76"/>
      <c r="BD36" s="76"/>
      <c r="BE36" s="76"/>
      <c r="BF36" s="76"/>
      <c r="BG36" s="76"/>
      <c r="BH36" s="76"/>
      <c r="BI36" s="76"/>
      <c r="BJ36" s="76"/>
      <c r="BK36" s="76"/>
      <c r="BL36" s="76"/>
      <c r="BM36" s="76"/>
      <c r="BN36" s="76"/>
      <c r="BO36" s="76"/>
      <c r="BP36" s="76"/>
      <c r="BQ36" s="76"/>
      <c r="BR36" s="76"/>
      <c r="BS36" s="76"/>
      <c r="BT36" s="76"/>
      <c r="BU36" s="76"/>
      <c r="BV36" s="76"/>
      <c r="BW36" s="76"/>
      <c r="BX36" s="76"/>
      <c r="BY36" s="76"/>
      <c r="BZ36" s="76"/>
      <c r="CA36" s="76"/>
      <c r="CB36" s="76"/>
      <c r="CC36" s="76"/>
      <c r="CD36" s="76"/>
      <c r="CE36" s="76"/>
      <c r="CF36" s="76"/>
      <c r="CG36" s="76"/>
      <c r="CH36" s="76"/>
      <c r="CI36" s="76"/>
      <c r="CJ36" s="76"/>
      <c r="CK36" s="76"/>
      <c r="CL36" s="76"/>
      <c r="CM36" s="76"/>
      <c r="CN36" s="76"/>
      <c r="CO36" s="76"/>
      <c r="CP36" s="76"/>
      <c r="CQ36" s="76"/>
      <c r="CR36" s="76"/>
      <c r="CS36" s="76"/>
      <c r="CT36" s="76"/>
      <c r="CU36" s="76"/>
      <c r="CV36" s="76"/>
      <c r="CW36" s="76"/>
      <c r="CX36" s="76"/>
      <c r="CY36" s="76"/>
      <c r="CZ36" s="76"/>
      <c r="DA36" s="76"/>
      <c r="DB36" s="76"/>
      <c r="DC36" s="76"/>
      <c r="DD36" s="76"/>
      <c r="DE36" s="76"/>
      <c r="DF36" s="76"/>
      <c r="DG36" s="76"/>
      <c r="DH36" s="76"/>
      <c r="DI36" s="76"/>
      <c r="DJ36" s="76"/>
      <c r="DK36" s="76"/>
      <c r="DL36" s="76"/>
      <c r="DM36" s="76"/>
      <c r="DN36" s="76"/>
      <c r="DO36" s="76"/>
      <c r="DP36" s="76"/>
      <c r="DQ36" s="76"/>
      <c r="DR36" s="76"/>
      <c r="DS36" s="76"/>
      <c r="DT36" s="76"/>
      <c r="DU36" s="76"/>
      <c r="DV36" s="76"/>
      <c r="DW36" s="76"/>
      <c r="DX36" s="76"/>
      <c r="DY36" s="76"/>
      <c r="DZ36" s="76"/>
      <c r="EA36" s="76"/>
      <c r="EB36" s="76"/>
      <c r="EC36" s="76"/>
      <c r="ED36" s="76"/>
      <c r="EE36" s="76"/>
      <c r="EF36" s="76"/>
      <c r="EG36" s="76"/>
      <c r="EH36" s="76"/>
      <c r="EI36" s="76"/>
      <c r="EJ36" s="76"/>
      <c r="EK36" s="76"/>
      <c r="EL36" s="76"/>
      <c r="EM36" s="76"/>
      <c r="EN36" s="76"/>
      <c r="EO36" s="76"/>
      <c r="EP36" s="76"/>
      <c r="EQ36" s="76"/>
      <c r="ER36" s="76"/>
      <c r="ES36" s="76"/>
      <c r="ET36" s="76"/>
      <c r="EU36" s="76"/>
      <c r="EV36" s="76"/>
      <c r="EW36" s="76"/>
      <c r="EX36" s="76"/>
      <c r="EY36" s="76"/>
      <c r="EZ36" s="76"/>
      <c r="FA36" s="76"/>
      <c r="FB36" s="76"/>
      <c r="FC36" s="76"/>
      <c r="FD36" s="76"/>
      <c r="FE36" s="76"/>
      <c r="FF36" s="76"/>
      <c r="FG36" s="76"/>
      <c r="FH36" s="76"/>
      <c r="FI36" s="76"/>
      <c r="FJ36" s="76"/>
      <c r="FK36" s="76"/>
      <c r="FL36" s="76"/>
      <c r="FM36" s="76"/>
      <c r="FN36" s="76"/>
      <c r="FO36" s="76"/>
      <c r="FP36" s="76"/>
      <c r="FQ36" s="76"/>
      <c r="FR36" s="76"/>
      <c r="FS36" s="76"/>
      <c r="FT36" s="76"/>
      <c r="FU36" s="76"/>
      <c r="FV36" s="76"/>
      <c r="FW36" s="76"/>
      <c r="FX36" s="76"/>
      <c r="FY36" s="76"/>
      <c r="FZ36" s="76"/>
      <c r="GA36" s="76"/>
      <c r="GB36" s="76"/>
      <c r="GC36" s="76"/>
      <c r="GD36" s="76"/>
      <c r="GE36" s="76"/>
      <c r="GF36" s="76"/>
      <c r="GG36" s="76"/>
      <c r="GH36" s="76"/>
      <c r="GI36" s="76"/>
      <c r="GJ36" s="76"/>
      <c r="GK36" s="76"/>
      <c r="GL36" s="76"/>
      <c r="GM36" s="76"/>
      <c r="GN36" s="76"/>
      <c r="GO36" s="76"/>
      <c r="GP36" s="76"/>
      <c r="GQ36" s="76"/>
      <c r="GR36" s="76"/>
      <c r="GS36" s="76"/>
      <c r="GT36" s="76"/>
      <c r="GU36" s="76"/>
      <c r="GV36" s="76"/>
      <c r="GW36" s="76"/>
      <c r="GX36" s="76"/>
      <c r="GY36" s="76"/>
      <c r="GZ36" s="76"/>
      <c r="HA36" s="76"/>
      <c r="HB36" s="76"/>
      <c r="HC36" s="76"/>
      <c r="HD36" s="76"/>
      <c r="HE36" s="76"/>
      <c r="HF36" s="76"/>
      <c r="HG36" s="76"/>
      <c r="HH36" s="76"/>
      <c r="HI36" s="76"/>
      <c r="HJ36" s="76"/>
      <c r="HK36" s="76"/>
      <c r="HL36" s="76"/>
      <c r="HM36" s="76"/>
      <c r="HN36" s="76"/>
      <c r="HO36" s="76"/>
      <c r="HP36" s="76"/>
      <c r="HQ36" s="76"/>
      <c r="HR36" s="76"/>
      <c r="HS36" s="76"/>
      <c r="HT36" s="76"/>
      <c r="HU36" s="76"/>
      <c r="HV36" s="76"/>
      <c r="HW36" s="76"/>
      <c r="HX36" s="76"/>
      <c r="HY36" s="76"/>
      <c r="HZ36" s="76"/>
      <c r="IA36" s="76"/>
      <c r="IB36" s="76"/>
      <c r="IC36" s="76"/>
      <c r="ID36" s="76"/>
      <c r="IE36" s="76"/>
      <c r="IF36" s="76"/>
      <c r="IG36" s="76"/>
      <c r="IH36" s="76"/>
      <c r="II36" s="76"/>
      <c r="IJ36" s="76"/>
      <c r="IK36" s="76"/>
      <c r="IL36" s="76"/>
      <c r="IM36" s="76"/>
      <c r="IN36" s="76"/>
      <c r="IO36" s="76"/>
      <c r="IP36" s="76"/>
      <c r="IQ36" s="76"/>
      <c r="IR36" s="76"/>
      <c r="IS36" s="76"/>
      <c r="IT36" s="76"/>
      <c r="IU36" s="76"/>
      <c r="IV36" s="76"/>
      <c r="IW36" s="76"/>
      <c r="IX36" s="76"/>
      <c r="IY36" s="76"/>
      <c r="IZ36" s="76"/>
      <c r="JA36" s="76"/>
      <c r="JB36" s="76"/>
      <c r="JC36" s="76"/>
      <c r="JD36" s="76"/>
      <c r="JE36" s="76"/>
      <c r="JF36" s="76"/>
      <c r="JG36" s="76"/>
      <c r="JH36" s="76"/>
      <c r="JI36" s="76"/>
      <c r="JJ36" s="76"/>
      <c r="JK36" s="76"/>
      <c r="JL36" s="76"/>
      <c r="JM36" s="76"/>
      <c r="JN36" s="76"/>
      <c r="JO36" s="76"/>
      <c r="JP36" s="76"/>
      <c r="JQ36" s="76"/>
      <c r="JR36" s="76"/>
      <c r="JS36" s="76"/>
      <c r="JT36" s="76"/>
      <c r="JU36" s="76"/>
      <c r="JV36" s="76"/>
      <c r="JW36" s="76"/>
      <c r="JX36" s="76"/>
      <c r="JY36" s="76"/>
      <c r="JZ36" s="76"/>
      <c r="KA36" s="76"/>
      <c r="KB36" s="76"/>
      <c r="KC36" s="76"/>
      <c r="KD36" s="76"/>
      <c r="KE36" s="76"/>
      <c r="KF36" s="76"/>
      <c r="KG36" s="76"/>
      <c r="KH36" s="76"/>
      <c r="KI36" s="76"/>
      <c r="KJ36" s="76"/>
      <c r="KK36" s="76"/>
      <c r="KL36" s="76"/>
      <c r="KM36" s="76"/>
      <c r="KN36" s="76"/>
      <c r="KO36" s="76"/>
      <c r="KP36" s="76"/>
      <c r="KQ36" s="76"/>
      <c r="KR36" s="76"/>
      <c r="KS36" s="76"/>
      <c r="KT36" s="76"/>
      <c r="KU36" s="76"/>
      <c r="KV36" s="76"/>
      <c r="KW36" s="76"/>
      <c r="KX36" s="76"/>
      <c r="KY36" s="76"/>
      <c r="KZ36" s="76"/>
      <c r="LA36" s="76"/>
      <c r="LB36" s="76"/>
      <c r="LC36" s="76"/>
      <c r="LD36" s="76"/>
      <c r="LE36" s="76"/>
      <c r="LF36" s="76"/>
      <c r="LG36" s="76"/>
      <c r="LH36" s="76"/>
      <c r="LI36" s="76"/>
      <c r="LJ36" s="76"/>
      <c r="LK36" s="76"/>
      <c r="LL36" s="76"/>
      <c r="LM36" s="76"/>
      <c r="LN36" s="76"/>
      <c r="LO36" s="76"/>
      <c r="LP36" s="76"/>
      <c r="LQ36" s="76"/>
      <c r="LR36" s="76"/>
      <c r="LS36" s="76"/>
      <c r="LT36" s="76"/>
      <c r="LU36" s="76"/>
      <c r="LV36" s="76"/>
      <c r="LW36" s="76"/>
      <c r="LX36" s="76"/>
      <c r="LY36" s="76"/>
      <c r="LZ36" s="76"/>
      <c r="MA36" s="76"/>
      <c r="MB36" s="76"/>
      <c r="MC36" s="76"/>
      <c r="MD36" s="76"/>
      <c r="ME36" s="76"/>
      <c r="MF36" s="76"/>
      <c r="MG36" s="76"/>
      <c r="MH36" s="76"/>
      <c r="MI36" s="76"/>
      <c r="MJ36" s="76"/>
      <c r="MK36" s="76"/>
      <c r="ML36" s="76"/>
      <c r="MM36" s="76"/>
      <c r="MN36" s="76"/>
      <c r="MO36" s="76"/>
      <c r="MP36" s="76"/>
      <c r="MQ36" s="76"/>
      <c r="MR36" s="76"/>
      <c r="MS36" s="76"/>
      <c r="MT36" s="76"/>
      <c r="MU36" s="76"/>
      <c r="MV36" s="76"/>
      <c r="MW36" s="76"/>
      <c r="MX36" s="76"/>
      <c r="MY36" s="76"/>
      <c r="MZ36" s="76"/>
      <c r="NA36" s="76"/>
      <c r="NB36" s="76"/>
      <c r="NC36" s="76"/>
      <c r="ND36" s="76"/>
      <c r="NE36" s="76"/>
      <c r="NF36" s="76"/>
      <c r="NG36" s="76"/>
      <c r="NH36" s="76"/>
      <c r="NI36" s="76"/>
    </row>
    <row r="37" spans="1:374" ht="18" customHeight="1">
      <c r="A37" s="242" t="s">
        <v>411</v>
      </c>
      <c r="B37" s="243"/>
      <c r="C37" s="243"/>
      <c r="D37" s="244"/>
      <c r="E37" s="15"/>
      <c r="F37" s="15" t="str">
        <f>Position_journalière</f>
        <v>Position Journalière</v>
      </c>
      <c r="G37" s="15"/>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76"/>
      <c r="BN37" s="76"/>
      <c r="BO37" s="76"/>
      <c r="BP37" s="76"/>
      <c r="BQ37" s="76"/>
      <c r="BR37" s="76"/>
      <c r="BS37" s="76"/>
      <c r="BT37" s="76"/>
      <c r="BU37" s="76"/>
      <c r="BV37" s="76"/>
      <c r="BW37" s="76"/>
      <c r="BX37" s="76"/>
      <c r="BY37" s="76"/>
      <c r="BZ37" s="76"/>
      <c r="CA37" s="76"/>
      <c r="CB37" s="76"/>
      <c r="CC37" s="76"/>
      <c r="CD37" s="76"/>
      <c r="CE37" s="76"/>
      <c r="CF37" s="76"/>
      <c r="CG37" s="76"/>
      <c r="CH37" s="76"/>
      <c r="CI37" s="76"/>
      <c r="CJ37" s="76"/>
      <c r="CK37" s="76"/>
      <c r="CL37" s="76"/>
      <c r="CM37" s="76"/>
      <c r="CN37" s="76"/>
      <c r="CO37" s="76"/>
      <c r="CP37" s="76"/>
      <c r="CQ37" s="76"/>
      <c r="CR37" s="76"/>
      <c r="CS37" s="76"/>
      <c r="CT37" s="76"/>
      <c r="CU37" s="76"/>
      <c r="CV37" s="76"/>
      <c r="CW37" s="76"/>
      <c r="CX37" s="76"/>
      <c r="CY37" s="76"/>
      <c r="CZ37" s="76"/>
      <c r="DA37" s="76"/>
      <c r="DB37" s="76"/>
      <c r="DC37" s="76"/>
      <c r="DD37" s="76"/>
      <c r="DE37" s="76"/>
      <c r="DF37" s="76"/>
      <c r="DG37" s="76"/>
      <c r="DH37" s="76"/>
      <c r="DI37" s="76"/>
      <c r="DJ37" s="76"/>
      <c r="DK37" s="76"/>
      <c r="DL37" s="76"/>
      <c r="DM37" s="76"/>
      <c r="DN37" s="76"/>
      <c r="DO37" s="76"/>
      <c r="DP37" s="76"/>
      <c r="DQ37" s="76"/>
      <c r="DR37" s="76"/>
      <c r="DS37" s="76"/>
      <c r="DT37" s="76"/>
      <c r="DU37" s="76"/>
      <c r="DV37" s="76"/>
      <c r="DW37" s="76"/>
      <c r="DX37" s="76"/>
      <c r="DY37" s="76"/>
      <c r="DZ37" s="76"/>
      <c r="EA37" s="76"/>
      <c r="EB37" s="76"/>
      <c r="EC37" s="76"/>
      <c r="ED37" s="76"/>
      <c r="EE37" s="76"/>
      <c r="EF37" s="76"/>
      <c r="EG37" s="76"/>
      <c r="EH37" s="76"/>
      <c r="EI37" s="76"/>
      <c r="EJ37" s="76"/>
      <c r="EK37" s="76"/>
      <c r="EL37" s="76"/>
      <c r="EM37" s="76"/>
      <c r="EN37" s="76"/>
      <c r="EO37" s="76"/>
      <c r="EP37" s="76"/>
      <c r="EQ37" s="76"/>
      <c r="ER37" s="76"/>
      <c r="ES37" s="76"/>
      <c r="ET37" s="76"/>
      <c r="EU37" s="76"/>
      <c r="EV37" s="76"/>
      <c r="EW37" s="76"/>
      <c r="EX37" s="76"/>
      <c r="EY37" s="76"/>
      <c r="EZ37" s="76"/>
      <c r="FA37" s="76"/>
      <c r="FB37" s="76"/>
      <c r="FC37" s="76"/>
      <c r="FD37" s="76"/>
      <c r="FE37" s="76"/>
      <c r="FF37" s="76"/>
      <c r="FG37" s="76"/>
      <c r="FH37" s="76"/>
      <c r="FI37" s="76"/>
      <c r="FJ37" s="76"/>
      <c r="FK37" s="76"/>
      <c r="FL37" s="76"/>
      <c r="FM37" s="76"/>
      <c r="FN37" s="76"/>
      <c r="FO37" s="76"/>
      <c r="FP37" s="76"/>
      <c r="FQ37" s="76"/>
      <c r="FR37" s="76"/>
      <c r="FS37" s="76"/>
      <c r="FT37" s="76"/>
      <c r="FU37" s="76"/>
      <c r="FV37" s="76"/>
      <c r="FW37" s="76"/>
      <c r="FX37" s="76"/>
      <c r="FY37" s="76"/>
      <c r="FZ37" s="76"/>
      <c r="GA37" s="76"/>
      <c r="GB37" s="76"/>
      <c r="GC37" s="76"/>
      <c r="GD37" s="76"/>
      <c r="GE37" s="76"/>
      <c r="GF37" s="76"/>
      <c r="GG37" s="76"/>
      <c r="GH37" s="76"/>
      <c r="GI37" s="76"/>
      <c r="GJ37" s="76"/>
      <c r="GK37" s="76"/>
      <c r="GL37" s="76"/>
      <c r="GM37" s="76"/>
      <c r="GN37" s="76"/>
      <c r="GO37" s="76"/>
      <c r="GP37" s="76"/>
      <c r="GQ37" s="76"/>
      <c r="GR37" s="76"/>
      <c r="GS37" s="76"/>
      <c r="GT37" s="76"/>
      <c r="GU37" s="76"/>
      <c r="GV37" s="76"/>
      <c r="GW37" s="76"/>
      <c r="GX37" s="76"/>
      <c r="GY37" s="76"/>
      <c r="GZ37" s="76"/>
      <c r="HA37" s="76"/>
      <c r="HB37" s="76"/>
      <c r="HC37" s="76"/>
      <c r="HD37" s="76"/>
      <c r="HE37" s="76"/>
      <c r="HF37" s="76"/>
      <c r="HG37" s="76"/>
      <c r="HH37" s="76"/>
      <c r="HI37" s="76"/>
      <c r="HJ37" s="76"/>
      <c r="HK37" s="76"/>
      <c r="HL37" s="76"/>
      <c r="HM37" s="76"/>
      <c r="HN37" s="76"/>
      <c r="HO37" s="76"/>
      <c r="HP37" s="76"/>
      <c r="HQ37" s="76"/>
      <c r="HR37" s="76"/>
      <c r="HS37" s="76"/>
      <c r="HT37" s="76"/>
      <c r="HU37" s="76"/>
      <c r="HV37" s="76"/>
      <c r="HW37" s="76"/>
      <c r="HX37" s="76"/>
      <c r="HY37" s="76"/>
      <c r="HZ37" s="76"/>
      <c r="IA37" s="76"/>
      <c r="IB37" s="76"/>
      <c r="IC37" s="76"/>
      <c r="ID37" s="76"/>
      <c r="IE37" s="76"/>
      <c r="IF37" s="76"/>
      <c r="IG37" s="76"/>
      <c r="IH37" s="76"/>
      <c r="II37" s="76"/>
      <c r="IJ37" s="76"/>
      <c r="IK37" s="76"/>
      <c r="IL37" s="76"/>
      <c r="IM37" s="76"/>
      <c r="IN37" s="76"/>
      <c r="IO37" s="76"/>
      <c r="IP37" s="76"/>
      <c r="IQ37" s="76"/>
      <c r="IR37" s="76"/>
      <c r="IS37" s="76"/>
      <c r="IT37" s="76"/>
      <c r="IU37" s="76"/>
      <c r="IV37" s="76"/>
      <c r="IW37" s="76"/>
      <c r="IX37" s="76"/>
      <c r="IY37" s="76"/>
      <c r="IZ37" s="76"/>
      <c r="JA37" s="76"/>
      <c r="JB37" s="76"/>
      <c r="JC37" s="76"/>
      <c r="JD37" s="76"/>
      <c r="JE37" s="76"/>
      <c r="JF37" s="76"/>
      <c r="JG37" s="76"/>
      <c r="JH37" s="76"/>
      <c r="JI37" s="76"/>
      <c r="JJ37" s="76"/>
      <c r="JK37" s="76"/>
      <c r="JL37" s="76"/>
      <c r="JM37" s="76"/>
      <c r="JN37" s="76"/>
      <c r="JO37" s="76"/>
      <c r="JP37" s="76"/>
      <c r="JQ37" s="76"/>
      <c r="JR37" s="76"/>
      <c r="JS37" s="76"/>
      <c r="JT37" s="76"/>
      <c r="JU37" s="76"/>
      <c r="JV37" s="76"/>
      <c r="JW37" s="76"/>
      <c r="JX37" s="76"/>
      <c r="JY37" s="76"/>
      <c r="JZ37" s="76"/>
      <c r="KA37" s="76"/>
      <c r="KB37" s="76"/>
      <c r="KC37" s="76"/>
      <c r="KD37" s="76"/>
      <c r="KE37" s="76"/>
      <c r="KF37" s="76"/>
      <c r="KG37" s="76"/>
      <c r="KH37" s="76"/>
      <c r="KI37" s="76"/>
      <c r="KJ37" s="76"/>
      <c r="KK37" s="76"/>
      <c r="KL37" s="76"/>
      <c r="KM37" s="76"/>
      <c r="KN37" s="76"/>
      <c r="KO37" s="76"/>
      <c r="KP37" s="76"/>
      <c r="KQ37" s="76"/>
      <c r="KR37" s="76"/>
      <c r="KS37" s="76"/>
      <c r="KT37" s="76"/>
      <c r="KU37" s="76"/>
      <c r="KV37" s="76"/>
      <c r="KW37" s="76"/>
      <c r="KX37" s="76"/>
      <c r="KY37" s="76"/>
      <c r="KZ37" s="76"/>
      <c r="LA37" s="76"/>
      <c r="LB37" s="76"/>
      <c r="LC37" s="76"/>
      <c r="LD37" s="76"/>
      <c r="LE37" s="76"/>
      <c r="LF37" s="76"/>
      <c r="LG37" s="76"/>
      <c r="LH37" s="76"/>
      <c r="LI37" s="76"/>
      <c r="LJ37" s="76"/>
      <c r="LK37" s="76"/>
      <c r="LL37" s="76"/>
      <c r="LM37" s="76"/>
      <c r="LN37" s="76"/>
      <c r="LO37" s="76"/>
      <c r="LP37" s="76"/>
      <c r="LQ37" s="76"/>
      <c r="LR37" s="76"/>
      <c r="LS37" s="76"/>
      <c r="LT37" s="76"/>
      <c r="LU37" s="76"/>
      <c r="LV37" s="76"/>
      <c r="LW37" s="76"/>
      <c r="LX37" s="76"/>
      <c r="LY37" s="76"/>
      <c r="LZ37" s="76"/>
      <c r="MA37" s="76"/>
      <c r="MB37" s="76"/>
      <c r="MC37" s="76"/>
      <c r="MD37" s="76"/>
      <c r="ME37" s="76"/>
      <c r="MF37" s="76"/>
      <c r="MG37" s="76"/>
      <c r="MH37" s="76"/>
      <c r="MI37" s="76"/>
      <c r="MJ37" s="76"/>
      <c r="MK37" s="76"/>
      <c r="ML37" s="76"/>
      <c r="MM37" s="76"/>
      <c r="MN37" s="76"/>
      <c r="MO37" s="76"/>
      <c r="MP37" s="76"/>
      <c r="MQ37" s="76"/>
      <c r="MR37" s="76"/>
      <c r="MS37" s="76"/>
      <c r="MT37" s="76"/>
      <c r="MU37" s="76"/>
      <c r="MV37" s="76"/>
      <c r="MW37" s="76"/>
      <c r="MX37" s="76"/>
      <c r="MY37" s="76"/>
      <c r="MZ37" s="76"/>
      <c r="NA37" s="76"/>
      <c r="NB37" s="76"/>
      <c r="NC37" s="76"/>
      <c r="ND37" s="76"/>
      <c r="NE37" s="76"/>
      <c r="NF37" s="76"/>
      <c r="NG37" s="76"/>
      <c r="NH37" s="76"/>
      <c r="NI37" s="76"/>
      <c r="NJ37" s="2">
        <f ca="1">IF(DAY(NI$15)=1,COUNTIF(INDIRECT("H"&amp;ROW()&amp;":NH"&amp;ROW()),CP)+COUNTIF(INDIRECT("H"&amp;ROW()&amp;":NH"&amp;ROW()),CP_2)/2,COUNTIF(INDIRECT("H"&amp;ROW()&amp;":NI"&amp;ROW()),CP)+COUNTIF(INDIRECT("H"&amp;ROW()&amp;":NI"&amp;ROW()),CP_2)/2)</f>
        <v>0</v>
      </c>
    </row>
    <row r="38" spans="1:374" ht="18" customHeight="1">
      <c r="A38" s="245"/>
      <c r="B38" s="246"/>
      <c r="C38" s="246"/>
      <c r="D38" s="247"/>
      <c r="E38" s="101"/>
      <c r="F38" s="102" t="str">
        <f>Avant_Journée</f>
        <v>HHO</v>
      </c>
      <c r="G38" s="103"/>
      <c r="H38" s="76"/>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6"/>
      <c r="BM38" s="76"/>
      <c r="BN38" s="76"/>
      <c r="BO38" s="76"/>
      <c r="BP38" s="76"/>
      <c r="BQ38" s="76"/>
      <c r="BR38" s="76"/>
      <c r="BS38" s="76"/>
      <c r="BT38" s="76"/>
      <c r="BU38" s="76"/>
      <c r="BV38" s="76"/>
      <c r="BW38" s="76"/>
      <c r="BX38" s="76"/>
      <c r="BY38" s="76"/>
      <c r="BZ38" s="76"/>
      <c r="CA38" s="76"/>
      <c r="CB38" s="76"/>
      <c r="CC38" s="76"/>
      <c r="CD38" s="76"/>
      <c r="CE38" s="76"/>
      <c r="CF38" s="76"/>
      <c r="CG38" s="76"/>
      <c r="CH38" s="76"/>
      <c r="CI38" s="76"/>
      <c r="CJ38" s="76"/>
      <c r="CK38" s="76"/>
      <c r="CL38" s="76"/>
      <c r="CM38" s="76"/>
      <c r="CN38" s="76"/>
      <c r="CO38" s="76"/>
      <c r="CP38" s="76"/>
      <c r="CQ38" s="76"/>
      <c r="CR38" s="76"/>
      <c r="CS38" s="76"/>
      <c r="CT38" s="76"/>
      <c r="CU38" s="76"/>
      <c r="CV38" s="76"/>
      <c r="CW38" s="76"/>
      <c r="CX38" s="76"/>
      <c r="CY38" s="76"/>
      <c r="CZ38" s="76"/>
      <c r="DA38" s="76"/>
      <c r="DB38" s="76"/>
      <c r="DC38" s="76"/>
      <c r="DD38" s="76"/>
      <c r="DE38" s="76"/>
      <c r="DF38" s="76"/>
      <c r="DG38" s="76"/>
      <c r="DH38" s="76"/>
      <c r="DI38" s="76"/>
      <c r="DJ38" s="76"/>
      <c r="DK38" s="76"/>
      <c r="DL38" s="76"/>
      <c r="DM38" s="76"/>
      <c r="DN38" s="76"/>
      <c r="DO38" s="76"/>
      <c r="DP38" s="76"/>
      <c r="DQ38" s="76"/>
      <c r="DR38" s="76"/>
      <c r="DS38" s="76"/>
      <c r="DT38" s="76"/>
      <c r="DU38" s="76"/>
      <c r="DV38" s="76"/>
      <c r="DW38" s="76"/>
      <c r="DX38" s="76"/>
      <c r="DY38" s="76"/>
      <c r="DZ38" s="76"/>
      <c r="EA38" s="76"/>
      <c r="EB38" s="76"/>
      <c r="EC38" s="76"/>
      <c r="ED38" s="76"/>
      <c r="EE38" s="76"/>
      <c r="EF38" s="76"/>
      <c r="EG38" s="76"/>
      <c r="EH38" s="76"/>
      <c r="EI38" s="76"/>
      <c r="EJ38" s="76"/>
      <c r="EK38" s="76"/>
      <c r="EL38" s="76"/>
      <c r="EM38" s="76"/>
      <c r="EN38" s="76"/>
      <c r="EO38" s="76"/>
      <c r="EP38" s="76"/>
      <c r="EQ38" s="76"/>
      <c r="ER38" s="76"/>
      <c r="ES38" s="76"/>
      <c r="ET38" s="76"/>
      <c r="EU38" s="76"/>
      <c r="EV38" s="76"/>
      <c r="EW38" s="76"/>
      <c r="EX38" s="76"/>
      <c r="EY38" s="76"/>
      <c r="EZ38" s="76"/>
      <c r="FA38" s="76"/>
      <c r="FB38" s="76"/>
      <c r="FC38" s="76"/>
      <c r="FD38" s="76"/>
      <c r="FE38" s="76"/>
      <c r="FF38" s="76"/>
      <c r="FG38" s="76"/>
      <c r="FH38" s="76"/>
      <c r="FI38" s="76"/>
      <c r="FJ38" s="76"/>
      <c r="FK38" s="76"/>
      <c r="FL38" s="76"/>
      <c r="FM38" s="76"/>
      <c r="FN38" s="76"/>
      <c r="FO38" s="76"/>
      <c r="FP38" s="76"/>
      <c r="FQ38" s="76"/>
      <c r="FR38" s="76"/>
      <c r="FS38" s="76"/>
      <c r="FT38" s="76"/>
      <c r="FU38" s="76"/>
      <c r="FV38" s="76"/>
      <c r="FW38" s="76"/>
      <c r="FX38" s="76"/>
      <c r="FY38" s="76"/>
      <c r="FZ38" s="76"/>
      <c r="GA38" s="76"/>
      <c r="GB38" s="76"/>
      <c r="GC38" s="76"/>
      <c r="GD38" s="76"/>
      <c r="GE38" s="76"/>
      <c r="GF38" s="76"/>
      <c r="GG38" s="76"/>
      <c r="GH38" s="76"/>
      <c r="GI38" s="76"/>
      <c r="GJ38" s="76"/>
      <c r="GK38" s="76"/>
      <c r="GL38" s="76"/>
      <c r="GM38" s="76"/>
      <c r="GN38" s="76"/>
      <c r="GO38" s="76"/>
      <c r="GP38" s="76"/>
      <c r="GQ38" s="76"/>
      <c r="GR38" s="76"/>
      <c r="GS38" s="76"/>
      <c r="GT38" s="76"/>
      <c r="GU38" s="76"/>
      <c r="GV38" s="76"/>
      <c r="GW38" s="76"/>
      <c r="GX38" s="76"/>
      <c r="GY38" s="76"/>
      <c r="GZ38" s="76"/>
      <c r="HA38" s="76"/>
      <c r="HB38" s="76"/>
      <c r="HC38" s="76"/>
      <c r="HD38" s="76"/>
      <c r="HE38" s="76"/>
      <c r="HF38" s="76"/>
      <c r="HG38" s="76"/>
      <c r="HH38" s="76"/>
      <c r="HI38" s="76"/>
      <c r="HJ38" s="76"/>
      <c r="HK38" s="76"/>
      <c r="HL38" s="76"/>
      <c r="HM38" s="76"/>
      <c r="HN38" s="76"/>
      <c r="HO38" s="76"/>
      <c r="HP38" s="76"/>
      <c r="HQ38" s="76"/>
      <c r="HR38" s="76"/>
      <c r="HS38" s="76"/>
      <c r="HT38" s="76"/>
      <c r="HU38" s="76"/>
      <c r="HV38" s="76"/>
      <c r="HW38" s="76"/>
      <c r="HX38" s="76"/>
      <c r="HY38" s="76"/>
      <c r="HZ38" s="76"/>
      <c r="IA38" s="76"/>
      <c r="IB38" s="76"/>
      <c r="IC38" s="76"/>
      <c r="ID38" s="76"/>
      <c r="IE38" s="76"/>
      <c r="IF38" s="76"/>
      <c r="IG38" s="76"/>
      <c r="IH38" s="76"/>
      <c r="II38" s="76"/>
      <c r="IJ38" s="76"/>
      <c r="IK38" s="76"/>
      <c r="IL38" s="76"/>
      <c r="IM38" s="76"/>
      <c r="IN38" s="76"/>
      <c r="IO38" s="76"/>
      <c r="IP38" s="76"/>
      <c r="IQ38" s="76"/>
      <c r="IR38" s="76"/>
      <c r="IS38" s="76"/>
      <c r="IT38" s="76"/>
      <c r="IU38" s="76"/>
      <c r="IV38" s="76"/>
      <c r="IW38" s="76"/>
      <c r="IX38" s="76"/>
      <c r="IY38" s="76"/>
      <c r="IZ38" s="76"/>
      <c r="JA38" s="76"/>
      <c r="JB38" s="76"/>
      <c r="JC38" s="76"/>
      <c r="JD38" s="76"/>
      <c r="JE38" s="76"/>
      <c r="JF38" s="76"/>
      <c r="JG38" s="76"/>
      <c r="JH38" s="76"/>
      <c r="JI38" s="76"/>
      <c r="JJ38" s="76"/>
      <c r="JK38" s="76"/>
      <c r="JL38" s="76"/>
      <c r="JM38" s="76"/>
      <c r="JN38" s="76"/>
      <c r="JO38" s="76"/>
      <c r="JP38" s="76"/>
      <c r="JQ38" s="76"/>
      <c r="JR38" s="76"/>
      <c r="JS38" s="76"/>
      <c r="JT38" s="76"/>
      <c r="JU38" s="76"/>
      <c r="JV38" s="76"/>
      <c r="JW38" s="76"/>
      <c r="JX38" s="76"/>
      <c r="JY38" s="76"/>
      <c r="JZ38" s="76"/>
      <c r="KA38" s="76"/>
      <c r="KB38" s="76"/>
      <c r="KC38" s="76"/>
      <c r="KD38" s="76"/>
      <c r="KE38" s="76"/>
      <c r="KF38" s="76"/>
      <c r="KG38" s="76"/>
      <c r="KH38" s="76"/>
      <c r="KI38" s="76"/>
      <c r="KJ38" s="76"/>
      <c r="KK38" s="76"/>
      <c r="KL38" s="76"/>
      <c r="KM38" s="76"/>
      <c r="KN38" s="76"/>
      <c r="KO38" s="76"/>
      <c r="KP38" s="76"/>
      <c r="KQ38" s="76"/>
      <c r="KR38" s="76"/>
      <c r="KS38" s="76"/>
      <c r="KT38" s="76"/>
      <c r="KU38" s="76"/>
      <c r="KV38" s="76"/>
      <c r="KW38" s="76"/>
      <c r="KX38" s="76"/>
      <c r="KY38" s="76"/>
      <c r="KZ38" s="76"/>
      <c r="LA38" s="76"/>
      <c r="LB38" s="76"/>
      <c r="LC38" s="76"/>
      <c r="LD38" s="76"/>
      <c r="LE38" s="76"/>
      <c r="LF38" s="76"/>
      <c r="LG38" s="76"/>
      <c r="LH38" s="76"/>
      <c r="LI38" s="76"/>
      <c r="LJ38" s="76"/>
      <c r="LK38" s="76"/>
      <c r="LL38" s="76"/>
      <c r="LM38" s="76"/>
      <c r="LN38" s="76"/>
      <c r="LO38" s="76"/>
      <c r="LP38" s="76"/>
      <c r="LQ38" s="76"/>
      <c r="LR38" s="76"/>
      <c r="LS38" s="76"/>
      <c r="LT38" s="76"/>
      <c r="LU38" s="76"/>
      <c r="LV38" s="76"/>
      <c r="LW38" s="76"/>
      <c r="LX38" s="76"/>
      <c r="LY38" s="76"/>
      <c r="LZ38" s="76"/>
      <c r="MA38" s="76"/>
      <c r="MB38" s="76"/>
      <c r="MC38" s="76"/>
      <c r="MD38" s="76"/>
      <c r="ME38" s="76"/>
      <c r="MF38" s="76"/>
      <c r="MG38" s="76"/>
      <c r="MH38" s="76"/>
      <c r="MI38" s="76"/>
      <c r="MJ38" s="76"/>
      <c r="MK38" s="76"/>
      <c r="ML38" s="76"/>
      <c r="MM38" s="76"/>
      <c r="MN38" s="76"/>
      <c r="MO38" s="76"/>
      <c r="MP38" s="76"/>
      <c r="MQ38" s="76"/>
      <c r="MR38" s="76"/>
      <c r="MS38" s="76"/>
      <c r="MT38" s="76"/>
      <c r="MU38" s="76"/>
      <c r="MV38" s="76"/>
      <c r="MW38" s="76"/>
      <c r="MX38" s="76"/>
      <c r="MY38" s="76"/>
      <c r="MZ38" s="76"/>
      <c r="NA38" s="76"/>
      <c r="NB38" s="76"/>
      <c r="NC38" s="76"/>
      <c r="ND38" s="76"/>
      <c r="NE38" s="76"/>
      <c r="NF38" s="76"/>
      <c r="NG38" s="76"/>
      <c r="NH38" s="76"/>
      <c r="NI38" s="76"/>
    </row>
    <row r="39" spans="1:374" ht="18" customHeight="1">
      <c r="A39" s="245"/>
      <c r="B39" s="246"/>
      <c r="C39" s="246"/>
      <c r="D39" s="247"/>
      <c r="E39" s="18"/>
      <c r="F39" s="239" t="str">
        <f>Pendant_Journée</f>
        <v>HO</v>
      </c>
      <c r="G39" s="19"/>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c r="BJ39" s="76"/>
      <c r="BK39" s="76"/>
      <c r="BL39" s="76"/>
      <c r="BM39" s="76"/>
      <c r="BN39" s="76"/>
      <c r="BO39" s="76"/>
      <c r="BP39" s="76"/>
      <c r="BQ39" s="76"/>
      <c r="BR39" s="76"/>
      <c r="BS39" s="76"/>
      <c r="BT39" s="76"/>
      <c r="BU39" s="76"/>
      <c r="BV39" s="76"/>
      <c r="BW39" s="76"/>
      <c r="BX39" s="76"/>
      <c r="BY39" s="76"/>
      <c r="BZ39" s="76"/>
      <c r="CA39" s="76"/>
      <c r="CB39" s="76"/>
      <c r="CC39" s="76"/>
      <c r="CD39" s="76"/>
      <c r="CE39" s="76"/>
      <c r="CF39" s="76"/>
      <c r="CG39" s="76"/>
      <c r="CH39" s="76"/>
      <c r="CI39" s="76"/>
      <c r="CJ39" s="76"/>
      <c r="CK39" s="76"/>
      <c r="CL39" s="76"/>
      <c r="CM39" s="76"/>
      <c r="CN39" s="76"/>
      <c r="CO39" s="76"/>
      <c r="CP39" s="76"/>
      <c r="CQ39" s="76"/>
      <c r="CR39" s="76"/>
      <c r="CS39" s="76"/>
      <c r="CT39" s="76"/>
      <c r="CU39" s="76"/>
      <c r="CV39" s="76"/>
      <c r="CW39" s="76"/>
      <c r="CX39" s="76"/>
      <c r="CY39" s="76"/>
      <c r="CZ39" s="76"/>
      <c r="DA39" s="76"/>
      <c r="DB39" s="76"/>
      <c r="DC39" s="76"/>
      <c r="DD39" s="76"/>
      <c r="DE39" s="76"/>
      <c r="DF39" s="76"/>
      <c r="DG39" s="76"/>
      <c r="DH39" s="76"/>
      <c r="DI39" s="76"/>
      <c r="DJ39" s="76"/>
      <c r="DK39" s="76"/>
      <c r="DL39" s="76"/>
      <c r="DM39" s="76"/>
      <c r="DN39" s="76"/>
      <c r="DO39" s="76"/>
      <c r="DP39" s="76"/>
      <c r="DQ39" s="76"/>
      <c r="DR39" s="76"/>
      <c r="DS39" s="76"/>
      <c r="DT39" s="76"/>
      <c r="DU39" s="76"/>
      <c r="DV39" s="76"/>
      <c r="DW39" s="76"/>
      <c r="DX39" s="76"/>
      <c r="DY39" s="76"/>
      <c r="DZ39" s="76"/>
      <c r="EA39" s="76"/>
      <c r="EB39" s="76"/>
      <c r="EC39" s="76"/>
      <c r="ED39" s="76"/>
      <c r="EE39" s="76"/>
      <c r="EF39" s="76"/>
      <c r="EG39" s="76"/>
      <c r="EH39" s="76"/>
      <c r="EI39" s="76"/>
      <c r="EJ39" s="76"/>
      <c r="EK39" s="76"/>
      <c r="EL39" s="76"/>
      <c r="EM39" s="76"/>
      <c r="EN39" s="76"/>
      <c r="EO39" s="76"/>
      <c r="EP39" s="76"/>
      <c r="EQ39" s="76"/>
      <c r="ER39" s="76"/>
      <c r="ES39" s="76"/>
      <c r="ET39" s="76"/>
      <c r="EU39" s="76"/>
      <c r="EV39" s="76"/>
      <c r="EW39" s="76"/>
      <c r="EX39" s="76"/>
      <c r="EY39" s="76"/>
      <c r="EZ39" s="76"/>
      <c r="FA39" s="76"/>
      <c r="FB39" s="76"/>
      <c r="FC39" s="76"/>
      <c r="FD39" s="76"/>
      <c r="FE39" s="76"/>
      <c r="FF39" s="76"/>
      <c r="FG39" s="76"/>
      <c r="FH39" s="76"/>
      <c r="FI39" s="76"/>
      <c r="FJ39" s="76"/>
      <c r="FK39" s="76"/>
      <c r="FL39" s="76"/>
      <c r="FM39" s="76"/>
      <c r="FN39" s="76"/>
      <c r="FO39" s="76"/>
      <c r="FP39" s="76"/>
      <c r="FQ39" s="76"/>
      <c r="FR39" s="76"/>
      <c r="FS39" s="76"/>
      <c r="FT39" s="76"/>
      <c r="FU39" s="76"/>
      <c r="FV39" s="76"/>
      <c r="FW39" s="76"/>
      <c r="FX39" s="76"/>
      <c r="FY39" s="76"/>
      <c r="FZ39" s="76"/>
      <c r="GA39" s="76"/>
      <c r="GB39" s="76"/>
      <c r="GC39" s="76"/>
      <c r="GD39" s="76"/>
      <c r="GE39" s="76"/>
      <c r="GF39" s="76"/>
      <c r="GG39" s="76"/>
      <c r="GH39" s="76"/>
      <c r="GI39" s="76"/>
      <c r="GJ39" s="76"/>
      <c r="GK39" s="76"/>
      <c r="GL39" s="76"/>
      <c r="GM39" s="76"/>
      <c r="GN39" s="76"/>
      <c r="GO39" s="76"/>
      <c r="GP39" s="76"/>
      <c r="GQ39" s="76"/>
      <c r="GR39" s="76"/>
      <c r="GS39" s="76"/>
      <c r="GT39" s="76"/>
      <c r="GU39" s="76"/>
      <c r="GV39" s="76"/>
      <c r="GW39" s="76"/>
      <c r="GX39" s="76"/>
      <c r="GY39" s="76"/>
      <c r="GZ39" s="76"/>
      <c r="HA39" s="76"/>
      <c r="HB39" s="76"/>
      <c r="HC39" s="76"/>
      <c r="HD39" s="76"/>
      <c r="HE39" s="76"/>
      <c r="HF39" s="76"/>
      <c r="HG39" s="76"/>
      <c r="HH39" s="76"/>
      <c r="HI39" s="76"/>
      <c r="HJ39" s="76"/>
      <c r="HK39" s="76"/>
      <c r="HL39" s="76"/>
      <c r="HM39" s="76"/>
      <c r="HN39" s="76"/>
      <c r="HO39" s="76"/>
      <c r="HP39" s="76"/>
      <c r="HQ39" s="76"/>
      <c r="HR39" s="76"/>
      <c r="HS39" s="76"/>
      <c r="HT39" s="76"/>
      <c r="HU39" s="76"/>
      <c r="HV39" s="76"/>
      <c r="HW39" s="76"/>
      <c r="HX39" s="76"/>
      <c r="HY39" s="76"/>
      <c r="HZ39" s="76"/>
      <c r="IA39" s="76"/>
      <c r="IB39" s="76"/>
      <c r="IC39" s="76"/>
      <c r="ID39" s="76"/>
      <c r="IE39" s="76"/>
      <c r="IF39" s="76"/>
      <c r="IG39" s="76"/>
      <c r="IH39" s="76"/>
      <c r="II39" s="76"/>
      <c r="IJ39" s="76"/>
      <c r="IK39" s="76"/>
      <c r="IL39" s="76"/>
      <c r="IM39" s="76"/>
      <c r="IN39" s="76"/>
      <c r="IO39" s="76"/>
      <c r="IP39" s="76"/>
      <c r="IQ39" s="76"/>
      <c r="IR39" s="76"/>
      <c r="IS39" s="76"/>
      <c r="IT39" s="76"/>
      <c r="IU39" s="76"/>
      <c r="IV39" s="76"/>
      <c r="IW39" s="76"/>
      <c r="IX39" s="76"/>
      <c r="IY39" s="76"/>
      <c r="IZ39" s="76"/>
      <c r="JA39" s="76"/>
      <c r="JB39" s="76"/>
      <c r="JC39" s="76"/>
      <c r="JD39" s="76"/>
      <c r="JE39" s="76"/>
      <c r="JF39" s="76"/>
      <c r="JG39" s="76"/>
      <c r="JH39" s="76"/>
      <c r="JI39" s="76"/>
      <c r="JJ39" s="76"/>
      <c r="JK39" s="76"/>
      <c r="JL39" s="76"/>
      <c r="JM39" s="76"/>
      <c r="JN39" s="76"/>
      <c r="JO39" s="76"/>
      <c r="JP39" s="76"/>
      <c r="JQ39" s="76"/>
      <c r="JR39" s="76"/>
      <c r="JS39" s="76"/>
      <c r="JT39" s="76"/>
      <c r="JU39" s="76"/>
      <c r="JV39" s="76"/>
      <c r="JW39" s="76"/>
      <c r="JX39" s="76"/>
      <c r="JY39" s="76"/>
      <c r="JZ39" s="76"/>
      <c r="KA39" s="76"/>
      <c r="KB39" s="76"/>
      <c r="KC39" s="76"/>
      <c r="KD39" s="76"/>
      <c r="KE39" s="76"/>
      <c r="KF39" s="76"/>
      <c r="KG39" s="76"/>
      <c r="KH39" s="76"/>
      <c r="KI39" s="76"/>
      <c r="KJ39" s="76"/>
      <c r="KK39" s="76"/>
      <c r="KL39" s="76"/>
      <c r="KM39" s="76"/>
      <c r="KN39" s="76"/>
      <c r="KO39" s="76"/>
      <c r="KP39" s="76"/>
      <c r="KQ39" s="76"/>
      <c r="KR39" s="76"/>
      <c r="KS39" s="76"/>
      <c r="KT39" s="76"/>
      <c r="KU39" s="76"/>
      <c r="KV39" s="76"/>
      <c r="KW39" s="76"/>
      <c r="KX39" s="76"/>
      <c r="KY39" s="76"/>
      <c r="KZ39" s="76"/>
      <c r="LA39" s="76"/>
      <c r="LB39" s="76"/>
      <c r="LC39" s="76"/>
      <c r="LD39" s="76"/>
      <c r="LE39" s="76"/>
      <c r="LF39" s="76"/>
      <c r="LG39" s="76"/>
      <c r="LH39" s="76"/>
      <c r="LI39" s="76"/>
      <c r="LJ39" s="76"/>
      <c r="LK39" s="76"/>
      <c r="LL39" s="76"/>
      <c r="LM39" s="76"/>
      <c r="LN39" s="76"/>
      <c r="LO39" s="76"/>
      <c r="LP39" s="76"/>
      <c r="LQ39" s="76"/>
      <c r="LR39" s="76"/>
      <c r="LS39" s="76"/>
      <c r="LT39" s="76"/>
      <c r="LU39" s="76"/>
      <c r="LV39" s="76"/>
      <c r="LW39" s="76"/>
      <c r="LX39" s="76"/>
      <c r="LY39" s="76"/>
      <c r="LZ39" s="76"/>
      <c r="MA39" s="76"/>
      <c r="MB39" s="76"/>
      <c r="MC39" s="76"/>
      <c r="MD39" s="76"/>
      <c r="ME39" s="76"/>
      <c r="MF39" s="76"/>
      <c r="MG39" s="76"/>
      <c r="MH39" s="76"/>
      <c r="MI39" s="76"/>
      <c r="MJ39" s="76"/>
      <c r="MK39" s="76"/>
      <c r="ML39" s="76"/>
      <c r="MM39" s="76"/>
      <c r="MN39" s="76"/>
      <c r="MO39" s="76"/>
      <c r="MP39" s="76"/>
      <c r="MQ39" s="76"/>
      <c r="MR39" s="76"/>
      <c r="MS39" s="76"/>
      <c r="MT39" s="76"/>
      <c r="MU39" s="76"/>
      <c r="MV39" s="76"/>
      <c r="MW39" s="76"/>
      <c r="MX39" s="76"/>
      <c r="MY39" s="76"/>
      <c r="MZ39" s="76"/>
      <c r="NA39" s="76"/>
      <c r="NB39" s="76"/>
      <c r="NC39" s="76"/>
      <c r="ND39" s="76"/>
      <c r="NE39" s="76"/>
      <c r="NF39" s="76"/>
      <c r="NG39" s="76"/>
      <c r="NH39" s="76"/>
      <c r="NI39" s="76"/>
    </row>
    <row r="40" spans="1:374" ht="18" customHeight="1">
      <c r="A40" s="245"/>
      <c r="B40" s="246"/>
      <c r="C40" s="246"/>
      <c r="D40" s="247"/>
      <c r="E40" s="16"/>
      <c r="F40" s="240"/>
      <c r="G40" s="17"/>
      <c r="H40" s="76"/>
      <c r="I40" s="76"/>
      <c r="J40" s="76"/>
      <c r="K40" s="76"/>
      <c r="L40" s="76"/>
      <c r="M40" s="76"/>
      <c r="N40" s="76"/>
      <c r="O40" s="76"/>
      <c r="P40" s="76"/>
      <c r="Q40" s="76"/>
      <c r="R40" s="76"/>
      <c r="S40" s="76"/>
      <c r="T40" s="76"/>
      <c r="U40" s="76"/>
      <c r="V40" s="76"/>
      <c r="W40" s="76"/>
      <c r="X40" s="76"/>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c r="BG40" s="76"/>
      <c r="BH40" s="76"/>
      <c r="BI40" s="76"/>
      <c r="BJ40" s="76"/>
      <c r="BK40" s="76"/>
      <c r="BL40" s="76"/>
      <c r="BM40" s="76"/>
      <c r="BN40" s="76"/>
      <c r="BO40" s="76"/>
      <c r="BP40" s="76"/>
      <c r="BQ40" s="76"/>
      <c r="BR40" s="76"/>
      <c r="BS40" s="76"/>
      <c r="BT40" s="76"/>
      <c r="BU40" s="76"/>
      <c r="BV40" s="76"/>
      <c r="BW40" s="76"/>
      <c r="BX40" s="76"/>
      <c r="BY40" s="76"/>
      <c r="BZ40" s="76"/>
      <c r="CA40" s="76"/>
      <c r="CB40" s="76"/>
      <c r="CC40" s="76"/>
      <c r="CD40" s="76"/>
      <c r="CE40" s="76"/>
      <c r="CF40" s="76"/>
      <c r="CG40" s="76"/>
      <c r="CH40" s="76"/>
      <c r="CI40" s="76"/>
      <c r="CJ40" s="76"/>
      <c r="CK40" s="76"/>
      <c r="CL40" s="76"/>
      <c r="CM40" s="76"/>
      <c r="CN40" s="76"/>
      <c r="CO40" s="76"/>
      <c r="CP40" s="76"/>
      <c r="CQ40" s="76"/>
      <c r="CR40" s="76"/>
      <c r="CS40" s="76"/>
      <c r="CT40" s="76"/>
      <c r="CU40" s="76"/>
      <c r="CV40" s="76"/>
      <c r="CW40" s="76"/>
      <c r="CX40" s="76"/>
      <c r="CY40" s="76"/>
      <c r="CZ40" s="76"/>
      <c r="DA40" s="76"/>
      <c r="DB40" s="76"/>
      <c r="DC40" s="76"/>
      <c r="DD40" s="76"/>
      <c r="DE40" s="76"/>
      <c r="DF40" s="76"/>
      <c r="DG40" s="76"/>
      <c r="DH40" s="76"/>
      <c r="DI40" s="76"/>
      <c r="DJ40" s="76"/>
      <c r="DK40" s="76"/>
      <c r="DL40" s="76"/>
      <c r="DM40" s="76"/>
      <c r="DN40" s="76"/>
      <c r="DO40" s="76"/>
      <c r="DP40" s="76"/>
      <c r="DQ40" s="76"/>
      <c r="DR40" s="76"/>
      <c r="DS40" s="76"/>
      <c r="DT40" s="76"/>
      <c r="DU40" s="76"/>
      <c r="DV40" s="76"/>
      <c r="DW40" s="76"/>
      <c r="DX40" s="76"/>
      <c r="DY40" s="76"/>
      <c r="DZ40" s="76"/>
      <c r="EA40" s="76"/>
      <c r="EB40" s="76"/>
      <c r="EC40" s="76"/>
      <c r="ED40" s="76"/>
      <c r="EE40" s="76"/>
      <c r="EF40" s="76"/>
      <c r="EG40" s="76"/>
      <c r="EH40" s="76"/>
      <c r="EI40" s="76"/>
      <c r="EJ40" s="76"/>
      <c r="EK40" s="76"/>
      <c r="EL40" s="76"/>
      <c r="EM40" s="76"/>
      <c r="EN40" s="76"/>
      <c r="EO40" s="76"/>
      <c r="EP40" s="76"/>
      <c r="EQ40" s="76"/>
      <c r="ER40" s="76"/>
      <c r="ES40" s="76"/>
      <c r="ET40" s="76"/>
      <c r="EU40" s="76"/>
      <c r="EV40" s="76"/>
      <c r="EW40" s="76"/>
      <c r="EX40" s="76"/>
      <c r="EY40" s="76"/>
      <c r="EZ40" s="76"/>
      <c r="FA40" s="76"/>
      <c r="FB40" s="76"/>
      <c r="FC40" s="76"/>
      <c r="FD40" s="76"/>
      <c r="FE40" s="76"/>
      <c r="FF40" s="76"/>
      <c r="FG40" s="76"/>
      <c r="FH40" s="76"/>
      <c r="FI40" s="76"/>
      <c r="FJ40" s="76"/>
      <c r="FK40" s="76"/>
      <c r="FL40" s="76"/>
      <c r="FM40" s="76"/>
      <c r="FN40" s="76"/>
      <c r="FO40" s="76"/>
      <c r="FP40" s="76"/>
      <c r="FQ40" s="76"/>
      <c r="FR40" s="76"/>
      <c r="FS40" s="76"/>
      <c r="FT40" s="76"/>
      <c r="FU40" s="76"/>
      <c r="FV40" s="76"/>
      <c r="FW40" s="76"/>
      <c r="FX40" s="76"/>
      <c r="FY40" s="76"/>
      <c r="FZ40" s="76"/>
      <c r="GA40" s="76"/>
      <c r="GB40" s="76"/>
      <c r="GC40" s="76"/>
      <c r="GD40" s="76"/>
      <c r="GE40" s="76"/>
      <c r="GF40" s="76"/>
      <c r="GG40" s="76"/>
      <c r="GH40" s="76"/>
      <c r="GI40" s="76"/>
      <c r="GJ40" s="76"/>
      <c r="GK40" s="76"/>
      <c r="GL40" s="76"/>
      <c r="GM40" s="76"/>
      <c r="GN40" s="76"/>
      <c r="GO40" s="76"/>
      <c r="GP40" s="76"/>
      <c r="GQ40" s="76"/>
      <c r="GR40" s="76"/>
      <c r="GS40" s="76"/>
      <c r="GT40" s="76"/>
      <c r="GU40" s="76"/>
      <c r="GV40" s="76"/>
      <c r="GW40" s="76"/>
      <c r="GX40" s="76"/>
      <c r="GY40" s="76"/>
      <c r="GZ40" s="76"/>
      <c r="HA40" s="76"/>
      <c r="HB40" s="76"/>
      <c r="HC40" s="76"/>
      <c r="HD40" s="76"/>
      <c r="HE40" s="76"/>
      <c r="HF40" s="76"/>
      <c r="HG40" s="76"/>
      <c r="HH40" s="76"/>
      <c r="HI40" s="76"/>
      <c r="HJ40" s="76"/>
      <c r="HK40" s="76"/>
      <c r="HL40" s="76"/>
      <c r="HM40" s="76"/>
      <c r="HN40" s="76"/>
      <c r="HO40" s="76"/>
      <c r="HP40" s="76"/>
      <c r="HQ40" s="76"/>
      <c r="HR40" s="76"/>
      <c r="HS40" s="76"/>
      <c r="HT40" s="76"/>
      <c r="HU40" s="76"/>
      <c r="HV40" s="76"/>
      <c r="HW40" s="76"/>
      <c r="HX40" s="76"/>
      <c r="HY40" s="76"/>
      <c r="HZ40" s="76"/>
      <c r="IA40" s="76"/>
      <c r="IB40" s="76"/>
      <c r="IC40" s="76"/>
      <c r="ID40" s="76"/>
      <c r="IE40" s="76"/>
      <c r="IF40" s="76"/>
      <c r="IG40" s="76"/>
      <c r="IH40" s="76"/>
      <c r="II40" s="76"/>
      <c r="IJ40" s="76"/>
      <c r="IK40" s="76"/>
      <c r="IL40" s="76"/>
      <c r="IM40" s="76"/>
      <c r="IN40" s="76"/>
      <c r="IO40" s="76"/>
      <c r="IP40" s="76"/>
      <c r="IQ40" s="76"/>
      <c r="IR40" s="76"/>
      <c r="IS40" s="76"/>
      <c r="IT40" s="76"/>
      <c r="IU40" s="76"/>
      <c r="IV40" s="76"/>
      <c r="IW40" s="76"/>
      <c r="IX40" s="76"/>
      <c r="IY40" s="76"/>
      <c r="IZ40" s="76"/>
      <c r="JA40" s="76"/>
      <c r="JB40" s="76"/>
      <c r="JC40" s="76"/>
      <c r="JD40" s="76"/>
      <c r="JE40" s="76"/>
      <c r="JF40" s="76"/>
      <c r="JG40" s="76"/>
      <c r="JH40" s="76"/>
      <c r="JI40" s="76"/>
      <c r="JJ40" s="76"/>
      <c r="JK40" s="76"/>
      <c r="JL40" s="76"/>
      <c r="JM40" s="76"/>
      <c r="JN40" s="76"/>
      <c r="JO40" s="76"/>
      <c r="JP40" s="76"/>
      <c r="JQ40" s="76"/>
      <c r="JR40" s="76"/>
      <c r="JS40" s="76"/>
      <c r="JT40" s="76"/>
      <c r="JU40" s="76"/>
      <c r="JV40" s="76"/>
      <c r="JW40" s="76"/>
      <c r="JX40" s="76"/>
      <c r="JY40" s="76"/>
      <c r="JZ40" s="76"/>
      <c r="KA40" s="76"/>
      <c r="KB40" s="76"/>
      <c r="KC40" s="76"/>
      <c r="KD40" s="76"/>
      <c r="KE40" s="76"/>
      <c r="KF40" s="76"/>
      <c r="KG40" s="76"/>
      <c r="KH40" s="76"/>
      <c r="KI40" s="76"/>
      <c r="KJ40" s="76"/>
      <c r="KK40" s="76"/>
      <c r="KL40" s="76"/>
      <c r="KM40" s="76"/>
      <c r="KN40" s="76"/>
      <c r="KO40" s="76"/>
      <c r="KP40" s="76"/>
      <c r="KQ40" s="76"/>
      <c r="KR40" s="76"/>
      <c r="KS40" s="76"/>
      <c r="KT40" s="76"/>
      <c r="KU40" s="76"/>
      <c r="KV40" s="76"/>
      <c r="KW40" s="76"/>
      <c r="KX40" s="76"/>
      <c r="KY40" s="76"/>
      <c r="KZ40" s="76"/>
      <c r="LA40" s="76"/>
      <c r="LB40" s="76"/>
      <c r="LC40" s="76"/>
      <c r="LD40" s="76"/>
      <c r="LE40" s="76"/>
      <c r="LF40" s="76"/>
      <c r="LG40" s="76"/>
      <c r="LH40" s="76"/>
      <c r="LI40" s="76"/>
      <c r="LJ40" s="76"/>
      <c r="LK40" s="76"/>
      <c r="LL40" s="76"/>
      <c r="LM40" s="76"/>
      <c r="LN40" s="76"/>
      <c r="LO40" s="76"/>
      <c r="LP40" s="76"/>
      <c r="LQ40" s="76"/>
      <c r="LR40" s="76"/>
      <c r="LS40" s="76"/>
      <c r="LT40" s="76"/>
      <c r="LU40" s="76"/>
      <c r="LV40" s="76"/>
      <c r="LW40" s="76"/>
      <c r="LX40" s="76"/>
      <c r="LY40" s="76"/>
      <c r="LZ40" s="76"/>
      <c r="MA40" s="76"/>
      <c r="MB40" s="76"/>
      <c r="MC40" s="76"/>
      <c r="MD40" s="76"/>
      <c r="ME40" s="76"/>
      <c r="MF40" s="76"/>
      <c r="MG40" s="76"/>
      <c r="MH40" s="76"/>
      <c r="MI40" s="76"/>
      <c r="MJ40" s="76"/>
      <c r="MK40" s="76"/>
      <c r="ML40" s="76"/>
      <c r="MM40" s="76"/>
      <c r="MN40" s="76"/>
      <c r="MO40" s="76"/>
      <c r="MP40" s="76"/>
      <c r="MQ40" s="76"/>
      <c r="MR40" s="76"/>
      <c r="MS40" s="76"/>
      <c r="MT40" s="76"/>
      <c r="MU40" s="76"/>
      <c r="MV40" s="76"/>
      <c r="MW40" s="76"/>
      <c r="MX40" s="76"/>
      <c r="MY40" s="76"/>
      <c r="MZ40" s="76"/>
      <c r="NA40" s="76"/>
      <c r="NB40" s="76"/>
      <c r="NC40" s="76"/>
      <c r="ND40" s="76"/>
      <c r="NE40" s="76"/>
      <c r="NF40" s="76"/>
      <c r="NG40" s="76"/>
      <c r="NH40" s="76"/>
      <c r="NI40" s="76"/>
    </row>
    <row r="41" spans="1:374" ht="18" customHeight="1">
      <c r="A41" s="245"/>
      <c r="B41" s="246"/>
      <c r="C41" s="246"/>
      <c r="D41" s="247"/>
      <c r="E41" s="16"/>
      <c r="F41" s="240"/>
      <c r="G41" s="17"/>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6"/>
      <c r="BM41" s="76"/>
      <c r="BN41" s="76"/>
      <c r="BO41" s="76"/>
      <c r="BP41" s="76"/>
      <c r="BQ41" s="76"/>
      <c r="BR41" s="76"/>
      <c r="BS41" s="76"/>
      <c r="BT41" s="76"/>
      <c r="BU41" s="76"/>
      <c r="BV41" s="76"/>
      <c r="BW41" s="76"/>
      <c r="BX41" s="76"/>
      <c r="BY41" s="76"/>
      <c r="BZ41" s="76"/>
      <c r="CA41" s="76"/>
      <c r="CB41" s="76"/>
      <c r="CC41" s="76"/>
      <c r="CD41" s="76"/>
      <c r="CE41" s="76"/>
      <c r="CF41" s="76"/>
      <c r="CG41" s="76"/>
      <c r="CH41" s="76"/>
      <c r="CI41" s="76"/>
      <c r="CJ41" s="76"/>
      <c r="CK41" s="76"/>
      <c r="CL41" s="76"/>
      <c r="CM41" s="76"/>
      <c r="CN41" s="76"/>
      <c r="CO41" s="76"/>
      <c r="CP41" s="76"/>
      <c r="CQ41" s="76"/>
      <c r="CR41" s="76"/>
      <c r="CS41" s="76"/>
      <c r="CT41" s="76"/>
      <c r="CU41" s="76"/>
      <c r="CV41" s="76"/>
      <c r="CW41" s="76"/>
      <c r="CX41" s="76"/>
      <c r="CY41" s="76"/>
      <c r="CZ41" s="76"/>
      <c r="DA41" s="76"/>
      <c r="DB41" s="76"/>
      <c r="DC41" s="76"/>
      <c r="DD41" s="76"/>
      <c r="DE41" s="76"/>
      <c r="DF41" s="76"/>
      <c r="DG41" s="76"/>
      <c r="DH41" s="76"/>
      <c r="DI41" s="76"/>
      <c r="DJ41" s="76"/>
      <c r="DK41" s="76"/>
      <c r="DL41" s="76"/>
      <c r="DM41" s="76"/>
      <c r="DN41" s="76"/>
      <c r="DO41" s="76"/>
      <c r="DP41" s="76"/>
      <c r="DQ41" s="76"/>
      <c r="DR41" s="76"/>
      <c r="DS41" s="76"/>
      <c r="DT41" s="76"/>
      <c r="DU41" s="76"/>
      <c r="DV41" s="76"/>
      <c r="DW41" s="76"/>
      <c r="DX41" s="76"/>
      <c r="DY41" s="76"/>
      <c r="DZ41" s="76"/>
      <c r="EA41" s="76"/>
      <c r="EB41" s="76"/>
      <c r="EC41" s="76"/>
      <c r="ED41" s="76"/>
      <c r="EE41" s="76"/>
      <c r="EF41" s="76"/>
      <c r="EG41" s="76"/>
      <c r="EH41" s="76"/>
      <c r="EI41" s="76"/>
      <c r="EJ41" s="76"/>
      <c r="EK41" s="76"/>
      <c r="EL41" s="76"/>
      <c r="EM41" s="76"/>
      <c r="EN41" s="76"/>
      <c r="EO41" s="76"/>
      <c r="EP41" s="76"/>
      <c r="EQ41" s="76"/>
      <c r="ER41" s="76"/>
      <c r="ES41" s="76"/>
      <c r="ET41" s="76"/>
      <c r="EU41" s="76"/>
      <c r="EV41" s="76"/>
      <c r="EW41" s="76"/>
      <c r="EX41" s="76"/>
      <c r="EY41" s="76"/>
      <c r="EZ41" s="76"/>
      <c r="FA41" s="76"/>
      <c r="FB41" s="76"/>
      <c r="FC41" s="76"/>
      <c r="FD41" s="76"/>
      <c r="FE41" s="76"/>
      <c r="FF41" s="76"/>
      <c r="FG41" s="76"/>
      <c r="FH41" s="76"/>
      <c r="FI41" s="76"/>
      <c r="FJ41" s="76"/>
      <c r="FK41" s="76"/>
      <c r="FL41" s="76"/>
      <c r="FM41" s="76"/>
      <c r="FN41" s="76"/>
      <c r="FO41" s="76"/>
      <c r="FP41" s="76"/>
      <c r="FQ41" s="76"/>
      <c r="FR41" s="76"/>
      <c r="FS41" s="76"/>
      <c r="FT41" s="76"/>
      <c r="FU41" s="76"/>
      <c r="FV41" s="76"/>
      <c r="FW41" s="76"/>
      <c r="FX41" s="76"/>
      <c r="FY41" s="76"/>
      <c r="FZ41" s="76"/>
      <c r="GA41" s="76"/>
      <c r="GB41" s="76"/>
      <c r="GC41" s="76"/>
      <c r="GD41" s="76"/>
      <c r="GE41" s="76"/>
      <c r="GF41" s="76"/>
      <c r="GG41" s="76"/>
      <c r="GH41" s="76"/>
      <c r="GI41" s="76"/>
      <c r="GJ41" s="76"/>
      <c r="GK41" s="76"/>
      <c r="GL41" s="76"/>
      <c r="GM41" s="76"/>
      <c r="GN41" s="76"/>
      <c r="GO41" s="76"/>
      <c r="GP41" s="76"/>
      <c r="GQ41" s="76"/>
      <c r="GR41" s="76"/>
      <c r="GS41" s="76"/>
      <c r="GT41" s="76"/>
      <c r="GU41" s="76"/>
      <c r="GV41" s="76"/>
      <c r="GW41" s="76"/>
      <c r="GX41" s="76"/>
      <c r="GY41" s="76"/>
      <c r="GZ41" s="76"/>
      <c r="HA41" s="76"/>
      <c r="HB41" s="76"/>
      <c r="HC41" s="76"/>
      <c r="HD41" s="76"/>
      <c r="HE41" s="76"/>
      <c r="HF41" s="76"/>
      <c r="HG41" s="76"/>
      <c r="HH41" s="76"/>
      <c r="HI41" s="76"/>
      <c r="HJ41" s="76"/>
      <c r="HK41" s="76"/>
      <c r="HL41" s="76"/>
      <c r="HM41" s="76"/>
      <c r="HN41" s="76"/>
      <c r="HO41" s="76"/>
      <c r="HP41" s="76"/>
      <c r="HQ41" s="76"/>
      <c r="HR41" s="76"/>
      <c r="HS41" s="76"/>
      <c r="HT41" s="76"/>
      <c r="HU41" s="76"/>
      <c r="HV41" s="76"/>
      <c r="HW41" s="76"/>
      <c r="HX41" s="76"/>
      <c r="HY41" s="76"/>
      <c r="HZ41" s="76"/>
      <c r="IA41" s="76"/>
      <c r="IB41" s="76"/>
      <c r="IC41" s="76"/>
      <c r="ID41" s="76"/>
      <c r="IE41" s="76"/>
      <c r="IF41" s="76"/>
      <c r="IG41" s="76"/>
      <c r="IH41" s="76"/>
      <c r="II41" s="76"/>
      <c r="IJ41" s="76"/>
      <c r="IK41" s="76"/>
      <c r="IL41" s="76"/>
      <c r="IM41" s="76"/>
      <c r="IN41" s="76"/>
      <c r="IO41" s="76"/>
      <c r="IP41" s="76"/>
      <c r="IQ41" s="76"/>
      <c r="IR41" s="76"/>
      <c r="IS41" s="76"/>
      <c r="IT41" s="76"/>
      <c r="IU41" s="76"/>
      <c r="IV41" s="76"/>
      <c r="IW41" s="76"/>
      <c r="IX41" s="76"/>
      <c r="IY41" s="76"/>
      <c r="IZ41" s="76"/>
      <c r="JA41" s="76"/>
      <c r="JB41" s="76"/>
      <c r="JC41" s="76"/>
      <c r="JD41" s="76"/>
      <c r="JE41" s="76"/>
      <c r="JF41" s="76"/>
      <c r="JG41" s="76"/>
      <c r="JH41" s="76"/>
      <c r="JI41" s="76"/>
      <c r="JJ41" s="76"/>
      <c r="JK41" s="76"/>
      <c r="JL41" s="76"/>
      <c r="JM41" s="76"/>
      <c r="JN41" s="76"/>
      <c r="JO41" s="76"/>
      <c r="JP41" s="76"/>
      <c r="JQ41" s="76"/>
      <c r="JR41" s="76"/>
      <c r="JS41" s="76"/>
      <c r="JT41" s="76"/>
      <c r="JU41" s="76"/>
      <c r="JV41" s="76"/>
      <c r="JW41" s="76"/>
      <c r="JX41" s="76"/>
      <c r="JY41" s="76"/>
      <c r="JZ41" s="76"/>
      <c r="KA41" s="76"/>
      <c r="KB41" s="76"/>
      <c r="KC41" s="76"/>
      <c r="KD41" s="76"/>
      <c r="KE41" s="76"/>
      <c r="KF41" s="76"/>
      <c r="KG41" s="76"/>
      <c r="KH41" s="76"/>
      <c r="KI41" s="76"/>
      <c r="KJ41" s="76"/>
      <c r="KK41" s="76"/>
      <c r="KL41" s="76"/>
      <c r="KM41" s="76"/>
      <c r="KN41" s="76"/>
      <c r="KO41" s="76"/>
      <c r="KP41" s="76"/>
      <c r="KQ41" s="76"/>
      <c r="KR41" s="76"/>
      <c r="KS41" s="76"/>
      <c r="KT41" s="76"/>
      <c r="KU41" s="76"/>
      <c r="KV41" s="76"/>
      <c r="KW41" s="76"/>
      <c r="KX41" s="76"/>
      <c r="KY41" s="76"/>
      <c r="KZ41" s="76"/>
      <c r="LA41" s="76"/>
      <c r="LB41" s="76"/>
      <c r="LC41" s="76"/>
      <c r="LD41" s="76"/>
      <c r="LE41" s="76"/>
      <c r="LF41" s="76"/>
      <c r="LG41" s="76"/>
      <c r="LH41" s="76"/>
      <c r="LI41" s="76"/>
      <c r="LJ41" s="76"/>
      <c r="LK41" s="76"/>
      <c r="LL41" s="76"/>
      <c r="LM41" s="76"/>
      <c r="LN41" s="76"/>
      <c r="LO41" s="76"/>
      <c r="LP41" s="76"/>
      <c r="LQ41" s="76"/>
      <c r="LR41" s="76"/>
      <c r="LS41" s="76"/>
      <c r="LT41" s="76"/>
      <c r="LU41" s="76"/>
      <c r="LV41" s="76"/>
      <c r="LW41" s="76"/>
      <c r="LX41" s="76"/>
      <c r="LY41" s="76"/>
      <c r="LZ41" s="76"/>
      <c r="MA41" s="76"/>
      <c r="MB41" s="76"/>
      <c r="MC41" s="76"/>
      <c r="MD41" s="76"/>
      <c r="ME41" s="76"/>
      <c r="MF41" s="76"/>
      <c r="MG41" s="76"/>
      <c r="MH41" s="76"/>
      <c r="MI41" s="76"/>
      <c r="MJ41" s="76"/>
      <c r="MK41" s="76"/>
      <c r="ML41" s="76"/>
      <c r="MM41" s="76"/>
      <c r="MN41" s="76"/>
      <c r="MO41" s="76"/>
      <c r="MP41" s="76"/>
      <c r="MQ41" s="76"/>
      <c r="MR41" s="76"/>
      <c r="MS41" s="76"/>
      <c r="MT41" s="76"/>
      <c r="MU41" s="76"/>
      <c r="MV41" s="76"/>
      <c r="MW41" s="76"/>
      <c r="MX41" s="76"/>
      <c r="MY41" s="76"/>
      <c r="MZ41" s="76"/>
      <c r="NA41" s="76"/>
      <c r="NB41" s="76"/>
      <c r="NC41" s="76"/>
      <c r="ND41" s="76"/>
      <c r="NE41" s="76"/>
      <c r="NF41" s="76"/>
      <c r="NG41" s="76"/>
      <c r="NH41" s="76"/>
      <c r="NI41" s="76"/>
    </row>
    <row r="42" spans="1:374" ht="18" customHeight="1">
      <c r="A42" s="245"/>
      <c r="B42" s="246"/>
      <c r="C42" s="246"/>
      <c r="D42" s="247"/>
      <c r="E42" s="20"/>
      <c r="F42" s="241"/>
      <c r="G42" s="21"/>
      <c r="H42" s="76"/>
      <c r="I42" s="76"/>
      <c r="J42" s="76"/>
      <c r="K42" s="76"/>
      <c r="L42" s="76"/>
      <c r="M42" s="76"/>
      <c r="N42" s="76"/>
      <c r="O42" s="76"/>
      <c r="P42" s="76"/>
      <c r="Q42" s="76"/>
      <c r="R42" s="76"/>
      <c r="S42" s="76"/>
      <c r="T42" s="76"/>
      <c r="U42" s="76"/>
      <c r="V42" s="76"/>
      <c r="W42" s="76"/>
      <c r="X42" s="76"/>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c r="BF42" s="76"/>
      <c r="BG42" s="76"/>
      <c r="BH42" s="76"/>
      <c r="BI42" s="76"/>
      <c r="BJ42" s="76"/>
      <c r="BK42" s="76"/>
      <c r="BL42" s="76"/>
      <c r="BM42" s="76"/>
      <c r="BN42" s="76"/>
      <c r="BO42" s="76"/>
      <c r="BP42" s="76"/>
      <c r="BQ42" s="76"/>
      <c r="BR42" s="76"/>
      <c r="BS42" s="76"/>
      <c r="BT42" s="76"/>
      <c r="BU42" s="76"/>
      <c r="BV42" s="76"/>
      <c r="BW42" s="76"/>
      <c r="BX42" s="76"/>
      <c r="BY42" s="76"/>
      <c r="BZ42" s="76"/>
      <c r="CA42" s="76"/>
      <c r="CB42" s="76"/>
      <c r="CC42" s="76"/>
      <c r="CD42" s="76"/>
      <c r="CE42" s="76"/>
      <c r="CF42" s="76"/>
      <c r="CG42" s="76"/>
      <c r="CH42" s="76"/>
      <c r="CI42" s="76"/>
      <c r="CJ42" s="76"/>
      <c r="CK42" s="76"/>
      <c r="CL42" s="76"/>
      <c r="CM42" s="76"/>
      <c r="CN42" s="76"/>
      <c r="CO42" s="76"/>
      <c r="CP42" s="76"/>
      <c r="CQ42" s="76"/>
      <c r="CR42" s="76"/>
      <c r="CS42" s="76"/>
      <c r="CT42" s="76"/>
      <c r="CU42" s="76"/>
      <c r="CV42" s="76"/>
      <c r="CW42" s="76"/>
      <c r="CX42" s="76"/>
      <c r="CY42" s="76"/>
      <c r="CZ42" s="76"/>
      <c r="DA42" s="76"/>
      <c r="DB42" s="76"/>
      <c r="DC42" s="76"/>
      <c r="DD42" s="76"/>
      <c r="DE42" s="76"/>
      <c r="DF42" s="76"/>
      <c r="DG42" s="76"/>
      <c r="DH42" s="76"/>
      <c r="DI42" s="76"/>
      <c r="DJ42" s="76"/>
      <c r="DK42" s="76"/>
      <c r="DL42" s="76"/>
      <c r="DM42" s="76"/>
      <c r="DN42" s="76"/>
      <c r="DO42" s="76"/>
      <c r="DP42" s="76"/>
      <c r="DQ42" s="76"/>
      <c r="DR42" s="76"/>
      <c r="DS42" s="76"/>
      <c r="DT42" s="76"/>
      <c r="DU42" s="76"/>
      <c r="DV42" s="76"/>
      <c r="DW42" s="76"/>
      <c r="DX42" s="76"/>
      <c r="DY42" s="76"/>
      <c r="DZ42" s="76"/>
      <c r="EA42" s="76"/>
      <c r="EB42" s="76"/>
      <c r="EC42" s="76"/>
      <c r="ED42" s="76"/>
      <c r="EE42" s="76"/>
      <c r="EF42" s="76"/>
      <c r="EG42" s="76"/>
      <c r="EH42" s="76"/>
      <c r="EI42" s="76"/>
      <c r="EJ42" s="76"/>
      <c r="EK42" s="76"/>
      <c r="EL42" s="76"/>
      <c r="EM42" s="76"/>
      <c r="EN42" s="76"/>
      <c r="EO42" s="76"/>
      <c r="EP42" s="76"/>
      <c r="EQ42" s="76"/>
      <c r="ER42" s="76"/>
      <c r="ES42" s="76"/>
      <c r="ET42" s="76"/>
      <c r="EU42" s="76"/>
      <c r="EV42" s="76"/>
      <c r="EW42" s="76"/>
      <c r="EX42" s="76"/>
      <c r="EY42" s="76"/>
      <c r="EZ42" s="76"/>
      <c r="FA42" s="76"/>
      <c r="FB42" s="76"/>
      <c r="FC42" s="76"/>
      <c r="FD42" s="76"/>
      <c r="FE42" s="76"/>
      <c r="FF42" s="76"/>
      <c r="FG42" s="76"/>
      <c r="FH42" s="76"/>
      <c r="FI42" s="76"/>
      <c r="FJ42" s="76"/>
      <c r="FK42" s="76"/>
      <c r="FL42" s="76"/>
      <c r="FM42" s="76"/>
      <c r="FN42" s="76"/>
      <c r="FO42" s="76"/>
      <c r="FP42" s="76"/>
      <c r="FQ42" s="76"/>
      <c r="FR42" s="76"/>
      <c r="FS42" s="76"/>
      <c r="FT42" s="76"/>
      <c r="FU42" s="76"/>
      <c r="FV42" s="76"/>
      <c r="FW42" s="76"/>
      <c r="FX42" s="76"/>
      <c r="FY42" s="76"/>
      <c r="FZ42" s="76"/>
      <c r="GA42" s="76"/>
      <c r="GB42" s="76"/>
      <c r="GC42" s="76"/>
      <c r="GD42" s="76"/>
      <c r="GE42" s="76"/>
      <c r="GF42" s="76"/>
      <c r="GG42" s="76"/>
      <c r="GH42" s="76"/>
      <c r="GI42" s="76"/>
      <c r="GJ42" s="76"/>
      <c r="GK42" s="76"/>
      <c r="GL42" s="76"/>
      <c r="GM42" s="76"/>
      <c r="GN42" s="76"/>
      <c r="GO42" s="76"/>
      <c r="GP42" s="76"/>
      <c r="GQ42" s="76"/>
      <c r="GR42" s="76"/>
      <c r="GS42" s="76"/>
      <c r="GT42" s="76"/>
      <c r="GU42" s="76"/>
      <c r="GV42" s="76"/>
      <c r="GW42" s="76"/>
      <c r="GX42" s="76"/>
      <c r="GY42" s="76"/>
      <c r="GZ42" s="76"/>
      <c r="HA42" s="76"/>
      <c r="HB42" s="76"/>
      <c r="HC42" s="76"/>
      <c r="HD42" s="76"/>
      <c r="HE42" s="76"/>
      <c r="HF42" s="76"/>
      <c r="HG42" s="76"/>
      <c r="HH42" s="76"/>
      <c r="HI42" s="76"/>
      <c r="HJ42" s="76"/>
      <c r="HK42" s="76"/>
      <c r="HL42" s="76"/>
      <c r="HM42" s="76"/>
      <c r="HN42" s="76"/>
      <c r="HO42" s="76"/>
      <c r="HP42" s="76"/>
      <c r="HQ42" s="76"/>
      <c r="HR42" s="76"/>
      <c r="HS42" s="76"/>
      <c r="HT42" s="76"/>
      <c r="HU42" s="76"/>
      <c r="HV42" s="76"/>
      <c r="HW42" s="76"/>
      <c r="HX42" s="76"/>
      <c r="HY42" s="76"/>
      <c r="HZ42" s="76"/>
      <c r="IA42" s="76"/>
      <c r="IB42" s="76"/>
      <c r="IC42" s="76"/>
      <c r="ID42" s="76"/>
      <c r="IE42" s="76"/>
      <c r="IF42" s="76"/>
      <c r="IG42" s="76"/>
      <c r="IH42" s="76"/>
      <c r="II42" s="76"/>
      <c r="IJ42" s="76"/>
      <c r="IK42" s="76"/>
      <c r="IL42" s="76"/>
      <c r="IM42" s="76"/>
      <c r="IN42" s="76"/>
      <c r="IO42" s="76"/>
      <c r="IP42" s="76"/>
      <c r="IQ42" s="76"/>
      <c r="IR42" s="76"/>
      <c r="IS42" s="76"/>
      <c r="IT42" s="76"/>
      <c r="IU42" s="76"/>
      <c r="IV42" s="76"/>
      <c r="IW42" s="76"/>
      <c r="IX42" s="76"/>
      <c r="IY42" s="76"/>
      <c r="IZ42" s="76"/>
      <c r="JA42" s="76"/>
      <c r="JB42" s="76"/>
      <c r="JC42" s="76"/>
      <c r="JD42" s="76"/>
      <c r="JE42" s="76"/>
      <c r="JF42" s="76"/>
      <c r="JG42" s="76"/>
      <c r="JH42" s="76"/>
      <c r="JI42" s="76"/>
      <c r="JJ42" s="76"/>
      <c r="JK42" s="76"/>
      <c r="JL42" s="76"/>
      <c r="JM42" s="76"/>
      <c r="JN42" s="76"/>
      <c r="JO42" s="76"/>
      <c r="JP42" s="76"/>
      <c r="JQ42" s="76"/>
      <c r="JR42" s="76"/>
      <c r="JS42" s="76"/>
      <c r="JT42" s="76"/>
      <c r="JU42" s="76"/>
      <c r="JV42" s="76"/>
      <c r="JW42" s="76"/>
      <c r="JX42" s="76"/>
      <c r="JY42" s="76"/>
      <c r="JZ42" s="76"/>
      <c r="KA42" s="76"/>
      <c r="KB42" s="76"/>
      <c r="KC42" s="76"/>
      <c r="KD42" s="76"/>
      <c r="KE42" s="76"/>
      <c r="KF42" s="76"/>
      <c r="KG42" s="76"/>
      <c r="KH42" s="76"/>
      <c r="KI42" s="76"/>
      <c r="KJ42" s="76"/>
      <c r="KK42" s="76"/>
      <c r="KL42" s="76"/>
      <c r="KM42" s="76"/>
      <c r="KN42" s="76"/>
      <c r="KO42" s="76"/>
      <c r="KP42" s="76"/>
      <c r="KQ42" s="76"/>
      <c r="KR42" s="76"/>
      <c r="KS42" s="76"/>
      <c r="KT42" s="76"/>
      <c r="KU42" s="76"/>
      <c r="KV42" s="76"/>
      <c r="KW42" s="76"/>
      <c r="KX42" s="76"/>
      <c r="KY42" s="76"/>
      <c r="KZ42" s="76"/>
      <c r="LA42" s="76"/>
      <c r="LB42" s="76"/>
      <c r="LC42" s="76"/>
      <c r="LD42" s="76"/>
      <c r="LE42" s="76"/>
      <c r="LF42" s="76"/>
      <c r="LG42" s="76"/>
      <c r="LH42" s="76"/>
      <c r="LI42" s="76"/>
      <c r="LJ42" s="76"/>
      <c r="LK42" s="76"/>
      <c r="LL42" s="76"/>
      <c r="LM42" s="76"/>
      <c r="LN42" s="76"/>
      <c r="LO42" s="76"/>
      <c r="LP42" s="76"/>
      <c r="LQ42" s="76"/>
      <c r="LR42" s="76"/>
      <c r="LS42" s="76"/>
      <c r="LT42" s="76"/>
      <c r="LU42" s="76"/>
      <c r="LV42" s="76"/>
      <c r="LW42" s="76"/>
      <c r="LX42" s="76"/>
      <c r="LY42" s="76"/>
      <c r="LZ42" s="76"/>
      <c r="MA42" s="76"/>
      <c r="MB42" s="76"/>
      <c r="MC42" s="76"/>
      <c r="MD42" s="76"/>
      <c r="ME42" s="76"/>
      <c r="MF42" s="76"/>
      <c r="MG42" s="76"/>
      <c r="MH42" s="76"/>
      <c r="MI42" s="76"/>
      <c r="MJ42" s="76"/>
      <c r="MK42" s="76"/>
      <c r="ML42" s="76"/>
      <c r="MM42" s="76"/>
      <c r="MN42" s="76"/>
      <c r="MO42" s="76"/>
      <c r="MP42" s="76"/>
      <c r="MQ42" s="76"/>
      <c r="MR42" s="76"/>
      <c r="MS42" s="76"/>
      <c r="MT42" s="76"/>
      <c r="MU42" s="76"/>
      <c r="MV42" s="76"/>
      <c r="MW42" s="76"/>
      <c r="MX42" s="76"/>
      <c r="MY42" s="76"/>
      <c r="MZ42" s="76"/>
      <c r="NA42" s="76"/>
      <c r="NB42" s="76"/>
      <c r="NC42" s="76"/>
      <c r="ND42" s="76"/>
      <c r="NE42" s="76"/>
      <c r="NF42" s="76"/>
      <c r="NG42" s="76"/>
      <c r="NH42" s="76"/>
      <c r="NI42" s="76"/>
    </row>
    <row r="43" spans="1:374" ht="18" customHeight="1">
      <c r="A43" s="248"/>
      <c r="B43" s="249"/>
      <c r="C43" s="249"/>
      <c r="D43" s="250"/>
      <c r="E43" s="101"/>
      <c r="F43" s="102" t="str">
        <f>Après_Journée</f>
        <v>HHO</v>
      </c>
      <c r="G43" s="103"/>
      <c r="H43" s="76"/>
      <c r="I43" s="76"/>
      <c r="J43" s="76"/>
      <c r="K43" s="76"/>
      <c r="L43" s="76"/>
      <c r="M43" s="76"/>
      <c r="N43" s="76"/>
      <c r="O43" s="76"/>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c r="BA43" s="76"/>
      <c r="BB43" s="76"/>
      <c r="BC43" s="76"/>
      <c r="BD43" s="76"/>
      <c r="BE43" s="76"/>
      <c r="BF43" s="76"/>
      <c r="BG43" s="76"/>
      <c r="BH43" s="76"/>
      <c r="BI43" s="76"/>
      <c r="BJ43" s="76"/>
      <c r="BK43" s="76"/>
      <c r="BL43" s="76"/>
      <c r="BM43" s="76"/>
      <c r="BN43" s="76"/>
      <c r="BO43" s="76"/>
      <c r="BP43" s="76"/>
      <c r="BQ43" s="76"/>
      <c r="BR43" s="76"/>
      <c r="BS43" s="76"/>
      <c r="BT43" s="76"/>
      <c r="BU43" s="76"/>
      <c r="BV43" s="76"/>
      <c r="BW43" s="76"/>
      <c r="BX43" s="76"/>
      <c r="BY43" s="76"/>
      <c r="BZ43" s="76"/>
      <c r="CA43" s="76"/>
      <c r="CB43" s="76"/>
      <c r="CC43" s="76"/>
      <c r="CD43" s="76"/>
      <c r="CE43" s="76"/>
      <c r="CF43" s="76"/>
      <c r="CG43" s="76"/>
      <c r="CH43" s="76"/>
      <c r="CI43" s="76"/>
      <c r="CJ43" s="76"/>
      <c r="CK43" s="76"/>
      <c r="CL43" s="76"/>
      <c r="CM43" s="76"/>
      <c r="CN43" s="76"/>
      <c r="CO43" s="76"/>
      <c r="CP43" s="76"/>
      <c r="CQ43" s="76"/>
      <c r="CR43" s="76"/>
      <c r="CS43" s="76"/>
      <c r="CT43" s="76"/>
      <c r="CU43" s="76"/>
      <c r="CV43" s="76"/>
      <c r="CW43" s="76"/>
      <c r="CX43" s="76"/>
      <c r="CY43" s="76"/>
      <c r="CZ43" s="76"/>
      <c r="DA43" s="76"/>
      <c r="DB43" s="76"/>
      <c r="DC43" s="76"/>
      <c r="DD43" s="76"/>
      <c r="DE43" s="76"/>
      <c r="DF43" s="76"/>
      <c r="DG43" s="76"/>
      <c r="DH43" s="76"/>
      <c r="DI43" s="76"/>
      <c r="DJ43" s="76"/>
      <c r="DK43" s="76"/>
      <c r="DL43" s="76"/>
      <c r="DM43" s="76"/>
      <c r="DN43" s="76"/>
      <c r="DO43" s="76"/>
      <c r="DP43" s="76"/>
      <c r="DQ43" s="76"/>
      <c r="DR43" s="76"/>
      <c r="DS43" s="76"/>
      <c r="DT43" s="76"/>
      <c r="DU43" s="76"/>
      <c r="DV43" s="76"/>
      <c r="DW43" s="76"/>
      <c r="DX43" s="76"/>
      <c r="DY43" s="76"/>
      <c r="DZ43" s="76"/>
      <c r="EA43" s="76"/>
      <c r="EB43" s="76"/>
      <c r="EC43" s="76"/>
      <c r="ED43" s="76"/>
      <c r="EE43" s="76"/>
      <c r="EF43" s="76"/>
      <c r="EG43" s="76"/>
      <c r="EH43" s="76"/>
      <c r="EI43" s="76"/>
      <c r="EJ43" s="76"/>
      <c r="EK43" s="76"/>
      <c r="EL43" s="76"/>
      <c r="EM43" s="76"/>
      <c r="EN43" s="76"/>
      <c r="EO43" s="76"/>
      <c r="EP43" s="76"/>
      <c r="EQ43" s="76"/>
      <c r="ER43" s="76"/>
      <c r="ES43" s="76"/>
      <c r="ET43" s="76"/>
      <c r="EU43" s="76"/>
      <c r="EV43" s="76"/>
      <c r="EW43" s="76"/>
      <c r="EX43" s="76"/>
      <c r="EY43" s="76"/>
      <c r="EZ43" s="76"/>
      <c r="FA43" s="76"/>
      <c r="FB43" s="76"/>
      <c r="FC43" s="76"/>
      <c r="FD43" s="76"/>
      <c r="FE43" s="76"/>
      <c r="FF43" s="76"/>
      <c r="FG43" s="76"/>
      <c r="FH43" s="76"/>
      <c r="FI43" s="76"/>
      <c r="FJ43" s="76"/>
      <c r="FK43" s="76"/>
      <c r="FL43" s="76"/>
      <c r="FM43" s="76"/>
      <c r="FN43" s="76"/>
      <c r="FO43" s="76"/>
      <c r="FP43" s="76"/>
      <c r="FQ43" s="76"/>
      <c r="FR43" s="76"/>
      <c r="FS43" s="76"/>
      <c r="FT43" s="76"/>
      <c r="FU43" s="76"/>
      <c r="FV43" s="76"/>
      <c r="FW43" s="76"/>
      <c r="FX43" s="76"/>
      <c r="FY43" s="76"/>
      <c r="FZ43" s="76"/>
      <c r="GA43" s="76"/>
      <c r="GB43" s="76"/>
      <c r="GC43" s="76"/>
      <c r="GD43" s="76"/>
      <c r="GE43" s="76"/>
      <c r="GF43" s="76"/>
      <c r="GG43" s="76"/>
      <c r="GH43" s="76"/>
      <c r="GI43" s="76"/>
      <c r="GJ43" s="76"/>
      <c r="GK43" s="76"/>
      <c r="GL43" s="76"/>
      <c r="GM43" s="76"/>
      <c r="GN43" s="76"/>
      <c r="GO43" s="76"/>
      <c r="GP43" s="76"/>
      <c r="GQ43" s="76"/>
      <c r="GR43" s="76"/>
      <c r="GS43" s="76"/>
      <c r="GT43" s="76"/>
      <c r="GU43" s="76"/>
      <c r="GV43" s="76"/>
      <c r="GW43" s="76"/>
      <c r="GX43" s="76"/>
      <c r="GY43" s="76"/>
      <c r="GZ43" s="76"/>
      <c r="HA43" s="76"/>
      <c r="HB43" s="76"/>
      <c r="HC43" s="76"/>
      <c r="HD43" s="76"/>
      <c r="HE43" s="76"/>
      <c r="HF43" s="76"/>
      <c r="HG43" s="76"/>
      <c r="HH43" s="76"/>
      <c r="HI43" s="76"/>
      <c r="HJ43" s="76"/>
      <c r="HK43" s="76"/>
      <c r="HL43" s="76"/>
      <c r="HM43" s="76"/>
      <c r="HN43" s="76"/>
      <c r="HO43" s="76"/>
      <c r="HP43" s="76"/>
      <c r="HQ43" s="76"/>
      <c r="HR43" s="76"/>
      <c r="HS43" s="76"/>
      <c r="HT43" s="76"/>
      <c r="HU43" s="76"/>
      <c r="HV43" s="76"/>
      <c r="HW43" s="76"/>
      <c r="HX43" s="76"/>
      <c r="HY43" s="76"/>
      <c r="HZ43" s="76"/>
      <c r="IA43" s="76"/>
      <c r="IB43" s="76"/>
      <c r="IC43" s="76"/>
      <c r="ID43" s="76"/>
      <c r="IE43" s="76"/>
      <c r="IF43" s="76"/>
      <c r="IG43" s="76"/>
      <c r="IH43" s="76"/>
      <c r="II43" s="76"/>
      <c r="IJ43" s="76"/>
      <c r="IK43" s="76"/>
      <c r="IL43" s="76"/>
      <c r="IM43" s="76"/>
      <c r="IN43" s="76"/>
      <c r="IO43" s="76"/>
      <c r="IP43" s="76"/>
      <c r="IQ43" s="76"/>
      <c r="IR43" s="76"/>
      <c r="IS43" s="76"/>
      <c r="IT43" s="76"/>
      <c r="IU43" s="76"/>
      <c r="IV43" s="76"/>
      <c r="IW43" s="76"/>
      <c r="IX43" s="76"/>
      <c r="IY43" s="76"/>
      <c r="IZ43" s="76"/>
      <c r="JA43" s="76"/>
      <c r="JB43" s="76"/>
      <c r="JC43" s="76"/>
      <c r="JD43" s="76"/>
      <c r="JE43" s="76"/>
      <c r="JF43" s="76"/>
      <c r="JG43" s="76"/>
      <c r="JH43" s="76"/>
      <c r="JI43" s="76"/>
      <c r="JJ43" s="76"/>
      <c r="JK43" s="76"/>
      <c r="JL43" s="76"/>
      <c r="JM43" s="76"/>
      <c r="JN43" s="76"/>
      <c r="JO43" s="76"/>
      <c r="JP43" s="76"/>
      <c r="JQ43" s="76"/>
      <c r="JR43" s="76"/>
      <c r="JS43" s="76"/>
      <c r="JT43" s="76"/>
      <c r="JU43" s="76"/>
      <c r="JV43" s="76"/>
      <c r="JW43" s="76"/>
      <c r="JX43" s="76"/>
      <c r="JY43" s="76"/>
      <c r="JZ43" s="76"/>
      <c r="KA43" s="76"/>
      <c r="KB43" s="76"/>
      <c r="KC43" s="76"/>
      <c r="KD43" s="76"/>
      <c r="KE43" s="76"/>
      <c r="KF43" s="76"/>
      <c r="KG43" s="76"/>
      <c r="KH43" s="76"/>
      <c r="KI43" s="76"/>
      <c r="KJ43" s="76"/>
      <c r="KK43" s="76"/>
      <c r="KL43" s="76"/>
      <c r="KM43" s="76"/>
      <c r="KN43" s="76"/>
      <c r="KO43" s="76"/>
      <c r="KP43" s="76"/>
      <c r="KQ43" s="76"/>
      <c r="KR43" s="76"/>
      <c r="KS43" s="76"/>
      <c r="KT43" s="76"/>
      <c r="KU43" s="76"/>
      <c r="KV43" s="76"/>
      <c r="KW43" s="76"/>
      <c r="KX43" s="76"/>
      <c r="KY43" s="76"/>
      <c r="KZ43" s="76"/>
      <c r="LA43" s="76"/>
      <c r="LB43" s="76"/>
      <c r="LC43" s="76"/>
      <c r="LD43" s="76"/>
      <c r="LE43" s="76"/>
      <c r="LF43" s="76"/>
      <c r="LG43" s="76"/>
      <c r="LH43" s="76"/>
      <c r="LI43" s="76"/>
      <c r="LJ43" s="76"/>
      <c r="LK43" s="76"/>
      <c r="LL43" s="76"/>
      <c r="LM43" s="76"/>
      <c r="LN43" s="76"/>
      <c r="LO43" s="76"/>
      <c r="LP43" s="76"/>
      <c r="LQ43" s="76"/>
      <c r="LR43" s="76"/>
      <c r="LS43" s="76"/>
      <c r="LT43" s="76"/>
      <c r="LU43" s="76"/>
      <c r="LV43" s="76"/>
      <c r="LW43" s="76"/>
      <c r="LX43" s="76"/>
      <c r="LY43" s="76"/>
      <c r="LZ43" s="76"/>
      <c r="MA43" s="76"/>
      <c r="MB43" s="76"/>
      <c r="MC43" s="76"/>
      <c r="MD43" s="76"/>
      <c r="ME43" s="76"/>
      <c r="MF43" s="76"/>
      <c r="MG43" s="76"/>
      <c r="MH43" s="76"/>
      <c r="MI43" s="76"/>
      <c r="MJ43" s="76"/>
      <c r="MK43" s="76"/>
      <c r="ML43" s="76"/>
      <c r="MM43" s="76"/>
      <c r="MN43" s="76"/>
      <c r="MO43" s="76"/>
      <c r="MP43" s="76"/>
      <c r="MQ43" s="76"/>
      <c r="MR43" s="76"/>
      <c r="MS43" s="76"/>
      <c r="MT43" s="76"/>
      <c r="MU43" s="76"/>
      <c r="MV43" s="76"/>
      <c r="MW43" s="76"/>
      <c r="MX43" s="76"/>
      <c r="MY43" s="76"/>
      <c r="MZ43" s="76"/>
      <c r="NA43" s="76"/>
      <c r="NB43" s="76"/>
      <c r="NC43" s="76"/>
      <c r="ND43" s="76"/>
      <c r="NE43" s="76"/>
      <c r="NF43" s="76"/>
      <c r="NG43" s="76"/>
      <c r="NH43" s="76"/>
      <c r="NI43" s="76"/>
    </row>
    <row r="44" spans="1:374" ht="18" customHeight="1">
      <c r="A44" s="242" t="s">
        <v>45</v>
      </c>
      <c r="B44" s="243"/>
      <c r="C44" s="243"/>
      <c r="D44" s="244"/>
      <c r="E44" s="15"/>
      <c r="F44" s="15" t="str">
        <f>Position_journalière</f>
        <v>Position Journalière</v>
      </c>
      <c r="G44" s="15"/>
      <c r="H44" s="76"/>
      <c r="I44" s="76"/>
      <c r="J44" s="76"/>
      <c r="K44" s="76"/>
      <c r="L44" s="76"/>
      <c r="M44" s="76"/>
      <c r="N44" s="76"/>
      <c r="O44" s="76"/>
      <c r="P44" s="76"/>
      <c r="Q44" s="76"/>
      <c r="R44" s="76"/>
      <c r="S44" s="76"/>
      <c r="T44" s="76"/>
      <c r="U44" s="76"/>
      <c r="V44" s="76"/>
      <c r="W44" s="76"/>
      <c r="X44" s="76"/>
      <c r="Y44" s="76"/>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76"/>
      <c r="BA44" s="76"/>
      <c r="BB44" s="76"/>
      <c r="BC44" s="76"/>
      <c r="BD44" s="76"/>
      <c r="BE44" s="76"/>
      <c r="BF44" s="76"/>
      <c r="BG44" s="76"/>
      <c r="BH44" s="76"/>
      <c r="BI44" s="76"/>
      <c r="BJ44" s="76"/>
      <c r="BK44" s="76"/>
      <c r="BL44" s="76"/>
      <c r="BM44" s="76"/>
      <c r="BN44" s="76"/>
      <c r="BO44" s="76"/>
      <c r="BP44" s="76"/>
      <c r="BQ44" s="76"/>
      <c r="BR44" s="76"/>
      <c r="BS44" s="76"/>
      <c r="BT44" s="76"/>
      <c r="BU44" s="76"/>
      <c r="BV44" s="76"/>
      <c r="BW44" s="76"/>
      <c r="BX44" s="76"/>
      <c r="BY44" s="76"/>
      <c r="BZ44" s="76"/>
      <c r="CA44" s="76"/>
      <c r="CB44" s="76"/>
      <c r="CC44" s="76"/>
      <c r="CD44" s="76"/>
      <c r="CE44" s="76"/>
      <c r="CF44" s="76"/>
      <c r="CG44" s="76"/>
      <c r="CH44" s="76"/>
      <c r="CI44" s="76"/>
      <c r="CJ44" s="76"/>
      <c r="CK44" s="76"/>
      <c r="CL44" s="76"/>
      <c r="CM44" s="76"/>
      <c r="CN44" s="76"/>
      <c r="CO44" s="76"/>
      <c r="CP44" s="76"/>
      <c r="CQ44" s="76"/>
      <c r="CR44" s="76"/>
      <c r="CS44" s="76"/>
      <c r="CT44" s="76"/>
      <c r="CU44" s="76"/>
      <c r="CV44" s="76"/>
      <c r="CW44" s="76"/>
      <c r="CX44" s="76"/>
      <c r="CY44" s="76"/>
      <c r="CZ44" s="76"/>
      <c r="DA44" s="76"/>
      <c r="DB44" s="76"/>
      <c r="DC44" s="76"/>
      <c r="DD44" s="76"/>
      <c r="DE44" s="76"/>
      <c r="DF44" s="76"/>
      <c r="DG44" s="76"/>
      <c r="DH44" s="76"/>
      <c r="DI44" s="76"/>
      <c r="DJ44" s="76"/>
      <c r="DK44" s="76"/>
      <c r="DL44" s="76"/>
      <c r="DM44" s="76"/>
      <c r="DN44" s="76"/>
      <c r="DO44" s="76"/>
      <c r="DP44" s="76"/>
      <c r="DQ44" s="76"/>
      <c r="DR44" s="76"/>
      <c r="DS44" s="76"/>
      <c r="DT44" s="76"/>
      <c r="DU44" s="76"/>
      <c r="DV44" s="76"/>
      <c r="DW44" s="76"/>
      <c r="DX44" s="76"/>
      <c r="DY44" s="76"/>
      <c r="DZ44" s="76"/>
      <c r="EA44" s="76"/>
      <c r="EB44" s="76"/>
      <c r="EC44" s="76"/>
      <c r="ED44" s="76"/>
      <c r="EE44" s="76"/>
      <c r="EF44" s="76"/>
      <c r="EG44" s="76"/>
      <c r="EH44" s="76"/>
      <c r="EI44" s="76"/>
      <c r="EJ44" s="76"/>
      <c r="EK44" s="76"/>
      <c r="EL44" s="76"/>
      <c r="EM44" s="76"/>
      <c r="EN44" s="76"/>
      <c r="EO44" s="76"/>
      <c r="EP44" s="76"/>
      <c r="EQ44" s="76"/>
      <c r="ER44" s="76"/>
      <c r="ES44" s="76"/>
      <c r="ET44" s="76"/>
      <c r="EU44" s="76"/>
      <c r="EV44" s="76"/>
      <c r="EW44" s="76"/>
      <c r="EX44" s="76"/>
      <c r="EY44" s="76"/>
      <c r="EZ44" s="76"/>
      <c r="FA44" s="76"/>
      <c r="FB44" s="76"/>
      <c r="FC44" s="76"/>
      <c r="FD44" s="76"/>
      <c r="FE44" s="76"/>
      <c r="FF44" s="76"/>
      <c r="FG44" s="76"/>
      <c r="FH44" s="76"/>
      <c r="FI44" s="76"/>
      <c r="FJ44" s="76"/>
      <c r="FK44" s="76"/>
      <c r="FL44" s="76"/>
      <c r="FM44" s="76"/>
      <c r="FN44" s="76"/>
      <c r="FO44" s="76"/>
      <c r="FP44" s="76"/>
      <c r="FQ44" s="76"/>
      <c r="FR44" s="76"/>
      <c r="FS44" s="76"/>
      <c r="FT44" s="76"/>
      <c r="FU44" s="76"/>
      <c r="FV44" s="76"/>
      <c r="FW44" s="76"/>
      <c r="FX44" s="76"/>
      <c r="FY44" s="76"/>
      <c r="FZ44" s="76"/>
      <c r="GA44" s="76"/>
      <c r="GB44" s="76"/>
      <c r="GC44" s="76"/>
      <c r="GD44" s="76"/>
      <c r="GE44" s="76"/>
      <c r="GF44" s="76"/>
      <c r="GG44" s="76"/>
      <c r="GH44" s="76"/>
      <c r="GI44" s="76"/>
      <c r="GJ44" s="76"/>
      <c r="GK44" s="76"/>
      <c r="GL44" s="76"/>
      <c r="GM44" s="76"/>
      <c r="GN44" s="76"/>
      <c r="GO44" s="76"/>
      <c r="GP44" s="76"/>
      <c r="GQ44" s="76"/>
      <c r="GR44" s="76"/>
      <c r="GS44" s="76"/>
      <c r="GT44" s="76"/>
      <c r="GU44" s="76"/>
      <c r="GV44" s="76"/>
      <c r="GW44" s="76"/>
      <c r="GX44" s="76"/>
      <c r="GY44" s="76"/>
      <c r="GZ44" s="76"/>
      <c r="HA44" s="76"/>
      <c r="HB44" s="76"/>
      <c r="HC44" s="76"/>
      <c r="HD44" s="76"/>
      <c r="HE44" s="76"/>
      <c r="HF44" s="76"/>
      <c r="HG44" s="76"/>
      <c r="HH44" s="76"/>
      <c r="HI44" s="76"/>
      <c r="HJ44" s="76"/>
      <c r="HK44" s="76"/>
      <c r="HL44" s="76"/>
      <c r="HM44" s="76"/>
      <c r="HN44" s="76"/>
      <c r="HO44" s="76"/>
      <c r="HP44" s="76"/>
      <c r="HQ44" s="76"/>
      <c r="HR44" s="76"/>
      <c r="HS44" s="76"/>
      <c r="HT44" s="76"/>
      <c r="HU44" s="76"/>
      <c r="HV44" s="76"/>
      <c r="HW44" s="76"/>
      <c r="HX44" s="76"/>
      <c r="HY44" s="76"/>
      <c r="HZ44" s="76"/>
      <c r="IA44" s="76"/>
      <c r="IB44" s="76"/>
      <c r="IC44" s="76"/>
      <c r="ID44" s="76"/>
      <c r="IE44" s="76"/>
      <c r="IF44" s="76"/>
      <c r="IG44" s="76"/>
      <c r="IH44" s="76"/>
      <c r="II44" s="76"/>
      <c r="IJ44" s="76"/>
      <c r="IK44" s="76"/>
      <c r="IL44" s="76"/>
      <c r="IM44" s="76"/>
      <c r="IN44" s="76"/>
      <c r="IO44" s="76"/>
      <c r="IP44" s="76"/>
      <c r="IQ44" s="76"/>
      <c r="IR44" s="76"/>
      <c r="IS44" s="76"/>
      <c r="IT44" s="76"/>
      <c r="IU44" s="76"/>
      <c r="IV44" s="76"/>
      <c r="IW44" s="76"/>
      <c r="IX44" s="76"/>
      <c r="IY44" s="76"/>
      <c r="IZ44" s="76"/>
      <c r="JA44" s="76"/>
      <c r="JB44" s="76"/>
      <c r="JC44" s="76"/>
      <c r="JD44" s="76"/>
      <c r="JE44" s="76"/>
      <c r="JF44" s="76"/>
      <c r="JG44" s="76"/>
      <c r="JH44" s="76"/>
      <c r="JI44" s="76"/>
      <c r="JJ44" s="76"/>
      <c r="JK44" s="76"/>
      <c r="JL44" s="76"/>
      <c r="JM44" s="76"/>
      <c r="JN44" s="76"/>
      <c r="JO44" s="76"/>
      <c r="JP44" s="76"/>
      <c r="JQ44" s="76"/>
      <c r="JR44" s="76"/>
      <c r="JS44" s="76"/>
      <c r="JT44" s="76"/>
      <c r="JU44" s="76"/>
      <c r="JV44" s="76"/>
      <c r="JW44" s="76"/>
      <c r="JX44" s="76"/>
      <c r="JY44" s="76"/>
      <c r="JZ44" s="76"/>
      <c r="KA44" s="76"/>
      <c r="KB44" s="76"/>
      <c r="KC44" s="76"/>
      <c r="KD44" s="76"/>
      <c r="KE44" s="76"/>
      <c r="KF44" s="76"/>
      <c r="KG44" s="76"/>
      <c r="KH44" s="76"/>
      <c r="KI44" s="76"/>
      <c r="KJ44" s="76"/>
      <c r="KK44" s="76"/>
      <c r="KL44" s="76"/>
      <c r="KM44" s="76"/>
      <c r="KN44" s="76"/>
      <c r="KO44" s="76"/>
      <c r="KP44" s="76"/>
      <c r="KQ44" s="76"/>
      <c r="KR44" s="76"/>
      <c r="KS44" s="76"/>
      <c r="KT44" s="76"/>
      <c r="KU44" s="76"/>
      <c r="KV44" s="76"/>
      <c r="KW44" s="76"/>
      <c r="KX44" s="76"/>
      <c r="KY44" s="76"/>
      <c r="KZ44" s="76"/>
      <c r="LA44" s="76"/>
      <c r="LB44" s="76"/>
      <c r="LC44" s="76"/>
      <c r="LD44" s="76"/>
      <c r="LE44" s="76"/>
      <c r="LF44" s="76"/>
      <c r="LG44" s="76"/>
      <c r="LH44" s="76"/>
      <c r="LI44" s="76"/>
      <c r="LJ44" s="76"/>
      <c r="LK44" s="76"/>
      <c r="LL44" s="76"/>
      <c r="LM44" s="76"/>
      <c r="LN44" s="76"/>
      <c r="LO44" s="76"/>
      <c r="LP44" s="76"/>
      <c r="LQ44" s="76"/>
      <c r="LR44" s="76"/>
      <c r="LS44" s="76"/>
      <c r="LT44" s="76"/>
      <c r="LU44" s="76"/>
      <c r="LV44" s="76"/>
      <c r="LW44" s="76"/>
      <c r="LX44" s="76"/>
      <c r="LY44" s="76"/>
      <c r="LZ44" s="76"/>
      <c r="MA44" s="76"/>
      <c r="MB44" s="76"/>
      <c r="MC44" s="76"/>
      <c r="MD44" s="76"/>
      <c r="ME44" s="76"/>
      <c r="MF44" s="76"/>
      <c r="MG44" s="76"/>
      <c r="MH44" s="76"/>
      <c r="MI44" s="76"/>
      <c r="MJ44" s="76"/>
      <c r="MK44" s="76"/>
      <c r="ML44" s="76"/>
      <c r="MM44" s="76"/>
      <c r="MN44" s="76"/>
      <c r="MO44" s="76"/>
      <c r="MP44" s="76"/>
      <c r="MQ44" s="76"/>
      <c r="MR44" s="76"/>
      <c r="MS44" s="76"/>
      <c r="MT44" s="76"/>
      <c r="MU44" s="76"/>
      <c r="MV44" s="76"/>
      <c r="MW44" s="76"/>
      <c r="MX44" s="76"/>
      <c r="MY44" s="76"/>
      <c r="MZ44" s="76"/>
      <c r="NA44" s="76"/>
      <c r="NB44" s="76"/>
      <c r="NC44" s="76"/>
      <c r="ND44" s="76"/>
      <c r="NE44" s="76"/>
      <c r="NF44" s="76"/>
      <c r="NG44" s="76"/>
      <c r="NH44" s="76"/>
      <c r="NI44" s="76"/>
      <c r="NJ44" s="2">
        <f ca="1">IF(DAY(NI$15)=1,COUNTIF(INDIRECT("H"&amp;ROW()&amp;":NH"&amp;ROW()),CP)+COUNTIF(INDIRECT("H"&amp;ROW()&amp;":NH"&amp;ROW()),CP_2)/2,COUNTIF(INDIRECT("H"&amp;ROW()&amp;":NI"&amp;ROW()),CP)+COUNTIF(INDIRECT("H"&amp;ROW()&amp;":NI"&amp;ROW()),CP_2)/2)</f>
        <v>0</v>
      </c>
    </row>
    <row r="45" spans="1:374" ht="18" customHeight="1">
      <c r="A45" s="245"/>
      <c r="B45" s="246"/>
      <c r="C45" s="246"/>
      <c r="D45" s="247"/>
      <c r="E45" s="101"/>
      <c r="F45" s="102" t="str">
        <f>Avant_Journée</f>
        <v>HHO</v>
      </c>
      <c r="G45" s="103"/>
      <c r="H45" s="76"/>
      <c r="I45" s="76"/>
      <c r="J45" s="76"/>
      <c r="K45" s="76"/>
      <c r="L45" s="76"/>
      <c r="M45" s="76"/>
      <c r="N45" s="76"/>
      <c r="O45" s="76"/>
      <c r="P45" s="76"/>
      <c r="Q45" s="76"/>
      <c r="R45" s="76"/>
      <c r="S45" s="76"/>
      <c r="T45" s="76"/>
      <c r="U45" s="76"/>
      <c r="V45" s="76"/>
      <c r="W45" s="76"/>
      <c r="X45" s="76"/>
      <c r="Y45" s="76"/>
      <c r="Z45" s="76"/>
      <c r="AA45" s="76"/>
      <c r="AB45" s="76"/>
      <c r="AC45" s="76"/>
      <c r="AD45" s="76"/>
      <c r="AE45" s="76"/>
      <c r="AF45" s="76"/>
      <c r="AG45" s="76"/>
      <c r="AH45" s="76"/>
      <c r="AI45" s="76"/>
      <c r="AJ45" s="76"/>
      <c r="AK45" s="76"/>
      <c r="AL45" s="76"/>
      <c r="AM45" s="76"/>
      <c r="AN45" s="76"/>
      <c r="AO45" s="76"/>
      <c r="AP45" s="76"/>
      <c r="AQ45" s="76"/>
      <c r="AR45" s="76"/>
      <c r="AS45" s="76"/>
      <c r="AT45" s="76"/>
      <c r="AU45" s="76"/>
      <c r="AV45" s="76"/>
      <c r="AW45" s="76"/>
      <c r="AX45" s="76"/>
      <c r="AY45" s="76"/>
      <c r="AZ45" s="76"/>
      <c r="BA45" s="76"/>
      <c r="BB45" s="76"/>
      <c r="BC45" s="76"/>
      <c r="BD45" s="76"/>
      <c r="BE45" s="76"/>
      <c r="BF45" s="76"/>
      <c r="BG45" s="76"/>
      <c r="BH45" s="76"/>
      <c r="BI45" s="76"/>
      <c r="BJ45" s="76"/>
      <c r="BK45" s="76"/>
      <c r="BL45" s="76"/>
      <c r="BM45" s="76"/>
      <c r="BN45" s="76"/>
      <c r="BO45" s="76"/>
      <c r="BP45" s="76"/>
      <c r="BQ45" s="76"/>
      <c r="BR45" s="76"/>
      <c r="BS45" s="76"/>
      <c r="BT45" s="76"/>
      <c r="BU45" s="76"/>
      <c r="BV45" s="76"/>
      <c r="BW45" s="76"/>
      <c r="BX45" s="76"/>
      <c r="BY45" s="76"/>
      <c r="BZ45" s="76"/>
      <c r="CA45" s="76"/>
      <c r="CB45" s="76"/>
      <c r="CC45" s="76"/>
      <c r="CD45" s="76"/>
      <c r="CE45" s="76"/>
      <c r="CF45" s="76"/>
      <c r="CG45" s="76"/>
      <c r="CH45" s="76"/>
      <c r="CI45" s="76"/>
      <c r="CJ45" s="76"/>
      <c r="CK45" s="76"/>
      <c r="CL45" s="76"/>
      <c r="CM45" s="76"/>
      <c r="CN45" s="76"/>
      <c r="CO45" s="76"/>
      <c r="CP45" s="76"/>
      <c r="CQ45" s="76"/>
      <c r="CR45" s="76"/>
      <c r="CS45" s="76"/>
      <c r="CT45" s="76"/>
      <c r="CU45" s="76"/>
      <c r="CV45" s="76"/>
      <c r="CW45" s="76"/>
      <c r="CX45" s="76"/>
      <c r="CY45" s="76"/>
      <c r="CZ45" s="76"/>
      <c r="DA45" s="76"/>
      <c r="DB45" s="76"/>
      <c r="DC45" s="76"/>
      <c r="DD45" s="76"/>
      <c r="DE45" s="76"/>
      <c r="DF45" s="76"/>
      <c r="DG45" s="76"/>
      <c r="DH45" s="76"/>
      <c r="DI45" s="76"/>
      <c r="DJ45" s="76"/>
      <c r="DK45" s="76"/>
      <c r="DL45" s="76"/>
      <c r="DM45" s="76"/>
      <c r="DN45" s="76"/>
      <c r="DO45" s="76"/>
      <c r="DP45" s="76"/>
      <c r="DQ45" s="76"/>
      <c r="DR45" s="76"/>
      <c r="DS45" s="76"/>
      <c r="DT45" s="76"/>
      <c r="DU45" s="76"/>
      <c r="DV45" s="76"/>
      <c r="DW45" s="76"/>
      <c r="DX45" s="76"/>
      <c r="DY45" s="76"/>
      <c r="DZ45" s="76"/>
      <c r="EA45" s="76"/>
      <c r="EB45" s="76"/>
      <c r="EC45" s="76"/>
      <c r="ED45" s="76"/>
      <c r="EE45" s="76"/>
      <c r="EF45" s="76"/>
      <c r="EG45" s="76"/>
      <c r="EH45" s="76"/>
      <c r="EI45" s="76"/>
      <c r="EJ45" s="76"/>
      <c r="EK45" s="76"/>
      <c r="EL45" s="76"/>
      <c r="EM45" s="76"/>
      <c r="EN45" s="76"/>
      <c r="EO45" s="76"/>
      <c r="EP45" s="76"/>
      <c r="EQ45" s="76"/>
      <c r="ER45" s="76"/>
      <c r="ES45" s="76"/>
      <c r="ET45" s="76"/>
      <c r="EU45" s="76"/>
      <c r="EV45" s="76"/>
      <c r="EW45" s="76"/>
      <c r="EX45" s="76"/>
      <c r="EY45" s="76"/>
      <c r="EZ45" s="76"/>
      <c r="FA45" s="76"/>
      <c r="FB45" s="76"/>
      <c r="FC45" s="76"/>
      <c r="FD45" s="76"/>
      <c r="FE45" s="76"/>
      <c r="FF45" s="76"/>
      <c r="FG45" s="76"/>
      <c r="FH45" s="76"/>
      <c r="FI45" s="76"/>
      <c r="FJ45" s="76"/>
      <c r="FK45" s="76"/>
      <c r="FL45" s="76"/>
      <c r="FM45" s="76"/>
      <c r="FN45" s="76"/>
      <c r="FO45" s="76"/>
      <c r="FP45" s="76"/>
      <c r="FQ45" s="76"/>
      <c r="FR45" s="76"/>
      <c r="FS45" s="76"/>
      <c r="FT45" s="76"/>
      <c r="FU45" s="76"/>
      <c r="FV45" s="76"/>
      <c r="FW45" s="76"/>
      <c r="FX45" s="76"/>
      <c r="FY45" s="76"/>
      <c r="FZ45" s="76"/>
      <c r="GA45" s="76"/>
      <c r="GB45" s="76"/>
      <c r="GC45" s="76"/>
      <c r="GD45" s="76"/>
      <c r="GE45" s="76"/>
      <c r="GF45" s="76"/>
      <c r="GG45" s="76"/>
      <c r="GH45" s="76"/>
      <c r="GI45" s="76"/>
      <c r="GJ45" s="76"/>
      <c r="GK45" s="76"/>
      <c r="GL45" s="76"/>
      <c r="GM45" s="76"/>
      <c r="GN45" s="76"/>
      <c r="GO45" s="76"/>
      <c r="GP45" s="76"/>
      <c r="GQ45" s="76"/>
      <c r="GR45" s="76"/>
      <c r="GS45" s="76"/>
      <c r="GT45" s="76"/>
      <c r="GU45" s="76"/>
      <c r="GV45" s="76"/>
      <c r="GW45" s="76"/>
      <c r="GX45" s="76"/>
      <c r="GY45" s="76"/>
      <c r="GZ45" s="76"/>
      <c r="HA45" s="76"/>
      <c r="HB45" s="76"/>
      <c r="HC45" s="76"/>
      <c r="HD45" s="76"/>
      <c r="HE45" s="76"/>
      <c r="HF45" s="76"/>
      <c r="HG45" s="76"/>
      <c r="HH45" s="76"/>
      <c r="HI45" s="76"/>
      <c r="HJ45" s="76"/>
      <c r="HK45" s="76"/>
      <c r="HL45" s="76"/>
      <c r="HM45" s="76"/>
      <c r="HN45" s="76"/>
      <c r="HO45" s="76"/>
      <c r="HP45" s="76"/>
      <c r="HQ45" s="76"/>
      <c r="HR45" s="76"/>
      <c r="HS45" s="76"/>
      <c r="HT45" s="76"/>
      <c r="HU45" s="76"/>
      <c r="HV45" s="76"/>
      <c r="HW45" s="76"/>
      <c r="HX45" s="76"/>
      <c r="HY45" s="76"/>
      <c r="HZ45" s="76"/>
      <c r="IA45" s="76"/>
      <c r="IB45" s="76"/>
      <c r="IC45" s="76"/>
      <c r="ID45" s="76"/>
      <c r="IE45" s="76"/>
      <c r="IF45" s="76"/>
      <c r="IG45" s="76"/>
      <c r="IH45" s="76"/>
      <c r="II45" s="76"/>
      <c r="IJ45" s="76"/>
      <c r="IK45" s="76"/>
      <c r="IL45" s="76"/>
      <c r="IM45" s="76"/>
      <c r="IN45" s="76"/>
      <c r="IO45" s="76"/>
      <c r="IP45" s="76"/>
      <c r="IQ45" s="76"/>
      <c r="IR45" s="76"/>
      <c r="IS45" s="76"/>
      <c r="IT45" s="76"/>
      <c r="IU45" s="76"/>
      <c r="IV45" s="76"/>
      <c r="IW45" s="76"/>
      <c r="IX45" s="76"/>
      <c r="IY45" s="76"/>
      <c r="IZ45" s="76"/>
      <c r="JA45" s="76"/>
      <c r="JB45" s="76"/>
      <c r="JC45" s="76"/>
      <c r="JD45" s="76"/>
      <c r="JE45" s="76"/>
      <c r="JF45" s="76"/>
      <c r="JG45" s="76"/>
      <c r="JH45" s="76"/>
      <c r="JI45" s="76"/>
      <c r="JJ45" s="76"/>
      <c r="JK45" s="76"/>
      <c r="JL45" s="76"/>
      <c r="JM45" s="76"/>
      <c r="JN45" s="76"/>
      <c r="JO45" s="76"/>
      <c r="JP45" s="76"/>
      <c r="JQ45" s="76"/>
      <c r="JR45" s="76"/>
      <c r="JS45" s="76"/>
      <c r="JT45" s="76"/>
      <c r="JU45" s="76"/>
      <c r="JV45" s="76"/>
      <c r="JW45" s="76"/>
      <c r="JX45" s="76"/>
      <c r="JY45" s="76"/>
      <c r="JZ45" s="76"/>
      <c r="KA45" s="76"/>
      <c r="KB45" s="76"/>
      <c r="KC45" s="76"/>
      <c r="KD45" s="76"/>
      <c r="KE45" s="76"/>
      <c r="KF45" s="76"/>
      <c r="KG45" s="76"/>
      <c r="KH45" s="76"/>
      <c r="KI45" s="76"/>
      <c r="KJ45" s="76"/>
      <c r="KK45" s="76"/>
      <c r="KL45" s="76"/>
      <c r="KM45" s="76"/>
      <c r="KN45" s="76"/>
      <c r="KO45" s="76"/>
      <c r="KP45" s="76"/>
      <c r="KQ45" s="76"/>
      <c r="KR45" s="76"/>
      <c r="KS45" s="76"/>
      <c r="KT45" s="76"/>
      <c r="KU45" s="76"/>
      <c r="KV45" s="76"/>
      <c r="KW45" s="76"/>
      <c r="KX45" s="76"/>
      <c r="KY45" s="76"/>
      <c r="KZ45" s="76"/>
      <c r="LA45" s="76"/>
      <c r="LB45" s="76"/>
      <c r="LC45" s="76"/>
      <c r="LD45" s="76"/>
      <c r="LE45" s="76"/>
      <c r="LF45" s="76"/>
      <c r="LG45" s="76"/>
      <c r="LH45" s="76"/>
      <c r="LI45" s="76"/>
      <c r="LJ45" s="76"/>
      <c r="LK45" s="76"/>
      <c r="LL45" s="76"/>
      <c r="LM45" s="76"/>
      <c r="LN45" s="76"/>
      <c r="LO45" s="76"/>
      <c r="LP45" s="76"/>
      <c r="LQ45" s="76"/>
      <c r="LR45" s="76"/>
      <c r="LS45" s="76"/>
      <c r="LT45" s="76"/>
      <c r="LU45" s="76"/>
      <c r="LV45" s="76"/>
      <c r="LW45" s="76"/>
      <c r="LX45" s="76"/>
      <c r="LY45" s="76"/>
      <c r="LZ45" s="76"/>
      <c r="MA45" s="76"/>
      <c r="MB45" s="76"/>
      <c r="MC45" s="76"/>
      <c r="MD45" s="76"/>
      <c r="ME45" s="76"/>
      <c r="MF45" s="76"/>
      <c r="MG45" s="76"/>
      <c r="MH45" s="76"/>
      <c r="MI45" s="76"/>
      <c r="MJ45" s="76"/>
      <c r="MK45" s="76"/>
      <c r="ML45" s="76"/>
      <c r="MM45" s="76"/>
      <c r="MN45" s="76"/>
      <c r="MO45" s="76"/>
      <c r="MP45" s="76"/>
      <c r="MQ45" s="76"/>
      <c r="MR45" s="76"/>
      <c r="MS45" s="76"/>
      <c r="MT45" s="76"/>
      <c r="MU45" s="76"/>
      <c r="MV45" s="76"/>
      <c r="MW45" s="76"/>
      <c r="MX45" s="76"/>
      <c r="MY45" s="76"/>
      <c r="MZ45" s="76"/>
      <c r="NA45" s="76"/>
      <c r="NB45" s="76"/>
      <c r="NC45" s="76"/>
      <c r="ND45" s="76"/>
      <c r="NE45" s="76"/>
      <c r="NF45" s="76"/>
      <c r="NG45" s="76"/>
      <c r="NH45" s="76"/>
      <c r="NI45" s="76"/>
    </row>
    <row r="46" spans="1:374" ht="18" customHeight="1">
      <c r="A46" s="245"/>
      <c r="B46" s="246"/>
      <c r="C46" s="246"/>
      <c r="D46" s="247"/>
      <c r="E46" s="18"/>
      <c r="F46" s="239" t="str">
        <f>Pendant_Journée</f>
        <v>HO</v>
      </c>
      <c r="G46" s="19"/>
      <c r="H46" s="76"/>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76"/>
      <c r="AH46" s="76"/>
      <c r="AI46" s="76"/>
      <c r="AJ46" s="76"/>
      <c r="AK46" s="76"/>
      <c r="AL46" s="76"/>
      <c r="AM46" s="76"/>
      <c r="AN46" s="76"/>
      <c r="AO46" s="76"/>
      <c r="AP46" s="76"/>
      <c r="AQ46" s="76"/>
      <c r="AR46" s="76"/>
      <c r="AS46" s="76"/>
      <c r="AT46" s="76"/>
      <c r="AU46" s="76"/>
      <c r="AV46" s="76"/>
      <c r="AW46" s="76"/>
      <c r="AX46" s="76"/>
      <c r="AY46" s="76"/>
      <c r="AZ46" s="76"/>
      <c r="BA46" s="76"/>
      <c r="BB46" s="76"/>
      <c r="BC46" s="76"/>
      <c r="BD46" s="76"/>
      <c r="BE46" s="76"/>
      <c r="BF46" s="76"/>
      <c r="BG46" s="76"/>
      <c r="BH46" s="76"/>
      <c r="BI46" s="76"/>
      <c r="BJ46" s="76"/>
      <c r="BK46" s="76"/>
      <c r="BL46" s="76"/>
      <c r="BM46" s="76"/>
      <c r="BN46" s="76"/>
      <c r="BO46" s="76"/>
      <c r="BP46" s="76"/>
      <c r="BQ46" s="76"/>
      <c r="BR46" s="76"/>
      <c r="BS46" s="76"/>
      <c r="BT46" s="76"/>
      <c r="BU46" s="76"/>
      <c r="BV46" s="76"/>
      <c r="BW46" s="76"/>
      <c r="BX46" s="76"/>
      <c r="BY46" s="76"/>
      <c r="BZ46" s="76"/>
      <c r="CA46" s="76"/>
      <c r="CB46" s="76"/>
      <c r="CC46" s="76"/>
      <c r="CD46" s="76"/>
      <c r="CE46" s="76"/>
      <c r="CF46" s="76"/>
      <c r="CG46" s="76"/>
      <c r="CH46" s="76"/>
      <c r="CI46" s="76"/>
      <c r="CJ46" s="76"/>
      <c r="CK46" s="76"/>
      <c r="CL46" s="76"/>
      <c r="CM46" s="76"/>
      <c r="CN46" s="76"/>
      <c r="CO46" s="76"/>
      <c r="CP46" s="76"/>
      <c r="CQ46" s="76"/>
      <c r="CR46" s="76"/>
      <c r="CS46" s="76"/>
      <c r="CT46" s="76"/>
      <c r="CU46" s="76"/>
      <c r="CV46" s="76"/>
      <c r="CW46" s="76"/>
      <c r="CX46" s="76"/>
      <c r="CY46" s="76"/>
      <c r="CZ46" s="76"/>
      <c r="DA46" s="76"/>
      <c r="DB46" s="76"/>
      <c r="DC46" s="76"/>
      <c r="DD46" s="76"/>
      <c r="DE46" s="76"/>
      <c r="DF46" s="76"/>
      <c r="DG46" s="76"/>
      <c r="DH46" s="76"/>
      <c r="DI46" s="76"/>
      <c r="DJ46" s="76"/>
      <c r="DK46" s="76"/>
      <c r="DL46" s="76"/>
      <c r="DM46" s="76"/>
      <c r="DN46" s="76"/>
      <c r="DO46" s="76"/>
      <c r="DP46" s="76"/>
      <c r="DQ46" s="76"/>
      <c r="DR46" s="76"/>
      <c r="DS46" s="76"/>
      <c r="DT46" s="76"/>
      <c r="DU46" s="76"/>
      <c r="DV46" s="76"/>
      <c r="DW46" s="76"/>
      <c r="DX46" s="76"/>
      <c r="DY46" s="76"/>
      <c r="DZ46" s="76"/>
      <c r="EA46" s="76"/>
      <c r="EB46" s="76"/>
      <c r="EC46" s="76"/>
      <c r="ED46" s="76"/>
      <c r="EE46" s="76"/>
      <c r="EF46" s="76"/>
      <c r="EG46" s="76"/>
      <c r="EH46" s="76"/>
      <c r="EI46" s="76"/>
      <c r="EJ46" s="76"/>
      <c r="EK46" s="76"/>
      <c r="EL46" s="76"/>
      <c r="EM46" s="76"/>
      <c r="EN46" s="76"/>
      <c r="EO46" s="76"/>
      <c r="EP46" s="76"/>
      <c r="EQ46" s="76"/>
      <c r="ER46" s="76"/>
      <c r="ES46" s="76"/>
      <c r="ET46" s="76"/>
      <c r="EU46" s="76"/>
      <c r="EV46" s="76"/>
      <c r="EW46" s="76"/>
      <c r="EX46" s="76"/>
      <c r="EY46" s="76"/>
      <c r="EZ46" s="76"/>
      <c r="FA46" s="76"/>
      <c r="FB46" s="76"/>
      <c r="FC46" s="76"/>
      <c r="FD46" s="76"/>
      <c r="FE46" s="76"/>
      <c r="FF46" s="76"/>
      <c r="FG46" s="76"/>
      <c r="FH46" s="76"/>
      <c r="FI46" s="76"/>
      <c r="FJ46" s="76"/>
      <c r="FK46" s="76"/>
      <c r="FL46" s="76"/>
      <c r="FM46" s="76"/>
      <c r="FN46" s="76"/>
      <c r="FO46" s="76"/>
      <c r="FP46" s="76"/>
      <c r="FQ46" s="76"/>
      <c r="FR46" s="76"/>
      <c r="FS46" s="76"/>
      <c r="FT46" s="76"/>
      <c r="FU46" s="76"/>
      <c r="FV46" s="76"/>
      <c r="FW46" s="76"/>
      <c r="FX46" s="76"/>
      <c r="FY46" s="76"/>
      <c r="FZ46" s="76"/>
      <c r="GA46" s="76"/>
      <c r="GB46" s="76"/>
      <c r="GC46" s="76"/>
      <c r="GD46" s="76"/>
      <c r="GE46" s="76"/>
      <c r="GF46" s="76"/>
      <c r="GG46" s="76"/>
      <c r="GH46" s="76"/>
      <c r="GI46" s="76"/>
      <c r="GJ46" s="76"/>
      <c r="GK46" s="76"/>
      <c r="GL46" s="76"/>
      <c r="GM46" s="76"/>
      <c r="GN46" s="76"/>
      <c r="GO46" s="76"/>
      <c r="GP46" s="76"/>
      <c r="GQ46" s="76"/>
      <c r="GR46" s="76"/>
      <c r="GS46" s="76"/>
      <c r="GT46" s="76"/>
      <c r="GU46" s="76"/>
      <c r="GV46" s="76"/>
      <c r="GW46" s="76"/>
      <c r="GX46" s="76"/>
      <c r="GY46" s="76"/>
      <c r="GZ46" s="76"/>
      <c r="HA46" s="76"/>
      <c r="HB46" s="76"/>
      <c r="HC46" s="76"/>
      <c r="HD46" s="76"/>
      <c r="HE46" s="76"/>
      <c r="HF46" s="76"/>
      <c r="HG46" s="76"/>
      <c r="HH46" s="76"/>
      <c r="HI46" s="76"/>
      <c r="HJ46" s="76"/>
      <c r="HK46" s="76"/>
      <c r="HL46" s="76"/>
      <c r="HM46" s="76"/>
      <c r="HN46" s="76"/>
      <c r="HO46" s="76"/>
      <c r="HP46" s="76"/>
      <c r="HQ46" s="76"/>
      <c r="HR46" s="76"/>
      <c r="HS46" s="76"/>
      <c r="HT46" s="76"/>
      <c r="HU46" s="76"/>
      <c r="HV46" s="76"/>
      <c r="HW46" s="76"/>
      <c r="HX46" s="76"/>
      <c r="HY46" s="76"/>
      <c r="HZ46" s="76"/>
      <c r="IA46" s="76"/>
      <c r="IB46" s="76"/>
      <c r="IC46" s="76"/>
      <c r="ID46" s="76"/>
      <c r="IE46" s="76"/>
      <c r="IF46" s="76"/>
      <c r="IG46" s="76"/>
      <c r="IH46" s="76"/>
      <c r="II46" s="76"/>
      <c r="IJ46" s="76"/>
      <c r="IK46" s="76"/>
      <c r="IL46" s="76"/>
      <c r="IM46" s="76"/>
      <c r="IN46" s="76"/>
      <c r="IO46" s="76"/>
      <c r="IP46" s="76"/>
      <c r="IQ46" s="76"/>
      <c r="IR46" s="76"/>
      <c r="IS46" s="76"/>
      <c r="IT46" s="76"/>
      <c r="IU46" s="76"/>
      <c r="IV46" s="76"/>
      <c r="IW46" s="76"/>
      <c r="IX46" s="76"/>
      <c r="IY46" s="76"/>
      <c r="IZ46" s="76"/>
      <c r="JA46" s="76"/>
      <c r="JB46" s="76"/>
      <c r="JC46" s="76"/>
      <c r="JD46" s="76"/>
      <c r="JE46" s="76"/>
      <c r="JF46" s="76"/>
      <c r="JG46" s="76"/>
      <c r="JH46" s="76"/>
      <c r="JI46" s="76"/>
      <c r="JJ46" s="76"/>
      <c r="JK46" s="76"/>
      <c r="JL46" s="76"/>
      <c r="JM46" s="76"/>
      <c r="JN46" s="76"/>
      <c r="JO46" s="76"/>
      <c r="JP46" s="76"/>
      <c r="JQ46" s="76"/>
      <c r="JR46" s="76"/>
      <c r="JS46" s="76"/>
      <c r="JT46" s="76"/>
      <c r="JU46" s="76"/>
      <c r="JV46" s="76"/>
      <c r="JW46" s="76"/>
      <c r="JX46" s="76"/>
      <c r="JY46" s="76"/>
      <c r="JZ46" s="76"/>
      <c r="KA46" s="76"/>
      <c r="KB46" s="76"/>
      <c r="KC46" s="76"/>
      <c r="KD46" s="76"/>
      <c r="KE46" s="76"/>
      <c r="KF46" s="76"/>
      <c r="KG46" s="76"/>
      <c r="KH46" s="76"/>
      <c r="KI46" s="76"/>
      <c r="KJ46" s="76"/>
      <c r="KK46" s="76"/>
      <c r="KL46" s="76"/>
      <c r="KM46" s="76"/>
      <c r="KN46" s="76"/>
      <c r="KO46" s="76"/>
      <c r="KP46" s="76"/>
      <c r="KQ46" s="76"/>
      <c r="KR46" s="76"/>
      <c r="KS46" s="76"/>
      <c r="KT46" s="76"/>
      <c r="KU46" s="76"/>
      <c r="KV46" s="76"/>
      <c r="KW46" s="76"/>
      <c r="KX46" s="76"/>
      <c r="KY46" s="76"/>
      <c r="KZ46" s="76"/>
      <c r="LA46" s="76"/>
      <c r="LB46" s="76"/>
      <c r="LC46" s="76"/>
      <c r="LD46" s="76"/>
      <c r="LE46" s="76"/>
      <c r="LF46" s="76"/>
      <c r="LG46" s="76"/>
      <c r="LH46" s="76"/>
      <c r="LI46" s="76"/>
      <c r="LJ46" s="76"/>
      <c r="LK46" s="76"/>
      <c r="LL46" s="76"/>
      <c r="LM46" s="76"/>
      <c r="LN46" s="76"/>
      <c r="LO46" s="76"/>
      <c r="LP46" s="76"/>
      <c r="LQ46" s="76"/>
      <c r="LR46" s="76"/>
      <c r="LS46" s="76"/>
      <c r="LT46" s="76"/>
      <c r="LU46" s="76"/>
      <c r="LV46" s="76"/>
      <c r="LW46" s="76"/>
      <c r="LX46" s="76"/>
      <c r="LY46" s="76"/>
      <c r="LZ46" s="76"/>
      <c r="MA46" s="76"/>
      <c r="MB46" s="76"/>
      <c r="MC46" s="76"/>
      <c r="MD46" s="76"/>
      <c r="ME46" s="76"/>
      <c r="MF46" s="76"/>
      <c r="MG46" s="76"/>
      <c r="MH46" s="76"/>
      <c r="MI46" s="76"/>
      <c r="MJ46" s="76"/>
      <c r="MK46" s="76"/>
      <c r="ML46" s="76"/>
      <c r="MM46" s="76"/>
      <c r="MN46" s="76"/>
      <c r="MO46" s="76"/>
      <c r="MP46" s="76"/>
      <c r="MQ46" s="76"/>
      <c r="MR46" s="76"/>
      <c r="MS46" s="76"/>
      <c r="MT46" s="76"/>
      <c r="MU46" s="76"/>
      <c r="MV46" s="76"/>
      <c r="MW46" s="76"/>
      <c r="MX46" s="76"/>
      <c r="MY46" s="76"/>
      <c r="MZ46" s="76"/>
      <c r="NA46" s="76"/>
      <c r="NB46" s="76"/>
      <c r="NC46" s="76"/>
      <c r="ND46" s="76"/>
      <c r="NE46" s="76"/>
      <c r="NF46" s="76"/>
      <c r="NG46" s="76"/>
      <c r="NH46" s="76"/>
      <c r="NI46" s="76"/>
    </row>
    <row r="47" spans="1:374" ht="18" customHeight="1">
      <c r="A47" s="245"/>
      <c r="B47" s="246"/>
      <c r="C47" s="246"/>
      <c r="D47" s="247"/>
      <c r="E47" s="16"/>
      <c r="F47" s="240"/>
      <c r="G47" s="17"/>
      <c r="H47" s="76"/>
      <c r="I47" s="76"/>
      <c r="J47" s="76"/>
      <c r="K47" s="76"/>
      <c r="L47" s="76"/>
      <c r="M47" s="76"/>
      <c r="N47" s="76"/>
      <c r="O47" s="76"/>
      <c r="P47" s="76"/>
      <c r="Q47" s="76"/>
      <c r="R47" s="76"/>
      <c r="S47" s="76"/>
      <c r="T47" s="76"/>
      <c r="U47" s="76"/>
      <c r="V47" s="76"/>
      <c r="W47" s="76"/>
      <c r="X47" s="76"/>
      <c r="Y47" s="76"/>
      <c r="Z47" s="76"/>
      <c r="AA47" s="76"/>
      <c r="AB47" s="76"/>
      <c r="AC47" s="76"/>
      <c r="AD47" s="76"/>
      <c r="AE47" s="76"/>
      <c r="AF47" s="76"/>
      <c r="AG47" s="76"/>
      <c r="AH47" s="76"/>
      <c r="AI47" s="76"/>
      <c r="AJ47" s="76"/>
      <c r="AK47" s="76"/>
      <c r="AL47" s="76"/>
      <c r="AM47" s="76"/>
      <c r="AN47" s="76"/>
      <c r="AO47" s="76"/>
      <c r="AP47" s="76"/>
      <c r="AQ47" s="76"/>
      <c r="AR47" s="76"/>
      <c r="AS47" s="76"/>
      <c r="AT47" s="76"/>
      <c r="AU47" s="76"/>
      <c r="AV47" s="76"/>
      <c r="AW47" s="76"/>
      <c r="AX47" s="76"/>
      <c r="AY47" s="76"/>
      <c r="AZ47" s="76"/>
      <c r="BA47" s="76"/>
      <c r="BB47" s="76"/>
      <c r="BC47" s="76"/>
      <c r="BD47" s="76"/>
      <c r="BE47" s="76"/>
      <c r="BF47" s="76"/>
      <c r="BG47" s="76"/>
      <c r="BH47" s="76"/>
      <c r="BI47" s="76"/>
      <c r="BJ47" s="76"/>
      <c r="BK47" s="76"/>
      <c r="BL47" s="76"/>
      <c r="BM47" s="76"/>
      <c r="BN47" s="76"/>
      <c r="BO47" s="76"/>
      <c r="BP47" s="76"/>
      <c r="BQ47" s="76"/>
      <c r="BR47" s="76"/>
      <c r="BS47" s="76"/>
      <c r="BT47" s="76"/>
      <c r="BU47" s="76"/>
      <c r="BV47" s="76"/>
      <c r="BW47" s="76"/>
      <c r="BX47" s="76"/>
      <c r="BY47" s="76"/>
      <c r="BZ47" s="76"/>
      <c r="CA47" s="76"/>
      <c r="CB47" s="76"/>
      <c r="CC47" s="76"/>
      <c r="CD47" s="76"/>
      <c r="CE47" s="76"/>
      <c r="CF47" s="76"/>
      <c r="CG47" s="76"/>
      <c r="CH47" s="76"/>
      <c r="CI47" s="76"/>
      <c r="CJ47" s="76"/>
      <c r="CK47" s="76"/>
      <c r="CL47" s="76"/>
      <c r="CM47" s="76"/>
      <c r="CN47" s="76"/>
      <c r="CO47" s="76"/>
      <c r="CP47" s="76"/>
      <c r="CQ47" s="76"/>
      <c r="CR47" s="76"/>
      <c r="CS47" s="76"/>
      <c r="CT47" s="76"/>
      <c r="CU47" s="76"/>
      <c r="CV47" s="76"/>
      <c r="CW47" s="76"/>
      <c r="CX47" s="76"/>
      <c r="CY47" s="76"/>
      <c r="CZ47" s="76"/>
      <c r="DA47" s="76"/>
      <c r="DB47" s="76"/>
      <c r="DC47" s="76"/>
      <c r="DD47" s="76"/>
      <c r="DE47" s="76"/>
      <c r="DF47" s="76"/>
      <c r="DG47" s="76"/>
      <c r="DH47" s="76"/>
      <c r="DI47" s="76"/>
      <c r="DJ47" s="76"/>
      <c r="DK47" s="76"/>
      <c r="DL47" s="76"/>
      <c r="DM47" s="76"/>
      <c r="DN47" s="76"/>
      <c r="DO47" s="76"/>
      <c r="DP47" s="76"/>
      <c r="DQ47" s="76"/>
      <c r="DR47" s="76"/>
      <c r="DS47" s="76"/>
      <c r="DT47" s="76"/>
      <c r="DU47" s="76"/>
      <c r="DV47" s="76"/>
      <c r="DW47" s="76"/>
      <c r="DX47" s="76"/>
      <c r="DY47" s="76"/>
      <c r="DZ47" s="76"/>
      <c r="EA47" s="76"/>
      <c r="EB47" s="76"/>
      <c r="EC47" s="76"/>
      <c r="ED47" s="76"/>
      <c r="EE47" s="76"/>
      <c r="EF47" s="76"/>
      <c r="EG47" s="76"/>
      <c r="EH47" s="76"/>
      <c r="EI47" s="76"/>
      <c r="EJ47" s="76"/>
      <c r="EK47" s="76"/>
      <c r="EL47" s="76"/>
      <c r="EM47" s="76"/>
      <c r="EN47" s="76"/>
      <c r="EO47" s="76"/>
      <c r="EP47" s="76"/>
      <c r="EQ47" s="76"/>
      <c r="ER47" s="76"/>
      <c r="ES47" s="76"/>
      <c r="ET47" s="76"/>
      <c r="EU47" s="76"/>
      <c r="EV47" s="76"/>
      <c r="EW47" s="76"/>
      <c r="EX47" s="76"/>
      <c r="EY47" s="76"/>
      <c r="EZ47" s="76"/>
      <c r="FA47" s="76"/>
      <c r="FB47" s="76"/>
      <c r="FC47" s="76"/>
      <c r="FD47" s="76"/>
      <c r="FE47" s="76"/>
      <c r="FF47" s="76"/>
      <c r="FG47" s="76"/>
      <c r="FH47" s="76"/>
      <c r="FI47" s="76"/>
      <c r="FJ47" s="76"/>
      <c r="FK47" s="76"/>
      <c r="FL47" s="76"/>
      <c r="FM47" s="76"/>
      <c r="FN47" s="76"/>
      <c r="FO47" s="76"/>
      <c r="FP47" s="76"/>
      <c r="FQ47" s="76"/>
      <c r="FR47" s="76"/>
      <c r="FS47" s="76"/>
      <c r="FT47" s="76"/>
      <c r="FU47" s="76"/>
      <c r="FV47" s="76"/>
      <c r="FW47" s="76"/>
      <c r="FX47" s="76"/>
      <c r="FY47" s="76"/>
      <c r="FZ47" s="76"/>
      <c r="GA47" s="76"/>
      <c r="GB47" s="76"/>
      <c r="GC47" s="76"/>
      <c r="GD47" s="76"/>
      <c r="GE47" s="76"/>
      <c r="GF47" s="76"/>
      <c r="GG47" s="76"/>
      <c r="GH47" s="76"/>
      <c r="GI47" s="76"/>
      <c r="GJ47" s="76"/>
      <c r="GK47" s="76"/>
      <c r="GL47" s="76"/>
      <c r="GM47" s="76"/>
      <c r="GN47" s="76"/>
      <c r="GO47" s="76"/>
      <c r="GP47" s="76"/>
      <c r="GQ47" s="76"/>
      <c r="GR47" s="76"/>
      <c r="GS47" s="76"/>
      <c r="GT47" s="76"/>
      <c r="GU47" s="76"/>
      <c r="GV47" s="76"/>
      <c r="GW47" s="76"/>
      <c r="GX47" s="76"/>
      <c r="GY47" s="76"/>
      <c r="GZ47" s="76"/>
      <c r="HA47" s="76"/>
      <c r="HB47" s="76"/>
      <c r="HC47" s="76"/>
      <c r="HD47" s="76"/>
      <c r="HE47" s="76"/>
      <c r="HF47" s="76"/>
      <c r="HG47" s="76"/>
      <c r="HH47" s="76"/>
      <c r="HI47" s="76"/>
      <c r="HJ47" s="76"/>
      <c r="HK47" s="76"/>
      <c r="HL47" s="76"/>
      <c r="HM47" s="76"/>
      <c r="HN47" s="76"/>
      <c r="HO47" s="76"/>
      <c r="HP47" s="76"/>
      <c r="HQ47" s="76"/>
      <c r="HR47" s="76"/>
      <c r="HS47" s="76"/>
      <c r="HT47" s="76"/>
      <c r="HU47" s="76"/>
      <c r="HV47" s="76"/>
      <c r="HW47" s="76"/>
      <c r="HX47" s="76"/>
      <c r="HY47" s="76"/>
      <c r="HZ47" s="76"/>
      <c r="IA47" s="76"/>
      <c r="IB47" s="76"/>
      <c r="IC47" s="76"/>
      <c r="ID47" s="76"/>
      <c r="IE47" s="76"/>
      <c r="IF47" s="76"/>
      <c r="IG47" s="76"/>
      <c r="IH47" s="76"/>
      <c r="II47" s="76"/>
      <c r="IJ47" s="76"/>
      <c r="IK47" s="76"/>
      <c r="IL47" s="76"/>
      <c r="IM47" s="76"/>
      <c r="IN47" s="76"/>
      <c r="IO47" s="76"/>
      <c r="IP47" s="76"/>
      <c r="IQ47" s="76"/>
      <c r="IR47" s="76"/>
      <c r="IS47" s="76"/>
      <c r="IT47" s="76"/>
      <c r="IU47" s="76"/>
      <c r="IV47" s="76"/>
      <c r="IW47" s="76"/>
      <c r="IX47" s="76"/>
      <c r="IY47" s="76"/>
      <c r="IZ47" s="76"/>
      <c r="JA47" s="76"/>
      <c r="JB47" s="76"/>
      <c r="JC47" s="76"/>
      <c r="JD47" s="76"/>
      <c r="JE47" s="76"/>
      <c r="JF47" s="76"/>
      <c r="JG47" s="76"/>
      <c r="JH47" s="76"/>
      <c r="JI47" s="76"/>
      <c r="JJ47" s="76"/>
      <c r="JK47" s="76"/>
      <c r="JL47" s="76"/>
      <c r="JM47" s="76"/>
      <c r="JN47" s="76"/>
      <c r="JO47" s="76"/>
      <c r="JP47" s="76"/>
      <c r="JQ47" s="76"/>
      <c r="JR47" s="76"/>
      <c r="JS47" s="76"/>
      <c r="JT47" s="76"/>
      <c r="JU47" s="76"/>
      <c r="JV47" s="76"/>
      <c r="JW47" s="76"/>
      <c r="JX47" s="76"/>
      <c r="JY47" s="76"/>
      <c r="JZ47" s="76"/>
      <c r="KA47" s="76"/>
      <c r="KB47" s="76"/>
      <c r="KC47" s="76"/>
      <c r="KD47" s="76"/>
      <c r="KE47" s="76"/>
      <c r="KF47" s="76"/>
      <c r="KG47" s="76"/>
      <c r="KH47" s="76"/>
      <c r="KI47" s="76"/>
      <c r="KJ47" s="76"/>
      <c r="KK47" s="76"/>
      <c r="KL47" s="76"/>
      <c r="KM47" s="76"/>
      <c r="KN47" s="76"/>
      <c r="KO47" s="76"/>
      <c r="KP47" s="76"/>
      <c r="KQ47" s="76"/>
      <c r="KR47" s="76"/>
      <c r="KS47" s="76"/>
      <c r="KT47" s="76"/>
      <c r="KU47" s="76"/>
      <c r="KV47" s="76"/>
      <c r="KW47" s="76"/>
      <c r="KX47" s="76"/>
      <c r="KY47" s="76"/>
      <c r="KZ47" s="76"/>
      <c r="LA47" s="76"/>
      <c r="LB47" s="76"/>
      <c r="LC47" s="76"/>
      <c r="LD47" s="76"/>
      <c r="LE47" s="76"/>
      <c r="LF47" s="76"/>
      <c r="LG47" s="76"/>
      <c r="LH47" s="76"/>
      <c r="LI47" s="76"/>
      <c r="LJ47" s="76"/>
      <c r="LK47" s="76"/>
      <c r="LL47" s="76"/>
      <c r="LM47" s="76"/>
      <c r="LN47" s="76"/>
      <c r="LO47" s="76"/>
      <c r="LP47" s="76"/>
      <c r="LQ47" s="76"/>
      <c r="LR47" s="76"/>
      <c r="LS47" s="76"/>
      <c r="LT47" s="76"/>
      <c r="LU47" s="76"/>
      <c r="LV47" s="76"/>
      <c r="LW47" s="76"/>
      <c r="LX47" s="76"/>
      <c r="LY47" s="76"/>
      <c r="LZ47" s="76"/>
      <c r="MA47" s="76"/>
      <c r="MB47" s="76"/>
      <c r="MC47" s="76"/>
      <c r="MD47" s="76"/>
      <c r="ME47" s="76"/>
      <c r="MF47" s="76"/>
      <c r="MG47" s="76"/>
      <c r="MH47" s="76"/>
      <c r="MI47" s="76"/>
      <c r="MJ47" s="76"/>
      <c r="MK47" s="76"/>
      <c r="ML47" s="76"/>
      <c r="MM47" s="76"/>
      <c r="MN47" s="76"/>
      <c r="MO47" s="76"/>
      <c r="MP47" s="76"/>
      <c r="MQ47" s="76"/>
      <c r="MR47" s="76"/>
      <c r="MS47" s="76"/>
      <c r="MT47" s="76"/>
      <c r="MU47" s="76"/>
      <c r="MV47" s="76"/>
      <c r="MW47" s="76"/>
      <c r="MX47" s="76"/>
      <c r="MY47" s="76"/>
      <c r="MZ47" s="76"/>
      <c r="NA47" s="76"/>
      <c r="NB47" s="76"/>
      <c r="NC47" s="76"/>
      <c r="ND47" s="76"/>
      <c r="NE47" s="76"/>
      <c r="NF47" s="76"/>
      <c r="NG47" s="76"/>
      <c r="NH47" s="76"/>
      <c r="NI47" s="76"/>
    </row>
    <row r="48" spans="1:374" ht="18" customHeight="1">
      <c r="A48" s="245"/>
      <c r="B48" s="246"/>
      <c r="C48" s="246"/>
      <c r="D48" s="247"/>
      <c r="E48" s="16"/>
      <c r="F48" s="240"/>
      <c r="G48" s="17"/>
      <c r="H48" s="76"/>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c r="CE48" s="76"/>
      <c r="CF48" s="76"/>
      <c r="CG48" s="76"/>
      <c r="CH48" s="76"/>
      <c r="CI48" s="76"/>
      <c r="CJ48" s="76"/>
      <c r="CK48" s="76"/>
      <c r="CL48" s="76"/>
      <c r="CM48" s="76"/>
      <c r="CN48" s="76"/>
      <c r="CO48" s="76"/>
      <c r="CP48" s="76"/>
      <c r="CQ48" s="76"/>
      <c r="CR48" s="76"/>
      <c r="CS48" s="76"/>
      <c r="CT48" s="76"/>
      <c r="CU48" s="76"/>
      <c r="CV48" s="76"/>
      <c r="CW48" s="76"/>
      <c r="CX48" s="76"/>
      <c r="CY48" s="76"/>
      <c r="CZ48" s="76"/>
      <c r="DA48" s="76"/>
      <c r="DB48" s="76"/>
      <c r="DC48" s="76"/>
      <c r="DD48" s="76"/>
      <c r="DE48" s="76"/>
      <c r="DF48" s="76"/>
      <c r="DG48" s="76"/>
      <c r="DH48" s="76"/>
      <c r="DI48" s="76"/>
      <c r="DJ48" s="76"/>
      <c r="DK48" s="76"/>
      <c r="DL48" s="76"/>
      <c r="DM48" s="76"/>
      <c r="DN48" s="76"/>
      <c r="DO48" s="76"/>
      <c r="DP48" s="76"/>
      <c r="DQ48" s="76"/>
      <c r="DR48" s="76"/>
      <c r="DS48" s="76"/>
      <c r="DT48" s="76"/>
      <c r="DU48" s="76"/>
      <c r="DV48" s="76"/>
      <c r="DW48" s="76"/>
      <c r="DX48" s="76"/>
      <c r="DY48" s="76"/>
      <c r="DZ48" s="76"/>
      <c r="EA48" s="76"/>
      <c r="EB48" s="76"/>
      <c r="EC48" s="76"/>
      <c r="ED48" s="76"/>
      <c r="EE48" s="76"/>
      <c r="EF48" s="76"/>
      <c r="EG48" s="76"/>
      <c r="EH48" s="76"/>
      <c r="EI48" s="76"/>
      <c r="EJ48" s="76"/>
      <c r="EK48" s="76"/>
      <c r="EL48" s="76"/>
      <c r="EM48" s="76"/>
      <c r="EN48" s="76"/>
      <c r="EO48" s="76"/>
      <c r="EP48" s="76"/>
      <c r="EQ48" s="76"/>
      <c r="ER48" s="76"/>
      <c r="ES48" s="76"/>
      <c r="ET48" s="76"/>
      <c r="EU48" s="76"/>
      <c r="EV48" s="76"/>
      <c r="EW48" s="76"/>
      <c r="EX48" s="76"/>
      <c r="EY48" s="76"/>
      <c r="EZ48" s="76"/>
      <c r="FA48" s="76"/>
      <c r="FB48" s="76"/>
      <c r="FC48" s="76"/>
      <c r="FD48" s="76"/>
      <c r="FE48" s="76"/>
      <c r="FF48" s="76"/>
      <c r="FG48" s="76"/>
      <c r="FH48" s="76"/>
      <c r="FI48" s="76"/>
      <c r="FJ48" s="76"/>
      <c r="FK48" s="76"/>
      <c r="FL48" s="76"/>
      <c r="FM48" s="76"/>
      <c r="FN48" s="76"/>
      <c r="FO48" s="76"/>
      <c r="FP48" s="76"/>
      <c r="FQ48" s="76"/>
      <c r="FR48" s="76"/>
      <c r="FS48" s="76"/>
      <c r="FT48" s="76"/>
      <c r="FU48" s="76"/>
      <c r="FV48" s="76"/>
      <c r="FW48" s="76"/>
      <c r="FX48" s="76"/>
      <c r="FY48" s="76"/>
      <c r="FZ48" s="76"/>
      <c r="GA48" s="76"/>
      <c r="GB48" s="76"/>
      <c r="GC48" s="76"/>
      <c r="GD48" s="76"/>
      <c r="GE48" s="76"/>
      <c r="GF48" s="76"/>
      <c r="GG48" s="76"/>
      <c r="GH48" s="76"/>
      <c r="GI48" s="76"/>
      <c r="GJ48" s="76"/>
      <c r="GK48" s="76"/>
      <c r="GL48" s="76"/>
      <c r="GM48" s="76"/>
      <c r="GN48" s="76"/>
      <c r="GO48" s="76"/>
      <c r="GP48" s="76"/>
      <c r="GQ48" s="76"/>
      <c r="GR48" s="76"/>
      <c r="GS48" s="76"/>
      <c r="GT48" s="76"/>
      <c r="GU48" s="76"/>
      <c r="GV48" s="76"/>
      <c r="GW48" s="76"/>
      <c r="GX48" s="76"/>
      <c r="GY48" s="76"/>
      <c r="GZ48" s="76"/>
      <c r="HA48" s="76"/>
      <c r="HB48" s="76"/>
      <c r="HC48" s="76"/>
      <c r="HD48" s="76"/>
      <c r="HE48" s="76"/>
      <c r="HF48" s="76"/>
      <c r="HG48" s="76"/>
      <c r="HH48" s="76"/>
      <c r="HI48" s="76"/>
      <c r="HJ48" s="76"/>
      <c r="HK48" s="76"/>
      <c r="HL48" s="76"/>
      <c r="HM48" s="76"/>
      <c r="HN48" s="76"/>
      <c r="HO48" s="76"/>
      <c r="HP48" s="76"/>
      <c r="HQ48" s="76"/>
      <c r="HR48" s="76"/>
      <c r="HS48" s="76"/>
      <c r="HT48" s="76"/>
      <c r="HU48" s="76"/>
      <c r="HV48" s="76"/>
      <c r="HW48" s="76"/>
      <c r="HX48" s="76"/>
      <c r="HY48" s="76"/>
      <c r="HZ48" s="76"/>
      <c r="IA48" s="76"/>
      <c r="IB48" s="76"/>
      <c r="IC48" s="76"/>
      <c r="ID48" s="76"/>
      <c r="IE48" s="76"/>
      <c r="IF48" s="76"/>
      <c r="IG48" s="76"/>
      <c r="IH48" s="76"/>
      <c r="II48" s="76"/>
      <c r="IJ48" s="76"/>
      <c r="IK48" s="76"/>
      <c r="IL48" s="76"/>
      <c r="IM48" s="76"/>
      <c r="IN48" s="76"/>
      <c r="IO48" s="76"/>
      <c r="IP48" s="76"/>
      <c r="IQ48" s="76"/>
      <c r="IR48" s="76"/>
      <c r="IS48" s="76"/>
      <c r="IT48" s="76"/>
      <c r="IU48" s="76"/>
      <c r="IV48" s="76"/>
      <c r="IW48" s="76"/>
      <c r="IX48" s="76"/>
      <c r="IY48" s="76"/>
      <c r="IZ48" s="76"/>
      <c r="JA48" s="76"/>
      <c r="JB48" s="76"/>
      <c r="JC48" s="76"/>
      <c r="JD48" s="76"/>
      <c r="JE48" s="76"/>
      <c r="JF48" s="76"/>
      <c r="JG48" s="76"/>
      <c r="JH48" s="76"/>
      <c r="JI48" s="76"/>
      <c r="JJ48" s="76"/>
      <c r="JK48" s="76"/>
      <c r="JL48" s="76"/>
      <c r="JM48" s="76"/>
      <c r="JN48" s="76"/>
      <c r="JO48" s="76"/>
      <c r="JP48" s="76"/>
      <c r="JQ48" s="76"/>
      <c r="JR48" s="76"/>
      <c r="JS48" s="76"/>
      <c r="JT48" s="76"/>
      <c r="JU48" s="76"/>
      <c r="JV48" s="76"/>
      <c r="JW48" s="76"/>
      <c r="JX48" s="76"/>
      <c r="JY48" s="76"/>
      <c r="JZ48" s="76"/>
      <c r="KA48" s="76"/>
      <c r="KB48" s="76"/>
      <c r="KC48" s="76"/>
      <c r="KD48" s="76"/>
      <c r="KE48" s="76"/>
      <c r="KF48" s="76"/>
      <c r="KG48" s="76"/>
      <c r="KH48" s="76"/>
      <c r="KI48" s="76"/>
      <c r="KJ48" s="76"/>
      <c r="KK48" s="76"/>
      <c r="KL48" s="76"/>
      <c r="KM48" s="76"/>
      <c r="KN48" s="76"/>
      <c r="KO48" s="76"/>
      <c r="KP48" s="76"/>
      <c r="KQ48" s="76"/>
      <c r="KR48" s="76"/>
      <c r="KS48" s="76"/>
      <c r="KT48" s="76"/>
      <c r="KU48" s="76"/>
      <c r="KV48" s="76"/>
      <c r="KW48" s="76"/>
      <c r="KX48" s="76"/>
      <c r="KY48" s="76"/>
      <c r="KZ48" s="76"/>
      <c r="LA48" s="76"/>
      <c r="LB48" s="76"/>
      <c r="LC48" s="76"/>
      <c r="LD48" s="76"/>
      <c r="LE48" s="76"/>
      <c r="LF48" s="76"/>
      <c r="LG48" s="76"/>
      <c r="LH48" s="76"/>
      <c r="LI48" s="76"/>
      <c r="LJ48" s="76"/>
      <c r="LK48" s="76"/>
      <c r="LL48" s="76"/>
      <c r="LM48" s="76"/>
      <c r="LN48" s="76"/>
      <c r="LO48" s="76"/>
      <c r="LP48" s="76"/>
      <c r="LQ48" s="76"/>
      <c r="LR48" s="76"/>
      <c r="LS48" s="76"/>
      <c r="LT48" s="76"/>
      <c r="LU48" s="76"/>
      <c r="LV48" s="76"/>
      <c r="LW48" s="76"/>
      <c r="LX48" s="76"/>
      <c r="LY48" s="76"/>
      <c r="LZ48" s="76"/>
      <c r="MA48" s="76"/>
      <c r="MB48" s="76"/>
      <c r="MC48" s="76"/>
      <c r="MD48" s="76"/>
      <c r="ME48" s="76"/>
      <c r="MF48" s="76"/>
      <c r="MG48" s="76"/>
      <c r="MH48" s="76"/>
      <c r="MI48" s="76"/>
      <c r="MJ48" s="76"/>
      <c r="MK48" s="76"/>
      <c r="ML48" s="76"/>
      <c r="MM48" s="76"/>
      <c r="MN48" s="76"/>
      <c r="MO48" s="76"/>
      <c r="MP48" s="76"/>
      <c r="MQ48" s="76"/>
      <c r="MR48" s="76"/>
      <c r="MS48" s="76"/>
      <c r="MT48" s="76"/>
      <c r="MU48" s="76"/>
      <c r="MV48" s="76"/>
      <c r="MW48" s="76"/>
      <c r="MX48" s="76"/>
      <c r="MY48" s="76"/>
      <c r="MZ48" s="76"/>
      <c r="NA48" s="76"/>
      <c r="NB48" s="76"/>
      <c r="NC48" s="76"/>
      <c r="ND48" s="76"/>
      <c r="NE48" s="76"/>
      <c r="NF48" s="76"/>
      <c r="NG48" s="76"/>
      <c r="NH48" s="76"/>
      <c r="NI48" s="76"/>
    </row>
    <row r="49" spans="1:374" ht="18" customHeight="1">
      <c r="A49" s="245"/>
      <c r="B49" s="246"/>
      <c r="C49" s="246"/>
      <c r="D49" s="247"/>
      <c r="E49" s="20"/>
      <c r="F49" s="241"/>
      <c r="G49" s="21"/>
      <c r="H49" s="76"/>
      <c r="I49" s="76"/>
      <c r="J49" s="76"/>
      <c r="K49" s="76"/>
      <c r="L49" s="76"/>
      <c r="M49" s="76"/>
      <c r="N49" s="76"/>
      <c r="O49" s="76"/>
      <c r="P49" s="76"/>
      <c r="Q49" s="76"/>
      <c r="R49" s="76"/>
      <c r="S49" s="76"/>
      <c r="T49" s="76"/>
      <c r="U49" s="76"/>
      <c r="V49" s="76"/>
      <c r="W49" s="76"/>
      <c r="X49" s="76"/>
      <c r="Y49" s="76"/>
      <c r="Z49" s="76"/>
      <c r="AA49" s="76"/>
      <c r="AB49" s="76"/>
      <c r="AC49" s="76"/>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c r="BC49" s="76"/>
      <c r="BD49" s="76"/>
      <c r="BE49" s="76"/>
      <c r="BF49" s="76"/>
      <c r="BG49" s="76"/>
      <c r="BH49" s="76"/>
      <c r="BI49" s="76"/>
      <c r="BJ49" s="76"/>
      <c r="BK49" s="76"/>
      <c r="BL49" s="76"/>
      <c r="BM49" s="76"/>
      <c r="BN49" s="76"/>
      <c r="BO49" s="76"/>
      <c r="BP49" s="76"/>
      <c r="BQ49" s="76"/>
      <c r="BR49" s="76"/>
      <c r="BS49" s="76"/>
      <c r="BT49" s="76"/>
      <c r="BU49" s="76"/>
      <c r="BV49" s="76"/>
      <c r="BW49" s="76"/>
      <c r="BX49" s="76"/>
      <c r="BY49" s="76"/>
      <c r="BZ49" s="76"/>
      <c r="CA49" s="76"/>
      <c r="CB49" s="76"/>
      <c r="CC49" s="76"/>
      <c r="CD49" s="76"/>
      <c r="CE49" s="76"/>
      <c r="CF49" s="76"/>
      <c r="CG49" s="76"/>
      <c r="CH49" s="76"/>
      <c r="CI49" s="76"/>
      <c r="CJ49" s="76"/>
      <c r="CK49" s="76"/>
      <c r="CL49" s="76"/>
      <c r="CM49" s="76"/>
      <c r="CN49" s="76"/>
      <c r="CO49" s="76"/>
      <c r="CP49" s="76"/>
      <c r="CQ49" s="76"/>
      <c r="CR49" s="76"/>
      <c r="CS49" s="76"/>
      <c r="CT49" s="76"/>
      <c r="CU49" s="76"/>
      <c r="CV49" s="76"/>
      <c r="CW49" s="76"/>
      <c r="CX49" s="76"/>
      <c r="CY49" s="76"/>
      <c r="CZ49" s="76"/>
      <c r="DA49" s="76"/>
      <c r="DB49" s="76"/>
      <c r="DC49" s="76"/>
      <c r="DD49" s="76"/>
      <c r="DE49" s="76"/>
      <c r="DF49" s="76"/>
      <c r="DG49" s="76"/>
      <c r="DH49" s="76"/>
      <c r="DI49" s="76"/>
      <c r="DJ49" s="76"/>
      <c r="DK49" s="76"/>
      <c r="DL49" s="76"/>
      <c r="DM49" s="76"/>
      <c r="DN49" s="76"/>
      <c r="DO49" s="76"/>
      <c r="DP49" s="76"/>
      <c r="DQ49" s="76"/>
      <c r="DR49" s="76"/>
      <c r="DS49" s="76"/>
      <c r="DT49" s="76"/>
      <c r="DU49" s="76"/>
      <c r="DV49" s="76"/>
      <c r="DW49" s="76"/>
      <c r="DX49" s="76"/>
      <c r="DY49" s="76"/>
      <c r="DZ49" s="76"/>
      <c r="EA49" s="76"/>
      <c r="EB49" s="76"/>
      <c r="EC49" s="76"/>
      <c r="ED49" s="76"/>
      <c r="EE49" s="76"/>
      <c r="EF49" s="76"/>
      <c r="EG49" s="76"/>
      <c r="EH49" s="76"/>
      <c r="EI49" s="76"/>
      <c r="EJ49" s="76"/>
      <c r="EK49" s="76"/>
      <c r="EL49" s="76"/>
      <c r="EM49" s="76"/>
      <c r="EN49" s="76"/>
      <c r="EO49" s="76"/>
      <c r="EP49" s="76"/>
      <c r="EQ49" s="76"/>
      <c r="ER49" s="76"/>
      <c r="ES49" s="76"/>
      <c r="ET49" s="76"/>
      <c r="EU49" s="76"/>
      <c r="EV49" s="76"/>
      <c r="EW49" s="76"/>
      <c r="EX49" s="76"/>
      <c r="EY49" s="76"/>
      <c r="EZ49" s="76"/>
      <c r="FA49" s="76"/>
      <c r="FB49" s="76"/>
      <c r="FC49" s="76"/>
      <c r="FD49" s="76"/>
      <c r="FE49" s="76"/>
      <c r="FF49" s="76"/>
      <c r="FG49" s="76"/>
      <c r="FH49" s="76"/>
      <c r="FI49" s="76"/>
      <c r="FJ49" s="76"/>
      <c r="FK49" s="76"/>
      <c r="FL49" s="76"/>
      <c r="FM49" s="76"/>
      <c r="FN49" s="76"/>
      <c r="FO49" s="76"/>
      <c r="FP49" s="76"/>
      <c r="FQ49" s="76"/>
      <c r="FR49" s="76"/>
      <c r="FS49" s="76"/>
      <c r="FT49" s="76"/>
      <c r="FU49" s="76"/>
      <c r="FV49" s="76"/>
      <c r="FW49" s="76"/>
      <c r="FX49" s="76"/>
      <c r="FY49" s="76"/>
      <c r="FZ49" s="76"/>
      <c r="GA49" s="76"/>
      <c r="GB49" s="76"/>
      <c r="GC49" s="76"/>
      <c r="GD49" s="76"/>
      <c r="GE49" s="76"/>
      <c r="GF49" s="76"/>
      <c r="GG49" s="76"/>
      <c r="GH49" s="76"/>
      <c r="GI49" s="76"/>
      <c r="GJ49" s="76"/>
      <c r="GK49" s="76"/>
      <c r="GL49" s="76"/>
      <c r="GM49" s="76"/>
      <c r="GN49" s="76"/>
      <c r="GO49" s="76"/>
      <c r="GP49" s="76"/>
      <c r="GQ49" s="76"/>
      <c r="GR49" s="76"/>
      <c r="GS49" s="76"/>
      <c r="GT49" s="76"/>
      <c r="GU49" s="76"/>
      <c r="GV49" s="76"/>
      <c r="GW49" s="76"/>
      <c r="GX49" s="76"/>
      <c r="GY49" s="76"/>
      <c r="GZ49" s="76"/>
      <c r="HA49" s="76"/>
      <c r="HB49" s="76"/>
      <c r="HC49" s="76"/>
      <c r="HD49" s="76"/>
      <c r="HE49" s="76"/>
      <c r="HF49" s="76"/>
      <c r="HG49" s="76"/>
      <c r="HH49" s="76"/>
      <c r="HI49" s="76"/>
      <c r="HJ49" s="76"/>
      <c r="HK49" s="76"/>
      <c r="HL49" s="76"/>
      <c r="HM49" s="76"/>
      <c r="HN49" s="76"/>
      <c r="HO49" s="76"/>
      <c r="HP49" s="76"/>
      <c r="HQ49" s="76"/>
      <c r="HR49" s="76"/>
      <c r="HS49" s="76"/>
      <c r="HT49" s="76"/>
      <c r="HU49" s="76"/>
      <c r="HV49" s="76"/>
      <c r="HW49" s="76"/>
      <c r="HX49" s="76"/>
      <c r="HY49" s="76"/>
      <c r="HZ49" s="76"/>
      <c r="IA49" s="76"/>
      <c r="IB49" s="76"/>
      <c r="IC49" s="76"/>
      <c r="ID49" s="76"/>
      <c r="IE49" s="76"/>
      <c r="IF49" s="76"/>
      <c r="IG49" s="76"/>
      <c r="IH49" s="76"/>
      <c r="II49" s="76"/>
      <c r="IJ49" s="76"/>
      <c r="IK49" s="76"/>
      <c r="IL49" s="76"/>
      <c r="IM49" s="76"/>
      <c r="IN49" s="76"/>
      <c r="IO49" s="76"/>
      <c r="IP49" s="76"/>
      <c r="IQ49" s="76"/>
      <c r="IR49" s="76"/>
      <c r="IS49" s="76"/>
      <c r="IT49" s="76"/>
      <c r="IU49" s="76"/>
      <c r="IV49" s="76"/>
      <c r="IW49" s="76"/>
      <c r="IX49" s="76"/>
      <c r="IY49" s="76"/>
      <c r="IZ49" s="76"/>
      <c r="JA49" s="76"/>
      <c r="JB49" s="76"/>
      <c r="JC49" s="76"/>
      <c r="JD49" s="76"/>
      <c r="JE49" s="76"/>
      <c r="JF49" s="76"/>
      <c r="JG49" s="76"/>
      <c r="JH49" s="76"/>
      <c r="JI49" s="76"/>
      <c r="JJ49" s="76"/>
      <c r="JK49" s="76"/>
      <c r="JL49" s="76"/>
      <c r="JM49" s="76"/>
      <c r="JN49" s="76"/>
      <c r="JO49" s="76"/>
      <c r="JP49" s="76"/>
      <c r="JQ49" s="76"/>
      <c r="JR49" s="76"/>
      <c r="JS49" s="76"/>
      <c r="JT49" s="76"/>
      <c r="JU49" s="76"/>
      <c r="JV49" s="76"/>
      <c r="JW49" s="76"/>
      <c r="JX49" s="76"/>
      <c r="JY49" s="76"/>
      <c r="JZ49" s="76"/>
      <c r="KA49" s="76"/>
      <c r="KB49" s="76"/>
      <c r="KC49" s="76"/>
      <c r="KD49" s="76"/>
      <c r="KE49" s="76"/>
      <c r="KF49" s="76"/>
      <c r="KG49" s="76"/>
      <c r="KH49" s="76"/>
      <c r="KI49" s="76"/>
      <c r="KJ49" s="76"/>
      <c r="KK49" s="76"/>
      <c r="KL49" s="76"/>
      <c r="KM49" s="76"/>
      <c r="KN49" s="76"/>
      <c r="KO49" s="76"/>
      <c r="KP49" s="76"/>
      <c r="KQ49" s="76"/>
      <c r="KR49" s="76"/>
      <c r="KS49" s="76"/>
      <c r="KT49" s="76"/>
      <c r="KU49" s="76"/>
      <c r="KV49" s="76"/>
      <c r="KW49" s="76"/>
      <c r="KX49" s="76"/>
      <c r="KY49" s="76"/>
      <c r="KZ49" s="76"/>
      <c r="LA49" s="76"/>
      <c r="LB49" s="76"/>
      <c r="LC49" s="76"/>
      <c r="LD49" s="76"/>
      <c r="LE49" s="76"/>
      <c r="LF49" s="76"/>
      <c r="LG49" s="76"/>
      <c r="LH49" s="76"/>
      <c r="LI49" s="76"/>
      <c r="LJ49" s="76"/>
      <c r="LK49" s="76"/>
      <c r="LL49" s="76"/>
      <c r="LM49" s="76"/>
      <c r="LN49" s="76"/>
      <c r="LO49" s="76"/>
      <c r="LP49" s="76"/>
      <c r="LQ49" s="76"/>
      <c r="LR49" s="76"/>
      <c r="LS49" s="76"/>
      <c r="LT49" s="76"/>
      <c r="LU49" s="76"/>
      <c r="LV49" s="76"/>
      <c r="LW49" s="76"/>
      <c r="LX49" s="76"/>
      <c r="LY49" s="76"/>
      <c r="LZ49" s="76"/>
      <c r="MA49" s="76"/>
      <c r="MB49" s="76"/>
      <c r="MC49" s="76"/>
      <c r="MD49" s="76"/>
      <c r="ME49" s="76"/>
      <c r="MF49" s="76"/>
      <c r="MG49" s="76"/>
      <c r="MH49" s="76"/>
      <c r="MI49" s="76"/>
      <c r="MJ49" s="76"/>
      <c r="MK49" s="76"/>
      <c r="ML49" s="76"/>
      <c r="MM49" s="76"/>
      <c r="MN49" s="76"/>
      <c r="MO49" s="76"/>
      <c r="MP49" s="76"/>
      <c r="MQ49" s="76"/>
      <c r="MR49" s="76"/>
      <c r="MS49" s="76"/>
      <c r="MT49" s="76"/>
      <c r="MU49" s="76"/>
      <c r="MV49" s="76"/>
      <c r="MW49" s="76"/>
      <c r="MX49" s="76"/>
      <c r="MY49" s="76"/>
      <c r="MZ49" s="76"/>
      <c r="NA49" s="76"/>
      <c r="NB49" s="76"/>
      <c r="NC49" s="76"/>
      <c r="ND49" s="76"/>
      <c r="NE49" s="76"/>
      <c r="NF49" s="76"/>
      <c r="NG49" s="76"/>
      <c r="NH49" s="76"/>
      <c r="NI49" s="76"/>
    </row>
    <row r="50" spans="1:374" ht="18" customHeight="1">
      <c r="A50" s="248"/>
      <c r="B50" s="249"/>
      <c r="C50" s="249"/>
      <c r="D50" s="250"/>
      <c r="E50" s="101"/>
      <c r="F50" s="102" t="str">
        <f>Après_Journée</f>
        <v>HHO</v>
      </c>
      <c r="G50" s="103"/>
      <c r="H50" s="76"/>
      <c r="I50" s="76"/>
      <c r="J50" s="76"/>
      <c r="K50" s="76"/>
      <c r="L50" s="76"/>
      <c r="M50" s="76"/>
      <c r="N50" s="76"/>
      <c r="O50" s="76"/>
      <c r="P50" s="76"/>
      <c r="Q50" s="76"/>
      <c r="R50" s="76"/>
      <c r="S50" s="76"/>
      <c r="T50" s="76"/>
      <c r="U50" s="76"/>
      <c r="V50" s="76"/>
      <c r="W50" s="76"/>
      <c r="X50" s="76"/>
      <c r="Y50" s="76"/>
      <c r="Z50" s="76"/>
      <c r="AA50" s="76"/>
      <c r="AB50" s="76"/>
      <c r="AC50" s="76"/>
      <c r="AD50" s="76"/>
      <c r="AE50" s="76"/>
      <c r="AF50" s="76"/>
      <c r="AG50" s="76"/>
      <c r="AH50" s="76"/>
      <c r="AI50" s="76"/>
      <c r="AJ50" s="76"/>
      <c r="AK50" s="76"/>
      <c r="AL50" s="76"/>
      <c r="AM50" s="76"/>
      <c r="AN50" s="76"/>
      <c r="AO50" s="76"/>
      <c r="AP50" s="76"/>
      <c r="AQ50" s="76"/>
      <c r="AR50" s="76"/>
      <c r="AS50" s="76"/>
      <c r="AT50" s="76"/>
      <c r="AU50" s="76"/>
      <c r="AV50" s="76"/>
      <c r="AW50" s="76"/>
      <c r="AX50" s="76"/>
      <c r="AY50" s="76"/>
      <c r="AZ50" s="76"/>
      <c r="BA50" s="76"/>
      <c r="BB50" s="76"/>
      <c r="BC50" s="76"/>
      <c r="BD50" s="76"/>
      <c r="BE50" s="76"/>
      <c r="BF50" s="76"/>
      <c r="BG50" s="76"/>
      <c r="BH50" s="76"/>
      <c r="BI50" s="76"/>
      <c r="BJ50" s="76"/>
      <c r="BK50" s="76"/>
      <c r="BL50" s="76"/>
      <c r="BM50" s="76"/>
      <c r="BN50" s="76"/>
      <c r="BO50" s="76"/>
      <c r="BP50" s="76"/>
      <c r="BQ50" s="76"/>
      <c r="BR50" s="76"/>
      <c r="BS50" s="76"/>
      <c r="BT50" s="76"/>
      <c r="BU50" s="76"/>
      <c r="BV50" s="76"/>
      <c r="BW50" s="76"/>
      <c r="BX50" s="76"/>
      <c r="BY50" s="76"/>
      <c r="BZ50" s="76"/>
      <c r="CA50" s="76"/>
      <c r="CB50" s="76"/>
      <c r="CC50" s="76"/>
      <c r="CD50" s="76"/>
      <c r="CE50" s="76"/>
      <c r="CF50" s="76"/>
      <c r="CG50" s="76"/>
      <c r="CH50" s="76"/>
      <c r="CI50" s="76"/>
      <c r="CJ50" s="76"/>
      <c r="CK50" s="76"/>
      <c r="CL50" s="76"/>
      <c r="CM50" s="76"/>
      <c r="CN50" s="76"/>
      <c r="CO50" s="76"/>
      <c r="CP50" s="76"/>
      <c r="CQ50" s="76"/>
      <c r="CR50" s="76"/>
      <c r="CS50" s="76"/>
      <c r="CT50" s="76"/>
      <c r="CU50" s="76"/>
      <c r="CV50" s="76"/>
      <c r="CW50" s="76"/>
      <c r="CX50" s="76"/>
      <c r="CY50" s="76"/>
      <c r="CZ50" s="76"/>
      <c r="DA50" s="76"/>
      <c r="DB50" s="76"/>
      <c r="DC50" s="76"/>
      <c r="DD50" s="76"/>
      <c r="DE50" s="76"/>
      <c r="DF50" s="76"/>
      <c r="DG50" s="76"/>
      <c r="DH50" s="76"/>
      <c r="DI50" s="76"/>
      <c r="DJ50" s="76"/>
      <c r="DK50" s="76"/>
      <c r="DL50" s="76"/>
      <c r="DM50" s="76"/>
      <c r="DN50" s="76"/>
      <c r="DO50" s="76"/>
      <c r="DP50" s="76"/>
      <c r="DQ50" s="76"/>
      <c r="DR50" s="76"/>
      <c r="DS50" s="76"/>
      <c r="DT50" s="76"/>
      <c r="DU50" s="76"/>
      <c r="DV50" s="76"/>
      <c r="DW50" s="76"/>
      <c r="DX50" s="76"/>
      <c r="DY50" s="76"/>
      <c r="DZ50" s="76"/>
      <c r="EA50" s="76"/>
      <c r="EB50" s="76"/>
      <c r="EC50" s="76"/>
      <c r="ED50" s="76"/>
      <c r="EE50" s="76"/>
      <c r="EF50" s="76"/>
      <c r="EG50" s="76"/>
      <c r="EH50" s="76"/>
      <c r="EI50" s="76"/>
      <c r="EJ50" s="76"/>
      <c r="EK50" s="76"/>
      <c r="EL50" s="76"/>
      <c r="EM50" s="76"/>
      <c r="EN50" s="76"/>
      <c r="EO50" s="76"/>
      <c r="EP50" s="76"/>
      <c r="EQ50" s="76"/>
      <c r="ER50" s="76"/>
      <c r="ES50" s="76"/>
      <c r="ET50" s="76"/>
      <c r="EU50" s="76"/>
      <c r="EV50" s="76"/>
      <c r="EW50" s="76"/>
      <c r="EX50" s="76"/>
      <c r="EY50" s="76"/>
      <c r="EZ50" s="76"/>
      <c r="FA50" s="76"/>
      <c r="FB50" s="76"/>
      <c r="FC50" s="76"/>
      <c r="FD50" s="76"/>
      <c r="FE50" s="76"/>
      <c r="FF50" s="76"/>
      <c r="FG50" s="76"/>
      <c r="FH50" s="76"/>
      <c r="FI50" s="76"/>
      <c r="FJ50" s="76"/>
      <c r="FK50" s="76"/>
      <c r="FL50" s="76"/>
      <c r="FM50" s="76"/>
      <c r="FN50" s="76"/>
      <c r="FO50" s="76"/>
      <c r="FP50" s="76"/>
      <c r="FQ50" s="76"/>
      <c r="FR50" s="76"/>
      <c r="FS50" s="76"/>
      <c r="FT50" s="76"/>
      <c r="FU50" s="76"/>
      <c r="FV50" s="76"/>
      <c r="FW50" s="76"/>
      <c r="FX50" s="76"/>
      <c r="FY50" s="76"/>
      <c r="FZ50" s="76"/>
      <c r="GA50" s="76"/>
      <c r="GB50" s="76"/>
      <c r="GC50" s="76"/>
      <c r="GD50" s="76"/>
      <c r="GE50" s="76"/>
      <c r="GF50" s="76"/>
      <c r="GG50" s="76"/>
      <c r="GH50" s="76"/>
      <c r="GI50" s="76"/>
      <c r="GJ50" s="76"/>
      <c r="GK50" s="76"/>
      <c r="GL50" s="76"/>
      <c r="GM50" s="76"/>
      <c r="GN50" s="76"/>
      <c r="GO50" s="76"/>
      <c r="GP50" s="76"/>
      <c r="GQ50" s="76"/>
      <c r="GR50" s="76"/>
      <c r="GS50" s="76"/>
      <c r="GT50" s="76"/>
      <c r="GU50" s="76"/>
      <c r="GV50" s="76"/>
      <c r="GW50" s="76"/>
      <c r="GX50" s="76"/>
      <c r="GY50" s="76"/>
      <c r="GZ50" s="76"/>
      <c r="HA50" s="76"/>
      <c r="HB50" s="76"/>
      <c r="HC50" s="76"/>
      <c r="HD50" s="76"/>
      <c r="HE50" s="76"/>
      <c r="HF50" s="76"/>
      <c r="HG50" s="76"/>
      <c r="HH50" s="76"/>
      <c r="HI50" s="76"/>
      <c r="HJ50" s="76"/>
      <c r="HK50" s="76"/>
      <c r="HL50" s="76"/>
      <c r="HM50" s="76"/>
      <c r="HN50" s="76"/>
      <c r="HO50" s="76"/>
      <c r="HP50" s="76"/>
      <c r="HQ50" s="76"/>
      <c r="HR50" s="76"/>
      <c r="HS50" s="76"/>
      <c r="HT50" s="76"/>
      <c r="HU50" s="76"/>
      <c r="HV50" s="76"/>
      <c r="HW50" s="76"/>
      <c r="HX50" s="76"/>
      <c r="HY50" s="76"/>
      <c r="HZ50" s="76"/>
      <c r="IA50" s="76"/>
      <c r="IB50" s="76"/>
      <c r="IC50" s="76"/>
      <c r="ID50" s="76"/>
      <c r="IE50" s="76"/>
      <c r="IF50" s="76"/>
      <c r="IG50" s="76"/>
      <c r="IH50" s="76"/>
      <c r="II50" s="76"/>
      <c r="IJ50" s="76"/>
      <c r="IK50" s="76"/>
      <c r="IL50" s="76"/>
      <c r="IM50" s="76"/>
      <c r="IN50" s="76"/>
      <c r="IO50" s="76"/>
      <c r="IP50" s="76"/>
      <c r="IQ50" s="76"/>
      <c r="IR50" s="76"/>
      <c r="IS50" s="76"/>
      <c r="IT50" s="76"/>
      <c r="IU50" s="76"/>
      <c r="IV50" s="76"/>
      <c r="IW50" s="76"/>
      <c r="IX50" s="76"/>
      <c r="IY50" s="76"/>
      <c r="IZ50" s="76"/>
      <c r="JA50" s="76"/>
      <c r="JB50" s="76"/>
      <c r="JC50" s="76"/>
      <c r="JD50" s="76"/>
      <c r="JE50" s="76"/>
      <c r="JF50" s="76"/>
      <c r="JG50" s="76"/>
      <c r="JH50" s="76"/>
      <c r="JI50" s="76"/>
      <c r="JJ50" s="76"/>
      <c r="JK50" s="76"/>
      <c r="JL50" s="76"/>
      <c r="JM50" s="76"/>
      <c r="JN50" s="76"/>
      <c r="JO50" s="76"/>
      <c r="JP50" s="76"/>
      <c r="JQ50" s="76"/>
      <c r="JR50" s="76"/>
      <c r="JS50" s="76"/>
      <c r="JT50" s="76"/>
      <c r="JU50" s="76"/>
      <c r="JV50" s="76"/>
      <c r="JW50" s="76"/>
      <c r="JX50" s="76"/>
      <c r="JY50" s="76"/>
      <c r="JZ50" s="76"/>
      <c r="KA50" s="76"/>
      <c r="KB50" s="76"/>
      <c r="KC50" s="76"/>
      <c r="KD50" s="76"/>
      <c r="KE50" s="76"/>
      <c r="KF50" s="76"/>
      <c r="KG50" s="76"/>
      <c r="KH50" s="76"/>
      <c r="KI50" s="76"/>
      <c r="KJ50" s="76"/>
      <c r="KK50" s="76"/>
      <c r="KL50" s="76"/>
      <c r="KM50" s="76"/>
      <c r="KN50" s="76"/>
      <c r="KO50" s="76"/>
      <c r="KP50" s="76"/>
      <c r="KQ50" s="76"/>
      <c r="KR50" s="76"/>
      <c r="KS50" s="76"/>
      <c r="KT50" s="76"/>
      <c r="KU50" s="76"/>
      <c r="KV50" s="76"/>
      <c r="KW50" s="76"/>
      <c r="KX50" s="76"/>
      <c r="KY50" s="76"/>
      <c r="KZ50" s="76"/>
      <c r="LA50" s="76"/>
      <c r="LB50" s="76"/>
      <c r="LC50" s="76"/>
      <c r="LD50" s="76"/>
      <c r="LE50" s="76"/>
      <c r="LF50" s="76"/>
      <c r="LG50" s="76"/>
      <c r="LH50" s="76"/>
      <c r="LI50" s="76"/>
      <c r="LJ50" s="76"/>
      <c r="LK50" s="76"/>
      <c r="LL50" s="76"/>
      <c r="LM50" s="76"/>
      <c r="LN50" s="76"/>
      <c r="LO50" s="76"/>
      <c r="LP50" s="76"/>
      <c r="LQ50" s="76"/>
      <c r="LR50" s="76"/>
      <c r="LS50" s="76"/>
      <c r="LT50" s="76"/>
      <c r="LU50" s="76"/>
      <c r="LV50" s="76"/>
      <c r="LW50" s="76"/>
      <c r="LX50" s="76"/>
      <c r="LY50" s="76"/>
      <c r="LZ50" s="76"/>
      <c r="MA50" s="76"/>
      <c r="MB50" s="76"/>
      <c r="MC50" s="76"/>
      <c r="MD50" s="76"/>
      <c r="ME50" s="76"/>
      <c r="MF50" s="76"/>
      <c r="MG50" s="76"/>
      <c r="MH50" s="76"/>
      <c r="MI50" s="76"/>
      <c r="MJ50" s="76"/>
      <c r="MK50" s="76"/>
      <c r="ML50" s="76"/>
      <c r="MM50" s="76"/>
      <c r="MN50" s="76"/>
      <c r="MO50" s="76"/>
      <c r="MP50" s="76"/>
      <c r="MQ50" s="76"/>
      <c r="MR50" s="76"/>
      <c r="MS50" s="76"/>
      <c r="MT50" s="76"/>
      <c r="MU50" s="76"/>
      <c r="MV50" s="76"/>
      <c r="MW50" s="76"/>
      <c r="MX50" s="76"/>
      <c r="MY50" s="76"/>
      <c r="MZ50" s="76"/>
      <c r="NA50" s="76"/>
      <c r="NB50" s="76"/>
      <c r="NC50" s="76"/>
      <c r="ND50" s="76"/>
      <c r="NE50" s="76"/>
      <c r="NF50" s="76"/>
      <c r="NG50" s="76"/>
      <c r="NH50" s="76"/>
      <c r="NI50" s="76"/>
    </row>
    <row r="51" spans="1:374" ht="18" customHeight="1">
      <c r="A51" s="242" t="s">
        <v>46</v>
      </c>
      <c r="B51" s="243"/>
      <c r="C51" s="243"/>
      <c r="D51" s="244"/>
      <c r="E51" s="15"/>
      <c r="F51" s="15" t="str">
        <f>Position_journalière</f>
        <v>Position Journalière</v>
      </c>
      <c r="G51" s="15"/>
      <c r="H51" s="76"/>
      <c r="I51" s="76"/>
      <c r="J51" s="76"/>
      <c r="K51" s="76"/>
      <c r="L51" s="76"/>
      <c r="M51" s="76"/>
      <c r="N51" s="76"/>
      <c r="O51" s="76"/>
      <c r="P51" s="76"/>
      <c r="Q51" s="76"/>
      <c r="R51" s="76"/>
      <c r="S51" s="76"/>
      <c r="T51" s="76"/>
      <c r="U51" s="76"/>
      <c r="V51" s="76"/>
      <c r="W51" s="76"/>
      <c r="X51" s="76"/>
      <c r="Y51" s="76"/>
      <c r="Z51" s="76"/>
      <c r="AA51" s="76"/>
      <c r="AB51" s="76"/>
      <c r="AC51" s="76"/>
      <c r="AD51" s="76"/>
      <c r="AE51" s="76"/>
      <c r="AF51" s="76"/>
      <c r="AG51" s="76"/>
      <c r="AH51" s="76"/>
      <c r="AI51" s="76"/>
      <c r="AJ51" s="76"/>
      <c r="AK51" s="76"/>
      <c r="AL51" s="76"/>
      <c r="AM51" s="76"/>
      <c r="AN51" s="76"/>
      <c r="AO51" s="76"/>
      <c r="AP51" s="76"/>
      <c r="AQ51" s="76"/>
      <c r="AR51" s="76"/>
      <c r="AS51" s="76"/>
      <c r="AT51" s="76"/>
      <c r="AU51" s="76"/>
      <c r="AV51" s="76"/>
      <c r="AW51" s="76"/>
      <c r="AX51" s="76"/>
      <c r="AY51" s="76"/>
      <c r="AZ51" s="76"/>
      <c r="BA51" s="76"/>
      <c r="BB51" s="76"/>
      <c r="BC51" s="76"/>
      <c r="BD51" s="76"/>
      <c r="BE51" s="76"/>
      <c r="BF51" s="76"/>
      <c r="BG51" s="76"/>
      <c r="BH51" s="76"/>
      <c r="BI51" s="76"/>
      <c r="BJ51" s="76"/>
      <c r="BK51" s="76"/>
      <c r="BL51" s="76"/>
      <c r="BM51" s="76"/>
      <c r="BN51" s="76"/>
      <c r="BO51" s="76"/>
      <c r="BP51" s="76"/>
      <c r="BQ51" s="76"/>
      <c r="BR51" s="76"/>
      <c r="BS51" s="76"/>
      <c r="BT51" s="76"/>
      <c r="BU51" s="76"/>
      <c r="BV51" s="76"/>
      <c r="BW51" s="76"/>
      <c r="BX51" s="76"/>
      <c r="BY51" s="76"/>
      <c r="BZ51" s="76"/>
      <c r="CA51" s="76"/>
      <c r="CB51" s="76"/>
      <c r="CC51" s="76"/>
      <c r="CD51" s="76"/>
      <c r="CE51" s="76"/>
      <c r="CF51" s="76"/>
      <c r="CG51" s="76"/>
      <c r="CH51" s="76"/>
      <c r="CI51" s="76"/>
      <c r="CJ51" s="76"/>
      <c r="CK51" s="76"/>
      <c r="CL51" s="76"/>
      <c r="CM51" s="76"/>
      <c r="CN51" s="76"/>
      <c r="CO51" s="76"/>
      <c r="CP51" s="76"/>
      <c r="CQ51" s="76"/>
      <c r="CR51" s="76"/>
      <c r="CS51" s="76"/>
      <c r="CT51" s="76"/>
      <c r="CU51" s="76"/>
      <c r="CV51" s="76"/>
      <c r="CW51" s="76"/>
      <c r="CX51" s="76"/>
      <c r="CY51" s="76"/>
      <c r="CZ51" s="76"/>
      <c r="DA51" s="76"/>
      <c r="DB51" s="76"/>
      <c r="DC51" s="76"/>
      <c r="DD51" s="76"/>
      <c r="DE51" s="76"/>
      <c r="DF51" s="76"/>
      <c r="DG51" s="76"/>
      <c r="DH51" s="76"/>
      <c r="DI51" s="76"/>
      <c r="DJ51" s="76"/>
      <c r="DK51" s="76"/>
      <c r="DL51" s="76"/>
      <c r="DM51" s="76"/>
      <c r="DN51" s="76"/>
      <c r="DO51" s="76"/>
      <c r="DP51" s="76"/>
      <c r="DQ51" s="76"/>
      <c r="DR51" s="76"/>
      <c r="DS51" s="76"/>
      <c r="DT51" s="76"/>
      <c r="DU51" s="76"/>
      <c r="DV51" s="76"/>
      <c r="DW51" s="76"/>
      <c r="DX51" s="76"/>
      <c r="DY51" s="76"/>
      <c r="DZ51" s="76"/>
      <c r="EA51" s="76"/>
      <c r="EB51" s="76"/>
      <c r="EC51" s="76"/>
      <c r="ED51" s="76"/>
      <c r="EE51" s="76"/>
      <c r="EF51" s="76"/>
      <c r="EG51" s="76"/>
      <c r="EH51" s="76"/>
      <c r="EI51" s="76"/>
      <c r="EJ51" s="76"/>
      <c r="EK51" s="76"/>
      <c r="EL51" s="76"/>
      <c r="EM51" s="76"/>
      <c r="EN51" s="76"/>
      <c r="EO51" s="76"/>
      <c r="EP51" s="76"/>
      <c r="EQ51" s="76"/>
      <c r="ER51" s="76"/>
      <c r="ES51" s="76"/>
      <c r="ET51" s="76"/>
      <c r="EU51" s="76"/>
      <c r="EV51" s="76"/>
      <c r="EW51" s="76"/>
      <c r="EX51" s="76"/>
      <c r="EY51" s="76"/>
      <c r="EZ51" s="76"/>
      <c r="FA51" s="76"/>
      <c r="FB51" s="76"/>
      <c r="FC51" s="76"/>
      <c r="FD51" s="76"/>
      <c r="FE51" s="76"/>
      <c r="FF51" s="76"/>
      <c r="FG51" s="76"/>
      <c r="FH51" s="76"/>
      <c r="FI51" s="76"/>
      <c r="FJ51" s="76"/>
      <c r="FK51" s="76"/>
      <c r="FL51" s="76"/>
      <c r="FM51" s="76"/>
      <c r="FN51" s="76"/>
      <c r="FO51" s="76"/>
      <c r="FP51" s="76"/>
      <c r="FQ51" s="76"/>
      <c r="FR51" s="76"/>
      <c r="FS51" s="76"/>
      <c r="FT51" s="76"/>
      <c r="FU51" s="76"/>
      <c r="FV51" s="76"/>
      <c r="FW51" s="76"/>
      <c r="FX51" s="76"/>
      <c r="FY51" s="76"/>
      <c r="FZ51" s="76"/>
      <c r="GA51" s="76"/>
      <c r="GB51" s="76"/>
      <c r="GC51" s="76"/>
      <c r="GD51" s="76"/>
      <c r="GE51" s="76"/>
      <c r="GF51" s="76"/>
      <c r="GG51" s="76"/>
      <c r="GH51" s="76"/>
      <c r="GI51" s="76"/>
      <c r="GJ51" s="76"/>
      <c r="GK51" s="76"/>
      <c r="GL51" s="76"/>
      <c r="GM51" s="76"/>
      <c r="GN51" s="76"/>
      <c r="GO51" s="76"/>
      <c r="GP51" s="76"/>
      <c r="GQ51" s="76"/>
      <c r="GR51" s="76"/>
      <c r="GS51" s="76"/>
      <c r="GT51" s="76"/>
      <c r="GU51" s="76"/>
      <c r="GV51" s="76"/>
      <c r="GW51" s="76"/>
      <c r="GX51" s="76"/>
      <c r="GY51" s="76"/>
      <c r="GZ51" s="76"/>
      <c r="HA51" s="76"/>
      <c r="HB51" s="76"/>
      <c r="HC51" s="76"/>
      <c r="HD51" s="76"/>
      <c r="HE51" s="76"/>
      <c r="HF51" s="76"/>
      <c r="HG51" s="76"/>
      <c r="HH51" s="76"/>
      <c r="HI51" s="76"/>
      <c r="HJ51" s="76"/>
      <c r="HK51" s="76"/>
      <c r="HL51" s="76"/>
      <c r="HM51" s="76"/>
      <c r="HN51" s="76"/>
      <c r="HO51" s="76"/>
      <c r="HP51" s="76"/>
      <c r="HQ51" s="76"/>
      <c r="HR51" s="76"/>
      <c r="HS51" s="76"/>
      <c r="HT51" s="76"/>
      <c r="HU51" s="76"/>
      <c r="HV51" s="76"/>
      <c r="HW51" s="76"/>
      <c r="HX51" s="76"/>
      <c r="HY51" s="76"/>
      <c r="HZ51" s="76"/>
      <c r="IA51" s="76"/>
      <c r="IB51" s="76"/>
      <c r="IC51" s="76"/>
      <c r="ID51" s="76"/>
      <c r="IE51" s="76"/>
      <c r="IF51" s="76"/>
      <c r="IG51" s="76"/>
      <c r="IH51" s="76"/>
      <c r="II51" s="76"/>
      <c r="IJ51" s="76"/>
      <c r="IK51" s="76"/>
      <c r="IL51" s="76"/>
      <c r="IM51" s="76"/>
      <c r="IN51" s="76"/>
      <c r="IO51" s="76"/>
      <c r="IP51" s="76"/>
      <c r="IQ51" s="76"/>
      <c r="IR51" s="76"/>
      <c r="IS51" s="76"/>
      <c r="IT51" s="76"/>
      <c r="IU51" s="76"/>
      <c r="IV51" s="76"/>
      <c r="IW51" s="76"/>
      <c r="IX51" s="76"/>
      <c r="IY51" s="76"/>
      <c r="IZ51" s="76"/>
      <c r="JA51" s="76"/>
      <c r="JB51" s="76"/>
      <c r="JC51" s="76"/>
      <c r="JD51" s="76"/>
      <c r="JE51" s="76"/>
      <c r="JF51" s="76"/>
      <c r="JG51" s="76"/>
      <c r="JH51" s="76"/>
      <c r="JI51" s="76"/>
      <c r="JJ51" s="76"/>
      <c r="JK51" s="76"/>
      <c r="JL51" s="76"/>
      <c r="JM51" s="76"/>
      <c r="JN51" s="76"/>
      <c r="JO51" s="76"/>
      <c r="JP51" s="76"/>
      <c r="JQ51" s="76"/>
      <c r="JR51" s="76"/>
      <c r="JS51" s="76"/>
      <c r="JT51" s="76"/>
      <c r="JU51" s="76"/>
      <c r="JV51" s="76"/>
      <c r="JW51" s="76"/>
      <c r="JX51" s="76"/>
      <c r="JY51" s="76"/>
      <c r="JZ51" s="76"/>
      <c r="KA51" s="76"/>
      <c r="KB51" s="76"/>
      <c r="KC51" s="76"/>
      <c r="KD51" s="76"/>
      <c r="KE51" s="76"/>
      <c r="KF51" s="76"/>
      <c r="KG51" s="76"/>
      <c r="KH51" s="76"/>
      <c r="KI51" s="76"/>
      <c r="KJ51" s="76"/>
      <c r="KK51" s="76"/>
      <c r="KL51" s="76"/>
      <c r="KM51" s="76"/>
      <c r="KN51" s="76"/>
      <c r="KO51" s="76"/>
      <c r="KP51" s="76"/>
      <c r="KQ51" s="76"/>
      <c r="KR51" s="76"/>
      <c r="KS51" s="76"/>
      <c r="KT51" s="76"/>
      <c r="KU51" s="76"/>
      <c r="KV51" s="76"/>
      <c r="KW51" s="76"/>
      <c r="KX51" s="76"/>
      <c r="KY51" s="76"/>
      <c r="KZ51" s="76"/>
      <c r="LA51" s="76"/>
      <c r="LB51" s="76"/>
      <c r="LC51" s="76"/>
      <c r="LD51" s="76"/>
      <c r="LE51" s="76"/>
      <c r="LF51" s="76"/>
      <c r="LG51" s="76"/>
      <c r="LH51" s="76"/>
      <c r="LI51" s="76"/>
      <c r="LJ51" s="76"/>
      <c r="LK51" s="76"/>
      <c r="LL51" s="76"/>
      <c r="LM51" s="76"/>
      <c r="LN51" s="76"/>
      <c r="LO51" s="76"/>
      <c r="LP51" s="76"/>
      <c r="LQ51" s="76"/>
      <c r="LR51" s="76"/>
      <c r="LS51" s="76"/>
      <c r="LT51" s="76"/>
      <c r="LU51" s="76"/>
      <c r="LV51" s="76"/>
      <c r="LW51" s="76"/>
      <c r="LX51" s="76"/>
      <c r="LY51" s="76"/>
      <c r="LZ51" s="76"/>
      <c r="MA51" s="76"/>
      <c r="MB51" s="76"/>
      <c r="MC51" s="76"/>
      <c r="MD51" s="76"/>
      <c r="ME51" s="76"/>
      <c r="MF51" s="76"/>
      <c r="MG51" s="76"/>
      <c r="MH51" s="76"/>
      <c r="MI51" s="76"/>
      <c r="MJ51" s="76"/>
      <c r="MK51" s="76"/>
      <c r="ML51" s="76"/>
      <c r="MM51" s="76"/>
      <c r="MN51" s="76"/>
      <c r="MO51" s="76"/>
      <c r="MP51" s="76"/>
      <c r="MQ51" s="76"/>
      <c r="MR51" s="76"/>
      <c r="MS51" s="76"/>
      <c r="MT51" s="76"/>
      <c r="MU51" s="76"/>
      <c r="MV51" s="76"/>
      <c r="MW51" s="76"/>
      <c r="MX51" s="76"/>
      <c r="MY51" s="76"/>
      <c r="MZ51" s="76"/>
      <c r="NA51" s="76"/>
      <c r="NB51" s="76"/>
      <c r="NC51" s="76"/>
      <c r="ND51" s="76"/>
      <c r="NE51" s="76"/>
      <c r="NF51" s="76"/>
      <c r="NG51" s="76"/>
      <c r="NH51" s="76"/>
      <c r="NI51" s="76"/>
      <c r="NJ51" s="2">
        <f ca="1">IF(DAY(NI$15)=1,COUNTIF(INDIRECT("H"&amp;ROW()&amp;":NH"&amp;ROW()),CP)+COUNTIF(INDIRECT("H"&amp;ROW()&amp;":NH"&amp;ROW()),CP_2)/2,COUNTIF(INDIRECT("H"&amp;ROW()&amp;":NI"&amp;ROW()),CP)+COUNTIF(INDIRECT("H"&amp;ROW()&amp;":NI"&amp;ROW()),CP_2)/2)</f>
        <v>0</v>
      </c>
    </row>
    <row r="52" spans="1:374" ht="18" customHeight="1">
      <c r="A52" s="245"/>
      <c r="B52" s="246"/>
      <c r="C52" s="246"/>
      <c r="D52" s="247"/>
      <c r="E52" s="101"/>
      <c r="F52" s="102" t="str">
        <f>Avant_Journée</f>
        <v>HHO</v>
      </c>
      <c r="G52" s="103"/>
      <c r="H52" s="76"/>
      <c r="I52" s="76"/>
      <c r="J52" s="76"/>
      <c r="K52" s="76"/>
      <c r="L52" s="76"/>
      <c r="M52" s="76"/>
      <c r="N52" s="76"/>
      <c r="O52" s="76"/>
      <c r="P52" s="76"/>
      <c r="Q52" s="76"/>
      <c r="R52" s="76"/>
      <c r="S52" s="76"/>
      <c r="T52" s="76"/>
      <c r="U52" s="76"/>
      <c r="V52" s="76"/>
      <c r="W52" s="76"/>
      <c r="X52" s="76"/>
      <c r="Y52" s="76"/>
      <c r="Z52" s="76"/>
      <c r="AA52" s="76"/>
      <c r="AB52" s="76"/>
      <c r="AC52" s="76"/>
      <c r="AD52" s="76"/>
      <c r="AE52" s="76"/>
      <c r="AF52" s="76"/>
      <c r="AG52" s="76"/>
      <c r="AH52" s="76"/>
      <c r="AI52" s="76"/>
      <c r="AJ52" s="76"/>
      <c r="AK52" s="76"/>
      <c r="AL52" s="76"/>
      <c r="AM52" s="76"/>
      <c r="AN52" s="76"/>
      <c r="AO52" s="76"/>
      <c r="AP52" s="76"/>
      <c r="AQ52" s="76"/>
      <c r="AR52" s="76"/>
      <c r="AS52" s="76"/>
      <c r="AT52" s="76"/>
      <c r="AU52" s="76"/>
      <c r="AV52" s="76"/>
      <c r="AW52" s="76"/>
      <c r="AX52" s="76"/>
      <c r="AY52" s="76"/>
      <c r="AZ52" s="76"/>
      <c r="BA52" s="76"/>
      <c r="BB52" s="76"/>
      <c r="BC52" s="76"/>
      <c r="BD52" s="76"/>
      <c r="BE52" s="76"/>
      <c r="BF52" s="76"/>
      <c r="BG52" s="76"/>
      <c r="BH52" s="76"/>
      <c r="BI52" s="76"/>
      <c r="BJ52" s="76"/>
      <c r="BK52" s="76"/>
      <c r="BL52" s="76"/>
      <c r="BM52" s="76"/>
      <c r="BN52" s="76"/>
      <c r="BO52" s="76"/>
      <c r="BP52" s="76"/>
      <c r="BQ52" s="76"/>
      <c r="BR52" s="76"/>
      <c r="BS52" s="76"/>
      <c r="BT52" s="76"/>
      <c r="BU52" s="76"/>
      <c r="BV52" s="76"/>
      <c r="BW52" s="76"/>
      <c r="BX52" s="76"/>
      <c r="BY52" s="76"/>
      <c r="BZ52" s="76"/>
      <c r="CA52" s="76"/>
      <c r="CB52" s="76"/>
      <c r="CC52" s="76"/>
      <c r="CD52" s="76"/>
      <c r="CE52" s="76"/>
      <c r="CF52" s="76"/>
      <c r="CG52" s="76"/>
      <c r="CH52" s="76"/>
      <c r="CI52" s="76"/>
      <c r="CJ52" s="76"/>
      <c r="CK52" s="76"/>
      <c r="CL52" s="76"/>
      <c r="CM52" s="76"/>
      <c r="CN52" s="76"/>
      <c r="CO52" s="76"/>
      <c r="CP52" s="76"/>
      <c r="CQ52" s="76"/>
      <c r="CR52" s="76"/>
      <c r="CS52" s="76"/>
      <c r="CT52" s="76"/>
      <c r="CU52" s="76"/>
      <c r="CV52" s="76"/>
      <c r="CW52" s="76"/>
      <c r="CX52" s="76"/>
      <c r="CY52" s="76"/>
      <c r="CZ52" s="76"/>
      <c r="DA52" s="76"/>
      <c r="DB52" s="76"/>
      <c r="DC52" s="76"/>
      <c r="DD52" s="76"/>
      <c r="DE52" s="76"/>
      <c r="DF52" s="76"/>
      <c r="DG52" s="76"/>
      <c r="DH52" s="76"/>
      <c r="DI52" s="76"/>
      <c r="DJ52" s="76"/>
      <c r="DK52" s="76"/>
      <c r="DL52" s="76"/>
      <c r="DM52" s="76"/>
      <c r="DN52" s="76"/>
      <c r="DO52" s="76"/>
      <c r="DP52" s="76"/>
      <c r="DQ52" s="76"/>
      <c r="DR52" s="76"/>
      <c r="DS52" s="76"/>
      <c r="DT52" s="76"/>
      <c r="DU52" s="76"/>
      <c r="DV52" s="76"/>
      <c r="DW52" s="76"/>
      <c r="DX52" s="76"/>
      <c r="DY52" s="76"/>
      <c r="DZ52" s="76"/>
      <c r="EA52" s="76"/>
      <c r="EB52" s="76"/>
      <c r="EC52" s="76"/>
      <c r="ED52" s="76"/>
      <c r="EE52" s="76"/>
      <c r="EF52" s="76"/>
      <c r="EG52" s="76"/>
      <c r="EH52" s="76"/>
      <c r="EI52" s="76"/>
      <c r="EJ52" s="76"/>
      <c r="EK52" s="76"/>
      <c r="EL52" s="76"/>
      <c r="EM52" s="76"/>
      <c r="EN52" s="76"/>
      <c r="EO52" s="76"/>
      <c r="EP52" s="76"/>
      <c r="EQ52" s="76"/>
      <c r="ER52" s="76"/>
      <c r="ES52" s="76"/>
      <c r="ET52" s="76"/>
      <c r="EU52" s="76"/>
      <c r="EV52" s="76"/>
      <c r="EW52" s="76"/>
      <c r="EX52" s="76"/>
      <c r="EY52" s="76"/>
      <c r="EZ52" s="76"/>
      <c r="FA52" s="76"/>
      <c r="FB52" s="76"/>
      <c r="FC52" s="76"/>
      <c r="FD52" s="76"/>
      <c r="FE52" s="76"/>
      <c r="FF52" s="76"/>
      <c r="FG52" s="76"/>
      <c r="FH52" s="76"/>
      <c r="FI52" s="76"/>
      <c r="FJ52" s="76"/>
      <c r="FK52" s="76"/>
      <c r="FL52" s="76"/>
      <c r="FM52" s="76"/>
      <c r="FN52" s="76"/>
      <c r="FO52" s="76"/>
      <c r="FP52" s="76"/>
      <c r="FQ52" s="76"/>
      <c r="FR52" s="76"/>
      <c r="FS52" s="76"/>
      <c r="FT52" s="76"/>
      <c r="FU52" s="76"/>
      <c r="FV52" s="76"/>
      <c r="FW52" s="76"/>
      <c r="FX52" s="76"/>
      <c r="FY52" s="76"/>
      <c r="FZ52" s="76"/>
      <c r="GA52" s="76"/>
      <c r="GB52" s="76"/>
      <c r="GC52" s="76"/>
      <c r="GD52" s="76"/>
      <c r="GE52" s="76"/>
      <c r="GF52" s="76"/>
      <c r="GG52" s="76"/>
      <c r="GH52" s="76"/>
      <c r="GI52" s="76"/>
      <c r="GJ52" s="76"/>
      <c r="GK52" s="76"/>
      <c r="GL52" s="76"/>
      <c r="GM52" s="76"/>
      <c r="GN52" s="76"/>
      <c r="GO52" s="76"/>
      <c r="GP52" s="76"/>
      <c r="GQ52" s="76"/>
      <c r="GR52" s="76"/>
      <c r="GS52" s="76"/>
      <c r="GT52" s="76"/>
      <c r="GU52" s="76"/>
      <c r="GV52" s="76"/>
      <c r="GW52" s="76"/>
      <c r="GX52" s="76"/>
      <c r="GY52" s="76"/>
      <c r="GZ52" s="76"/>
      <c r="HA52" s="76"/>
      <c r="HB52" s="76"/>
      <c r="HC52" s="76"/>
      <c r="HD52" s="76"/>
      <c r="HE52" s="76"/>
      <c r="HF52" s="76"/>
      <c r="HG52" s="76"/>
      <c r="HH52" s="76"/>
      <c r="HI52" s="76"/>
      <c r="HJ52" s="76"/>
      <c r="HK52" s="76"/>
      <c r="HL52" s="76"/>
      <c r="HM52" s="76"/>
      <c r="HN52" s="76"/>
      <c r="HO52" s="76"/>
      <c r="HP52" s="76"/>
      <c r="HQ52" s="76"/>
      <c r="HR52" s="76"/>
      <c r="HS52" s="76"/>
      <c r="HT52" s="76"/>
      <c r="HU52" s="76"/>
      <c r="HV52" s="76"/>
      <c r="HW52" s="76"/>
      <c r="HX52" s="76"/>
      <c r="HY52" s="76"/>
      <c r="HZ52" s="76"/>
      <c r="IA52" s="76"/>
      <c r="IB52" s="76"/>
      <c r="IC52" s="76"/>
      <c r="ID52" s="76"/>
      <c r="IE52" s="76"/>
      <c r="IF52" s="76"/>
      <c r="IG52" s="76"/>
      <c r="IH52" s="76"/>
      <c r="II52" s="76"/>
      <c r="IJ52" s="76"/>
      <c r="IK52" s="76"/>
      <c r="IL52" s="76"/>
      <c r="IM52" s="76"/>
      <c r="IN52" s="76"/>
      <c r="IO52" s="76"/>
      <c r="IP52" s="76"/>
      <c r="IQ52" s="76"/>
      <c r="IR52" s="76"/>
      <c r="IS52" s="76"/>
      <c r="IT52" s="76"/>
      <c r="IU52" s="76"/>
      <c r="IV52" s="76"/>
      <c r="IW52" s="76"/>
      <c r="IX52" s="76"/>
      <c r="IY52" s="76"/>
      <c r="IZ52" s="76"/>
      <c r="JA52" s="76"/>
      <c r="JB52" s="76"/>
      <c r="JC52" s="76"/>
      <c r="JD52" s="76"/>
      <c r="JE52" s="76"/>
      <c r="JF52" s="76"/>
      <c r="JG52" s="76"/>
      <c r="JH52" s="76"/>
      <c r="JI52" s="76"/>
      <c r="JJ52" s="76"/>
      <c r="JK52" s="76"/>
      <c r="JL52" s="76"/>
      <c r="JM52" s="76"/>
      <c r="JN52" s="76"/>
      <c r="JO52" s="76"/>
      <c r="JP52" s="76"/>
      <c r="JQ52" s="76"/>
      <c r="JR52" s="76"/>
      <c r="JS52" s="76"/>
      <c r="JT52" s="76"/>
      <c r="JU52" s="76"/>
      <c r="JV52" s="76"/>
      <c r="JW52" s="76"/>
      <c r="JX52" s="76"/>
      <c r="JY52" s="76"/>
      <c r="JZ52" s="76"/>
      <c r="KA52" s="76"/>
      <c r="KB52" s="76"/>
      <c r="KC52" s="76"/>
      <c r="KD52" s="76"/>
      <c r="KE52" s="76"/>
      <c r="KF52" s="76"/>
      <c r="KG52" s="76"/>
      <c r="KH52" s="76"/>
      <c r="KI52" s="76"/>
      <c r="KJ52" s="76"/>
      <c r="KK52" s="76"/>
      <c r="KL52" s="76"/>
      <c r="KM52" s="76"/>
      <c r="KN52" s="76"/>
      <c r="KO52" s="76"/>
      <c r="KP52" s="76"/>
      <c r="KQ52" s="76"/>
      <c r="KR52" s="76"/>
      <c r="KS52" s="76"/>
      <c r="KT52" s="76"/>
      <c r="KU52" s="76"/>
      <c r="KV52" s="76"/>
      <c r="KW52" s="76"/>
      <c r="KX52" s="76"/>
      <c r="KY52" s="76"/>
      <c r="KZ52" s="76"/>
      <c r="LA52" s="76"/>
      <c r="LB52" s="76"/>
      <c r="LC52" s="76"/>
      <c r="LD52" s="76"/>
      <c r="LE52" s="76"/>
      <c r="LF52" s="76"/>
      <c r="LG52" s="76"/>
      <c r="LH52" s="76"/>
      <c r="LI52" s="76"/>
      <c r="LJ52" s="76"/>
      <c r="LK52" s="76"/>
      <c r="LL52" s="76"/>
      <c r="LM52" s="76"/>
      <c r="LN52" s="76"/>
      <c r="LO52" s="76"/>
      <c r="LP52" s="76"/>
      <c r="LQ52" s="76"/>
      <c r="LR52" s="76"/>
      <c r="LS52" s="76"/>
      <c r="LT52" s="76"/>
      <c r="LU52" s="76"/>
      <c r="LV52" s="76"/>
      <c r="LW52" s="76"/>
      <c r="LX52" s="76"/>
      <c r="LY52" s="76"/>
      <c r="LZ52" s="76"/>
      <c r="MA52" s="76"/>
      <c r="MB52" s="76"/>
      <c r="MC52" s="76"/>
      <c r="MD52" s="76"/>
      <c r="ME52" s="76"/>
      <c r="MF52" s="76"/>
      <c r="MG52" s="76"/>
      <c r="MH52" s="76"/>
      <c r="MI52" s="76"/>
      <c r="MJ52" s="76"/>
      <c r="MK52" s="76"/>
      <c r="ML52" s="76"/>
      <c r="MM52" s="76"/>
      <c r="MN52" s="76"/>
      <c r="MO52" s="76"/>
      <c r="MP52" s="76"/>
      <c r="MQ52" s="76"/>
      <c r="MR52" s="76"/>
      <c r="MS52" s="76"/>
      <c r="MT52" s="76"/>
      <c r="MU52" s="76"/>
      <c r="MV52" s="76"/>
      <c r="MW52" s="76"/>
      <c r="MX52" s="76"/>
      <c r="MY52" s="76"/>
      <c r="MZ52" s="76"/>
      <c r="NA52" s="76"/>
      <c r="NB52" s="76"/>
      <c r="NC52" s="76"/>
      <c r="ND52" s="76"/>
      <c r="NE52" s="76"/>
      <c r="NF52" s="76"/>
      <c r="NG52" s="76"/>
      <c r="NH52" s="76"/>
      <c r="NI52" s="76"/>
    </row>
    <row r="53" spans="1:374" ht="18" customHeight="1">
      <c r="A53" s="245"/>
      <c r="B53" s="246"/>
      <c r="C53" s="246"/>
      <c r="D53" s="247"/>
      <c r="E53" s="18"/>
      <c r="F53" s="239" t="str">
        <f>Pendant_Journée</f>
        <v>HO</v>
      </c>
      <c r="G53" s="19"/>
      <c r="H53" s="76"/>
      <c r="I53" s="76"/>
      <c r="J53" s="76"/>
      <c r="K53" s="76"/>
      <c r="L53" s="76"/>
      <c r="M53" s="76"/>
      <c r="N53" s="76"/>
      <c r="O53" s="76"/>
      <c r="P53" s="76"/>
      <c r="Q53" s="76"/>
      <c r="R53" s="76"/>
      <c r="S53" s="76"/>
      <c r="T53" s="76"/>
      <c r="U53" s="76"/>
      <c r="V53" s="76"/>
      <c r="W53" s="76"/>
      <c r="X53" s="76"/>
      <c r="Y53" s="76"/>
      <c r="Z53" s="76"/>
      <c r="AA53" s="76"/>
      <c r="AB53" s="76"/>
      <c r="AC53" s="76"/>
      <c r="AD53" s="76"/>
      <c r="AE53" s="76"/>
      <c r="AF53" s="76"/>
      <c r="AG53" s="76"/>
      <c r="AH53" s="76"/>
      <c r="AI53" s="76"/>
      <c r="AJ53" s="76"/>
      <c r="AK53" s="76"/>
      <c r="AL53" s="76"/>
      <c r="AM53" s="76"/>
      <c r="AN53" s="76"/>
      <c r="AO53" s="76"/>
      <c r="AP53" s="76"/>
      <c r="AQ53" s="76"/>
      <c r="AR53" s="76"/>
      <c r="AS53" s="76"/>
      <c r="AT53" s="76"/>
      <c r="AU53" s="76"/>
      <c r="AV53" s="76"/>
      <c r="AW53" s="76"/>
      <c r="AX53" s="76"/>
      <c r="AY53" s="76"/>
      <c r="AZ53" s="76"/>
      <c r="BA53" s="76"/>
      <c r="BB53" s="76"/>
      <c r="BC53" s="76"/>
      <c r="BD53" s="76"/>
      <c r="BE53" s="76"/>
      <c r="BF53" s="76"/>
      <c r="BG53" s="76"/>
      <c r="BH53" s="76"/>
      <c r="BI53" s="76"/>
      <c r="BJ53" s="76"/>
      <c r="BK53" s="76"/>
      <c r="BL53" s="76"/>
      <c r="BM53" s="76"/>
      <c r="BN53" s="76"/>
      <c r="BO53" s="76"/>
      <c r="BP53" s="76"/>
      <c r="BQ53" s="76"/>
      <c r="BR53" s="76"/>
      <c r="BS53" s="76"/>
      <c r="BT53" s="76"/>
      <c r="BU53" s="76"/>
      <c r="BV53" s="76"/>
      <c r="BW53" s="76"/>
      <c r="BX53" s="76"/>
      <c r="BY53" s="76"/>
      <c r="BZ53" s="76"/>
      <c r="CA53" s="76"/>
      <c r="CB53" s="76"/>
      <c r="CC53" s="76"/>
      <c r="CD53" s="76"/>
      <c r="CE53" s="76"/>
      <c r="CF53" s="76"/>
      <c r="CG53" s="76"/>
      <c r="CH53" s="76"/>
      <c r="CI53" s="76"/>
      <c r="CJ53" s="76"/>
      <c r="CK53" s="76"/>
      <c r="CL53" s="76"/>
      <c r="CM53" s="76"/>
      <c r="CN53" s="76"/>
      <c r="CO53" s="76"/>
      <c r="CP53" s="76"/>
      <c r="CQ53" s="76"/>
      <c r="CR53" s="76"/>
      <c r="CS53" s="76"/>
      <c r="CT53" s="76"/>
      <c r="CU53" s="76"/>
      <c r="CV53" s="76"/>
      <c r="CW53" s="76"/>
      <c r="CX53" s="76"/>
      <c r="CY53" s="76"/>
      <c r="CZ53" s="76"/>
      <c r="DA53" s="76"/>
      <c r="DB53" s="76"/>
      <c r="DC53" s="76"/>
      <c r="DD53" s="76"/>
      <c r="DE53" s="76"/>
      <c r="DF53" s="76"/>
      <c r="DG53" s="76"/>
      <c r="DH53" s="76"/>
      <c r="DI53" s="76"/>
      <c r="DJ53" s="76"/>
      <c r="DK53" s="76"/>
      <c r="DL53" s="76"/>
      <c r="DM53" s="76"/>
      <c r="DN53" s="76"/>
      <c r="DO53" s="76"/>
      <c r="DP53" s="76"/>
      <c r="DQ53" s="76"/>
      <c r="DR53" s="76"/>
      <c r="DS53" s="76"/>
      <c r="DT53" s="76"/>
      <c r="DU53" s="76"/>
      <c r="DV53" s="76"/>
      <c r="DW53" s="76"/>
      <c r="DX53" s="76"/>
      <c r="DY53" s="76"/>
      <c r="DZ53" s="76"/>
      <c r="EA53" s="76"/>
      <c r="EB53" s="76"/>
      <c r="EC53" s="76"/>
      <c r="ED53" s="76"/>
      <c r="EE53" s="76"/>
      <c r="EF53" s="76"/>
      <c r="EG53" s="76"/>
      <c r="EH53" s="76"/>
      <c r="EI53" s="76"/>
      <c r="EJ53" s="76"/>
      <c r="EK53" s="76"/>
      <c r="EL53" s="76"/>
      <c r="EM53" s="76"/>
      <c r="EN53" s="76"/>
      <c r="EO53" s="76"/>
      <c r="EP53" s="76"/>
      <c r="EQ53" s="76"/>
      <c r="ER53" s="76"/>
      <c r="ES53" s="76"/>
      <c r="ET53" s="76"/>
      <c r="EU53" s="76"/>
      <c r="EV53" s="76"/>
      <c r="EW53" s="76"/>
      <c r="EX53" s="76"/>
      <c r="EY53" s="76"/>
      <c r="EZ53" s="76"/>
      <c r="FA53" s="76"/>
      <c r="FB53" s="76"/>
      <c r="FC53" s="76"/>
      <c r="FD53" s="76"/>
      <c r="FE53" s="76"/>
      <c r="FF53" s="76"/>
      <c r="FG53" s="76"/>
      <c r="FH53" s="76"/>
      <c r="FI53" s="76"/>
      <c r="FJ53" s="76"/>
      <c r="FK53" s="76"/>
      <c r="FL53" s="76"/>
      <c r="FM53" s="76"/>
      <c r="FN53" s="76"/>
      <c r="FO53" s="76"/>
      <c r="FP53" s="76"/>
      <c r="FQ53" s="76"/>
      <c r="FR53" s="76"/>
      <c r="FS53" s="76"/>
      <c r="FT53" s="76"/>
      <c r="FU53" s="76"/>
      <c r="FV53" s="76"/>
      <c r="FW53" s="76"/>
      <c r="FX53" s="76"/>
      <c r="FY53" s="76"/>
      <c r="FZ53" s="76"/>
      <c r="GA53" s="76"/>
      <c r="GB53" s="76"/>
      <c r="GC53" s="76"/>
      <c r="GD53" s="76"/>
      <c r="GE53" s="76"/>
      <c r="GF53" s="76"/>
      <c r="GG53" s="76"/>
      <c r="GH53" s="76"/>
      <c r="GI53" s="76"/>
      <c r="GJ53" s="76"/>
      <c r="GK53" s="76"/>
      <c r="GL53" s="76"/>
      <c r="GM53" s="76"/>
      <c r="GN53" s="76"/>
      <c r="GO53" s="76"/>
      <c r="GP53" s="76"/>
      <c r="GQ53" s="76"/>
      <c r="GR53" s="76"/>
      <c r="GS53" s="76"/>
      <c r="GT53" s="76"/>
      <c r="GU53" s="76"/>
      <c r="GV53" s="76"/>
      <c r="GW53" s="76"/>
      <c r="GX53" s="76"/>
      <c r="GY53" s="76"/>
      <c r="GZ53" s="76"/>
      <c r="HA53" s="76"/>
      <c r="HB53" s="76"/>
      <c r="HC53" s="76"/>
      <c r="HD53" s="76"/>
      <c r="HE53" s="76"/>
      <c r="HF53" s="76"/>
      <c r="HG53" s="76"/>
      <c r="HH53" s="76"/>
      <c r="HI53" s="76"/>
      <c r="HJ53" s="76"/>
      <c r="HK53" s="76"/>
      <c r="HL53" s="76"/>
      <c r="HM53" s="76"/>
      <c r="HN53" s="76"/>
      <c r="HO53" s="76"/>
      <c r="HP53" s="76"/>
      <c r="HQ53" s="76"/>
      <c r="HR53" s="76"/>
      <c r="HS53" s="76"/>
      <c r="HT53" s="76"/>
      <c r="HU53" s="76"/>
      <c r="HV53" s="76"/>
      <c r="HW53" s="76"/>
      <c r="HX53" s="76"/>
      <c r="HY53" s="76"/>
      <c r="HZ53" s="76"/>
      <c r="IA53" s="76"/>
      <c r="IB53" s="76"/>
      <c r="IC53" s="76"/>
      <c r="ID53" s="76"/>
      <c r="IE53" s="76"/>
      <c r="IF53" s="76"/>
      <c r="IG53" s="76"/>
      <c r="IH53" s="76"/>
      <c r="II53" s="76"/>
      <c r="IJ53" s="76"/>
      <c r="IK53" s="76"/>
      <c r="IL53" s="76"/>
      <c r="IM53" s="76"/>
      <c r="IN53" s="76"/>
      <c r="IO53" s="76"/>
      <c r="IP53" s="76"/>
      <c r="IQ53" s="76"/>
      <c r="IR53" s="76"/>
      <c r="IS53" s="76"/>
      <c r="IT53" s="76"/>
      <c r="IU53" s="76"/>
      <c r="IV53" s="76"/>
      <c r="IW53" s="76"/>
      <c r="IX53" s="76"/>
      <c r="IY53" s="76"/>
      <c r="IZ53" s="76"/>
      <c r="JA53" s="76"/>
      <c r="JB53" s="76"/>
      <c r="JC53" s="76"/>
      <c r="JD53" s="76"/>
      <c r="JE53" s="76"/>
      <c r="JF53" s="76"/>
      <c r="JG53" s="76"/>
      <c r="JH53" s="76"/>
      <c r="JI53" s="76"/>
      <c r="JJ53" s="76"/>
      <c r="JK53" s="76"/>
      <c r="JL53" s="76"/>
      <c r="JM53" s="76"/>
      <c r="JN53" s="76"/>
      <c r="JO53" s="76"/>
      <c r="JP53" s="76"/>
      <c r="JQ53" s="76"/>
      <c r="JR53" s="76"/>
      <c r="JS53" s="76"/>
      <c r="JT53" s="76"/>
      <c r="JU53" s="76"/>
      <c r="JV53" s="76"/>
      <c r="JW53" s="76"/>
      <c r="JX53" s="76"/>
      <c r="JY53" s="76"/>
      <c r="JZ53" s="76"/>
      <c r="KA53" s="76"/>
      <c r="KB53" s="76"/>
      <c r="KC53" s="76"/>
      <c r="KD53" s="76"/>
      <c r="KE53" s="76"/>
      <c r="KF53" s="76"/>
      <c r="KG53" s="76"/>
      <c r="KH53" s="76"/>
      <c r="KI53" s="76"/>
      <c r="KJ53" s="76"/>
      <c r="KK53" s="76"/>
      <c r="KL53" s="76"/>
      <c r="KM53" s="76"/>
      <c r="KN53" s="76"/>
      <c r="KO53" s="76"/>
      <c r="KP53" s="76"/>
      <c r="KQ53" s="76"/>
      <c r="KR53" s="76"/>
      <c r="KS53" s="76"/>
      <c r="KT53" s="76"/>
      <c r="KU53" s="76"/>
      <c r="KV53" s="76"/>
      <c r="KW53" s="76"/>
      <c r="KX53" s="76"/>
      <c r="KY53" s="76"/>
      <c r="KZ53" s="76"/>
      <c r="LA53" s="76"/>
      <c r="LB53" s="76"/>
      <c r="LC53" s="76"/>
      <c r="LD53" s="76"/>
      <c r="LE53" s="76"/>
      <c r="LF53" s="76"/>
      <c r="LG53" s="76"/>
      <c r="LH53" s="76"/>
      <c r="LI53" s="76"/>
      <c r="LJ53" s="76"/>
      <c r="LK53" s="76"/>
      <c r="LL53" s="76"/>
      <c r="LM53" s="76"/>
      <c r="LN53" s="76"/>
      <c r="LO53" s="76"/>
      <c r="LP53" s="76"/>
      <c r="LQ53" s="76"/>
      <c r="LR53" s="76"/>
      <c r="LS53" s="76"/>
      <c r="LT53" s="76"/>
      <c r="LU53" s="76"/>
      <c r="LV53" s="76"/>
      <c r="LW53" s="76"/>
      <c r="LX53" s="76"/>
      <c r="LY53" s="76"/>
      <c r="LZ53" s="76"/>
      <c r="MA53" s="76"/>
      <c r="MB53" s="76"/>
      <c r="MC53" s="76"/>
      <c r="MD53" s="76"/>
      <c r="ME53" s="76"/>
      <c r="MF53" s="76"/>
      <c r="MG53" s="76"/>
      <c r="MH53" s="76"/>
      <c r="MI53" s="76"/>
      <c r="MJ53" s="76"/>
      <c r="MK53" s="76"/>
      <c r="ML53" s="76"/>
      <c r="MM53" s="76"/>
      <c r="MN53" s="76"/>
      <c r="MO53" s="76"/>
      <c r="MP53" s="76"/>
      <c r="MQ53" s="76"/>
      <c r="MR53" s="76"/>
      <c r="MS53" s="76"/>
      <c r="MT53" s="76"/>
      <c r="MU53" s="76"/>
      <c r="MV53" s="76"/>
      <c r="MW53" s="76"/>
      <c r="MX53" s="76"/>
      <c r="MY53" s="76"/>
      <c r="MZ53" s="76"/>
      <c r="NA53" s="76"/>
      <c r="NB53" s="76"/>
      <c r="NC53" s="76"/>
      <c r="ND53" s="76"/>
      <c r="NE53" s="76"/>
      <c r="NF53" s="76"/>
      <c r="NG53" s="76"/>
      <c r="NH53" s="76"/>
      <c r="NI53" s="76"/>
    </row>
    <row r="54" spans="1:374" ht="18" customHeight="1">
      <c r="A54" s="245"/>
      <c r="B54" s="246"/>
      <c r="C54" s="246"/>
      <c r="D54" s="247"/>
      <c r="E54" s="16"/>
      <c r="F54" s="240"/>
      <c r="G54" s="17"/>
      <c r="H54" s="76"/>
      <c r="I54" s="76"/>
      <c r="J54" s="76"/>
      <c r="K54" s="76"/>
      <c r="L54" s="76"/>
      <c r="M54" s="76"/>
      <c r="N54" s="76"/>
      <c r="O54" s="76"/>
      <c r="P54" s="76"/>
      <c r="Q54" s="76"/>
      <c r="R54" s="76"/>
      <c r="S54" s="76"/>
      <c r="T54" s="76"/>
      <c r="U54" s="76"/>
      <c r="V54" s="76"/>
      <c r="W54" s="76"/>
      <c r="X54" s="76"/>
      <c r="Y54" s="76"/>
      <c r="Z54" s="76"/>
      <c r="AA54" s="76"/>
      <c r="AB54" s="76"/>
      <c r="AC54" s="76"/>
      <c r="AD54" s="76"/>
      <c r="AE54" s="76"/>
      <c r="AF54" s="76"/>
      <c r="AG54" s="76"/>
      <c r="AH54" s="76"/>
      <c r="AI54" s="76"/>
      <c r="AJ54" s="76"/>
      <c r="AK54" s="76"/>
      <c r="AL54" s="76"/>
      <c r="AM54" s="76"/>
      <c r="AN54" s="76"/>
      <c r="AO54" s="76"/>
      <c r="AP54" s="76"/>
      <c r="AQ54" s="76"/>
      <c r="AR54" s="76"/>
      <c r="AS54" s="76"/>
      <c r="AT54" s="76"/>
      <c r="AU54" s="76"/>
      <c r="AV54" s="76"/>
      <c r="AW54" s="76"/>
      <c r="AX54" s="76"/>
      <c r="AY54" s="76"/>
      <c r="AZ54" s="76"/>
      <c r="BA54" s="76"/>
      <c r="BB54" s="76"/>
      <c r="BC54" s="76"/>
      <c r="BD54" s="76"/>
      <c r="BE54" s="76"/>
      <c r="BF54" s="76"/>
      <c r="BG54" s="76"/>
      <c r="BH54" s="76"/>
      <c r="BI54" s="76"/>
      <c r="BJ54" s="76"/>
      <c r="BK54" s="76"/>
      <c r="BL54" s="76"/>
      <c r="BM54" s="76"/>
      <c r="BN54" s="76"/>
      <c r="BO54" s="76"/>
      <c r="BP54" s="76"/>
      <c r="BQ54" s="76"/>
      <c r="BR54" s="76"/>
      <c r="BS54" s="76"/>
      <c r="BT54" s="76"/>
      <c r="BU54" s="76"/>
      <c r="BV54" s="76"/>
      <c r="BW54" s="76"/>
      <c r="BX54" s="76"/>
      <c r="BY54" s="76"/>
      <c r="BZ54" s="76"/>
      <c r="CA54" s="76"/>
      <c r="CB54" s="76"/>
      <c r="CC54" s="76"/>
      <c r="CD54" s="76"/>
      <c r="CE54" s="76"/>
      <c r="CF54" s="76"/>
      <c r="CG54" s="76"/>
      <c r="CH54" s="76"/>
      <c r="CI54" s="76"/>
      <c r="CJ54" s="76"/>
      <c r="CK54" s="76"/>
      <c r="CL54" s="76"/>
      <c r="CM54" s="76"/>
      <c r="CN54" s="76"/>
      <c r="CO54" s="76"/>
      <c r="CP54" s="76"/>
      <c r="CQ54" s="76"/>
      <c r="CR54" s="76"/>
      <c r="CS54" s="76"/>
      <c r="CT54" s="76"/>
      <c r="CU54" s="76"/>
      <c r="CV54" s="76"/>
      <c r="CW54" s="76"/>
      <c r="CX54" s="76"/>
      <c r="CY54" s="76"/>
      <c r="CZ54" s="76"/>
      <c r="DA54" s="76"/>
      <c r="DB54" s="76"/>
      <c r="DC54" s="76"/>
      <c r="DD54" s="76"/>
      <c r="DE54" s="76"/>
      <c r="DF54" s="76"/>
      <c r="DG54" s="76"/>
      <c r="DH54" s="76"/>
      <c r="DI54" s="76"/>
      <c r="DJ54" s="76"/>
      <c r="DK54" s="76"/>
      <c r="DL54" s="76"/>
      <c r="DM54" s="76"/>
      <c r="DN54" s="76"/>
      <c r="DO54" s="76"/>
      <c r="DP54" s="76"/>
      <c r="DQ54" s="76"/>
      <c r="DR54" s="76"/>
      <c r="DS54" s="76"/>
      <c r="DT54" s="76"/>
      <c r="DU54" s="76"/>
      <c r="DV54" s="76"/>
      <c r="DW54" s="76"/>
      <c r="DX54" s="76"/>
      <c r="DY54" s="76"/>
      <c r="DZ54" s="76"/>
      <c r="EA54" s="76"/>
      <c r="EB54" s="76"/>
      <c r="EC54" s="76"/>
      <c r="ED54" s="76"/>
      <c r="EE54" s="76"/>
      <c r="EF54" s="76"/>
      <c r="EG54" s="76"/>
      <c r="EH54" s="76"/>
      <c r="EI54" s="76"/>
      <c r="EJ54" s="76"/>
      <c r="EK54" s="76"/>
      <c r="EL54" s="76"/>
      <c r="EM54" s="76"/>
      <c r="EN54" s="76"/>
      <c r="EO54" s="76"/>
      <c r="EP54" s="76"/>
      <c r="EQ54" s="76"/>
      <c r="ER54" s="76"/>
      <c r="ES54" s="76"/>
      <c r="ET54" s="76"/>
      <c r="EU54" s="76"/>
      <c r="EV54" s="76"/>
      <c r="EW54" s="76"/>
      <c r="EX54" s="76"/>
      <c r="EY54" s="76"/>
      <c r="EZ54" s="76"/>
      <c r="FA54" s="76"/>
      <c r="FB54" s="76"/>
      <c r="FC54" s="76"/>
      <c r="FD54" s="76"/>
      <c r="FE54" s="76"/>
      <c r="FF54" s="76"/>
      <c r="FG54" s="76"/>
      <c r="FH54" s="76"/>
      <c r="FI54" s="76"/>
      <c r="FJ54" s="76"/>
      <c r="FK54" s="76"/>
      <c r="FL54" s="76"/>
      <c r="FM54" s="76"/>
      <c r="FN54" s="76"/>
      <c r="FO54" s="76"/>
      <c r="FP54" s="76"/>
      <c r="FQ54" s="76"/>
      <c r="FR54" s="76"/>
      <c r="FS54" s="76"/>
      <c r="FT54" s="76"/>
      <c r="FU54" s="76"/>
      <c r="FV54" s="76"/>
      <c r="FW54" s="76"/>
      <c r="FX54" s="76"/>
      <c r="FY54" s="76"/>
      <c r="FZ54" s="76"/>
      <c r="GA54" s="76"/>
      <c r="GB54" s="76"/>
      <c r="GC54" s="76"/>
      <c r="GD54" s="76"/>
      <c r="GE54" s="76"/>
      <c r="GF54" s="76"/>
      <c r="GG54" s="76"/>
      <c r="GH54" s="76"/>
      <c r="GI54" s="76"/>
      <c r="GJ54" s="76"/>
      <c r="GK54" s="76"/>
      <c r="GL54" s="76"/>
      <c r="GM54" s="76"/>
      <c r="GN54" s="76"/>
      <c r="GO54" s="76"/>
      <c r="GP54" s="76"/>
      <c r="GQ54" s="76"/>
      <c r="GR54" s="76"/>
      <c r="GS54" s="76"/>
      <c r="GT54" s="76"/>
      <c r="GU54" s="76"/>
      <c r="GV54" s="76"/>
      <c r="GW54" s="76"/>
      <c r="GX54" s="76"/>
      <c r="GY54" s="76"/>
      <c r="GZ54" s="76"/>
      <c r="HA54" s="76"/>
      <c r="HB54" s="76"/>
      <c r="HC54" s="76"/>
      <c r="HD54" s="76"/>
      <c r="HE54" s="76"/>
      <c r="HF54" s="76"/>
      <c r="HG54" s="76"/>
      <c r="HH54" s="76"/>
      <c r="HI54" s="76"/>
      <c r="HJ54" s="76"/>
      <c r="HK54" s="76"/>
      <c r="HL54" s="76"/>
      <c r="HM54" s="76"/>
      <c r="HN54" s="76"/>
      <c r="HO54" s="76"/>
      <c r="HP54" s="76"/>
      <c r="HQ54" s="76"/>
      <c r="HR54" s="76"/>
      <c r="HS54" s="76"/>
      <c r="HT54" s="76"/>
      <c r="HU54" s="76"/>
      <c r="HV54" s="76"/>
      <c r="HW54" s="76"/>
      <c r="HX54" s="76"/>
      <c r="HY54" s="76"/>
      <c r="HZ54" s="76"/>
      <c r="IA54" s="76"/>
      <c r="IB54" s="76"/>
      <c r="IC54" s="76"/>
      <c r="ID54" s="76"/>
      <c r="IE54" s="76"/>
      <c r="IF54" s="76"/>
      <c r="IG54" s="76"/>
      <c r="IH54" s="76"/>
      <c r="II54" s="76"/>
      <c r="IJ54" s="76"/>
      <c r="IK54" s="76"/>
      <c r="IL54" s="76"/>
      <c r="IM54" s="76"/>
      <c r="IN54" s="76"/>
      <c r="IO54" s="76"/>
      <c r="IP54" s="76"/>
      <c r="IQ54" s="76"/>
      <c r="IR54" s="76"/>
      <c r="IS54" s="76"/>
      <c r="IT54" s="76"/>
      <c r="IU54" s="76"/>
      <c r="IV54" s="76"/>
      <c r="IW54" s="76"/>
      <c r="IX54" s="76"/>
      <c r="IY54" s="76"/>
      <c r="IZ54" s="76"/>
      <c r="JA54" s="76"/>
      <c r="JB54" s="76"/>
      <c r="JC54" s="76"/>
      <c r="JD54" s="76"/>
      <c r="JE54" s="76"/>
      <c r="JF54" s="76"/>
      <c r="JG54" s="76"/>
      <c r="JH54" s="76"/>
      <c r="JI54" s="76"/>
      <c r="JJ54" s="76"/>
      <c r="JK54" s="76"/>
      <c r="JL54" s="76"/>
      <c r="JM54" s="76"/>
      <c r="JN54" s="76"/>
      <c r="JO54" s="76"/>
      <c r="JP54" s="76"/>
      <c r="JQ54" s="76"/>
      <c r="JR54" s="76"/>
      <c r="JS54" s="76"/>
      <c r="JT54" s="76"/>
      <c r="JU54" s="76"/>
      <c r="JV54" s="76"/>
      <c r="JW54" s="76"/>
      <c r="JX54" s="76"/>
      <c r="JY54" s="76"/>
      <c r="JZ54" s="76"/>
      <c r="KA54" s="76"/>
      <c r="KB54" s="76"/>
      <c r="KC54" s="76"/>
      <c r="KD54" s="76"/>
      <c r="KE54" s="76"/>
      <c r="KF54" s="76"/>
      <c r="KG54" s="76"/>
      <c r="KH54" s="76"/>
      <c r="KI54" s="76"/>
      <c r="KJ54" s="76"/>
      <c r="KK54" s="76"/>
      <c r="KL54" s="76"/>
      <c r="KM54" s="76"/>
      <c r="KN54" s="76"/>
      <c r="KO54" s="76"/>
      <c r="KP54" s="76"/>
      <c r="KQ54" s="76"/>
      <c r="KR54" s="76"/>
      <c r="KS54" s="76"/>
      <c r="KT54" s="76"/>
      <c r="KU54" s="76"/>
      <c r="KV54" s="76"/>
      <c r="KW54" s="76"/>
      <c r="KX54" s="76"/>
      <c r="KY54" s="76"/>
      <c r="KZ54" s="76"/>
      <c r="LA54" s="76"/>
      <c r="LB54" s="76"/>
      <c r="LC54" s="76"/>
      <c r="LD54" s="76"/>
      <c r="LE54" s="76"/>
      <c r="LF54" s="76"/>
      <c r="LG54" s="76"/>
      <c r="LH54" s="76"/>
      <c r="LI54" s="76"/>
      <c r="LJ54" s="76"/>
      <c r="LK54" s="76"/>
      <c r="LL54" s="76"/>
      <c r="LM54" s="76"/>
      <c r="LN54" s="76"/>
      <c r="LO54" s="76"/>
      <c r="LP54" s="76"/>
      <c r="LQ54" s="76"/>
      <c r="LR54" s="76"/>
      <c r="LS54" s="76"/>
      <c r="LT54" s="76"/>
      <c r="LU54" s="76"/>
      <c r="LV54" s="76"/>
      <c r="LW54" s="76"/>
      <c r="LX54" s="76"/>
      <c r="LY54" s="76"/>
      <c r="LZ54" s="76"/>
      <c r="MA54" s="76"/>
      <c r="MB54" s="76"/>
      <c r="MC54" s="76"/>
      <c r="MD54" s="76"/>
      <c r="ME54" s="76"/>
      <c r="MF54" s="76"/>
      <c r="MG54" s="76"/>
      <c r="MH54" s="76"/>
      <c r="MI54" s="76"/>
      <c r="MJ54" s="76"/>
      <c r="MK54" s="76"/>
      <c r="ML54" s="76"/>
      <c r="MM54" s="76"/>
      <c r="MN54" s="76"/>
      <c r="MO54" s="76"/>
      <c r="MP54" s="76"/>
      <c r="MQ54" s="76"/>
      <c r="MR54" s="76"/>
      <c r="MS54" s="76"/>
      <c r="MT54" s="76"/>
      <c r="MU54" s="76"/>
      <c r="MV54" s="76"/>
      <c r="MW54" s="76"/>
      <c r="MX54" s="76"/>
      <c r="MY54" s="76"/>
      <c r="MZ54" s="76"/>
      <c r="NA54" s="76"/>
      <c r="NB54" s="76"/>
      <c r="NC54" s="76"/>
      <c r="ND54" s="76"/>
      <c r="NE54" s="76"/>
      <c r="NF54" s="76"/>
      <c r="NG54" s="76"/>
      <c r="NH54" s="76"/>
      <c r="NI54" s="76"/>
    </row>
    <row r="55" spans="1:374" ht="18" customHeight="1">
      <c r="A55" s="245"/>
      <c r="B55" s="246"/>
      <c r="C55" s="246"/>
      <c r="D55" s="247"/>
      <c r="E55" s="16"/>
      <c r="F55" s="240"/>
      <c r="G55" s="17"/>
      <c r="H55" s="76"/>
      <c r="I55" s="76"/>
      <c r="J55" s="76"/>
      <c r="K55" s="76"/>
      <c r="L55" s="76"/>
      <c r="M55" s="76"/>
      <c r="N55" s="76"/>
      <c r="O55" s="76"/>
      <c r="P55" s="76"/>
      <c r="Q55" s="76"/>
      <c r="R55" s="76"/>
      <c r="S55" s="76"/>
      <c r="T55" s="76"/>
      <c r="U55" s="76"/>
      <c r="V55" s="76"/>
      <c r="W55" s="76"/>
      <c r="X55" s="76"/>
      <c r="Y55" s="76"/>
      <c r="Z55" s="76"/>
      <c r="AA55" s="76"/>
      <c r="AB55" s="76"/>
      <c r="AC55" s="76"/>
      <c r="AD55" s="76"/>
      <c r="AE55" s="76"/>
      <c r="AF55" s="76"/>
      <c r="AG55" s="76"/>
      <c r="AH55" s="76"/>
      <c r="AI55" s="76"/>
      <c r="AJ55" s="76"/>
      <c r="AK55" s="76"/>
      <c r="AL55" s="76"/>
      <c r="AM55" s="76"/>
      <c r="AN55" s="76"/>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6"/>
      <c r="BY55" s="76"/>
      <c r="BZ55" s="76"/>
      <c r="CA55" s="76"/>
      <c r="CB55" s="76"/>
      <c r="CC55" s="76"/>
      <c r="CD55" s="76"/>
      <c r="CE55" s="76"/>
      <c r="CF55" s="76"/>
      <c r="CG55" s="76"/>
      <c r="CH55" s="76"/>
      <c r="CI55" s="76"/>
      <c r="CJ55" s="76"/>
      <c r="CK55" s="76"/>
      <c r="CL55" s="76"/>
      <c r="CM55" s="76"/>
      <c r="CN55" s="76"/>
      <c r="CO55" s="76"/>
      <c r="CP55" s="76"/>
      <c r="CQ55" s="76"/>
      <c r="CR55" s="76"/>
      <c r="CS55" s="76"/>
      <c r="CT55" s="76"/>
      <c r="CU55" s="76"/>
      <c r="CV55" s="76"/>
      <c r="CW55" s="76"/>
      <c r="CX55" s="76"/>
      <c r="CY55" s="76"/>
      <c r="CZ55" s="76"/>
      <c r="DA55" s="76"/>
      <c r="DB55" s="76"/>
      <c r="DC55" s="76"/>
      <c r="DD55" s="76"/>
      <c r="DE55" s="76"/>
      <c r="DF55" s="76"/>
      <c r="DG55" s="76"/>
      <c r="DH55" s="76"/>
      <c r="DI55" s="76"/>
      <c r="DJ55" s="76"/>
      <c r="DK55" s="76"/>
      <c r="DL55" s="76"/>
      <c r="DM55" s="76"/>
      <c r="DN55" s="76"/>
      <c r="DO55" s="76"/>
      <c r="DP55" s="76"/>
      <c r="DQ55" s="76"/>
      <c r="DR55" s="76"/>
      <c r="DS55" s="76"/>
      <c r="DT55" s="76"/>
      <c r="DU55" s="76"/>
      <c r="DV55" s="76"/>
      <c r="DW55" s="76"/>
      <c r="DX55" s="76"/>
      <c r="DY55" s="76"/>
      <c r="DZ55" s="76"/>
      <c r="EA55" s="76"/>
      <c r="EB55" s="76"/>
      <c r="EC55" s="76"/>
      <c r="ED55" s="76"/>
      <c r="EE55" s="76"/>
      <c r="EF55" s="76"/>
      <c r="EG55" s="76"/>
      <c r="EH55" s="76"/>
      <c r="EI55" s="76"/>
      <c r="EJ55" s="76"/>
      <c r="EK55" s="76"/>
      <c r="EL55" s="76"/>
      <c r="EM55" s="76"/>
      <c r="EN55" s="76"/>
      <c r="EO55" s="76"/>
      <c r="EP55" s="76"/>
      <c r="EQ55" s="76"/>
      <c r="ER55" s="76"/>
      <c r="ES55" s="76"/>
      <c r="ET55" s="76"/>
      <c r="EU55" s="76"/>
      <c r="EV55" s="76"/>
      <c r="EW55" s="76"/>
      <c r="EX55" s="76"/>
      <c r="EY55" s="76"/>
      <c r="EZ55" s="76"/>
      <c r="FA55" s="76"/>
      <c r="FB55" s="76"/>
      <c r="FC55" s="76"/>
      <c r="FD55" s="76"/>
      <c r="FE55" s="76"/>
      <c r="FF55" s="76"/>
      <c r="FG55" s="76"/>
      <c r="FH55" s="76"/>
      <c r="FI55" s="76"/>
      <c r="FJ55" s="76"/>
      <c r="FK55" s="76"/>
      <c r="FL55" s="76"/>
      <c r="FM55" s="76"/>
      <c r="FN55" s="76"/>
      <c r="FO55" s="76"/>
      <c r="FP55" s="76"/>
      <c r="FQ55" s="76"/>
      <c r="FR55" s="76"/>
      <c r="FS55" s="76"/>
      <c r="FT55" s="76"/>
      <c r="FU55" s="76"/>
      <c r="FV55" s="76"/>
      <c r="FW55" s="76"/>
      <c r="FX55" s="76"/>
      <c r="FY55" s="76"/>
      <c r="FZ55" s="76"/>
      <c r="GA55" s="76"/>
      <c r="GB55" s="76"/>
      <c r="GC55" s="76"/>
      <c r="GD55" s="76"/>
      <c r="GE55" s="76"/>
      <c r="GF55" s="76"/>
      <c r="GG55" s="76"/>
      <c r="GH55" s="76"/>
      <c r="GI55" s="76"/>
      <c r="GJ55" s="76"/>
      <c r="GK55" s="76"/>
      <c r="GL55" s="76"/>
      <c r="GM55" s="76"/>
      <c r="GN55" s="76"/>
      <c r="GO55" s="76"/>
      <c r="GP55" s="76"/>
      <c r="GQ55" s="76"/>
      <c r="GR55" s="76"/>
      <c r="GS55" s="76"/>
      <c r="GT55" s="76"/>
      <c r="GU55" s="76"/>
      <c r="GV55" s="76"/>
      <c r="GW55" s="76"/>
      <c r="GX55" s="76"/>
      <c r="GY55" s="76"/>
      <c r="GZ55" s="76"/>
      <c r="HA55" s="76"/>
      <c r="HB55" s="76"/>
      <c r="HC55" s="76"/>
      <c r="HD55" s="76"/>
      <c r="HE55" s="76"/>
      <c r="HF55" s="76"/>
      <c r="HG55" s="76"/>
      <c r="HH55" s="76"/>
      <c r="HI55" s="76"/>
      <c r="HJ55" s="76"/>
      <c r="HK55" s="76"/>
      <c r="HL55" s="76"/>
      <c r="HM55" s="76"/>
      <c r="HN55" s="76"/>
      <c r="HO55" s="76"/>
      <c r="HP55" s="76"/>
      <c r="HQ55" s="76"/>
      <c r="HR55" s="76"/>
      <c r="HS55" s="76"/>
      <c r="HT55" s="76"/>
      <c r="HU55" s="76"/>
      <c r="HV55" s="76"/>
      <c r="HW55" s="76"/>
      <c r="HX55" s="76"/>
      <c r="HY55" s="76"/>
      <c r="HZ55" s="76"/>
      <c r="IA55" s="76"/>
      <c r="IB55" s="76"/>
      <c r="IC55" s="76"/>
      <c r="ID55" s="76"/>
      <c r="IE55" s="76"/>
      <c r="IF55" s="76"/>
      <c r="IG55" s="76"/>
      <c r="IH55" s="76"/>
      <c r="II55" s="76"/>
      <c r="IJ55" s="76"/>
      <c r="IK55" s="76"/>
      <c r="IL55" s="76"/>
      <c r="IM55" s="76"/>
      <c r="IN55" s="76"/>
      <c r="IO55" s="76"/>
      <c r="IP55" s="76"/>
      <c r="IQ55" s="76"/>
      <c r="IR55" s="76"/>
      <c r="IS55" s="76"/>
      <c r="IT55" s="76"/>
      <c r="IU55" s="76"/>
      <c r="IV55" s="76"/>
      <c r="IW55" s="76"/>
      <c r="IX55" s="76"/>
      <c r="IY55" s="76"/>
      <c r="IZ55" s="76"/>
      <c r="JA55" s="76"/>
      <c r="JB55" s="76"/>
      <c r="JC55" s="76"/>
      <c r="JD55" s="76"/>
      <c r="JE55" s="76"/>
      <c r="JF55" s="76"/>
      <c r="JG55" s="76"/>
      <c r="JH55" s="76"/>
      <c r="JI55" s="76"/>
      <c r="JJ55" s="76"/>
      <c r="JK55" s="76"/>
      <c r="JL55" s="76"/>
      <c r="JM55" s="76"/>
      <c r="JN55" s="76"/>
      <c r="JO55" s="76"/>
      <c r="JP55" s="76"/>
      <c r="JQ55" s="76"/>
      <c r="JR55" s="76"/>
      <c r="JS55" s="76"/>
      <c r="JT55" s="76"/>
      <c r="JU55" s="76"/>
      <c r="JV55" s="76"/>
      <c r="JW55" s="76"/>
      <c r="JX55" s="76"/>
      <c r="JY55" s="76"/>
      <c r="JZ55" s="76"/>
      <c r="KA55" s="76"/>
      <c r="KB55" s="76"/>
      <c r="KC55" s="76"/>
      <c r="KD55" s="76"/>
      <c r="KE55" s="76"/>
      <c r="KF55" s="76"/>
      <c r="KG55" s="76"/>
      <c r="KH55" s="76"/>
      <c r="KI55" s="76"/>
      <c r="KJ55" s="76"/>
      <c r="KK55" s="76"/>
      <c r="KL55" s="76"/>
      <c r="KM55" s="76"/>
      <c r="KN55" s="76"/>
      <c r="KO55" s="76"/>
      <c r="KP55" s="76"/>
      <c r="KQ55" s="76"/>
      <c r="KR55" s="76"/>
      <c r="KS55" s="76"/>
      <c r="KT55" s="76"/>
      <c r="KU55" s="76"/>
      <c r="KV55" s="76"/>
      <c r="KW55" s="76"/>
      <c r="KX55" s="76"/>
      <c r="KY55" s="76"/>
      <c r="KZ55" s="76"/>
      <c r="LA55" s="76"/>
      <c r="LB55" s="76"/>
      <c r="LC55" s="76"/>
      <c r="LD55" s="76"/>
      <c r="LE55" s="76"/>
      <c r="LF55" s="76"/>
      <c r="LG55" s="76"/>
      <c r="LH55" s="76"/>
      <c r="LI55" s="76"/>
      <c r="LJ55" s="76"/>
      <c r="LK55" s="76"/>
      <c r="LL55" s="76"/>
      <c r="LM55" s="76"/>
      <c r="LN55" s="76"/>
      <c r="LO55" s="76"/>
      <c r="LP55" s="76"/>
      <c r="LQ55" s="76"/>
      <c r="LR55" s="76"/>
      <c r="LS55" s="76"/>
      <c r="LT55" s="76"/>
      <c r="LU55" s="76"/>
      <c r="LV55" s="76"/>
      <c r="LW55" s="76"/>
      <c r="LX55" s="76"/>
      <c r="LY55" s="76"/>
      <c r="LZ55" s="76"/>
      <c r="MA55" s="76"/>
      <c r="MB55" s="76"/>
      <c r="MC55" s="76"/>
      <c r="MD55" s="76"/>
      <c r="ME55" s="76"/>
      <c r="MF55" s="76"/>
      <c r="MG55" s="76"/>
      <c r="MH55" s="76"/>
      <c r="MI55" s="76"/>
      <c r="MJ55" s="76"/>
      <c r="MK55" s="76"/>
      <c r="ML55" s="76"/>
      <c r="MM55" s="76"/>
      <c r="MN55" s="76"/>
      <c r="MO55" s="76"/>
      <c r="MP55" s="76"/>
      <c r="MQ55" s="76"/>
      <c r="MR55" s="76"/>
      <c r="MS55" s="76"/>
      <c r="MT55" s="76"/>
      <c r="MU55" s="76"/>
      <c r="MV55" s="76"/>
      <c r="MW55" s="76"/>
      <c r="MX55" s="76"/>
      <c r="MY55" s="76"/>
      <c r="MZ55" s="76"/>
      <c r="NA55" s="76"/>
      <c r="NB55" s="76"/>
      <c r="NC55" s="76"/>
      <c r="ND55" s="76"/>
      <c r="NE55" s="76"/>
      <c r="NF55" s="76"/>
      <c r="NG55" s="76"/>
      <c r="NH55" s="76"/>
      <c r="NI55" s="76"/>
    </row>
    <row r="56" spans="1:374" ht="18" customHeight="1">
      <c r="A56" s="245"/>
      <c r="B56" s="246"/>
      <c r="C56" s="246"/>
      <c r="D56" s="247"/>
      <c r="E56" s="20"/>
      <c r="F56" s="241"/>
      <c r="G56" s="21"/>
      <c r="H56" s="76"/>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6"/>
      <c r="BY56" s="76"/>
      <c r="BZ56" s="76"/>
      <c r="CA56" s="76"/>
      <c r="CB56" s="76"/>
      <c r="CC56" s="76"/>
      <c r="CD56" s="76"/>
      <c r="CE56" s="76"/>
      <c r="CF56" s="76"/>
      <c r="CG56" s="76"/>
      <c r="CH56" s="76"/>
      <c r="CI56" s="76"/>
      <c r="CJ56" s="76"/>
      <c r="CK56" s="76"/>
      <c r="CL56" s="76"/>
      <c r="CM56" s="76"/>
      <c r="CN56" s="76"/>
      <c r="CO56" s="76"/>
      <c r="CP56" s="76"/>
      <c r="CQ56" s="76"/>
      <c r="CR56" s="76"/>
      <c r="CS56" s="76"/>
      <c r="CT56" s="76"/>
      <c r="CU56" s="76"/>
      <c r="CV56" s="76"/>
      <c r="CW56" s="76"/>
      <c r="CX56" s="76"/>
      <c r="CY56" s="76"/>
      <c r="CZ56" s="76"/>
      <c r="DA56" s="76"/>
      <c r="DB56" s="76"/>
      <c r="DC56" s="76"/>
      <c r="DD56" s="76"/>
      <c r="DE56" s="76"/>
      <c r="DF56" s="76"/>
      <c r="DG56" s="76"/>
      <c r="DH56" s="76"/>
      <c r="DI56" s="76"/>
      <c r="DJ56" s="76"/>
      <c r="DK56" s="76"/>
      <c r="DL56" s="76"/>
      <c r="DM56" s="76"/>
      <c r="DN56" s="76"/>
      <c r="DO56" s="76"/>
      <c r="DP56" s="76"/>
      <c r="DQ56" s="76"/>
      <c r="DR56" s="76"/>
      <c r="DS56" s="76"/>
      <c r="DT56" s="76"/>
      <c r="DU56" s="76"/>
      <c r="DV56" s="76"/>
      <c r="DW56" s="76"/>
      <c r="DX56" s="76"/>
      <c r="DY56" s="76"/>
      <c r="DZ56" s="76"/>
      <c r="EA56" s="76"/>
      <c r="EB56" s="76"/>
      <c r="EC56" s="76"/>
      <c r="ED56" s="76"/>
      <c r="EE56" s="76"/>
      <c r="EF56" s="76"/>
      <c r="EG56" s="76"/>
      <c r="EH56" s="76"/>
      <c r="EI56" s="76"/>
      <c r="EJ56" s="76"/>
      <c r="EK56" s="76"/>
      <c r="EL56" s="76"/>
      <c r="EM56" s="76"/>
      <c r="EN56" s="76"/>
      <c r="EO56" s="76"/>
      <c r="EP56" s="76"/>
      <c r="EQ56" s="76"/>
      <c r="ER56" s="76"/>
      <c r="ES56" s="76"/>
      <c r="ET56" s="76"/>
      <c r="EU56" s="76"/>
      <c r="EV56" s="76"/>
      <c r="EW56" s="76"/>
      <c r="EX56" s="76"/>
      <c r="EY56" s="76"/>
      <c r="EZ56" s="76"/>
      <c r="FA56" s="76"/>
      <c r="FB56" s="76"/>
      <c r="FC56" s="76"/>
      <c r="FD56" s="76"/>
      <c r="FE56" s="76"/>
      <c r="FF56" s="76"/>
      <c r="FG56" s="76"/>
      <c r="FH56" s="76"/>
      <c r="FI56" s="76"/>
      <c r="FJ56" s="76"/>
      <c r="FK56" s="76"/>
      <c r="FL56" s="76"/>
      <c r="FM56" s="76"/>
      <c r="FN56" s="76"/>
      <c r="FO56" s="76"/>
      <c r="FP56" s="76"/>
      <c r="FQ56" s="76"/>
      <c r="FR56" s="76"/>
      <c r="FS56" s="76"/>
      <c r="FT56" s="76"/>
      <c r="FU56" s="76"/>
      <c r="FV56" s="76"/>
      <c r="FW56" s="76"/>
      <c r="FX56" s="76"/>
      <c r="FY56" s="76"/>
      <c r="FZ56" s="76"/>
      <c r="GA56" s="76"/>
      <c r="GB56" s="76"/>
      <c r="GC56" s="76"/>
      <c r="GD56" s="76"/>
      <c r="GE56" s="76"/>
      <c r="GF56" s="76"/>
      <c r="GG56" s="76"/>
      <c r="GH56" s="76"/>
      <c r="GI56" s="76"/>
      <c r="GJ56" s="76"/>
      <c r="GK56" s="76"/>
      <c r="GL56" s="76"/>
      <c r="GM56" s="76"/>
      <c r="GN56" s="76"/>
      <c r="GO56" s="76"/>
      <c r="GP56" s="76"/>
      <c r="GQ56" s="76"/>
      <c r="GR56" s="76"/>
      <c r="GS56" s="76"/>
      <c r="GT56" s="76"/>
      <c r="GU56" s="76"/>
      <c r="GV56" s="76"/>
      <c r="GW56" s="76"/>
      <c r="GX56" s="76"/>
      <c r="GY56" s="76"/>
      <c r="GZ56" s="76"/>
      <c r="HA56" s="76"/>
      <c r="HB56" s="76"/>
      <c r="HC56" s="76"/>
      <c r="HD56" s="76"/>
      <c r="HE56" s="76"/>
      <c r="HF56" s="76"/>
      <c r="HG56" s="76"/>
      <c r="HH56" s="76"/>
      <c r="HI56" s="76"/>
      <c r="HJ56" s="76"/>
      <c r="HK56" s="76"/>
      <c r="HL56" s="76"/>
      <c r="HM56" s="76"/>
      <c r="HN56" s="76"/>
      <c r="HO56" s="76"/>
      <c r="HP56" s="76"/>
      <c r="HQ56" s="76"/>
      <c r="HR56" s="76"/>
      <c r="HS56" s="76"/>
      <c r="HT56" s="76"/>
      <c r="HU56" s="76"/>
      <c r="HV56" s="76"/>
      <c r="HW56" s="76"/>
      <c r="HX56" s="76"/>
      <c r="HY56" s="76"/>
      <c r="HZ56" s="76"/>
      <c r="IA56" s="76"/>
      <c r="IB56" s="76"/>
      <c r="IC56" s="76"/>
      <c r="ID56" s="76"/>
      <c r="IE56" s="76"/>
      <c r="IF56" s="76"/>
      <c r="IG56" s="76"/>
      <c r="IH56" s="76"/>
      <c r="II56" s="76"/>
      <c r="IJ56" s="76"/>
      <c r="IK56" s="76"/>
      <c r="IL56" s="76"/>
      <c r="IM56" s="76"/>
      <c r="IN56" s="76"/>
      <c r="IO56" s="76"/>
      <c r="IP56" s="76"/>
      <c r="IQ56" s="76"/>
      <c r="IR56" s="76"/>
      <c r="IS56" s="76"/>
      <c r="IT56" s="76"/>
      <c r="IU56" s="76"/>
      <c r="IV56" s="76"/>
      <c r="IW56" s="76"/>
      <c r="IX56" s="76"/>
      <c r="IY56" s="76"/>
      <c r="IZ56" s="76"/>
      <c r="JA56" s="76"/>
      <c r="JB56" s="76"/>
      <c r="JC56" s="76"/>
      <c r="JD56" s="76"/>
      <c r="JE56" s="76"/>
      <c r="JF56" s="76"/>
      <c r="JG56" s="76"/>
      <c r="JH56" s="76"/>
      <c r="JI56" s="76"/>
      <c r="JJ56" s="76"/>
      <c r="JK56" s="76"/>
      <c r="JL56" s="76"/>
      <c r="JM56" s="76"/>
      <c r="JN56" s="76"/>
      <c r="JO56" s="76"/>
      <c r="JP56" s="76"/>
      <c r="JQ56" s="76"/>
      <c r="JR56" s="76"/>
      <c r="JS56" s="76"/>
      <c r="JT56" s="76"/>
      <c r="JU56" s="76"/>
      <c r="JV56" s="76"/>
      <c r="JW56" s="76"/>
      <c r="JX56" s="76"/>
      <c r="JY56" s="76"/>
      <c r="JZ56" s="76"/>
      <c r="KA56" s="76"/>
      <c r="KB56" s="76"/>
      <c r="KC56" s="76"/>
      <c r="KD56" s="76"/>
      <c r="KE56" s="76"/>
      <c r="KF56" s="76"/>
      <c r="KG56" s="76"/>
      <c r="KH56" s="76"/>
      <c r="KI56" s="76"/>
      <c r="KJ56" s="76"/>
      <c r="KK56" s="76"/>
      <c r="KL56" s="76"/>
      <c r="KM56" s="76"/>
      <c r="KN56" s="76"/>
      <c r="KO56" s="76"/>
      <c r="KP56" s="76"/>
      <c r="KQ56" s="76"/>
      <c r="KR56" s="76"/>
      <c r="KS56" s="76"/>
      <c r="KT56" s="76"/>
      <c r="KU56" s="76"/>
      <c r="KV56" s="76"/>
      <c r="KW56" s="76"/>
      <c r="KX56" s="76"/>
      <c r="KY56" s="76"/>
      <c r="KZ56" s="76"/>
      <c r="LA56" s="76"/>
      <c r="LB56" s="76"/>
      <c r="LC56" s="76"/>
      <c r="LD56" s="76"/>
      <c r="LE56" s="76"/>
      <c r="LF56" s="76"/>
      <c r="LG56" s="76"/>
      <c r="LH56" s="76"/>
      <c r="LI56" s="76"/>
      <c r="LJ56" s="76"/>
      <c r="LK56" s="76"/>
      <c r="LL56" s="76"/>
      <c r="LM56" s="76"/>
      <c r="LN56" s="76"/>
      <c r="LO56" s="76"/>
      <c r="LP56" s="76"/>
      <c r="LQ56" s="76"/>
      <c r="LR56" s="76"/>
      <c r="LS56" s="76"/>
      <c r="LT56" s="76"/>
      <c r="LU56" s="76"/>
      <c r="LV56" s="76"/>
      <c r="LW56" s="76"/>
      <c r="LX56" s="76"/>
      <c r="LY56" s="76"/>
      <c r="LZ56" s="76"/>
      <c r="MA56" s="76"/>
      <c r="MB56" s="76"/>
      <c r="MC56" s="76"/>
      <c r="MD56" s="76"/>
      <c r="ME56" s="76"/>
      <c r="MF56" s="76"/>
      <c r="MG56" s="76"/>
      <c r="MH56" s="76"/>
      <c r="MI56" s="76"/>
      <c r="MJ56" s="76"/>
      <c r="MK56" s="76"/>
      <c r="ML56" s="76"/>
      <c r="MM56" s="76"/>
      <c r="MN56" s="76"/>
      <c r="MO56" s="76"/>
      <c r="MP56" s="76"/>
      <c r="MQ56" s="76"/>
      <c r="MR56" s="76"/>
      <c r="MS56" s="76"/>
      <c r="MT56" s="76"/>
      <c r="MU56" s="76"/>
      <c r="MV56" s="76"/>
      <c r="MW56" s="76"/>
      <c r="MX56" s="76"/>
      <c r="MY56" s="76"/>
      <c r="MZ56" s="76"/>
      <c r="NA56" s="76"/>
      <c r="NB56" s="76"/>
      <c r="NC56" s="76"/>
      <c r="ND56" s="76"/>
      <c r="NE56" s="76"/>
      <c r="NF56" s="76"/>
      <c r="NG56" s="76"/>
      <c r="NH56" s="76"/>
      <c r="NI56" s="76"/>
    </row>
    <row r="57" spans="1:374" ht="18" customHeight="1">
      <c r="A57" s="248"/>
      <c r="B57" s="249"/>
      <c r="C57" s="249"/>
      <c r="D57" s="250"/>
      <c r="E57" s="101"/>
      <c r="F57" s="102" t="str">
        <f>Après_Journée</f>
        <v>HHO</v>
      </c>
      <c r="G57" s="103"/>
      <c r="H57" s="76"/>
      <c r="I57" s="76"/>
      <c r="J57" s="76"/>
      <c r="K57" s="76"/>
      <c r="L57" s="76"/>
      <c r="M57" s="76"/>
      <c r="N57" s="76"/>
      <c r="O57" s="76"/>
      <c r="P57" s="76"/>
      <c r="Q57" s="76"/>
      <c r="R57" s="76"/>
      <c r="S57" s="76"/>
      <c r="T57" s="76"/>
      <c r="U57" s="76"/>
      <c r="V57" s="76"/>
      <c r="W57" s="76"/>
      <c r="X57" s="76"/>
      <c r="Y57" s="76"/>
      <c r="Z57" s="76"/>
      <c r="AA57" s="76"/>
      <c r="AB57" s="76"/>
      <c r="AC57" s="76"/>
      <c r="AD57" s="76"/>
      <c r="AE57" s="76"/>
      <c r="AF57" s="76"/>
      <c r="AG57" s="76"/>
      <c r="AH57" s="76"/>
      <c r="AI57" s="76"/>
      <c r="AJ57" s="76"/>
      <c r="AK57" s="76"/>
      <c r="AL57" s="76"/>
      <c r="AM57" s="76"/>
      <c r="AN57" s="76"/>
      <c r="AO57" s="76"/>
      <c r="AP57" s="76"/>
      <c r="AQ57" s="76"/>
      <c r="AR57" s="76"/>
      <c r="AS57" s="76"/>
      <c r="AT57" s="76"/>
      <c r="AU57" s="76"/>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c r="BU57" s="76"/>
      <c r="BV57" s="76"/>
      <c r="BW57" s="76"/>
      <c r="BX57" s="76"/>
      <c r="BY57" s="76"/>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c r="DC57" s="76"/>
      <c r="DD57" s="76"/>
      <c r="DE57" s="76"/>
      <c r="DF57" s="76"/>
      <c r="DG57" s="76"/>
      <c r="DH57" s="76"/>
      <c r="DI57" s="76"/>
      <c r="DJ57" s="76"/>
      <c r="DK57" s="76"/>
      <c r="DL57" s="76"/>
      <c r="DM57" s="76"/>
      <c r="DN57" s="76"/>
      <c r="DO57" s="76"/>
      <c r="DP57" s="76"/>
      <c r="DQ57" s="76"/>
      <c r="DR57" s="76"/>
      <c r="DS57" s="76"/>
      <c r="DT57" s="76"/>
      <c r="DU57" s="76"/>
      <c r="DV57" s="76"/>
      <c r="DW57" s="76"/>
      <c r="DX57" s="76"/>
      <c r="DY57" s="76"/>
      <c r="DZ57" s="76"/>
      <c r="EA57" s="76"/>
      <c r="EB57" s="76"/>
      <c r="EC57" s="76"/>
      <c r="ED57" s="76"/>
      <c r="EE57" s="76"/>
      <c r="EF57" s="76"/>
      <c r="EG57" s="76"/>
      <c r="EH57" s="76"/>
      <c r="EI57" s="76"/>
      <c r="EJ57" s="76"/>
      <c r="EK57" s="76"/>
      <c r="EL57" s="76"/>
      <c r="EM57" s="76"/>
      <c r="EN57" s="76"/>
      <c r="EO57" s="76"/>
      <c r="EP57" s="76"/>
      <c r="EQ57" s="76"/>
      <c r="ER57" s="76"/>
      <c r="ES57" s="76"/>
      <c r="ET57" s="76"/>
      <c r="EU57" s="76"/>
      <c r="EV57" s="76"/>
      <c r="EW57" s="76"/>
      <c r="EX57" s="76"/>
      <c r="EY57" s="76"/>
      <c r="EZ57" s="76"/>
      <c r="FA57" s="76"/>
      <c r="FB57" s="76"/>
      <c r="FC57" s="76"/>
      <c r="FD57" s="76"/>
      <c r="FE57" s="76"/>
      <c r="FF57" s="76"/>
      <c r="FG57" s="76"/>
      <c r="FH57" s="76"/>
      <c r="FI57" s="76"/>
      <c r="FJ57" s="76"/>
      <c r="FK57" s="76"/>
      <c r="FL57" s="76"/>
      <c r="FM57" s="76"/>
      <c r="FN57" s="76"/>
      <c r="FO57" s="76"/>
      <c r="FP57" s="76"/>
      <c r="FQ57" s="76"/>
      <c r="FR57" s="76"/>
      <c r="FS57" s="76"/>
      <c r="FT57" s="76"/>
      <c r="FU57" s="76"/>
      <c r="FV57" s="76"/>
      <c r="FW57" s="76"/>
      <c r="FX57" s="76"/>
      <c r="FY57" s="76"/>
      <c r="FZ57" s="76"/>
      <c r="GA57" s="76"/>
      <c r="GB57" s="76"/>
      <c r="GC57" s="76"/>
      <c r="GD57" s="76"/>
      <c r="GE57" s="76"/>
      <c r="GF57" s="76"/>
      <c r="GG57" s="76"/>
      <c r="GH57" s="76"/>
      <c r="GI57" s="76"/>
      <c r="GJ57" s="76"/>
      <c r="GK57" s="76"/>
      <c r="GL57" s="76"/>
      <c r="GM57" s="76"/>
      <c r="GN57" s="76"/>
      <c r="GO57" s="76"/>
      <c r="GP57" s="76"/>
      <c r="GQ57" s="76"/>
      <c r="GR57" s="76"/>
      <c r="GS57" s="76"/>
      <c r="GT57" s="76"/>
      <c r="GU57" s="76"/>
      <c r="GV57" s="76"/>
      <c r="GW57" s="76"/>
      <c r="GX57" s="76"/>
      <c r="GY57" s="76"/>
      <c r="GZ57" s="76"/>
      <c r="HA57" s="76"/>
      <c r="HB57" s="76"/>
      <c r="HC57" s="76"/>
      <c r="HD57" s="76"/>
      <c r="HE57" s="76"/>
      <c r="HF57" s="76"/>
      <c r="HG57" s="76"/>
      <c r="HH57" s="76"/>
      <c r="HI57" s="76"/>
      <c r="HJ57" s="76"/>
      <c r="HK57" s="76"/>
      <c r="HL57" s="76"/>
      <c r="HM57" s="76"/>
      <c r="HN57" s="76"/>
      <c r="HO57" s="76"/>
      <c r="HP57" s="76"/>
      <c r="HQ57" s="76"/>
      <c r="HR57" s="76"/>
      <c r="HS57" s="76"/>
      <c r="HT57" s="76"/>
      <c r="HU57" s="76"/>
      <c r="HV57" s="76"/>
      <c r="HW57" s="76"/>
      <c r="HX57" s="76"/>
      <c r="HY57" s="76"/>
      <c r="HZ57" s="76"/>
      <c r="IA57" s="76"/>
      <c r="IB57" s="76"/>
      <c r="IC57" s="76"/>
      <c r="ID57" s="76"/>
      <c r="IE57" s="76"/>
      <c r="IF57" s="76"/>
      <c r="IG57" s="76"/>
      <c r="IH57" s="76"/>
      <c r="II57" s="76"/>
      <c r="IJ57" s="76"/>
      <c r="IK57" s="76"/>
      <c r="IL57" s="76"/>
      <c r="IM57" s="76"/>
      <c r="IN57" s="76"/>
      <c r="IO57" s="76"/>
      <c r="IP57" s="76"/>
      <c r="IQ57" s="76"/>
      <c r="IR57" s="76"/>
      <c r="IS57" s="76"/>
      <c r="IT57" s="76"/>
      <c r="IU57" s="76"/>
      <c r="IV57" s="76"/>
      <c r="IW57" s="76"/>
      <c r="IX57" s="76"/>
      <c r="IY57" s="76"/>
      <c r="IZ57" s="76"/>
      <c r="JA57" s="76"/>
      <c r="JB57" s="76"/>
      <c r="JC57" s="76"/>
      <c r="JD57" s="76"/>
      <c r="JE57" s="76"/>
      <c r="JF57" s="76"/>
      <c r="JG57" s="76"/>
      <c r="JH57" s="76"/>
      <c r="JI57" s="76"/>
      <c r="JJ57" s="76"/>
      <c r="JK57" s="76"/>
      <c r="JL57" s="76"/>
      <c r="JM57" s="76"/>
      <c r="JN57" s="76"/>
      <c r="JO57" s="76"/>
      <c r="JP57" s="76"/>
      <c r="JQ57" s="76"/>
      <c r="JR57" s="76"/>
      <c r="JS57" s="76"/>
      <c r="JT57" s="76"/>
      <c r="JU57" s="76"/>
      <c r="JV57" s="76"/>
      <c r="JW57" s="76"/>
      <c r="JX57" s="76"/>
      <c r="JY57" s="76"/>
      <c r="JZ57" s="76"/>
      <c r="KA57" s="76"/>
      <c r="KB57" s="76"/>
      <c r="KC57" s="76"/>
      <c r="KD57" s="76"/>
      <c r="KE57" s="76"/>
      <c r="KF57" s="76"/>
      <c r="KG57" s="76"/>
      <c r="KH57" s="76"/>
      <c r="KI57" s="76"/>
      <c r="KJ57" s="76"/>
      <c r="KK57" s="76"/>
      <c r="KL57" s="76"/>
      <c r="KM57" s="76"/>
      <c r="KN57" s="76"/>
      <c r="KO57" s="76"/>
      <c r="KP57" s="76"/>
      <c r="KQ57" s="76"/>
      <c r="KR57" s="76"/>
      <c r="KS57" s="76"/>
      <c r="KT57" s="76"/>
      <c r="KU57" s="76"/>
      <c r="KV57" s="76"/>
      <c r="KW57" s="76"/>
      <c r="KX57" s="76"/>
      <c r="KY57" s="76"/>
      <c r="KZ57" s="76"/>
      <c r="LA57" s="76"/>
      <c r="LB57" s="76"/>
      <c r="LC57" s="76"/>
      <c r="LD57" s="76"/>
      <c r="LE57" s="76"/>
      <c r="LF57" s="76"/>
      <c r="LG57" s="76"/>
      <c r="LH57" s="76"/>
      <c r="LI57" s="76"/>
      <c r="LJ57" s="76"/>
      <c r="LK57" s="76"/>
      <c r="LL57" s="76"/>
      <c r="LM57" s="76"/>
      <c r="LN57" s="76"/>
      <c r="LO57" s="76"/>
      <c r="LP57" s="76"/>
      <c r="LQ57" s="76"/>
      <c r="LR57" s="76"/>
      <c r="LS57" s="76"/>
      <c r="LT57" s="76"/>
      <c r="LU57" s="76"/>
      <c r="LV57" s="76"/>
      <c r="LW57" s="76"/>
      <c r="LX57" s="76"/>
      <c r="LY57" s="76"/>
      <c r="LZ57" s="76"/>
      <c r="MA57" s="76"/>
      <c r="MB57" s="76"/>
      <c r="MC57" s="76"/>
      <c r="MD57" s="76"/>
      <c r="ME57" s="76"/>
      <c r="MF57" s="76"/>
      <c r="MG57" s="76"/>
      <c r="MH57" s="76"/>
      <c r="MI57" s="76"/>
      <c r="MJ57" s="76"/>
      <c r="MK57" s="76"/>
      <c r="ML57" s="76"/>
      <c r="MM57" s="76"/>
      <c r="MN57" s="76"/>
      <c r="MO57" s="76"/>
      <c r="MP57" s="76"/>
      <c r="MQ57" s="76"/>
      <c r="MR57" s="76"/>
      <c r="MS57" s="76"/>
      <c r="MT57" s="76"/>
      <c r="MU57" s="76"/>
      <c r="MV57" s="76"/>
      <c r="MW57" s="76"/>
      <c r="MX57" s="76"/>
      <c r="MY57" s="76"/>
      <c r="MZ57" s="76"/>
      <c r="NA57" s="76"/>
      <c r="NB57" s="76"/>
      <c r="NC57" s="76"/>
      <c r="ND57" s="76"/>
      <c r="NE57" s="76"/>
      <c r="NF57" s="76"/>
      <c r="NG57" s="76"/>
      <c r="NH57" s="76"/>
      <c r="NI57" s="76"/>
    </row>
    <row r="58" spans="1:374" ht="18" customHeight="1">
      <c r="A58" s="242" t="s">
        <v>47</v>
      </c>
      <c r="B58" s="243"/>
      <c r="C58" s="243"/>
      <c r="D58" s="244"/>
      <c r="E58" s="15"/>
      <c r="F58" s="15" t="str">
        <f>Position_journalière</f>
        <v>Position Journalière</v>
      </c>
      <c r="G58" s="15"/>
      <c r="H58" s="76"/>
      <c r="I58" s="76"/>
      <c r="J58" s="76"/>
      <c r="K58" s="76"/>
      <c r="L58" s="76"/>
      <c r="M58" s="76"/>
      <c r="N58" s="76"/>
      <c r="O58" s="76"/>
      <c r="P58" s="76"/>
      <c r="Q58" s="76"/>
      <c r="R58" s="76"/>
      <c r="S58" s="76"/>
      <c r="T58" s="76"/>
      <c r="U58" s="76"/>
      <c r="V58" s="76"/>
      <c r="W58" s="76"/>
      <c r="X58" s="76"/>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c r="BM58" s="76"/>
      <c r="BN58" s="76"/>
      <c r="BO58" s="76"/>
      <c r="BP58" s="76"/>
      <c r="BQ58" s="76"/>
      <c r="BR58" s="76"/>
      <c r="BS58" s="76"/>
      <c r="BT58" s="76"/>
      <c r="BU58" s="76"/>
      <c r="BV58" s="76"/>
      <c r="BW58" s="76"/>
      <c r="BX58" s="76"/>
      <c r="BY58" s="76"/>
      <c r="BZ58" s="76"/>
      <c r="CA58" s="76"/>
      <c r="CB58" s="76"/>
      <c r="CC58" s="76"/>
      <c r="CD58" s="76"/>
      <c r="CE58" s="76"/>
      <c r="CF58" s="76"/>
      <c r="CG58" s="76"/>
      <c r="CH58" s="76"/>
      <c r="CI58" s="76"/>
      <c r="CJ58" s="76"/>
      <c r="CK58" s="76"/>
      <c r="CL58" s="76"/>
      <c r="CM58" s="76"/>
      <c r="CN58" s="76"/>
      <c r="CO58" s="76"/>
      <c r="CP58" s="76"/>
      <c r="CQ58" s="76"/>
      <c r="CR58" s="76"/>
      <c r="CS58" s="76"/>
      <c r="CT58" s="76"/>
      <c r="CU58" s="76"/>
      <c r="CV58" s="76"/>
      <c r="CW58" s="76"/>
      <c r="CX58" s="76"/>
      <c r="CY58" s="76"/>
      <c r="CZ58" s="76"/>
      <c r="DA58" s="76"/>
      <c r="DB58" s="76"/>
      <c r="DC58" s="76"/>
      <c r="DD58" s="76"/>
      <c r="DE58" s="76"/>
      <c r="DF58" s="76"/>
      <c r="DG58" s="76"/>
      <c r="DH58" s="76"/>
      <c r="DI58" s="76"/>
      <c r="DJ58" s="76"/>
      <c r="DK58" s="76"/>
      <c r="DL58" s="76"/>
      <c r="DM58" s="76"/>
      <c r="DN58" s="76"/>
      <c r="DO58" s="76"/>
      <c r="DP58" s="76"/>
      <c r="DQ58" s="76"/>
      <c r="DR58" s="76"/>
      <c r="DS58" s="76"/>
      <c r="DT58" s="76"/>
      <c r="DU58" s="76"/>
      <c r="DV58" s="76"/>
      <c r="DW58" s="76"/>
      <c r="DX58" s="76"/>
      <c r="DY58" s="76"/>
      <c r="DZ58" s="76"/>
      <c r="EA58" s="76"/>
      <c r="EB58" s="76"/>
      <c r="EC58" s="76"/>
      <c r="ED58" s="76"/>
      <c r="EE58" s="76"/>
      <c r="EF58" s="76"/>
      <c r="EG58" s="76"/>
      <c r="EH58" s="76"/>
      <c r="EI58" s="76"/>
      <c r="EJ58" s="76"/>
      <c r="EK58" s="76"/>
      <c r="EL58" s="76"/>
      <c r="EM58" s="76"/>
      <c r="EN58" s="76"/>
      <c r="EO58" s="76"/>
      <c r="EP58" s="76"/>
      <c r="EQ58" s="76"/>
      <c r="ER58" s="76"/>
      <c r="ES58" s="76"/>
      <c r="ET58" s="76"/>
      <c r="EU58" s="76"/>
      <c r="EV58" s="76"/>
      <c r="EW58" s="76"/>
      <c r="EX58" s="76"/>
      <c r="EY58" s="76"/>
      <c r="EZ58" s="76"/>
      <c r="FA58" s="76"/>
      <c r="FB58" s="76"/>
      <c r="FC58" s="76"/>
      <c r="FD58" s="76"/>
      <c r="FE58" s="76"/>
      <c r="FF58" s="76"/>
      <c r="FG58" s="76"/>
      <c r="FH58" s="76"/>
      <c r="FI58" s="76"/>
      <c r="FJ58" s="76"/>
      <c r="FK58" s="76"/>
      <c r="FL58" s="76"/>
      <c r="FM58" s="76"/>
      <c r="FN58" s="76"/>
      <c r="FO58" s="76"/>
      <c r="FP58" s="76"/>
      <c r="FQ58" s="76"/>
      <c r="FR58" s="76"/>
      <c r="FS58" s="76"/>
      <c r="FT58" s="76"/>
      <c r="FU58" s="76"/>
      <c r="FV58" s="76"/>
      <c r="FW58" s="76"/>
      <c r="FX58" s="76"/>
      <c r="FY58" s="76"/>
      <c r="FZ58" s="76"/>
      <c r="GA58" s="76"/>
      <c r="GB58" s="76"/>
      <c r="GC58" s="76"/>
      <c r="GD58" s="76"/>
      <c r="GE58" s="76"/>
      <c r="GF58" s="76"/>
      <c r="GG58" s="76"/>
      <c r="GH58" s="76"/>
      <c r="GI58" s="76"/>
      <c r="GJ58" s="76"/>
      <c r="GK58" s="76"/>
      <c r="GL58" s="76"/>
      <c r="GM58" s="76"/>
      <c r="GN58" s="76"/>
      <c r="GO58" s="76"/>
      <c r="GP58" s="76"/>
      <c r="GQ58" s="76"/>
      <c r="GR58" s="76"/>
      <c r="GS58" s="76"/>
      <c r="GT58" s="76"/>
      <c r="GU58" s="76"/>
      <c r="GV58" s="76"/>
      <c r="GW58" s="76"/>
      <c r="GX58" s="76"/>
      <c r="GY58" s="76"/>
      <c r="GZ58" s="76"/>
      <c r="HA58" s="76"/>
      <c r="HB58" s="76"/>
      <c r="HC58" s="76"/>
      <c r="HD58" s="76"/>
      <c r="HE58" s="76"/>
      <c r="HF58" s="76"/>
      <c r="HG58" s="76"/>
      <c r="HH58" s="76"/>
      <c r="HI58" s="76"/>
      <c r="HJ58" s="76"/>
      <c r="HK58" s="76"/>
      <c r="HL58" s="76"/>
      <c r="HM58" s="76"/>
      <c r="HN58" s="76"/>
      <c r="HO58" s="76"/>
      <c r="HP58" s="76"/>
      <c r="HQ58" s="76"/>
      <c r="HR58" s="76"/>
      <c r="HS58" s="76"/>
      <c r="HT58" s="76"/>
      <c r="HU58" s="76"/>
      <c r="HV58" s="76"/>
      <c r="HW58" s="76"/>
      <c r="HX58" s="76"/>
      <c r="HY58" s="76"/>
      <c r="HZ58" s="76"/>
      <c r="IA58" s="76"/>
      <c r="IB58" s="76"/>
      <c r="IC58" s="76"/>
      <c r="ID58" s="76"/>
      <c r="IE58" s="76"/>
      <c r="IF58" s="76"/>
      <c r="IG58" s="76"/>
      <c r="IH58" s="76"/>
      <c r="II58" s="76"/>
      <c r="IJ58" s="76"/>
      <c r="IK58" s="76"/>
      <c r="IL58" s="76"/>
      <c r="IM58" s="76"/>
      <c r="IN58" s="76"/>
      <c r="IO58" s="76"/>
      <c r="IP58" s="76"/>
      <c r="IQ58" s="76"/>
      <c r="IR58" s="76"/>
      <c r="IS58" s="76"/>
      <c r="IT58" s="76"/>
      <c r="IU58" s="76"/>
      <c r="IV58" s="76"/>
      <c r="IW58" s="76"/>
      <c r="IX58" s="76"/>
      <c r="IY58" s="76"/>
      <c r="IZ58" s="76"/>
      <c r="JA58" s="76"/>
      <c r="JB58" s="76"/>
      <c r="JC58" s="76"/>
      <c r="JD58" s="76"/>
      <c r="JE58" s="76"/>
      <c r="JF58" s="76"/>
      <c r="JG58" s="76"/>
      <c r="JH58" s="76"/>
      <c r="JI58" s="76"/>
      <c r="JJ58" s="76"/>
      <c r="JK58" s="76"/>
      <c r="JL58" s="76"/>
      <c r="JM58" s="76"/>
      <c r="JN58" s="76"/>
      <c r="JO58" s="76"/>
      <c r="JP58" s="76"/>
      <c r="JQ58" s="76"/>
      <c r="JR58" s="76"/>
      <c r="JS58" s="76"/>
      <c r="JT58" s="76"/>
      <c r="JU58" s="76"/>
      <c r="JV58" s="76"/>
      <c r="JW58" s="76"/>
      <c r="JX58" s="76"/>
      <c r="JY58" s="76"/>
      <c r="JZ58" s="76"/>
      <c r="KA58" s="76"/>
      <c r="KB58" s="76"/>
      <c r="KC58" s="76"/>
      <c r="KD58" s="76"/>
      <c r="KE58" s="76"/>
      <c r="KF58" s="76"/>
      <c r="KG58" s="76"/>
      <c r="KH58" s="76"/>
      <c r="KI58" s="76"/>
      <c r="KJ58" s="76"/>
      <c r="KK58" s="76"/>
      <c r="KL58" s="76"/>
      <c r="KM58" s="76"/>
      <c r="KN58" s="76"/>
      <c r="KO58" s="76"/>
      <c r="KP58" s="76"/>
      <c r="KQ58" s="76"/>
      <c r="KR58" s="76"/>
      <c r="KS58" s="76"/>
      <c r="KT58" s="76"/>
      <c r="KU58" s="76"/>
      <c r="KV58" s="76"/>
      <c r="KW58" s="76"/>
      <c r="KX58" s="76"/>
      <c r="KY58" s="76"/>
      <c r="KZ58" s="76"/>
      <c r="LA58" s="76"/>
      <c r="LB58" s="76"/>
      <c r="LC58" s="76"/>
      <c r="LD58" s="76"/>
      <c r="LE58" s="76"/>
      <c r="LF58" s="76"/>
      <c r="LG58" s="76"/>
      <c r="LH58" s="76"/>
      <c r="LI58" s="76"/>
      <c r="LJ58" s="76"/>
      <c r="LK58" s="76"/>
      <c r="LL58" s="76"/>
      <c r="LM58" s="76"/>
      <c r="LN58" s="76"/>
      <c r="LO58" s="76"/>
      <c r="LP58" s="76"/>
      <c r="LQ58" s="76"/>
      <c r="LR58" s="76"/>
      <c r="LS58" s="76"/>
      <c r="LT58" s="76"/>
      <c r="LU58" s="76"/>
      <c r="LV58" s="76"/>
      <c r="LW58" s="76"/>
      <c r="LX58" s="76"/>
      <c r="LY58" s="76"/>
      <c r="LZ58" s="76"/>
      <c r="MA58" s="76"/>
      <c r="MB58" s="76"/>
      <c r="MC58" s="76"/>
      <c r="MD58" s="76"/>
      <c r="ME58" s="76"/>
      <c r="MF58" s="76"/>
      <c r="MG58" s="76"/>
      <c r="MH58" s="76"/>
      <c r="MI58" s="76"/>
      <c r="MJ58" s="76"/>
      <c r="MK58" s="76"/>
      <c r="ML58" s="76"/>
      <c r="MM58" s="76"/>
      <c r="MN58" s="76"/>
      <c r="MO58" s="76"/>
      <c r="MP58" s="76"/>
      <c r="MQ58" s="76"/>
      <c r="MR58" s="76"/>
      <c r="MS58" s="76"/>
      <c r="MT58" s="76"/>
      <c r="MU58" s="76"/>
      <c r="MV58" s="76"/>
      <c r="MW58" s="76"/>
      <c r="MX58" s="76"/>
      <c r="MY58" s="76"/>
      <c r="MZ58" s="76"/>
      <c r="NA58" s="76"/>
      <c r="NB58" s="76"/>
      <c r="NC58" s="76"/>
      <c r="ND58" s="76"/>
      <c r="NE58" s="76"/>
      <c r="NF58" s="76"/>
      <c r="NG58" s="76"/>
      <c r="NH58" s="76"/>
      <c r="NI58" s="76"/>
      <c r="NJ58" s="2">
        <f ca="1">IF(DAY(NI$15)=1,COUNTIF(INDIRECT("H"&amp;ROW()&amp;":NH"&amp;ROW()),CP)+COUNTIF(INDIRECT("H"&amp;ROW()&amp;":NH"&amp;ROW()),CP_2)/2,COUNTIF(INDIRECT("H"&amp;ROW()&amp;":NI"&amp;ROW()),CP)+COUNTIF(INDIRECT("H"&amp;ROW()&amp;":NI"&amp;ROW()),CP_2)/2)</f>
        <v>0</v>
      </c>
    </row>
    <row r="59" spans="1:374" ht="18" customHeight="1">
      <c r="A59" s="245"/>
      <c r="B59" s="246"/>
      <c r="C59" s="246"/>
      <c r="D59" s="247"/>
      <c r="E59" s="101"/>
      <c r="F59" s="102" t="str">
        <f>Avant_Journée</f>
        <v>HHO</v>
      </c>
      <c r="G59" s="103"/>
      <c r="H59" s="76"/>
      <c r="I59" s="76"/>
      <c r="J59" s="76"/>
      <c r="K59" s="76"/>
      <c r="L59" s="76"/>
      <c r="M59" s="76"/>
      <c r="N59" s="76"/>
      <c r="O59" s="76"/>
      <c r="P59" s="76"/>
      <c r="Q59" s="76"/>
      <c r="R59" s="76"/>
      <c r="S59" s="76"/>
      <c r="T59" s="76"/>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c r="BT59" s="76"/>
      <c r="BU59" s="76"/>
      <c r="BV59" s="76"/>
      <c r="BW59" s="76"/>
      <c r="BX59" s="76"/>
      <c r="BY59" s="76"/>
      <c r="BZ59" s="76"/>
      <c r="CA59" s="76"/>
      <c r="CB59" s="76"/>
      <c r="CC59" s="76"/>
      <c r="CD59" s="76"/>
      <c r="CE59" s="76"/>
      <c r="CF59" s="76"/>
      <c r="CG59" s="76"/>
      <c r="CH59" s="76"/>
      <c r="CI59" s="76"/>
      <c r="CJ59" s="76"/>
      <c r="CK59" s="76"/>
      <c r="CL59" s="76"/>
      <c r="CM59" s="76"/>
      <c r="CN59" s="76"/>
      <c r="CO59" s="76"/>
      <c r="CP59" s="76"/>
      <c r="CQ59" s="76"/>
      <c r="CR59" s="76"/>
      <c r="CS59" s="76"/>
      <c r="CT59" s="76"/>
      <c r="CU59" s="76"/>
      <c r="CV59" s="76"/>
      <c r="CW59" s="76"/>
      <c r="CX59" s="76"/>
      <c r="CY59" s="76"/>
      <c r="CZ59" s="76"/>
      <c r="DA59" s="76"/>
      <c r="DB59" s="76"/>
      <c r="DC59" s="76"/>
      <c r="DD59" s="76"/>
      <c r="DE59" s="76"/>
      <c r="DF59" s="76"/>
      <c r="DG59" s="76"/>
      <c r="DH59" s="76"/>
      <c r="DI59" s="76"/>
      <c r="DJ59" s="76"/>
      <c r="DK59" s="76"/>
      <c r="DL59" s="76"/>
      <c r="DM59" s="76"/>
      <c r="DN59" s="76"/>
      <c r="DO59" s="76"/>
      <c r="DP59" s="76"/>
      <c r="DQ59" s="76"/>
      <c r="DR59" s="76"/>
      <c r="DS59" s="76"/>
      <c r="DT59" s="76"/>
      <c r="DU59" s="76"/>
      <c r="DV59" s="76"/>
      <c r="DW59" s="76"/>
      <c r="DX59" s="76"/>
      <c r="DY59" s="76"/>
      <c r="DZ59" s="76"/>
      <c r="EA59" s="76"/>
      <c r="EB59" s="76"/>
      <c r="EC59" s="76"/>
      <c r="ED59" s="76"/>
      <c r="EE59" s="76"/>
      <c r="EF59" s="76"/>
      <c r="EG59" s="76"/>
      <c r="EH59" s="76"/>
      <c r="EI59" s="76"/>
      <c r="EJ59" s="76"/>
      <c r="EK59" s="76"/>
      <c r="EL59" s="76"/>
      <c r="EM59" s="76"/>
      <c r="EN59" s="76"/>
      <c r="EO59" s="76"/>
      <c r="EP59" s="76"/>
      <c r="EQ59" s="76"/>
      <c r="ER59" s="76"/>
      <c r="ES59" s="76"/>
      <c r="ET59" s="76"/>
      <c r="EU59" s="76"/>
      <c r="EV59" s="76"/>
      <c r="EW59" s="76"/>
      <c r="EX59" s="76"/>
      <c r="EY59" s="76"/>
      <c r="EZ59" s="76"/>
      <c r="FA59" s="76"/>
      <c r="FB59" s="76"/>
      <c r="FC59" s="76"/>
      <c r="FD59" s="76"/>
      <c r="FE59" s="76"/>
      <c r="FF59" s="76"/>
      <c r="FG59" s="76"/>
      <c r="FH59" s="76"/>
      <c r="FI59" s="76"/>
      <c r="FJ59" s="76"/>
      <c r="FK59" s="76"/>
      <c r="FL59" s="76"/>
      <c r="FM59" s="76"/>
      <c r="FN59" s="76"/>
      <c r="FO59" s="76"/>
      <c r="FP59" s="76"/>
      <c r="FQ59" s="76"/>
      <c r="FR59" s="76"/>
      <c r="FS59" s="76"/>
      <c r="FT59" s="76"/>
      <c r="FU59" s="76"/>
      <c r="FV59" s="76"/>
      <c r="FW59" s="76"/>
      <c r="FX59" s="76"/>
      <c r="FY59" s="76"/>
      <c r="FZ59" s="76"/>
      <c r="GA59" s="76"/>
      <c r="GB59" s="76"/>
      <c r="GC59" s="76"/>
      <c r="GD59" s="76"/>
      <c r="GE59" s="76"/>
      <c r="GF59" s="76"/>
      <c r="GG59" s="76"/>
      <c r="GH59" s="76"/>
      <c r="GI59" s="76"/>
      <c r="GJ59" s="76"/>
      <c r="GK59" s="76"/>
      <c r="GL59" s="76"/>
      <c r="GM59" s="76"/>
      <c r="GN59" s="76"/>
      <c r="GO59" s="76"/>
      <c r="GP59" s="76"/>
      <c r="GQ59" s="76"/>
      <c r="GR59" s="76"/>
      <c r="GS59" s="76"/>
      <c r="GT59" s="76"/>
      <c r="GU59" s="76"/>
      <c r="GV59" s="76"/>
      <c r="GW59" s="76"/>
      <c r="GX59" s="76"/>
      <c r="GY59" s="76"/>
      <c r="GZ59" s="76"/>
      <c r="HA59" s="76"/>
      <c r="HB59" s="76"/>
      <c r="HC59" s="76"/>
      <c r="HD59" s="76"/>
      <c r="HE59" s="76"/>
      <c r="HF59" s="76"/>
      <c r="HG59" s="76"/>
      <c r="HH59" s="76"/>
      <c r="HI59" s="76"/>
      <c r="HJ59" s="76"/>
      <c r="HK59" s="76"/>
      <c r="HL59" s="76"/>
      <c r="HM59" s="76"/>
      <c r="HN59" s="76"/>
      <c r="HO59" s="76"/>
      <c r="HP59" s="76"/>
      <c r="HQ59" s="76"/>
      <c r="HR59" s="76"/>
      <c r="HS59" s="76"/>
      <c r="HT59" s="76"/>
      <c r="HU59" s="76"/>
      <c r="HV59" s="76"/>
      <c r="HW59" s="76"/>
      <c r="HX59" s="76"/>
      <c r="HY59" s="76"/>
      <c r="HZ59" s="76"/>
      <c r="IA59" s="76"/>
      <c r="IB59" s="76"/>
      <c r="IC59" s="76"/>
      <c r="ID59" s="76"/>
      <c r="IE59" s="76"/>
      <c r="IF59" s="76"/>
      <c r="IG59" s="76"/>
      <c r="IH59" s="76"/>
      <c r="II59" s="76"/>
      <c r="IJ59" s="76"/>
      <c r="IK59" s="76"/>
      <c r="IL59" s="76"/>
      <c r="IM59" s="76"/>
      <c r="IN59" s="76"/>
      <c r="IO59" s="76"/>
      <c r="IP59" s="76"/>
      <c r="IQ59" s="76"/>
      <c r="IR59" s="76"/>
      <c r="IS59" s="76"/>
      <c r="IT59" s="76"/>
      <c r="IU59" s="76"/>
      <c r="IV59" s="76"/>
      <c r="IW59" s="76"/>
      <c r="IX59" s="76"/>
      <c r="IY59" s="76"/>
      <c r="IZ59" s="76"/>
      <c r="JA59" s="76"/>
      <c r="JB59" s="76"/>
      <c r="JC59" s="76"/>
      <c r="JD59" s="76"/>
      <c r="JE59" s="76"/>
      <c r="JF59" s="76"/>
      <c r="JG59" s="76"/>
      <c r="JH59" s="76"/>
      <c r="JI59" s="76"/>
      <c r="JJ59" s="76"/>
      <c r="JK59" s="76"/>
      <c r="JL59" s="76"/>
      <c r="JM59" s="76"/>
      <c r="JN59" s="76"/>
      <c r="JO59" s="76"/>
      <c r="JP59" s="76"/>
      <c r="JQ59" s="76"/>
      <c r="JR59" s="76"/>
      <c r="JS59" s="76"/>
      <c r="JT59" s="76"/>
      <c r="JU59" s="76"/>
      <c r="JV59" s="76"/>
      <c r="JW59" s="76"/>
      <c r="JX59" s="76"/>
      <c r="JY59" s="76"/>
      <c r="JZ59" s="76"/>
      <c r="KA59" s="76"/>
      <c r="KB59" s="76"/>
      <c r="KC59" s="76"/>
      <c r="KD59" s="76"/>
      <c r="KE59" s="76"/>
      <c r="KF59" s="76"/>
      <c r="KG59" s="76"/>
      <c r="KH59" s="76"/>
      <c r="KI59" s="76"/>
      <c r="KJ59" s="76"/>
      <c r="KK59" s="76"/>
      <c r="KL59" s="76"/>
      <c r="KM59" s="76"/>
      <c r="KN59" s="76"/>
      <c r="KO59" s="76"/>
      <c r="KP59" s="76"/>
      <c r="KQ59" s="76"/>
      <c r="KR59" s="76"/>
      <c r="KS59" s="76"/>
      <c r="KT59" s="76"/>
      <c r="KU59" s="76"/>
      <c r="KV59" s="76"/>
      <c r="KW59" s="76"/>
      <c r="KX59" s="76"/>
      <c r="KY59" s="76"/>
      <c r="KZ59" s="76"/>
      <c r="LA59" s="76"/>
      <c r="LB59" s="76"/>
      <c r="LC59" s="76"/>
      <c r="LD59" s="76"/>
      <c r="LE59" s="76"/>
      <c r="LF59" s="76"/>
      <c r="LG59" s="76"/>
      <c r="LH59" s="76"/>
      <c r="LI59" s="76"/>
      <c r="LJ59" s="76"/>
      <c r="LK59" s="76"/>
      <c r="LL59" s="76"/>
      <c r="LM59" s="76"/>
      <c r="LN59" s="76"/>
      <c r="LO59" s="76"/>
      <c r="LP59" s="76"/>
      <c r="LQ59" s="76"/>
      <c r="LR59" s="76"/>
      <c r="LS59" s="76"/>
      <c r="LT59" s="76"/>
      <c r="LU59" s="76"/>
      <c r="LV59" s="76"/>
      <c r="LW59" s="76"/>
      <c r="LX59" s="76"/>
      <c r="LY59" s="76"/>
      <c r="LZ59" s="76"/>
      <c r="MA59" s="76"/>
      <c r="MB59" s="76"/>
      <c r="MC59" s="76"/>
      <c r="MD59" s="76"/>
      <c r="ME59" s="76"/>
      <c r="MF59" s="76"/>
      <c r="MG59" s="76"/>
      <c r="MH59" s="76"/>
      <c r="MI59" s="76"/>
      <c r="MJ59" s="76"/>
      <c r="MK59" s="76"/>
      <c r="ML59" s="76"/>
      <c r="MM59" s="76"/>
      <c r="MN59" s="76"/>
      <c r="MO59" s="76"/>
      <c r="MP59" s="76"/>
      <c r="MQ59" s="76"/>
      <c r="MR59" s="76"/>
      <c r="MS59" s="76"/>
      <c r="MT59" s="76"/>
      <c r="MU59" s="76"/>
      <c r="MV59" s="76"/>
      <c r="MW59" s="76"/>
      <c r="MX59" s="76"/>
      <c r="MY59" s="76"/>
      <c r="MZ59" s="76"/>
      <c r="NA59" s="76"/>
      <c r="NB59" s="76"/>
      <c r="NC59" s="76"/>
      <c r="ND59" s="76"/>
      <c r="NE59" s="76"/>
      <c r="NF59" s="76"/>
      <c r="NG59" s="76"/>
      <c r="NH59" s="76"/>
      <c r="NI59" s="76"/>
    </row>
    <row r="60" spans="1:374" ht="18" customHeight="1">
      <c r="A60" s="245"/>
      <c r="B60" s="246"/>
      <c r="C60" s="246"/>
      <c r="D60" s="247"/>
      <c r="E60" s="18"/>
      <c r="F60" s="239" t="str">
        <f>Pendant_Journée</f>
        <v>HO</v>
      </c>
      <c r="G60" s="19"/>
      <c r="H60" s="76"/>
      <c r="I60" s="76"/>
      <c r="J60" s="76"/>
      <c r="K60" s="76"/>
      <c r="L60" s="76"/>
      <c r="M60" s="76"/>
      <c r="N60" s="76"/>
      <c r="O60" s="76"/>
      <c r="P60" s="76"/>
      <c r="Q60" s="76"/>
      <c r="R60" s="76"/>
      <c r="S60" s="76"/>
      <c r="T60" s="76"/>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6"/>
      <c r="BI60" s="76"/>
      <c r="BJ60" s="76"/>
      <c r="BK60" s="76"/>
      <c r="BL60" s="76"/>
      <c r="BM60" s="76"/>
      <c r="BN60" s="76"/>
      <c r="BO60" s="76"/>
      <c r="BP60" s="76"/>
      <c r="BQ60" s="76"/>
      <c r="BR60" s="76"/>
      <c r="BS60" s="76"/>
      <c r="BT60" s="76"/>
      <c r="BU60" s="76"/>
      <c r="BV60" s="76"/>
      <c r="BW60" s="76"/>
      <c r="BX60" s="76"/>
      <c r="BY60" s="76"/>
      <c r="BZ60" s="76"/>
      <c r="CA60" s="76"/>
      <c r="CB60" s="76"/>
      <c r="CC60" s="76"/>
      <c r="CD60" s="76"/>
      <c r="CE60" s="76"/>
      <c r="CF60" s="76"/>
      <c r="CG60" s="76"/>
      <c r="CH60" s="76"/>
      <c r="CI60" s="76"/>
      <c r="CJ60" s="76"/>
      <c r="CK60" s="76"/>
      <c r="CL60" s="76"/>
      <c r="CM60" s="76"/>
      <c r="CN60" s="76"/>
      <c r="CO60" s="76"/>
      <c r="CP60" s="76"/>
      <c r="CQ60" s="76"/>
      <c r="CR60" s="76"/>
      <c r="CS60" s="76"/>
      <c r="CT60" s="76"/>
      <c r="CU60" s="76"/>
      <c r="CV60" s="76"/>
      <c r="CW60" s="76"/>
      <c r="CX60" s="76"/>
      <c r="CY60" s="76"/>
      <c r="CZ60" s="76"/>
      <c r="DA60" s="76"/>
      <c r="DB60" s="76"/>
      <c r="DC60" s="76"/>
      <c r="DD60" s="76"/>
      <c r="DE60" s="76"/>
      <c r="DF60" s="76"/>
      <c r="DG60" s="76"/>
      <c r="DH60" s="76"/>
      <c r="DI60" s="76"/>
      <c r="DJ60" s="76"/>
      <c r="DK60" s="76"/>
      <c r="DL60" s="76"/>
      <c r="DM60" s="76"/>
      <c r="DN60" s="76"/>
      <c r="DO60" s="76"/>
      <c r="DP60" s="76"/>
      <c r="DQ60" s="76"/>
      <c r="DR60" s="76"/>
      <c r="DS60" s="76"/>
      <c r="DT60" s="76"/>
      <c r="DU60" s="76"/>
      <c r="DV60" s="76"/>
      <c r="DW60" s="76"/>
      <c r="DX60" s="76"/>
      <c r="DY60" s="76"/>
      <c r="DZ60" s="76"/>
      <c r="EA60" s="76"/>
      <c r="EB60" s="76"/>
      <c r="EC60" s="76"/>
      <c r="ED60" s="76"/>
      <c r="EE60" s="76"/>
      <c r="EF60" s="76"/>
      <c r="EG60" s="76"/>
      <c r="EH60" s="76"/>
      <c r="EI60" s="76"/>
      <c r="EJ60" s="76"/>
      <c r="EK60" s="76"/>
      <c r="EL60" s="76"/>
      <c r="EM60" s="76"/>
      <c r="EN60" s="76"/>
      <c r="EO60" s="76"/>
      <c r="EP60" s="76"/>
      <c r="EQ60" s="76"/>
      <c r="ER60" s="76"/>
      <c r="ES60" s="76"/>
      <c r="ET60" s="76"/>
      <c r="EU60" s="76"/>
      <c r="EV60" s="76"/>
      <c r="EW60" s="76"/>
      <c r="EX60" s="76"/>
      <c r="EY60" s="76"/>
      <c r="EZ60" s="76"/>
      <c r="FA60" s="76"/>
      <c r="FB60" s="76"/>
      <c r="FC60" s="76"/>
      <c r="FD60" s="76"/>
      <c r="FE60" s="76"/>
      <c r="FF60" s="76"/>
      <c r="FG60" s="76"/>
      <c r="FH60" s="76"/>
      <c r="FI60" s="76"/>
      <c r="FJ60" s="76"/>
      <c r="FK60" s="76"/>
      <c r="FL60" s="76"/>
      <c r="FM60" s="76"/>
      <c r="FN60" s="76"/>
      <c r="FO60" s="76"/>
      <c r="FP60" s="76"/>
      <c r="FQ60" s="76"/>
      <c r="FR60" s="76"/>
      <c r="FS60" s="76"/>
      <c r="FT60" s="76"/>
      <c r="FU60" s="76"/>
      <c r="FV60" s="76"/>
      <c r="FW60" s="76"/>
      <c r="FX60" s="76"/>
      <c r="FY60" s="76"/>
      <c r="FZ60" s="76"/>
      <c r="GA60" s="76"/>
      <c r="GB60" s="76"/>
      <c r="GC60" s="76"/>
      <c r="GD60" s="76"/>
      <c r="GE60" s="76"/>
      <c r="GF60" s="76"/>
      <c r="GG60" s="76"/>
      <c r="GH60" s="76"/>
      <c r="GI60" s="76"/>
      <c r="GJ60" s="76"/>
      <c r="GK60" s="76"/>
      <c r="GL60" s="76"/>
      <c r="GM60" s="76"/>
      <c r="GN60" s="76"/>
      <c r="GO60" s="76"/>
      <c r="GP60" s="76"/>
      <c r="GQ60" s="76"/>
      <c r="GR60" s="76"/>
      <c r="GS60" s="76"/>
      <c r="GT60" s="76"/>
      <c r="GU60" s="76"/>
      <c r="GV60" s="76"/>
      <c r="GW60" s="76"/>
      <c r="GX60" s="76"/>
      <c r="GY60" s="76"/>
      <c r="GZ60" s="76"/>
      <c r="HA60" s="76"/>
      <c r="HB60" s="76"/>
      <c r="HC60" s="76"/>
      <c r="HD60" s="76"/>
      <c r="HE60" s="76"/>
      <c r="HF60" s="76"/>
      <c r="HG60" s="76"/>
      <c r="HH60" s="76"/>
      <c r="HI60" s="76"/>
      <c r="HJ60" s="76"/>
      <c r="HK60" s="76"/>
      <c r="HL60" s="76"/>
      <c r="HM60" s="76"/>
      <c r="HN60" s="76"/>
      <c r="HO60" s="76"/>
      <c r="HP60" s="76"/>
      <c r="HQ60" s="76"/>
      <c r="HR60" s="76"/>
      <c r="HS60" s="76"/>
      <c r="HT60" s="76"/>
      <c r="HU60" s="76"/>
      <c r="HV60" s="76"/>
      <c r="HW60" s="76"/>
      <c r="HX60" s="76"/>
      <c r="HY60" s="76"/>
      <c r="HZ60" s="76"/>
      <c r="IA60" s="76"/>
      <c r="IB60" s="76"/>
      <c r="IC60" s="76"/>
      <c r="ID60" s="76"/>
      <c r="IE60" s="76"/>
      <c r="IF60" s="76"/>
      <c r="IG60" s="76"/>
      <c r="IH60" s="76"/>
      <c r="II60" s="76"/>
      <c r="IJ60" s="76"/>
      <c r="IK60" s="76"/>
      <c r="IL60" s="76"/>
      <c r="IM60" s="76"/>
      <c r="IN60" s="76"/>
      <c r="IO60" s="76"/>
      <c r="IP60" s="76"/>
      <c r="IQ60" s="76"/>
      <c r="IR60" s="76"/>
      <c r="IS60" s="76"/>
      <c r="IT60" s="76"/>
      <c r="IU60" s="76"/>
      <c r="IV60" s="76"/>
      <c r="IW60" s="76"/>
      <c r="IX60" s="76"/>
      <c r="IY60" s="76"/>
      <c r="IZ60" s="76"/>
      <c r="JA60" s="76"/>
      <c r="JB60" s="76"/>
      <c r="JC60" s="76"/>
      <c r="JD60" s="76"/>
      <c r="JE60" s="76"/>
      <c r="JF60" s="76"/>
      <c r="JG60" s="76"/>
      <c r="JH60" s="76"/>
      <c r="JI60" s="76"/>
      <c r="JJ60" s="76"/>
      <c r="JK60" s="76"/>
      <c r="JL60" s="76"/>
      <c r="JM60" s="76"/>
      <c r="JN60" s="76"/>
      <c r="JO60" s="76"/>
      <c r="JP60" s="76"/>
      <c r="JQ60" s="76"/>
      <c r="JR60" s="76"/>
      <c r="JS60" s="76"/>
      <c r="JT60" s="76"/>
      <c r="JU60" s="76"/>
      <c r="JV60" s="76"/>
      <c r="JW60" s="76"/>
      <c r="JX60" s="76"/>
      <c r="JY60" s="76"/>
      <c r="JZ60" s="76"/>
      <c r="KA60" s="76"/>
      <c r="KB60" s="76"/>
      <c r="KC60" s="76"/>
      <c r="KD60" s="76"/>
      <c r="KE60" s="76"/>
      <c r="KF60" s="76"/>
      <c r="KG60" s="76"/>
      <c r="KH60" s="76"/>
      <c r="KI60" s="76"/>
      <c r="KJ60" s="76"/>
      <c r="KK60" s="76"/>
      <c r="KL60" s="76"/>
      <c r="KM60" s="76"/>
      <c r="KN60" s="76"/>
      <c r="KO60" s="76"/>
      <c r="KP60" s="76"/>
      <c r="KQ60" s="76"/>
      <c r="KR60" s="76"/>
      <c r="KS60" s="76"/>
      <c r="KT60" s="76"/>
      <c r="KU60" s="76"/>
      <c r="KV60" s="76"/>
      <c r="KW60" s="76"/>
      <c r="KX60" s="76"/>
      <c r="KY60" s="76"/>
      <c r="KZ60" s="76"/>
      <c r="LA60" s="76"/>
      <c r="LB60" s="76"/>
      <c r="LC60" s="76"/>
      <c r="LD60" s="76"/>
      <c r="LE60" s="76"/>
      <c r="LF60" s="76"/>
      <c r="LG60" s="76"/>
      <c r="LH60" s="76"/>
      <c r="LI60" s="76"/>
      <c r="LJ60" s="76"/>
      <c r="LK60" s="76"/>
      <c r="LL60" s="76"/>
      <c r="LM60" s="76"/>
      <c r="LN60" s="76"/>
      <c r="LO60" s="76"/>
      <c r="LP60" s="76"/>
      <c r="LQ60" s="76"/>
      <c r="LR60" s="76"/>
      <c r="LS60" s="76"/>
      <c r="LT60" s="76"/>
      <c r="LU60" s="76"/>
      <c r="LV60" s="76"/>
      <c r="LW60" s="76"/>
      <c r="LX60" s="76"/>
      <c r="LY60" s="76"/>
      <c r="LZ60" s="76"/>
      <c r="MA60" s="76"/>
      <c r="MB60" s="76"/>
      <c r="MC60" s="76"/>
      <c r="MD60" s="76"/>
      <c r="ME60" s="76"/>
      <c r="MF60" s="76"/>
      <c r="MG60" s="76"/>
      <c r="MH60" s="76"/>
      <c r="MI60" s="76"/>
      <c r="MJ60" s="76"/>
      <c r="MK60" s="76"/>
      <c r="ML60" s="76"/>
      <c r="MM60" s="76"/>
      <c r="MN60" s="76"/>
      <c r="MO60" s="76"/>
      <c r="MP60" s="76"/>
      <c r="MQ60" s="76"/>
      <c r="MR60" s="76"/>
      <c r="MS60" s="76"/>
      <c r="MT60" s="76"/>
      <c r="MU60" s="76"/>
      <c r="MV60" s="76"/>
      <c r="MW60" s="76"/>
      <c r="MX60" s="76"/>
      <c r="MY60" s="76"/>
      <c r="MZ60" s="76"/>
      <c r="NA60" s="76"/>
      <c r="NB60" s="76"/>
      <c r="NC60" s="76"/>
      <c r="ND60" s="76"/>
      <c r="NE60" s="76"/>
      <c r="NF60" s="76"/>
      <c r="NG60" s="76"/>
      <c r="NH60" s="76"/>
      <c r="NI60" s="76"/>
    </row>
    <row r="61" spans="1:374" ht="18" customHeight="1">
      <c r="A61" s="245"/>
      <c r="B61" s="246"/>
      <c r="C61" s="246"/>
      <c r="D61" s="247"/>
      <c r="E61" s="16"/>
      <c r="F61" s="240"/>
      <c r="G61" s="17"/>
      <c r="H61" s="76"/>
      <c r="I61" s="76"/>
      <c r="J61" s="76"/>
      <c r="K61" s="76"/>
      <c r="L61" s="76"/>
      <c r="M61" s="76"/>
      <c r="N61" s="76"/>
      <c r="O61" s="76"/>
      <c r="P61" s="76"/>
      <c r="Q61" s="76"/>
      <c r="R61" s="76"/>
      <c r="S61" s="76"/>
      <c r="T61" s="76"/>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6"/>
      <c r="BI61" s="76"/>
      <c r="BJ61" s="76"/>
      <c r="BK61" s="76"/>
      <c r="BL61" s="76"/>
      <c r="BM61" s="76"/>
      <c r="BN61" s="76"/>
      <c r="BO61" s="76"/>
      <c r="BP61" s="76"/>
      <c r="BQ61" s="76"/>
      <c r="BR61" s="76"/>
      <c r="BS61" s="76"/>
      <c r="BT61" s="76"/>
      <c r="BU61" s="76"/>
      <c r="BV61" s="76"/>
      <c r="BW61" s="76"/>
      <c r="BX61" s="76"/>
      <c r="BY61" s="76"/>
      <c r="BZ61" s="76"/>
      <c r="CA61" s="76"/>
      <c r="CB61" s="76"/>
      <c r="CC61" s="76"/>
      <c r="CD61" s="76"/>
      <c r="CE61" s="76"/>
      <c r="CF61" s="76"/>
      <c r="CG61" s="76"/>
      <c r="CH61" s="76"/>
      <c r="CI61" s="76"/>
      <c r="CJ61" s="76"/>
      <c r="CK61" s="76"/>
      <c r="CL61" s="76"/>
      <c r="CM61" s="76"/>
      <c r="CN61" s="76"/>
      <c r="CO61" s="76"/>
      <c r="CP61" s="76"/>
      <c r="CQ61" s="76"/>
      <c r="CR61" s="76"/>
      <c r="CS61" s="76"/>
      <c r="CT61" s="76"/>
      <c r="CU61" s="76"/>
      <c r="CV61" s="76"/>
      <c r="CW61" s="76"/>
      <c r="CX61" s="76"/>
      <c r="CY61" s="76"/>
      <c r="CZ61" s="76"/>
      <c r="DA61" s="76"/>
      <c r="DB61" s="76"/>
      <c r="DC61" s="76"/>
      <c r="DD61" s="76"/>
      <c r="DE61" s="76"/>
      <c r="DF61" s="76"/>
      <c r="DG61" s="76"/>
      <c r="DH61" s="76"/>
      <c r="DI61" s="76"/>
      <c r="DJ61" s="76"/>
      <c r="DK61" s="76"/>
      <c r="DL61" s="76"/>
      <c r="DM61" s="76"/>
      <c r="DN61" s="76"/>
      <c r="DO61" s="76"/>
      <c r="DP61" s="76"/>
      <c r="DQ61" s="76"/>
      <c r="DR61" s="76"/>
      <c r="DS61" s="76"/>
      <c r="DT61" s="76"/>
      <c r="DU61" s="76"/>
      <c r="DV61" s="76"/>
      <c r="DW61" s="76"/>
      <c r="DX61" s="76"/>
      <c r="DY61" s="76"/>
      <c r="DZ61" s="76"/>
      <c r="EA61" s="76"/>
      <c r="EB61" s="76"/>
      <c r="EC61" s="76"/>
      <c r="ED61" s="76"/>
      <c r="EE61" s="76"/>
      <c r="EF61" s="76"/>
      <c r="EG61" s="76"/>
      <c r="EH61" s="76"/>
      <c r="EI61" s="76"/>
      <c r="EJ61" s="76"/>
      <c r="EK61" s="76"/>
      <c r="EL61" s="76"/>
      <c r="EM61" s="76"/>
      <c r="EN61" s="76"/>
      <c r="EO61" s="76"/>
      <c r="EP61" s="76"/>
      <c r="EQ61" s="76"/>
      <c r="ER61" s="76"/>
      <c r="ES61" s="76"/>
      <c r="ET61" s="76"/>
      <c r="EU61" s="76"/>
      <c r="EV61" s="76"/>
      <c r="EW61" s="76"/>
      <c r="EX61" s="76"/>
      <c r="EY61" s="76"/>
      <c r="EZ61" s="76"/>
      <c r="FA61" s="76"/>
      <c r="FB61" s="76"/>
      <c r="FC61" s="76"/>
      <c r="FD61" s="76"/>
      <c r="FE61" s="76"/>
      <c r="FF61" s="76"/>
      <c r="FG61" s="76"/>
      <c r="FH61" s="76"/>
      <c r="FI61" s="76"/>
      <c r="FJ61" s="76"/>
      <c r="FK61" s="76"/>
      <c r="FL61" s="76"/>
      <c r="FM61" s="76"/>
      <c r="FN61" s="76"/>
      <c r="FO61" s="76"/>
      <c r="FP61" s="76"/>
      <c r="FQ61" s="76"/>
      <c r="FR61" s="76"/>
      <c r="FS61" s="76"/>
      <c r="FT61" s="76"/>
      <c r="FU61" s="76"/>
      <c r="FV61" s="76"/>
      <c r="FW61" s="76"/>
      <c r="FX61" s="76"/>
      <c r="FY61" s="76"/>
      <c r="FZ61" s="76"/>
      <c r="GA61" s="76"/>
      <c r="GB61" s="76"/>
      <c r="GC61" s="76"/>
      <c r="GD61" s="76"/>
      <c r="GE61" s="76"/>
      <c r="GF61" s="76"/>
      <c r="GG61" s="76"/>
      <c r="GH61" s="76"/>
      <c r="GI61" s="76"/>
      <c r="GJ61" s="76"/>
      <c r="GK61" s="76"/>
      <c r="GL61" s="76"/>
      <c r="GM61" s="76"/>
      <c r="GN61" s="76"/>
      <c r="GO61" s="76"/>
      <c r="GP61" s="76"/>
      <c r="GQ61" s="76"/>
      <c r="GR61" s="76"/>
      <c r="GS61" s="76"/>
      <c r="GT61" s="76"/>
      <c r="GU61" s="76"/>
      <c r="GV61" s="76"/>
      <c r="GW61" s="76"/>
      <c r="GX61" s="76"/>
      <c r="GY61" s="76"/>
      <c r="GZ61" s="76"/>
      <c r="HA61" s="76"/>
      <c r="HB61" s="76"/>
      <c r="HC61" s="76"/>
      <c r="HD61" s="76"/>
      <c r="HE61" s="76"/>
      <c r="HF61" s="76"/>
      <c r="HG61" s="76"/>
      <c r="HH61" s="76"/>
      <c r="HI61" s="76"/>
      <c r="HJ61" s="76"/>
      <c r="HK61" s="76"/>
      <c r="HL61" s="76"/>
      <c r="HM61" s="76"/>
      <c r="HN61" s="76"/>
      <c r="HO61" s="76"/>
      <c r="HP61" s="76"/>
      <c r="HQ61" s="76"/>
      <c r="HR61" s="76"/>
      <c r="HS61" s="76"/>
      <c r="HT61" s="76"/>
      <c r="HU61" s="76"/>
      <c r="HV61" s="76"/>
      <c r="HW61" s="76"/>
      <c r="HX61" s="76"/>
      <c r="HY61" s="76"/>
      <c r="HZ61" s="76"/>
      <c r="IA61" s="76"/>
      <c r="IB61" s="76"/>
      <c r="IC61" s="76"/>
      <c r="ID61" s="76"/>
      <c r="IE61" s="76"/>
      <c r="IF61" s="76"/>
      <c r="IG61" s="76"/>
      <c r="IH61" s="76"/>
      <c r="II61" s="76"/>
      <c r="IJ61" s="76"/>
      <c r="IK61" s="76"/>
      <c r="IL61" s="76"/>
      <c r="IM61" s="76"/>
      <c r="IN61" s="76"/>
      <c r="IO61" s="76"/>
      <c r="IP61" s="76"/>
      <c r="IQ61" s="76"/>
      <c r="IR61" s="76"/>
      <c r="IS61" s="76"/>
      <c r="IT61" s="76"/>
      <c r="IU61" s="76"/>
      <c r="IV61" s="76"/>
      <c r="IW61" s="76"/>
      <c r="IX61" s="76"/>
      <c r="IY61" s="76"/>
      <c r="IZ61" s="76"/>
      <c r="JA61" s="76"/>
      <c r="JB61" s="76"/>
      <c r="JC61" s="76"/>
      <c r="JD61" s="76"/>
      <c r="JE61" s="76"/>
      <c r="JF61" s="76"/>
      <c r="JG61" s="76"/>
      <c r="JH61" s="76"/>
      <c r="JI61" s="76"/>
      <c r="JJ61" s="76"/>
      <c r="JK61" s="76"/>
      <c r="JL61" s="76"/>
      <c r="JM61" s="76"/>
      <c r="JN61" s="76"/>
      <c r="JO61" s="76"/>
      <c r="JP61" s="76"/>
      <c r="JQ61" s="76"/>
      <c r="JR61" s="76"/>
      <c r="JS61" s="76"/>
      <c r="JT61" s="76"/>
      <c r="JU61" s="76"/>
      <c r="JV61" s="76"/>
      <c r="JW61" s="76"/>
      <c r="JX61" s="76"/>
      <c r="JY61" s="76"/>
      <c r="JZ61" s="76"/>
      <c r="KA61" s="76"/>
      <c r="KB61" s="76"/>
      <c r="KC61" s="76"/>
      <c r="KD61" s="76"/>
      <c r="KE61" s="76"/>
      <c r="KF61" s="76"/>
      <c r="KG61" s="76"/>
      <c r="KH61" s="76"/>
      <c r="KI61" s="76"/>
      <c r="KJ61" s="76"/>
      <c r="KK61" s="76"/>
      <c r="KL61" s="76"/>
      <c r="KM61" s="76"/>
      <c r="KN61" s="76"/>
      <c r="KO61" s="76"/>
      <c r="KP61" s="76"/>
      <c r="KQ61" s="76"/>
      <c r="KR61" s="76"/>
      <c r="KS61" s="76"/>
      <c r="KT61" s="76"/>
      <c r="KU61" s="76"/>
      <c r="KV61" s="76"/>
      <c r="KW61" s="76"/>
      <c r="KX61" s="76"/>
      <c r="KY61" s="76"/>
      <c r="KZ61" s="76"/>
      <c r="LA61" s="76"/>
      <c r="LB61" s="76"/>
      <c r="LC61" s="76"/>
      <c r="LD61" s="76"/>
      <c r="LE61" s="76"/>
      <c r="LF61" s="76"/>
      <c r="LG61" s="76"/>
      <c r="LH61" s="76"/>
      <c r="LI61" s="76"/>
      <c r="LJ61" s="76"/>
      <c r="LK61" s="76"/>
      <c r="LL61" s="76"/>
      <c r="LM61" s="76"/>
      <c r="LN61" s="76"/>
      <c r="LO61" s="76"/>
      <c r="LP61" s="76"/>
      <c r="LQ61" s="76"/>
      <c r="LR61" s="76"/>
      <c r="LS61" s="76"/>
      <c r="LT61" s="76"/>
      <c r="LU61" s="76"/>
      <c r="LV61" s="76"/>
      <c r="LW61" s="76"/>
      <c r="LX61" s="76"/>
      <c r="LY61" s="76"/>
      <c r="LZ61" s="76"/>
      <c r="MA61" s="76"/>
      <c r="MB61" s="76"/>
      <c r="MC61" s="76"/>
      <c r="MD61" s="76"/>
      <c r="ME61" s="76"/>
      <c r="MF61" s="76"/>
      <c r="MG61" s="76"/>
      <c r="MH61" s="76"/>
      <c r="MI61" s="76"/>
      <c r="MJ61" s="76"/>
      <c r="MK61" s="76"/>
      <c r="ML61" s="76"/>
      <c r="MM61" s="76"/>
      <c r="MN61" s="76"/>
      <c r="MO61" s="76"/>
      <c r="MP61" s="76"/>
      <c r="MQ61" s="76"/>
      <c r="MR61" s="76"/>
      <c r="MS61" s="76"/>
      <c r="MT61" s="76"/>
      <c r="MU61" s="76"/>
      <c r="MV61" s="76"/>
      <c r="MW61" s="76"/>
      <c r="MX61" s="76"/>
      <c r="MY61" s="76"/>
      <c r="MZ61" s="76"/>
      <c r="NA61" s="76"/>
      <c r="NB61" s="76"/>
      <c r="NC61" s="76"/>
      <c r="ND61" s="76"/>
      <c r="NE61" s="76"/>
      <c r="NF61" s="76"/>
      <c r="NG61" s="76"/>
      <c r="NH61" s="76"/>
      <c r="NI61" s="76"/>
    </row>
    <row r="62" spans="1:374" ht="18" customHeight="1">
      <c r="A62" s="245"/>
      <c r="B62" s="246"/>
      <c r="C62" s="246"/>
      <c r="D62" s="247"/>
      <c r="E62" s="16"/>
      <c r="F62" s="240"/>
      <c r="G62" s="17"/>
      <c r="H62" s="76"/>
      <c r="I62" s="76"/>
      <c r="J62" s="76"/>
      <c r="K62" s="76"/>
      <c r="L62" s="76"/>
      <c r="M62" s="76"/>
      <c r="N62" s="76"/>
      <c r="O62" s="76"/>
      <c r="P62" s="76"/>
      <c r="Q62" s="76"/>
      <c r="R62" s="76"/>
      <c r="S62" s="76"/>
      <c r="T62" s="76"/>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6"/>
      <c r="BI62" s="76"/>
      <c r="BJ62" s="76"/>
      <c r="BK62" s="76"/>
      <c r="BL62" s="76"/>
      <c r="BM62" s="76"/>
      <c r="BN62" s="76"/>
      <c r="BO62" s="76"/>
      <c r="BP62" s="76"/>
      <c r="BQ62" s="76"/>
      <c r="BR62" s="76"/>
      <c r="BS62" s="76"/>
      <c r="BT62" s="76"/>
      <c r="BU62" s="76"/>
      <c r="BV62" s="76"/>
      <c r="BW62" s="76"/>
      <c r="BX62" s="76"/>
      <c r="BY62" s="76"/>
      <c r="BZ62" s="76"/>
      <c r="CA62" s="76"/>
      <c r="CB62" s="76"/>
      <c r="CC62" s="76"/>
      <c r="CD62" s="76"/>
      <c r="CE62" s="76"/>
      <c r="CF62" s="76"/>
      <c r="CG62" s="76"/>
      <c r="CH62" s="76"/>
      <c r="CI62" s="76"/>
      <c r="CJ62" s="76"/>
      <c r="CK62" s="76"/>
      <c r="CL62" s="76"/>
      <c r="CM62" s="76"/>
      <c r="CN62" s="76"/>
      <c r="CO62" s="76"/>
      <c r="CP62" s="76"/>
      <c r="CQ62" s="76"/>
      <c r="CR62" s="76"/>
      <c r="CS62" s="76"/>
      <c r="CT62" s="76"/>
      <c r="CU62" s="76"/>
      <c r="CV62" s="76"/>
      <c r="CW62" s="76"/>
      <c r="CX62" s="76"/>
      <c r="CY62" s="76"/>
      <c r="CZ62" s="76"/>
      <c r="DA62" s="76"/>
      <c r="DB62" s="76"/>
      <c r="DC62" s="76"/>
      <c r="DD62" s="76"/>
      <c r="DE62" s="76"/>
      <c r="DF62" s="76"/>
      <c r="DG62" s="76"/>
      <c r="DH62" s="76"/>
      <c r="DI62" s="76"/>
      <c r="DJ62" s="76"/>
      <c r="DK62" s="76"/>
      <c r="DL62" s="76"/>
      <c r="DM62" s="76"/>
      <c r="DN62" s="76"/>
      <c r="DO62" s="76"/>
      <c r="DP62" s="76"/>
      <c r="DQ62" s="76"/>
      <c r="DR62" s="76"/>
      <c r="DS62" s="76"/>
      <c r="DT62" s="76"/>
      <c r="DU62" s="76"/>
      <c r="DV62" s="76"/>
      <c r="DW62" s="76"/>
      <c r="DX62" s="76"/>
      <c r="DY62" s="76"/>
      <c r="DZ62" s="76"/>
      <c r="EA62" s="76"/>
      <c r="EB62" s="76"/>
      <c r="EC62" s="76"/>
      <c r="ED62" s="76"/>
      <c r="EE62" s="76"/>
      <c r="EF62" s="76"/>
      <c r="EG62" s="76"/>
      <c r="EH62" s="76"/>
      <c r="EI62" s="76"/>
      <c r="EJ62" s="76"/>
      <c r="EK62" s="76"/>
      <c r="EL62" s="76"/>
      <c r="EM62" s="76"/>
      <c r="EN62" s="76"/>
      <c r="EO62" s="76"/>
      <c r="EP62" s="76"/>
      <c r="EQ62" s="76"/>
      <c r="ER62" s="76"/>
      <c r="ES62" s="76"/>
      <c r="ET62" s="76"/>
      <c r="EU62" s="76"/>
      <c r="EV62" s="76"/>
      <c r="EW62" s="76"/>
      <c r="EX62" s="76"/>
      <c r="EY62" s="76"/>
      <c r="EZ62" s="76"/>
      <c r="FA62" s="76"/>
      <c r="FB62" s="76"/>
      <c r="FC62" s="76"/>
      <c r="FD62" s="76"/>
      <c r="FE62" s="76"/>
      <c r="FF62" s="76"/>
      <c r="FG62" s="76"/>
      <c r="FH62" s="76"/>
      <c r="FI62" s="76"/>
      <c r="FJ62" s="76"/>
      <c r="FK62" s="76"/>
      <c r="FL62" s="76"/>
      <c r="FM62" s="76"/>
      <c r="FN62" s="76"/>
      <c r="FO62" s="76"/>
      <c r="FP62" s="76"/>
      <c r="FQ62" s="76"/>
      <c r="FR62" s="76"/>
      <c r="FS62" s="76"/>
      <c r="FT62" s="76"/>
      <c r="FU62" s="76"/>
      <c r="FV62" s="76"/>
      <c r="FW62" s="76"/>
      <c r="FX62" s="76"/>
      <c r="FY62" s="76"/>
      <c r="FZ62" s="76"/>
      <c r="GA62" s="76"/>
      <c r="GB62" s="76"/>
      <c r="GC62" s="76"/>
      <c r="GD62" s="76"/>
      <c r="GE62" s="76"/>
      <c r="GF62" s="76"/>
      <c r="GG62" s="76"/>
      <c r="GH62" s="76"/>
      <c r="GI62" s="76"/>
      <c r="GJ62" s="76"/>
      <c r="GK62" s="76"/>
      <c r="GL62" s="76"/>
      <c r="GM62" s="76"/>
      <c r="GN62" s="76"/>
      <c r="GO62" s="76"/>
      <c r="GP62" s="76"/>
      <c r="GQ62" s="76"/>
      <c r="GR62" s="76"/>
      <c r="GS62" s="76"/>
      <c r="GT62" s="76"/>
      <c r="GU62" s="76"/>
      <c r="GV62" s="76"/>
      <c r="GW62" s="76"/>
      <c r="GX62" s="76"/>
      <c r="GY62" s="76"/>
      <c r="GZ62" s="76"/>
      <c r="HA62" s="76"/>
      <c r="HB62" s="76"/>
      <c r="HC62" s="76"/>
      <c r="HD62" s="76"/>
      <c r="HE62" s="76"/>
      <c r="HF62" s="76"/>
      <c r="HG62" s="76"/>
      <c r="HH62" s="76"/>
      <c r="HI62" s="76"/>
      <c r="HJ62" s="76"/>
      <c r="HK62" s="76"/>
      <c r="HL62" s="76"/>
      <c r="HM62" s="76"/>
      <c r="HN62" s="76"/>
      <c r="HO62" s="76"/>
      <c r="HP62" s="76"/>
      <c r="HQ62" s="76"/>
      <c r="HR62" s="76"/>
      <c r="HS62" s="76"/>
      <c r="HT62" s="76"/>
      <c r="HU62" s="76"/>
      <c r="HV62" s="76"/>
      <c r="HW62" s="76"/>
      <c r="HX62" s="76"/>
      <c r="HY62" s="76"/>
      <c r="HZ62" s="76"/>
      <c r="IA62" s="76"/>
      <c r="IB62" s="76"/>
      <c r="IC62" s="76"/>
      <c r="ID62" s="76"/>
      <c r="IE62" s="76"/>
      <c r="IF62" s="76"/>
      <c r="IG62" s="76"/>
      <c r="IH62" s="76"/>
      <c r="II62" s="76"/>
      <c r="IJ62" s="76"/>
      <c r="IK62" s="76"/>
      <c r="IL62" s="76"/>
      <c r="IM62" s="76"/>
      <c r="IN62" s="76"/>
      <c r="IO62" s="76"/>
      <c r="IP62" s="76"/>
      <c r="IQ62" s="76"/>
      <c r="IR62" s="76"/>
      <c r="IS62" s="76"/>
      <c r="IT62" s="76"/>
      <c r="IU62" s="76"/>
      <c r="IV62" s="76"/>
      <c r="IW62" s="76"/>
      <c r="IX62" s="76"/>
      <c r="IY62" s="76"/>
      <c r="IZ62" s="76"/>
      <c r="JA62" s="76"/>
      <c r="JB62" s="76"/>
      <c r="JC62" s="76"/>
      <c r="JD62" s="76"/>
      <c r="JE62" s="76"/>
      <c r="JF62" s="76"/>
      <c r="JG62" s="76"/>
      <c r="JH62" s="76"/>
      <c r="JI62" s="76"/>
      <c r="JJ62" s="76"/>
      <c r="JK62" s="76"/>
      <c r="JL62" s="76"/>
      <c r="JM62" s="76"/>
      <c r="JN62" s="76"/>
      <c r="JO62" s="76"/>
      <c r="JP62" s="76"/>
      <c r="JQ62" s="76"/>
      <c r="JR62" s="76"/>
      <c r="JS62" s="76"/>
      <c r="JT62" s="76"/>
      <c r="JU62" s="76"/>
      <c r="JV62" s="76"/>
      <c r="JW62" s="76"/>
      <c r="JX62" s="76"/>
      <c r="JY62" s="76"/>
      <c r="JZ62" s="76"/>
      <c r="KA62" s="76"/>
      <c r="KB62" s="76"/>
      <c r="KC62" s="76"/>
      <c r="KD62" s="76"/>
      <c r="KE62" s="76"/>
      <c r="KF62" s="76"/>
      <c r="KG62" s="76"/>
      <c r="KH62" s="76"/>
      <c r="KI62" s="76"/>
      <c r="KJ62" s="76"/>
      <c r="KK62" s="76"/>
      <c r="KL62" s="76"/>
      <c r="KM62" s="76"/>
      <c r="KN62" s="76"/>
      <c r="KO62" s="76"/>
      <c r="KP62" s="76"/>
      <c r="KQ62" s="76"/>
      <c r="KR62" s="76"/>
      <c r="KS62" s="76"/>
      <c r="KT62" s="76"/>
      <c r="KU62" s="76"/>
      <c r="KV62" s="76"/>
      <c r="KW62" s="76"/>
      <c r="KX62" s="76"/>
      <c r="KY62" s="76"/>
      <c r="KZ62" s="76"/>
      <c r="LA62" s="76"/>
      <c r="LB62" s="76"/>
      <c r="LC62" s="76"/>
      <c r="LD62" s="76"/>
      <c r="LE62" s="76"/>
      <c r="LF62" s="76"/>
      <c r="LG62" s="76"/>
      <c r="LH62" s="76"/>
      <c r="LI62" s="76"/>
      <c r="LJ62" s="76"/>
      <c r="LK62" s="76"/>
      <c r="LL62" s="76"/>
      <c r="LM62" s="76"/>
      <c r="LN62" s="76"/>
      <c r="LO62" s="76"/>
      <c r="LP62" s="76"/>
      <c r="LQ62" s="76"/>
      <c r="LR62" s="76"/>
      <c r="LS62" s="76"/>
      <c r="LT62" s="76"/>
      <c r="LU62" s="76"/>
      <c r="LV62" s="76"/>
      <c r="LW62" s="76"/>
      <c r="LX62" s="76"/>
      <c r="LY62" s="76"/>
      <c r="LZ62" s="76"/>
      <c r="MA62" s="76"/>
      <c r="MB62" s="76"/>
      <c r="MC62" s="76"/>
      <c r="MD62" s="76"/>
      <c r="ME62" s="76"/>
      <c r="MF62" s="76"/>
      <c r="MG62" s="76"/>
      <c r="MH62" s="76"/>
      <c r="MI62" s="76"/>
      <c r="MJ62" s="76"/>
      <c r="MK62" s="76"/>
      <c r="ML62" s="76"/>
      <c r="MM62" s="76"/>
      <c r="MN62" s="76"/>
      <c r="MO62" s="76"/>
      <c r="MP62" s="76"/>
      <c r="MQ62" s="76"/>
      <c r="MR62" s="76"/>
      <c r="MS62" s="76"/>
      <c r="MT62" s="76"/>
      <c r="MU62" s="76"/>
      <c r="MV62" s="76"/>
      <c r="MW62" s="76"/>
      <c r="MX62" s="76"/>
      <c r="MY62" s="76"/>
      <c r="MZ62" s="76"/>
      <c r="NA62" s="76"/>
      <c r="NB62" s="76"/>
      <c r="NC62" s="76"/>
      <c r="ND62" s="76"/>
      <c r="NE62" s="76"/>
      <c r="NF62" s="76"/>
      <c r="NG62" s="76"/>
      <c r="NH62" s="76"/>
      <c r="NI62" s="76"/>
    </row>
    <row r="63" spans="1:374" ht="18" customHeight="1">
      <c r="A63" s="245"/>
      <c r="B63" s="246"/>
      <c r="C63" s="246"/>
      <c r="D63" s="247"/>
      <c r="E63" s="20"/>
      <c r="F63" s="241"/>
      <c r="G63" s="21"/>
      <c r="H63" s="76"/>
      <c r="I63" s="76"/>
      <c r="J63" s="76"/>
      <c r="K63" s="76"/>
      <c r="L63" s="76"/>
      <c r="M63" s="76"/>
      <c r="N63" s="76"/>
      <c r="O63" s="76"/>
      <c r="P63" s="76"/>
      <c r="Q63" s="76"/>
      <c r="R63" s="76"/>
      <c r="S63" s="76"/>
      <c r="T63" s="76"/>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6"/>
      <c r="BI63" s="76"/>
      <c r="BJ63" s="76"/>
      <c r="BK63" s="76"/>
      <c r="BL63" s="76"/>
      <c r="BM63" s="76"/>
      <c r="BN63" s="76"/>
      <c r="BO63" s="76"/>
      <c r="BP63" s="76"/>
      <c r="BQ63" s="76"/>
      <c r="BR63" s="76"/>
      <c r="BS63" s="76"/>
      <c r="BT63" s="76"/>
      <c r="BU63" s="76"/>
      <c r="BV63" s="76"/>
      <c r="BW63" s="76"/>
      <c r="BX63" s="76"/>
      <c r="BY63" s="76"/>
      <c r="BZ63" s="76"/>
      <c r="CA63" s="76"/>
      <c r="CB63" s="76"/>
      <c r="CC63" s="76"/>
      <c r="CD63" s="76"/>
      <c r="CE63" s="76"/>
      <c r="CF63" s="76"/>
      <c r="CG63" s="76"/>
      <c r="CH63" s="76"/>
      <c r="CI63" s="76"/>
      <c r="CJ63" s="76"/>
      <c r="CK63" s="76"/>
      <c r="CL63" s="76"/>
      <c r="CM63" s="76"/>
      <c r="CN63" s="76"/>
      <c r="CO63" s="76"/>
      <c r="CP63" s="76"/>
      <c r="CQ63" s="76"/>
      <c r="CR63" s="76"/>
      <c r="CS63" s="76"/>
      <c r="CT63" s="76"/>
      <c r="CU63" s="76"/>
      <c r="CV63" s="76"/>
      <c r="CW63" s="76"/>
      <c r="CX63" s="76"/>
      <c r="CY63" s="76"/>
      <c r="CZ63" s="76"/>
      <c r="DA63" s="76"/>
      <c r="DB63" s="76"/>
      <c r="DC63" s="76"/>
      <c r="DD63" s="76"/>
      <c r="DE63" s="76"/>
      <c r="DF63" s="76"/>
      <c r="DG63" s="76"/>
      <c r="DH63" s="76"/>
      <c r="DI63" s="76"/>
      <c r="DJ63" s="76"/>
      <c r="DK63" s="76"/>
      <c r="DL63" s="76"/>
      <c r="DM63" s="76"/>
      <c r="DN63" s="76"/>
      <c r="DO63" s="76"/>
      <c r="DP63" s="76"/>
      <c r="DQ63" s="76"/>
      <c r="DR63" s="76"/>
      <c r="DS63" s="76"/>
      <c r="DT63" s="76"/>
      <c r="DU63" s="76"/>
      <c r="DV63" s="76"/>
      <c r="DW63" s="76"/>
      <c r="DX63" s="76"/>
      <c r="DY63" s="76"/>
      <c r="DZ63" s="76"/>
      <c r="EA63" s="76"/>
      <c r="EB63" s="76"/>
      <c r="EC63" s="76"/>
      <c r="ED63" s="76"/>
      <c r="EE63" s="76"/>
      <c r="EF63" s="76"/>
      <c r="EG63" s="76"/>
      <c r="EH63" s="76"/>
      <c r="EI63" s="76"/>
      <c r="EJ63" s="76"/>
      <c r="EK63" s="76"/>
      <c r="EL63" s="76"/>
      <c r="EM63" s="76"/>
      <c r="EN63" s="76"/>
      <c r="EO63" s="76"/>
      <c r="EP63" s="76"/>
      <c r="EQ63" s="76"/>
      <c r="ER63" s="76"/>
      <c r="ES63" s="76"/>
      <c r="ET63" s="76"/>
      <c r="EU63" s="76"/>
      <c r="EV63" s="76"/>
      <c r="EW63" s="76"/>
      <c r="EX63" s="76"/>
      <c r="EY63" s="76"/>
      <c r="EZ63" s="76"/>
      <c r="FA63" s="76"/>
      <c r="FB63" s="76"/>
      <c r="FC63" s="76"/>
      <c r="FD63" s="76"/>
      <c r="FE63" s="76"/>
      <c r="FF63" s="76"/>
      <c r="FG63" s="76"/>
      <c r="FH63" s="76"/>
      <c r="FI63" s="76"/>
      <c r="FJ63" s="76"/>
      <c r="FK63" s="76"/>
      <c r="FL63" s="76"/>
      <c r="FM63" s="76"/>
      <c r="FN63" s="76"/>
      <c r="FO63" s="76"/>
      <c r="FP63" s="76"/>
      <c r="FQ63" s="76"/>
      <c r="FR63" s="76"/>
      <c r="FS63" s="76"/>
      <c r="FT63" s="76"/>
      <c r="FU63" s="76"/>
      <c r="FV63" s="76"/>
      <c r="FW63" s="76"/>
      <c r="FX63" s="76"/>
      <c r="FY63" s="76"/>
      <c r="FZ63" s="76"/>
      <c r="GA63" s="76"/>
      <c r="GB63" s="76"/>
      <c r="GC63" s="76"/>
      <c r="GD63" s="76"/>
      <c r="GE63" s="76"/>
      <c r="GF63" s="76"/>
      <c r="GG63" s="76"/>
      <c r="GH63" s="76"/>
      <c r="GI63" s="76"/>
      <c r="GJ63" s="76"/>
      <c r="GK63" s="76"/>
      <c r="GL63" s="76"/>
      <c r="GM63" s="76"/>
      <c r="GN63" s="76"/>
      <c r="GO63" s="76"/>
      <c r="GP63" s="76"/>
      <c r="GQ63" s="76"/>
      <c r="GR63" s="76"/>
      <c r="GS63" s="76"/>
      <c r="GT63" s="76"/>
      <c r="GU63" s="76"/>
      <c r="GV63" s="76"/>
      <c r="GW63" s="76"/>
      <c r="GX63" s="76"/>
      <c r="GY63" s="76"/>
      <c r="GZ63" s="76"/>
      <c r="HA63" s="76"/>
      <c r="HB63" s="76"/>
      <c r="HC63" s="76"/>
      <c r="HD63" s="76"/>
      <c r="HE63" s="76"/>
      <c r="HF63" s="76"/>
      <c r="HG63" s="76"/>
      <c r="HH63" s="76"/>
      <c r="HI63" s="76"/>
      <c r="HJ63" s="76"/>
      <c r="HK63" s="76"/>
      <c r="HL63" s="76"/>
      <c r="HM63" s="76"/>
      <c r="HN63" s="76"/>
      <c r="HO63" s="76"/>
      <c r="HP63" s="76"/>
      <c r="HQ63" s="76"/>
      <c r="HR63" s="76"/>
      <c r="HS63" s="76"/>
      <c r="HT63" s="76"/>
      <c r="HU63" s="76"/>
      <c r="HV63" s="76"/>
      <c r="HW63" s="76"/>
      <c r="HX63" s="76"/>
      <c r="HY63" s="76"/>
      <c r="HZ63" s="76"/>
      <c r="IA63" s="76"/>
      <c r="IB63" s="76"/>
      <c r="IC63" s="76"/>
      <c r="ID63" s="76"/>
      <c r="IE63" s="76"/>
      <c r="IF63" s="76"/>
      <c r="IG63" s="76"/>
      <c r="IH63" s="76"/>
      <c r="II63" s="76"/>
      <c r="IJ63" s="76"/>
      <c r="IK63" s="76"/>
      <c r="IL63" s="76"/>
      <c r="IM63" s="76"/>
      <c r="IN63" s="76"/>
      <c r="IO63" s="76"/>
      <c r="IP63" s="76"/>
      <c r="IQ63" s="76"/>
      <c r="IR63" s="76"/>
      <c r="IS63" s="76"/>
      <c r="IT63" s="76"/>
      <c r="IU63" s="76"/>
      <c r="IV63" s="76"/>
      <c r="IW63" s="76"/>
      <c r="IX63" s="76"/>
      <c r="IY63" s="76"/>
      <c r="IZ63" s="76"/>
      <c r="JA63" s="76"/>
      <c r="JB63" s="76"/>
      <c r="JC63" s="76"/>
      <c r="JD63" s="76"/>
      <c r="JE63" s="76"/>
      <c r="JF63" s="76"/>
      <c r="JG63" s="76"/>
      <c r="JH63" s="76"/>
      <c r="JI63" s="76"/>
      <c r="JJ63" s="76"/>
      <c r="JK63" s="76"/>
      <c r="JL63" s="76"/>
      <c r="JM63" s="76"/>
      <c r="JN63" s="76"/>
      <c r="JO63" s="76"/>
      <c r="JP63" s="76"/>
      <c r="JQ63" s="76"/>
      <c r="JR63" s="76"/>
      <c r="JS63" s="76"/>
      <c r="JT63" s="76"/>
      <c r="JU63" s="76"/>
      <c r="JV63" s="76"/>
      <c r="JW63" s="76"/>
      <c r="JX63" s="76"/>
      <c r="JY63" s="76"/>
      <c r="JZ63" s="76"/>
      <c r="KA63" s="76"/>
      <c r="KB63" s="76"/>
      <c r="KC63" s="76"/>
      <c r="KD63" s="76"/>
      <c r="KE63" s="76"/>
      <c r="KF63" s="76"/>
      <c r="KG63" s="76"/>
      <c r="KH63" s="76"/>
      <c r="KI63" s="76"/>
      <c r="KJ63" s="76"/>
      <c r="KK63" s="76"/>
      <c r="KL63" s="76"/>
      <c r="KM63" s="76"/>
      <c r="KN63" s="76"/>
      <c r="KO63" s="76"/>
      <c r="KP63" s="76"/>
      <c r="KQ63" s="76"/>
      <c r="KR63" s="76"/>
      <c r="KS63" s="76"/>
      <c r="KT63" s="76"/>
      <c r="KU63" s="76"/>
      <c r="KV63" s="76"/>
      <c r="KW63" s="76"/>
      <c r="KX63" s="76"/>
      <c r="KY63" s="76"/>
      <c r="KZ63" s="76"/>
      <c r="LA63" s="76"/>
      <c r="LB63" s="76"/>
      <c r="LC63" s="76"/>
      <c r="LD63" s="76"/>
      <c r="LE63" s="76"/>
      <c r="LF63" s="76"/>
      <c r="LG63" s="76"/>
      <c r="LH63" s="76"/>
      <c r="LI63" s="76"/>
      <c r="LJ63" s="76"/>
      <c r="LK63" s="76"/>
      <c r="LL63" s="76"/>
      <c r="LM63" s="76"/>
      <c r="LN63" s="76"/>
      <c r="LO63" s="76"/>
      <c r="LP63" s="76"/>
      <c r="LQ63" s="76"/>
      <c r="LR63" s="76"/>
      <c r="LS63" s="76"/>
      <c r="LT63" s="76"/>
      <c r="LU63" s="76"/>
      <c r="LV63" s="76"/>
      <c r="LW63" s="76"/>
      <c r="LX63" s="76"/>
      <c r="LY63" s="76"/>
      <c r="LZ63" s="76"/>
      <c r="MA63" s="76"/>
      <c r="MB63" s="76"/>
      <c r="MC63" s="76"/>
      <c r="MD63" s="76"/>
      <c r="ME63" s="76"/>
      <c r="MF63" s="76"/>
      <c r="MG63" s="76"/>
      <c r="MH63" s="76"/>
      <c r="MI63" s="76"/>
      <c r="MJ63" s="76"/>
      <c r="MK63" s="76"/>
      <c r="ML63" s="76"/>
      <c r="MM63" s="76"/>
      <c r="MN63" s="76"/>
      <c r="MO63" s="76"/>
      <c r="MP63" s="76"/>
      <c r="MQ63" s="76"/>
      <c r="MR63" s="76"/>
      <c r="MS63" s="76"/>
      <c r="MT63" s="76"/>
      <c r="MU63" s="76"/>
      <c r="MV63" s="76"/>
      <c r="MW63" s="76"/>
      <c r="MX63" s="76"/>
      <c r="MY63" s="76"/>
      <c r="MZ63" s="76"/>
      <c r="NA63" s="76"/>
      <c r="NB63" s="76"/>
      <c r="NC63" s="76"/>
      <c r="ND63" s="76"/>
      <c r="NE63" s="76"/>
      <c r="NF63" s="76"/>
      <c r="NG63" s="76"/>
      <c r="NH63" s="76"/>
      <c r="NI63" s="76"/>
    </row>
    <row r="64" spans="1:374" ht="18" customHeight="1">
      <c r="A64" s="248"/>
      <c r="B64" s="249"/>
      <c r="C64" s="249"/>
      <c r="D64" s="250"/>
      <c r="E64" s="101"/>
      <c r="F64" s="102" t="str">
        <f>Après_Journée</f>
        <v>HHO</v>
      </c>
      <c r="G64" s="103"/>
      <c r="H64" s="76"/>
      <c r="I64" s="76"/>
      <c r="J64" s="76"/>
      <c r="K64" s="76"/>
      <c r="L64" s="76"/>
      <c r="M64" s="76"/>
      <c r="N64" s="76"/>
      <c r="O64" s="76"/>
      <c r="P64" s="76"/>
      <c r="Q64" s="76"/>
      <c r="R64" s="76"/>
      <c r="S64" s="76"/>
      <c r="T64" s="76"/>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6"/>
      <c r="BI64" s="76"/>
      <c r="BJ64" s="76"/>
      <c r="BK64" s="76"/>
      <c r="BL64" s="76"/>
      <c r="BM64" s="76"/>
      <c r="BN64" s="76"/>
      <c r="BO64" s="76"/>
      <c r="BP64" s="76"/>
      <c r="BQ64" s="76"/>
      <c r="BR64" s="76"/>
      <c r="BS64" s="76"/>
      <c r="BT64" s="76"/>
      <c r="BU64" s="76"/>
      <c r="BV64" s="76"/>
      <c r="BW64" s="76"/>
      <c r="BX64" s="76"/>
      <c r="BY64" s="76"/>
      <c r="BZ64" s="76"/>
      <c r="CA64" s="76"/>
      <c r="CB64" s="76"/>
      <c r="CC64" s="76"/>
      <c r="CD64" s="76"/>
      <c r="CE64" s="76"/>
      <c r="CF64" s="76"/>
      <c r="CG64" s="76"/>
      <c r="CH64" s="76"/>
      <c r="CI64" s="76"/>
      <c r="CJ64" s="76"/>
      <c r="CK64" s="76"/>
      <c r="CL64" s="76"/>
      <c r="CM64" s="76"/>
      <c r="CN64" s="76"/>
      <c r="CO64" s="76"/>
      <c r="CP64" s="76"/>
      <c r="CQ64" s="76"/>
      <c r="CR64" s="76"/>
      <c r="CS64" s="76"/>
      <c r="CT64" s="76"/>
      <c r="CU64" s="76"/>
      <c r="CV64" s="76"/>
      <c r="CW64" s="76"/>
      <c r="CX64" s="76"/>
      <c r="CY64" s="76"/>
      <c r="CZ64" s="76"/>
      <c r="DA64" s="76"/>
      <c r="DB64" s="76"/>
      <c r="DC64" s="76"/>
      <c r="DD64" s="76"/>
      <c r="DE64" s="76"/>
      <c r="DF64" s="76"/>
      <c r="DG64" s="76"/>
      <c r="DH64" s="76"/>
      <c r="DI64" s="76"/>
      <c r="DJ64" s="76"/>
      <c r="DK64" s="76"/>
      <c r="DL64" s="76"/>
      <c r="DM64" s="76"/>
      <c r="DN64" s="76"/>
      <c r="DO64" s="76"/>
      <c r="DP64" s="76"/>
      <c r="DQ64" s="76"/>
      <c r="DR64" s="76"/>
      <c r="DS64" s="76"/>
      <c r="DT64" s="76"/>
      <c r="DU64" s="76"/>
      <c r="DV64" s="76"/>
      <c r="DW64" s="76"/>
      <c r="DX64" s="76"/>
      <c r="DY64" s="76"/>
      <c r="DZ64" s="76"/>
      <c r="EA64" s="76"/>
      <c r="EB64" s="76"/>
      <c r="EC64" s="76"/>
      <c r="ED64" s="76"/>
      <c r="EE64" s="76"/>
      <c r="EF64" s="76"/>
      <c r="EG64" s="76"/>
      <c r="EH64" s="76"/>
      <c r="EI64" s="76"/>
      <c r="EJ64" s="76"/>
      <c r="EK64" s="76"/>
      <c r="EL64" s="76"/>
      <c r="EM64" s="76"/>
      <c r="EN64" s="76"/>
      <c r="EO64" s="76"/>
      <c r="EP64" s="76"/>
      <c r="EQ64" s="76"/>
      <c r="ER64" s="76"/>
      <c r="ES64" s="76"/>
      <c r="ET64" s="76"/>
      <c r="EU64" s="76"/>
      <c r="EV64" s="76"/>
      <c r="EW64" s="76"/>
      <c r="EX64" s="76"/>
      <c r="EY64" s="76"/>
      <c r="EZ64" s="76"/>
      <c r="FA64" s="76"/>
      <c r="FB64" s="76"/>
      <c r="FC64" s="76"/>
      <c r="FD64" s="76"/>
      <c r="FE64" s="76"/>
      <c r="FF64" s="76"/>
      <c r="FG64" s="76"/>
      <c r="FH64" s="76"/>
      <c r="FI64" s="76"/>
      <c r="FJ64" s="76"/>
      <c r="FK64" s="76"/>
      <c r="FL64" s="76"/>
      <c r="FM64" s="76"/>
      <c r="FN64" s="76"/>
      <c r="FO64" s="76"/>
      <c r="FP64" s="76"/>
      <c r="FQ64" s="76"/>
      <c r="FR64" s="76"/>
      <c r="FS64" s="76"/>
      <c r="FT64" s="76"/>
      <c r="FU64" s="76"/>
      <c r="FV64" s="76"/>
      <c r="FW64" s="76"/>
      <c r="FX64" s="76"/>
      <c r="FY64" s="76"/>
      <c r="FZ64" s="76"/>
      <c r="GA64" s="76"/>
      <c r="GB64" s="76"/>
      <c r="GC64" s="76"/>
      <c r="GD64" s="76"/>
      <c r="GE64" s="76"/>
      <c r="GF64" s="76"/>
      <c r="GG64" s="76"/>
      <c r="GH64" s="76"/>
      <c r="GI64" s="76"/>
      <c r="GJ64" s="76"/>
      <c r="GK64" s="76"/>
      <c r="GL64" s="76"/>
      <c r="GM64" s="76"/>
      <c r="GN64" s="76"/>
      <c r="GO64" s="76"/>
      <c r="GP64" s="76"/>
      <c r="GQ64" s="76"/>
      <c r="GR64" s="76"/>
      <c r="GS64" s="76"/>
      <c r="GT64" s="76"/>
      <c r="GU64" s="76"/>
      <c r="GV64" s="76"/>
      <c r="GW64" s="76"/>
      <c r="GX64" s="76"/>
      <c r="GY64" s="76"/>
      <c r="GZ64" s="76"/>
      <c r="HA64" s="76"/>
      <c r="HB64" s="76"/>
      <c r="HC64" s="76"/>
      <c r="HD64" s="76"/>
      <c r="HE64" s="76"/>
      <c r="HF64" s="76"/>
      <c r="HG64" s="76"/>
      <c r="HH64" s="76"/>
      <c r="HI64" s="76"/>
      <c r="HJ64" s="76"/>
      <c r="HK64" s="76"/>
      <c r="HL64" s="76"/>
      <c r="HM64" s="76"/>
      <c r="HN64" s="76"/>
      <c r="HO64" s="76"/>
      <c r="HP64" s="76"/>
      <c r="HQ64" s="76"/>
      <c r="HR64" s="76"/>
      <c r="HS64" s="76"/>
      <c r="HT64" s="76"/>
      <c r="HU64" s="76"/>
      <c r="HV64" s="76"/>
      <c r="HW64" s="76"/>
      <c r="HX64" s="76"/>
      <c r="HY64" s="76"/>
      <c r="HZ64" s="76"/>
      <c r="IA64" s="76"/>
      <c r="IB64" s="76"/>
      <c r="IC64" s="76"/>
      <c r="ID64" s="76"/>
      <c r="IE64" s="76"/>
      <c r="IF64" s="76"/>
      <c r="IG64" s="76"/>
      <c r="IH64" s="76"/>
      <c r="II64" s="76"/>
      <c r="IJ64" s="76"/>
      <c r="IK64" s="76"/>
      <c r="IL64" s="76"/>
      <c r="IM64" s="76"/>
      <c r="IN64" s="76"/>
      <c r="IO64" s="76"/>
      <c r="IP64" s="76"/>
      <c r="IQ64" s="76"/>
      <c r="IR64" s="76"/>
      <c r="IS64" s="76"/>
      <c r="IT64" s="76"/>
      <c r="IU64" s="76"/>
      <c r="IV64" s="76"/>
      <c r="IW64" s="76"/>
      <c r="IX64" s="76"/>
      <c r="IY64" s="76"/>
      <c r="IZ64" s="76"/>
      <c r="JA64" s="76"/>
      <c r="JB64" s="76"/>
      <c r="JC64" s="76"/>
      <c r="JD64" s="76"/>
      <c r="JE64" s="76"/>
      <c r="JF64" s="76"/>
      <c r="JG64" s="76"/>
      <c r="JH64" s="76"/>
      <c r="JI64" s="76"/>
      <c r="JJ64" s="76"/>
      <c r="JK64" s="76"/>
      <c r="JL64" s="76"/>
      <c r="JM64" s="76"/>
      <c r="JN64" s="76"/>
      <c r="JO64" s="76"/>
      <c r="JP64" s="76"/>
      <c r="JQ64" s="76"/>
      <c r="JR64" s="76"/>
      <c r="JS64" s="76"/>
      <c r="JT64" s="76"/>
      <c r="JU64" s="76"/>
      <c r="JV64" s="76"/>
      <c r="JW64" s="76"/>
      <c r="JX64" s="76"/>
      <c r="JY64" s="76"/>
      <c r="JZ64" s="76"/>
      <c r="KA64" s="76"/>
      <c r="KB64" s="76"/>
      <c r="KC64" s="76"/>
      <c r="KD64" s="76"/>
      <c r="KE64" s="76"/>
      <c r="KF64" s="76"/>
      <c r="KG64" s="76"/>
      <c r="KH64" s="76"/>
      <c r="KI64" s="76"/>
      <c r="KJ64" s="76"/>
      <c r="KK64" s="76"/>
      <c r="KL64" s="76"/>
      <c r="KM64" s="76"/>
      <c r="KN64" s="76"/>
      <c r="KO64" s="76"/>
      <c r="KP64" s="76"/>
      <c r="KQ64" s="76"/>
      <c r="KR64" s="76"/>
      <c r="KS64" s="76"/>
      <c r="KT64" s="76"/>
      <c r="KU64" s="76"/>
      <c r="KV64" s="76"/>
      <c r="KW64" s="76"/>
      <c r="KX64" s="76"/>
      <c r="KY64" s="76"/>
      <c r="KZ64" s="76"/>
      <c r="LA64" s="76"/>
      <c r="LB64" s="76"/>
      <c r="LC64" s="76"/>
      <c r="LD64" s="76"/>
      <c r="LE64" s="76"/>
      <c r="LF64" s="76"/>
      <c r="LG64" s="76"/>
      <c r="LH64" s="76"/>
      <c r="LI64" s="76"/>
      <c r="LJ64" s="76"/>
      <c r="LK64" s="76"/>
      <c r="LL64" s="76"/>
      <c r="LM64" s="76"/>
      <c r="LN64" s="76"/>
      <c r="LO64" s="76"/>
      <c r="LP64" s="76"/>
      <c r="LQ64" s="76"/>
      <c r="LR64" s="76"/>
      <c r="LS64" s="76"/>
      <c r="LT64" s="76"/>
      <c r="LU64" s="76"/>
      <c r="LV64" s="76"/>
      <c r="LW64" s="76"/>
      <c r="LX64" s="76"/>
      <c r="LY64" s="76"/>
      <c r="LZ64" s="76"/>
      <c r="MA64" s="76"/>
      <c r="MB64" s="76"/>
      <c r="MC64" s="76"/>
      <c r="MD64" s="76"/>
      <c r="ME64" s="76"/>
      <c r="MF64" s="76"/>
      <c r="MG64" s="76"/>
      <c r="MH64" s="76"/>
      <c r="MI64" s="76"/>
      <c r="MJ64" s="76"/>
      <c r="MK64" s="76"/>
      <c r="ML64" s="76"/>
      <c r="MM64" s="76"/>
      <c r="MN64" s="76"/>
      <c r="MO64" s="76"/>
      <c r="MP64" s="76"/>
      <c r="MQ64" s="76"/>
      <c r="MR64" s="76"/>
      <c r="MS64" s="76"/>
      <c r="MT64" s="76"/>
      <c r="MU64" s="76"/>
      <c r="MV64" s="76"/>
      <c r="MW64" s="76"/>
      <c r="MX64" s="76"/>
      <c r="MY64" s="76"/>
      <c r="MZ64" s="76"/>
      <c r="NA64" s="76"/>
      <c r="NB64" s="76"/>
      <c r="NC64" s="76"/>
      <c r="ND64" s="76"/>
      <c r="NE64" s="76"/>
      <c r="NF64" s="76"/>
      <c r="NG64" s="76"/>
      <c r="NH64" s="76"/>
      <c r="NI64" s="76"/>
    </row>
    <row r="65" spans="1:374" ht="18" customHeight="1">
      <c r="A65" s="242" t="s">
        <v>48</v>
      </c>
      <c r="B65" s="243"/>
      <c r="C65" s="243"/>
      <c r="D65" s="244"/>
      <c r="E65" s="15"/>
      <c r="F65" s="15" t="str">
        <f>Position_journalière</f>
        <v>Position Journalière</v>
      </c>
      <c r="G65" s="15"/>
      <c r="H65" s="76"/>
      <c r="I65" s="76"/>
      <c r="J65" s="76"/>
      <c r="K65" s="76"/>
      <c r="L65" s="76"/>
      <c r="M65" s="76"/>
      <c r="N65" s="76"/>
      <c r="O65" s="76"/>
      <c r="P65" s="76"/>
      <c r="Q65" s="76"/>
      <c r="R65" s="76"/>
      <c r="S65" s="76"/>
      <c r="T65" s="76"/>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6"/>
      <c r="BI65" s="76"/>
      <c r="BJ65" s="76"/>
      <c r="BK65" s="76"/>
      <c r="BL65" s="76"/>
      <c r="BM65" s="76"/>
      <c r="BN65" s="76"/>
      <c r="BO65" s="76"/>
      <c r="BP65" s="76"/>
      <c r="BQ65" s="76"/>
      <c r="BR65" s="76"/>
      <c r="BS65" s="76"/>
      <c r="BT65" s="76"/>
      <c r="BU65" s="76"/>
      <c r="BV65" s="76"/>
      <c r="BW65" s="76"/>
      <c r="BX65" s="76"/>
      <c r="BY65" s="76"/>
      <c r="BZ65" s="76"/>
      <c r="CA65" s="76"/>
      <c r="CB65" s="76"/>
      <c r="CC65" s="76"/>
      <c r="CD65" s="76"/>
      <c r="CE65" s="76"/>
      <c r="CF65" s="76"/>
      <c r="CG65" s="76"/>
      <c r="CH65" s="76"/>
      <c r="CI65" s="76"/>
      <c r="CJ65" s="76"/>
      <c r="CK65" s="76"/>
      <c r="CL65" s="76"/>
      <c r="CM65" s="76"/>
      <c r="CN65" s="76"/>
      <c r="CO65" s="76"/>
      <c r="CP65" s="76"/>
      <c r="CQ65" s="76"/>
      <c r="CR65" s="76"/>
      <c r="CS65" s="76"/>
      <c r="CT65" s="76"/>
      <c r="CU65" s="76"/>
      <c r="CV65" s="76"/>
      <c r="CW65" s="76"/>
      <c r="CX65" s="76"/>
      <c r="CY65" s="76"/>
      <c r="CZ65" s="76"/>
      <c r="DA65" s="76"/>
      <c r="DB65" s="76"/>
      <c r="DC65" s="76"/>
      <c r="DD65" s="76"/>
      <c r="DE65" s="76"/>
      <c r="DF65" s="76"/>
      <c r="DG65" s="76"/>
      <c r="DH65" s="76"/>
      <c r="DI65" s="76"/>
      <c r="DJ65" s="76"/>
      <c r="DK65" s="76"/>
      <c r="DL65" s="76"/>
      <c r="DM65" s="76"/>
      <c r="DN65" s="76"/>
      <c r="DO65" s="76"/>
      <c r="DP65" s="76"/>
      <c r="DQ65" s="76"/>
      <c r="DR65" s="76"/>
      <c r="DS65" s="76"/>
      <c r="DT65" s="76"/>
      <c r="DU65" s="76"/>
      <c r="DV65" s="76"/>
      <c r="DW65" s="76"/>
      <c r="DX65" s="76"/>
      <c r="DY65" s="76"/>
      <c r="DZ65" s="76"/>
      <c r="EA65" s="76"/>
      <c r="EB65" s="76"/>
      <c r="EC65" s="76"/>
      <c r="ED65" s="76"/>
      <c r="EE65" s="76"/>
      <c r="EF65" s="76"/>
      <c r="EG65" s="76"/>
      <c r="EH65" s="76"/>
      <c r="EI65" s="76"/>
      <c r="EJ65" s="76"/>
      <c r="EK65" s="76"/>
      <c r="EL65" s="76"/>
      <c r="EM65" s="76"/>
      <c r="EN65" s="76"/>
      <c r="EO65" s="76"/>
      <c r="EP65" s="76"/>
      <c r="EQ65" s="76"/>
      <c r="ER65" s="76"/>
      <c r="ES65" s="76"/>
      <c r="ET65" s="76"/>
      <c r="EU65" s="76"/>
      <c r="EV65" s="76"/>
      <c r="EW65" s="76"/>
      <c r="EX65" s="76"/>
      <c r="EY65" s="76"/>
      <c r="EZ65" s="76"/>
      <c r="FA65" s="76"/>
      <c r="FB65" s="76"/>
      <c r="FC65" s="76"/>
      <c r="FD65" s="76"/>
      <c r="FE65" s="76"/>
      <c r="FF65" s="76"/>
      <c r="FG65" s="76"/>
      <c r="FH65" s="76"/>
      <c r="FI65" s="76"/>
      <c r="FJ65" s="76"/>
      <c r="FK65" s="76"/>
      <c r="FL65" s="76"/>
      <c r="FM65" s="76"/>
      <c r="FN65" s="76"/>
      <c r="FO65" s="76"/>
      <c r="FP65" s="76"/>
      <c r="FQ65" s="76"/>
      <c r="FR65" s="76"/>
      <c r="FS65" s="76"/>
      <c r="FT65" s="76"/>
      <c r="FU65" s="76"/>
      <c r="FV65" s="76"/>
      <c r="FW65" s="76"/>
      <c r="FX65" s="76"/>
      <c r="FY65" s="76"/>
      <c r="FZ65" s="76"/>
      <c r="GA65" s="76"/>
      <c r="GB65" s="76"/>
      <c r="GC65" s="76"/>
      <c r="GD65" s="76"/>
      <c r="GE65" s="76"/>
      <c r="GF65" s="76"/>
      <c r="GG65" s="76"/>
      <c r="GH65" s="76"/>
      <c r="GI65" s="76"/>
      <c r="GJ65" s="76"/>
      <c r="GK65" s="76"/>
      <c r="GL65" s="76"/>
      <c r="GM65" s="76"/>
      <c r="GN65" s="76"/>
      <c r="GO65" s="76"/>
      <c r="GP65" s="76"/>
      <c r="GQ65" s="76"/>
      <c r="GR65" s="76"/>
      <c r="GS65" s="76"/>
      <c r="GT65" s="76"/>
      <c r="GU65" s="76"/>
      <c r="GV65" s="76"/>
      <c r="GW65" s="76"/>
      <c r="GX65" s="76"/>
      <c r="GY65" s="76"/>
      <c r="GZ65" s="76"/>
      <c r="HA65" s="76"/>
      <c r="HB65" s="76"/>
      <c r="HC65" s="76"/>
      <c r="HD65" s="76"/>
      <c r="HE65" s="76"/>
      <c r="HF65" s="76"/>
      <c r="HG65" s="76"/>
      <c r="HH65" s="76"/>
      <c r="HI65" s="76"/>
      <c r="HJ65" s="76"/>
      <c r="HK65" s="76"/>
      <c r="HL65" s="76"/>
      <c r="HM65" s="76"/>
      <c r="HN65" s="76"/>
      <c r="HO65" s="76"/>
      <c r="HP65" s="76"/>
      <c r="HQ65" s="76"/>
      <c r="HR65" s="76"/>
      <c r="HS65" s="76"/>
      <c r="HT65" s="76"/>
      <c r="HU65" s="76"/>
      <c r="HV65" s="76"/>
      <c r="HW65" s="76"/>
      <c r="HX65" s="76"/>
      <c r="HY65" s="76"/>
      <c r="HZ65" s="76"/>
      <c r="IA65" s="76"/>
      <c r="IB65" s="76"/>
      <c r="IC65" s="76"/>
      <c r="ID65" s="76"/>
      <c r="IE65" s="76"/>
      <c r="IF65" s="76"/>
      <c r="IG65" s="76"/>
      <c r="IH65" s="76"/>
      <c r="II65" s="76"/>
      <c r="IJ65" s="76"/>
      <c r="IK65" s="76"/>
      <c r="IL65" s="76"/>
      <c r="IM65" s="76"/>
      <c r="IN65" s="76"/>
      <c r="IO65" s="76"/>
      <c r="IP65" s="76"/>
      <c r="IQ65" s="76"/>
      <c r="IR65" s="76"/>
      <c r="IS65" s="76"/>
      <c r="IT65" s="76"/>
      <c r="IU65" s="76"/>
      <c r="IV65" s="76"/>
      <c r="IW65" s="76"/>
      <c r="IX65" s="76"/>
      <c r="IY65" s="76"/>
      <c r="IZ65" s="76"/>
      <c r="JA65" s="76"/>
      <c r="JB65" s="76"/>
      <c r="JC65" s="76"/>
      <c r="JD65" s="76"/>
      <c r="JE65" s="76"/>
      <c r="JF65" s="76"/>
      <c r="JG65" s="76"/>
      <c r="JH65" s="76"/>
      <c r="JI65" s="76"/>
      <c r="JJ65" s="76"/>
      <c r="JK65" s="76"/>
      <c r="JL65" s="76"/>
      <c r="JM65" s="76"/>
      <c r="JN65" s="76"/>
      <c r="JO65" s="76"/>
      <c r="JP65" s="76"/>
      <c r="JQ65" s="76"/>
      <c r="JR65" s="76"/>
      <c r="JS65" s="76"/>
      <c r="JT65" s="76"/>
      <c r="JU65" s="76"/>
      <c r="JV65" s="76"/>
      <c r="JW65" s="76"/>
      <c r="JX65" s="76"/>
      <c r="JY65" s="76"/>
      <c r="JZ65" s="76"/>
      <c r="KA65" s="76"/>
      <c r="KB65" s="76"/>
      <c r="KC65" s="76"/>
      <c r="KD65" s="76"/>
      <c r="KE65" s="76"/>
      <c r="KF65" s="76"/>
      <c r="KG65" s="76"/>
      <c r="KH65" s="76"/>
      <c r="KI65" s="76"/>
      <c r="KJ65" s="76"/>
      <c r="KK65" s="76"/>
      <c r="KL65" s="76"/>
      <c r="KM65" s="76"/>
      <c r="KN65" s="76"/>
      <c r="KO65" s="76"/>
      <c r="KP65" s="76"/>
      <c r="KQ65" s="76"/>
      <c r="KR65" s="76"/>
      <c r="KS65" s="76"/>
      <c r="KT65" s="76"/>
      <c r="KU65" s="76"/>
      <c r="KV65" s="76"/>
      <c r="KW65" s="76"/>
      <c r="KX65" s="76"/>
      <c r="KY65" s="76"/>
      <c r="KZ65" s="76"/>
      <c r="LA65" s="76"/>
      <c r="LB65" s="76"/>
      <c r="LC65" s="76"/>
      <c r="LD65" s="76"/>
      <c r="LE65" s="76"/>
      <c r="LF65" s="76"/>
      <c r="LG65" s="76"/>
      <c r="LH65" s="76"/>
      <c r="LI65" s="76"/>
      <c r="LJ65" s="76"/>
      <c r="LK65" s="76"/>
      <c r="LL65" s="76"/>
      <c r="LM65" s="76"/>
      <c r="LN65" s="76"/>
      <c r="LO65" s="76"/>
      <c r="LP65" s="76"/>
      <c r="LQ65" s="76"/>
      <c r="LR65" s="76"/>
      <c r="LS65" s="76"/>
      <c r="LT65" s="76"/>
      <c r="LU65" s="76"/>
      <c r="LV65" s="76"/>
      <c r="LW65" s="76"/>
      <c r="LX65" s="76"/>
      <c r="LY65" s="76"/>
      <c r="LZ65" s="76"/>
      <c r="MA65" s="76"/>
      <c r="MB65" s="76"/>
      <c r="MC65" s="76"/>
      <c r="MD65" s="76"/>
      <c r="ME65" s="76"/>
      <c r="MF65" s="76"/>
      <c r="MG65" s="76"/>
      <c r="MH65" s="76"/>
      <c r="MI65" s="76"/>
      <c r="MJ65" s="76"/>
      <c r="MK65" s="76"/>
      <c r="ML65" s="76"/>
      <c r="MM65" s="76"/>
      <c r="MN65" s="76"/>
      <c r="MO65" s="76"/>
      <c r="MP65" s="76"/>
      <c r="MQ65" s="76"/>
      <c r="MR65" s="76"/>
      <c r="MS65" s="76"/>
      <c r="MT65" s="76"/>
      <c r="MU65" s="76"/>
      <c r="MV65" s="76"/>
      <c r="MW65" s="76"/>
      <c r="MX65" s="76"/>
      <c r="MY65" s="76"/>
      <c r="MZ65" s="76"/>
      <c r="NA65" s="76"/>
      <c r="NB65" s="76"/>
      <c r="NC65" s="76"/>
      <c r="ND65" s="76"/>
      <c r="NE65" s="76"/>
      <c r="NF65" s="76"/>
      <c r="NG65" s="76"/>
      <c r="NH65" s="76"/>
      <c r="NI65" s="76"/>
      <c r="NJ65" s="2">
        <f ca="1">IF(DAY(NI$15)=1,COUNTIF(INDIRECT("H"&amp;ROW()&amp;":NH"&amp;ROW()),CP)+COUNTIF(INDIRECT("H"&amp;ROW()&amp;":NH"&amp;ROW()),CP_2)/2,COUNTIF(INDIRECT("H"&amp;ROW()&amp;":NI"&amp;ROW()),CP)+COUNTIF(INDIRECT("H"&amp;ROW()&amp;":NI"&amp;ROW()),CP_2)/2)</f>
        <v>0</v>
      </c>
    </row>
    <row r="66" spans="1:374" ht="18" customHeight="1">
      <c r="A66" s="245"/>
      <c r="B66" s="246"/>
      <c r="C66" s="246"/>
      <c r="D66" s="247"/>
      <c r="E66" s="101"/>
      <c r="F66" s="102" t="str">
        <f>Avant_Journée</f>
        <v>HHO</v>
      </c>
      <c r="G66" s="103"/>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I66" s="76"/>
      <c r="BJ66" s="76"/>
      <c r="BK66" s="76"/>
      <c r="BL66" s="76"/>
      <c r="BM66" s="76"/>
      <c r="BN66" s="76"/>
      <c r="BO66" s="76"/>
      <c r="BP66" s="76"/>
      <c r="BQ66" s="76"/>
      <c r="BR66" s="76"/>
      <c r="BS66" s="76"/>
      <c r="BT66" s="76"/>
      <c r="BU66" s="76"/>
      <c r="BV66" s="76"/>
      <c r="BW66" s="76"/>
      <c r="BX66" s="76"/>
      <c r="BY66" s="76"/>
      <c r="BZ66" s="76"/>
      <c r="CA66" s="76"/>
      <c r="CB66" s="76"/>
      <c r="CC66" s="76"/>
      <c r="CD66" s="76"/>
      <c r="CE66" s="76"/>
      <c r="CF66" s="76"/>
      <c r="CG66" s="76"/>
      <c r="CH66" s="76"/>
      <c r="CI66" s="76"/>
      <c r="CJ66" s="76"/>
      <c r="CK66" s="76"/>
      <c r="CL66" s="76"/>
      <c r="CM66" s="76"/>
      <c r="CN66" s="76"/>
      <c r="CO66" s="76"/>
      <c r="CP66" s="76"/>
      <c r="CQ66" s="76"/>
      <c r="CR66" s="76"/>
      <c r="CS66" s="76"/>
      <c r="CT66" s="76"/>
      <c r="CU66" s="76"/>
      <c r="CV66" s="76"/>
      <c r="CW66" s="76"/>
      <c r="CX66" s="76"/>
      <c r="CY66" s="76"/>
      <c r="CZ66" s="76"/>
      <c r="DA66" s="76"/>
      <c r="DB66" s="76"/>
      <c r="DC66" s="76"/>
      <c r="DD66" s="76"/>
      <c r="DE66" s="76"/>
      <c r="DF66" s="76"/>
      <c r="DG66" s="76"/>
      <c r="DH66" s="76"/>
      <c r="DI66" s="76"/>
      <c r="DJ66" s="76"/>
      <c r="DK66" s="76"/>
      <c r="DL66" s="76"/>
      <c r="DM66" s="76"/>
      <c r="DN66" s="76"/>
      <c r="DO66" s="76"/>
      <c r="DP66" s="76"/>
      <c r="DQ66" s="76"/>
      <c r="DR66" s="76"/>
      <c r="DS66" s="76"/>
      <c r="DT66" s="76"/>
      <c r="DU66" s="76"/>
      <c r="DV66" s="76"/>
      <c r="DW66" s="76"/>
      <c r="DX66" s="76"/>
      <c r="DY66" s="76"/>
      <c r="DZ66" s="76"/>
      <c r="EA66" s="76"/>
      <c r="EB66" s="76"/>
      <c r="EC66" s="76"/>
      <c r="ED66" s="76"/>
      <c r="EE66" s="76"/>
      <c r="EF66" s="76"/>
      <c r="EG66" s="76"/>
      <c r="EH66" s="76"/>
      <c r="EI66" s="76"/>
      <c r="EJ66" s="76"/>
      <c r="EK66" s="76"/>
      <c r="EL66" s="76"/>
      <c r="EM66" s="76"/>
      <c r="EN66" s="76"/>
      <c r="EO66" s="76"/>
      <c r="EP66" s="76"/>
      <c r="EQ66" s="76"/>
      <c r="ER66" s="76"/>
      <c r="ES66" s="76"/>
      <c r="ET66" s="76"/>
      <c r="EU66" s="76"/>
      <c r="EV66" s="76"/>
      <c r="EW66" s="76"/>
      <c r="EX66" s="76"/>
      <c r="EY66" s="76"/>
      <c r="EZ66" s="76"/>
      <c r="FA66" s="76"/>
      <c r="FB66" s="76"/>
      <c r="FC66" s="76"/>
      <c r="FD66" s="76"/>
      <c r="FE66" s="76"/>
      <c r="FF66" s="76"/>
      <c r="FG66" s="76"/>
      <c r="FH66" s="76"/>
      <c r="FI66" s="76"/>
      <c r="FJ66" s="76"/>
      <c r="FK66" s="76"/>
      <c r="FL66" s="76"/>
      <c r="FM66" s="76"/>
      <c r="FN66" s="76"/>
      <c r="FO66" s="76"/>
      <c r="FP66" s="76"/>
      <c r="FQ66" s="76"/>
      <c r="FR66" s="76"/>
      <c r="FS66" s="76"/>
      <c r="FT66" s="76"/>
      <c r="FU66" s="76"/>
      <c r="FV66" s="76"/>
      <c r="FW66" s="76"/>
      <c r="FX66" s="76"/>
      <c r="FY66" s="76"/>
      <c r="FZ66" s="76"/>
      <c r="GA66" s="76"/>
      <c r="GB66" s="76"/>
      <c r="GC66" s="76"/>
      <c r="GD66" s="76"/>
      <c r="GE66" s="76"/>
      <c r="GF66" s="76"/>
      <c r="GG66" s="76"/>
      <c r="GH66" s="76"/>
      <c r="GI66" s="76"/>
      <c r="GJ66" s="76"/>
      <c r="GK66" s="76"/>
      <c r="GL66" s="76"/>
      <c r="GM66" s="76"/>
      <c r="GN66" s="76"/>
      <c r="GO66" s="76"/>
      <c r="GP66" s="76"/>
      <c r="GQ66" s="76"/>
      <c r="GR66" s="76"/>
      <c r="GS66" s="76"/>
      <c r="GT66" s="76"/>
      <c r="GU66" s="76"/>
      <c r="GV66" s="76"/>
      <c r="GW66" s="76"/>
      <c r="GX66" s="76"/>
      <c r="GY66" s="76"/>
      <c r="GZ66" s="76"/>
      <c r="HA66" s="76"/>
      <c r="HB66" s="76"/>
      <c r="HC66" s="76"/>
      <c r="HD66" s="76"/>
      <c r="HE66" s="76"/>
      <c r="HF66" s="76"/>
      <c r="HG66" s="76"/>
      <c r="HH66" s="76"/>
      <c r="HI66" s="76"/>
      <c r="HJ66" s="76"/>
      <c r="HK66" s="76"/>
      <c r="HL66" s="76"/>
      <c r="HM66" s="76"/>
      <c r="HN66" s="76"/>
      <c r="HO66" s="76"/>
      <c r="HP66" s="76"/>
      <c r="HQ66" s="76"/>
      <c r="HR66" s="76"/>
      <c r="HS66" s="76"/>
      <c r="HT66" s="76"/>
      <c r="HU66" s="76"/>
      <c r="HV66" s="76"/>
      <c r="HW66" s="76"/>
      <c r="HX66" s="76"/>
      <c r="HY66" s="76"/>
      <c r="HZ66" s="76"/>
      <c r="IA66" s="76"/>
      <c r="IB66" s="76"/>
      <c r="IC66" s="76"/>
      <c r="ID66" s="76"/>
      <c r="IE66" s="76"/>
      <c r="IF66" s="76"/>
      <c r="IG66" s="76"/>
      <c r="IH66" s="76"/>
      <c r="II66" s="76"/>
      <c r="IJ66" s="76"/>
      <c r="IK66" s="76"/>
      <c r="IL66" s="76"/>
      <c r="IM66" s="76"/>
      <c r="IN66" s="76"/>
      <c r="IO66" s="76"/>
      <c r="IP66" s="76"/>
      <c r="IQ66" s="76"/>
      <c r="IR66" s="76"/>
      <c r="IS66" s="76"/>
      <c r="IT66" s="76"/>
      <c r="IU66" s="76"/>
      <c r="IV66" s="76"/>
      <c r="IW66" s="76"/>
      <c r="IX66" s="76"/>
      <c r="IY66" s="76"/>
      <c r="IZ66" s="76"/>
      <c r="JA66" s="76"/>
      <c r="JB66" s="76"/>
      <c r="JC66" s="76"/>
      <c r="JD66" s="76"/>
      <c r="JE66" s="76"/>
      <c r="JF66" s="76"/>
      <c r="JG66" s="76"/>
      <c r="JH66" s="76"/>
      <c r="JI66" s="76"/>
      <c r="JJ66" s="76"/>
      <c r="JK66" s="76"/>
      <c r="JL66" s="76"/>
      <c r="JM66" s="76"/>
      <c r="JN66" s="76"/>
      <c r="JO66" s="76"/>
      <c r="JP66" s="76"/>
      <c r="JQ66" s="76"/>
      <c r="JR66" s="76"/>
      <c r="JS66" s="76"/>
      <c r="JT66" s="76"/>
      <c r="JU66" s="76"/>
      <c r="JV66" s="76"/>
      <c r="JW66" s="76"/>
      <c r="JX66" s="76"/>
      <c r="JY66" s="76"/>
      <c r="JZ66" s="76"/>
      <c r="KA66" s="76"/>
      <c r="KB66" s="76"/>
      <c r="KC66" s="76"/>
      <c r="KD66" s="76"/>
      <c r="KE66" s="76"/>
      <c r="KF66" s="76"/>
      <c r="KG66" s="76"/>
      <c r="KH66" s="76"/>
      <c r="KI66" s="76"/>
      <c r="KJ66" s="76"/>
      <c r="KK66" s="76"/>
      <c r="KL66" s="76"/>
      <c r="KM66" s="76"/>
      <c r="KN66" s="76"/>
      <c r="KO66" s="76"/>
      <c r="KP66" s="76"/>
      <c r="KQ66" s="76"/>
      <c r="KR66" s="76"/>
      <c r="KS66" s="76"/>
      <c r="KT66" s="76"/>
      <c r="KU66" s="76"/>
      <c r="KV66" s="76"/>
      <c r="KW66" s="76"/>
      <c r="KX66" s="76"/>
      <c r="KY66" s="76"/>
      <c r="KZ66" s="76"/>
      <c r="LA66" s="76"/>
      <c r="LB66" s="76"/>
      <c r="LC66" s="76"/>
      <c r="LD66" s="76"/>
      <c r="LE66" s="76"/>
      <c r="LF66" s="76"/>
      <c r="LG66" s="76"/>
      <c r="LH66" s="76"/>
      <c r="LI66" s="76"/>
      <c r="LJ66" s="76"/>
      <c r="LK66" s="76"/>
      <c r="LL66" s="76"/>
      <c r="LM66" s="76"/>
      <c r="LN66" s="76"/>
      <c r="LO66" s="76"/>
      <c r="LP66" s="76"/>
      <c r="LQ66" s="76"/>
      <c r="LR66" s="76"/>
      <c r="LS66" s="76"/>
      <c r="LT66" s="76"/>
      <c r="LU66" s="76"/>
      <c r="LV66" s="76"/>
      <c r="LW66" s="76"/>
      <c r="LX66" s="76"/>
      <c r="LY66" s="76"/>
      <c r="LZ66" s="76"/>
      <c r="MA66" s="76"/>
      <c r="MB66" s="76"/>
      <c r="MC66" s="76"/>
      <c r="MD66" s="76"/>
      <c r="ME66" s="76"/>
      <c r="MF66" s="76"/>
      <c r="MG66" s="76"/>
      <c r="MH66" s="76"/>
      <c r="MI66" s="76"/>
      <c r="MJ66" s="76"/>
      <c r="MK66" s="76"/>
      <c r="ML66" s="76"/>
      <c r="MM66" s="76"/>
      <c r="MN66" s="76"/>
      <c r="MO66" s="76"/>
      <c r="MP66" s="76"/>
      <c r="MQ66" s="76"/>
      <c r="MR66" s="76"/>
      <c r="MS66" s="76"/>
      <c r="MT66" s="76"/>
      <c r="MU66" s="76"/>
      <c r="MV66" s="76"/>
      <c r="MW66" s="76"/>
      <c r="MX66" s="76"/>
      <c r="MY66" s="76"/>
      <c r="MZ66" s="76"/>
      <c r="NA66" s="76"/>
      <c r="NB66" s="76"/>
      <c r="NC66" s="76"/>
      <c r="ND66" s="76"/>
      <c r="NE66" s="76"/>
      <c r="NF66" s="76"/>
      <c r="NG66" s="76"/>
      <c r="NH66" s="76"/>
      <c r="NI66" s="76"/>
    </row>
    <row r="67" spans="1:374" ht="18" customHeight="1">
      <c r="A67" s="245"/>
      <c r="B67" s="246"/>
      <c r="C67" s="246"/>
      <c r="D67" s="247"/>
      <c r="E67" s="18"/>
      <c r="F67" s="239" t="str">
        <f>Pendant_Journée</f>
        <v>HO</v>
      </c>
      <c r="G67" s="19"/>
      <c r="H67" s="76"/>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6"/>
      <c r="BI67" s="76"/>
      <c r="BJ67" s="76"/>
      <c r="BK67" s="76"/>
      <c r="BL67" s="76"/>
      <c r="BM67" s="76"/>
      <c r="BN67" s="76"/>
      <c r="BO67" s="76"/>
      <c r="BP67" s="76"/>
      <c r="BQ67" s="76"/>
      <c r="BR67" s="76"/>
      <c r="BS67" s="76"/>
      <c r="BT67" s="76"/>
      <c r="BU67" s="76"/>
      <c r="BV67" s="76"/>
      <c r="BW67" s="76"/>
      <c r="BX67" s="76"/>
      <c r="BY67" s="76"/>
      <c r="BZ67" s="76"/>
      <c r="CA67" s="76"/>
      <c r="CB67" s="76"/>
      <c r="CC67" s="76"/>
      <c r="CD67" s="76"/>
      <c r="CE67" s="76"/>
      <c r="CF67" s="76"/>
      <c r="CG67" s="76"/>
      <c r="CH67" s="76"/>
      <c r="CI67" s="76"/>
      <c r="CJ67" s="76"/>
      <c r="CK67" s="76"/>
      <c r="CL67" s="76"/>
      <c r="CM67" s="76"/>
      <c r="CN67" s="76"/>
      <c r="CO67" s="76"/>
      <c r="CP67" s="76"/>
      <c r="CQ67" s="76"/>
      <c r="CR67" s="76"/>
      <c r="CS67" s="76"/>
      <c r="CT67" s="76"/>
      <c r="CU67" s="76"/>
      <c r="CV67" s="76"/>
      <c r="CW67" s="76"/>
      <c r="CX67" s="76"/>
      <c r="CY67" s="76"/>
      <c r="CZ67" s="76"/>
      <c r="DA67" s="76"/>
      <c r="DB67" s="76"/>
      <c r="DC67" s="76"/>
      <c r="DD67" s="76"/>
      <c r="DE67" s="76"/>
      <c r="DF67" s="76"/>
      <c r="DG67" s="76"/>
      <c r="DH67" s="76"/>
      <c r="DI67" s="76"/>
      <c r="DJ67" s="76"/>
      <c r="DK67" s="76"/>
      <c r="DL67" s="76"/>
      <c r="DM67" s="76"/>
      <c r="DN67" s="76"/>
      <c r="DO67" s="76"/>
      <c r="DP67" s="76"/>
      <c r="DQ67" s="76"/>
      <c r="DR67" s="76"/>
      <c r="DS67" s="76"/>
      <c r="DT67" s="76"/>
      <c r="DU67" s="76"/>
      <c r="DV67" s="76"/>
      <c r="DW67" s="76"/>
      <c r="DX67" s="76"/>
      <c r="DY67" s="76"/>
      <c r="DZ67" s="76"/>
      <c r="EA67" s="76"/>
      <c r="EB67" s="76"/>
      <c r="EC67" s="76"/>
      <c r="ED67" s="76"/>
      <c r="EE67" s="76"/>
      <c r="EF67" s="76"/>
      <c r="EG67" s="76"/>
      <c r="EH67" s="76"/>
      <c r="EI67" s="76"/>
      <c r="EJ67" s="76"/>
      <c r="EK67" s="76"/>
      <c r="EL67" s="76"/>
      <c r="EM67" s="76"/>
      <c r="EN67" s="76"/>
      <c r="EO67" s="76"/>
      <c r="EP67" s="76"/>
      <c r="EQ67" s="76"/>
      <c r="ER67" s="76"/>
      <c r="ES67" s="76"/>
      <c r="ET67" s="76"/>
      <c r="EU67" s="76"/>
      <c r="EV67" s="76"/>
      <c r="EW67" s="76"/>
      <c r="EX67" s="76"/>
      <c r="EY67" s="76"/>
      <c r="EZ67" s="76"/>
      <c r="FA67" s="76"/>
      <c r="FB67" s="76"/>
      <c r="FC67" s="76"/>
      <c r="FD67" s="76"/>
      <c r="FE67" s="76"/>
      <c r="FF67" s="76"/>
      <c r="FG67" s="76"/>
      <c r="FH67" s="76"/>
      <c r="FI67" s="76"/>
      <c r="FJ67" s="76"/>
      <c r="FK67" s="76"/>
      <c r="FL67" s="76"/>
      <c r="FM67" s="76"/>
      <c r="FN67" s="76"/>
      <c r="FO67" s="76"/>
      <c r="FP67" s="76"/>
      <c r="FQ67" s="76"/>
      <c r="FR67" s="76"/>
      <c r="FS67" s="76"/>
      <c r="FT67" s="76"/>
      <c r="FU67" s="76"/>
      <c r="FV67" s="76"/>
      <c r="FW67" s="76"/>
      <c r="FX67" s="76"/>
      <c r="FY67" s="76"/>
      <c r="FZ67" s="76"/>
      <c r="GA67" s="76"/>
      <c r="GB67" s="76"/>
      <c r="GC67" s="76"/>
      <c r="GD67" s="76"/>
      <c r="GE67" s="76"/>
      <c r="GF67" s="76"/>
      <c r="GG67" s="76"/>
      <c r="GH67" s="76"/>
      <c r="GI67" s="76"/>
      <c r="GJ67" s="76"/>
      <c r="GK67" s="76"/>
      <c r="GL67" s="76"/>
      <c r="GM67" s="76"/>
      <c r="GN67" s="76"/>
      <c r="GO67" s="76"/>
      <c r="GP67" s="76"/>
      <c r="GQ67" s="76"/>
      <c r="GR67" s="76"/>
      <c r="GS67" s="76"/>
      <c r="GT67" s="76"/>
      <c r="GU67" s="76"/>
      <c r="GV67" s="76"/>
      <c r="GW67" s="76"/>
      <c r="GX67" s="76"/>
      <c r="GY67" s="76"/>
      <c r="GZ67" s="76"/>
      <c r="HA67" s="76"/>
      <c r="HB67" s="76"/>
      <c r="HC67" s="76"/>
      <c r="HD67" s="76"/>
      <c r="HE67" s="76"/>
      <c r="HF67" s="76"/>
      <c r="HG67" s="76"/>
      <c r="HH67" s="76"/>
      <c r="HI67" s="76"/>
      <c r="HJ67" s="76"/>
      <c r="HK67" s="76"/>
      <c r="HL67" s="76"/>
      <c r="HM67" s="76"/>
      <c r="HN67" s="76"/>
      <c r="HO67" s="76"/>
      <c r="HP67" s="76"/>
      <c r="HQ67" s="76"/>
      <c r="HR67" s="76"/>
      <c r="HS67" s="76"/>
      <c r="HT67" s="76"/>
      <c r="HU67" s="76"/>
      <c r="HV67" s="76"/>
      <c r="HW67" s="76"/>
      <c r="HX67" s="76"/>
      <c r="HY67" s="76"/>
      <c r="HZ67" s="76"/>
      <c r="IA67" s="76"/>
      <c r="IB67" s="76"/>
      <c r="IC67" s="76"/>
      <c r="ID67" s="76"/>
      <c r="IE67" s="76"/>
      <c r="IF67" s="76"/>
      <c r="IG67" s="76"/>
      <c r="IH67" s="76"/>
      <c r="II67" s="76"/>
      <c r="IJ67" s="76"/>
      <c r="IK67" s="76"/>
      <c r="IL67" s="76"/>
      <c r="IM67" s="76"/>
      <c r="IN67" s="76"/>
      <c r="IO67" s="76"/>
      <c r="IP67" s="76"/>
      <c r="IQ67" s="76"/>
      <c r="IR67" s="76"/>
      <c r="IS67" s="76"/>
      <c r="IT67" s="76"/>
      <c r="IU67" s="76"/>
      <c r="IV67" s="76"/>
      <c r="IW67" s="76"/>
      <c r="IX67" s="76"/>
      <c r="IY67" s="76"/>
      <c r="IZ67" s="76"/>
      <c r="JA67" s="76"/>
      <c r="JB67" s="76"/>
      <c r="JC67" s="76"/>
      <c r="JD67" s="76"/>
      <c r="JE67" s="76"/>
      <c r="JF67" s="76"/>
      <c r="JG67" s="76"/>
      <c r="JH67" s="76"/>
      <c r="JI67" s="76"/>
      <c r="JJ67" s="76"/>
      <c r="JK67" s="76"/>
      <c r="JL67" s="76"/>
      <c r="JM67" s="76"/>
      <c r="JN67" s="76"/>
      <c r="JO67" s="76"/>
      <c r="JP67" s="76"/>
      <c r="JQ67" s="76"/>
      <c r="JR67" s="76"/>
      <c r="JS67" s="76"/>
      <c r="JT67" s="76"/>
      <c r="JU67" s="76"/>
      <c r="JV67" s="76"/>
      <c r="JW67" s="76"/>
      <c r="JX67" s="76"/>
      <c r="JY67" s="76"/>
      <c r="JZ67" s="76"/>
      <c r="KA67" s="76"/>
      <c r="KB67" s="76"/>
      <c r="KC67" s="76"/>
      <c r="KD67" s="76"/>
      <c r="KE67" s="76"/>
      <c r="KF67" s="76"/>
      <c r="KG67" s="76"/>
      <c r="KH67" s="76"/>
      <c r="KI67" s="76"/>
      <c r="KJ67" s="76"/>
      <c r="KK67" s="76"/>
      <c r="KL67" s="76"/>
      <c r="KM67" s="76"/>
      <c r="KN67" s="76"/>
      <c r="KO67" s="76"/>
      <c r="KP67" s="76"/>
      <c r="KQ67" s="76"/>
      <c r="KR67" s="76"/>
      <c r="KS67" s="76"/>
      <c r="KT67" s="76"/>
      <c r="KU67" s="76"/>
      <c r="KV67" s="76"/>
      <c r="KW67" s="76"/>
      <c r="KX67" s="76"/>
      <c r="KY67" s="76"/>
      <c r="KZ67" s="76"/>
      <c r="LA67" s="76"/>
      <c r="LB67" s="76"/>
      <c r="LC67" s="76"/>
      <c r="LD67" s="76"/>
      <c r="LE67" s="76"/>
      <c r="LF67" s="76"/>
      <c r="LG67" s="76"/>
      <c r="LH67" s="76"/>
      <c r="LI67" s="76"/>
      <c r="LJ67" s="76"/>
      <c r="LK67" s="76"/>
      <c r="LL67" s="76"/>
      <c r="LM67" s="76"/>
      <c r="LN67" s="76"/>
      <c r="LO67" s="76"/>
      <c r="LP67" s="76"/>
      <c r="LQ67" s="76"/>
      <c r="LR67" s="76"/>
      <c r="LS67" s="76"/>
      <c r="LT67" s="76"/>
      <c r="LU67" s="76"/>
      <c r="LV67" s="76"/>
      <c r="LW67" s="76"/>
      <c r="LX67" s="76"/>
      <c r="LY67" s="76"/>
      <c r="LZ67" s="76"/>
      <c r="MA67" s="76"/>
      <c r="MB67" s="76"/>
      <c r="MC67" s="76"/>
      <c r="MD67" s="76"/>
      <c r="ME67" s="76"/>
      <c r="MF67" s="76"/>
      <c r="MG67" s="76"/>
      <c r="MH67" s="76"/>
      <c r="MI67" s="76"/>
      <c r="MJ67" s="76"/>
      <c r="MK67" s="76"/>
      <c r="ML67" s="76"/>
      <c r="MM67" s="76"/>
      <c r="MN67" s="76"/>
      <c r="MO67" s="76"/>
      <c r="MP67" s="76"/>
      <c r="MQ67" s="76"/>
      <c r="MR67" s="76"/>
      <c r="MS67" s="76"/>
      <c r="MT67" s="76"/>
      <c r="MU67" s="76"/>
      <c r="MV67" s="76"/>
      <c r="MW67" s="76"/>
      <c r="MX67" s="76"/>
      <c r="MY67" s="76"/>
      <c r="MZ67" s="76"/>
      <c r="NA67" s="76"/>
      <c r="NB67" s="76"/>
      <c r="NC67" s="76"/>
      <c r="ND67" s="76"/>
      <c r="NE67" s="76"/>
      <c r="NF67" s="76"/>
      <c r="NG67" s="76"/>
      <c r="NH67" s="76"/>
      <c r="NI67" s="76"/>
    </row>
    <row r="68" spans="1:374" ht="18" customHeight="1">
      <c r="A68" s="245"/>
      <c r="B68" s="246"/>
      <c r="C68" s="246"/>
      <c r="D68" s="247"/>
      <c r="E68" s="16"/>
      <c r="F68" s="240"/>
      <c r="G68" s="17"/>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6"/>
      <c r="BI68" s="76"/>
      <c r="BJ68" s="76"/>
      <c r="BK68" s="76"/>
      <c r="BL68" s="76"/>
      <c r="BM68" s="76"/>
      <c r="BN68" s="76"/>
      <c r="BO68" s="76"/>
      <c r="BP68" s="76"/>
      <c r="BQ68" s="76"/>
      <c r="BR68" s="76"/>
      <c r="BS68" s="76"/>
      <c r="BT68" s="76"/>
      <c r="BU68" s="76"/>
      <c r="BV68" s="76"/>
      <c r="BW68" s="76"/>
      <c r="BX68" s="76"/>
      <c r="BY68" s="76"/>
      <c r="BZ68" s="76"/>
      <c r="CA68" s="76"/>
      <c r="CB68" s="76"/>
      <c r="CC68" s="76"/>
      <c r="CD68" s="76"/>
      <c r="CE68" s="76"/>
      <c r="CF68" s="76"/>
      <c r="CG68" s="76"/>
      <c r="CH68" s="76"/>
      <c r="CI68" s="76"/>
      <c r="CJ68" s="76"/>
      <c r="CK68" s="76"/>
      <c r="CL68" s="76"/>
      <c r="CM68" s="76"/>
      <c r="CN68" s="76"/>
      <c r="CO68" s="76"/>
      <c r="CP68" s="76"/>
      <c r="CQ68" s="76"/>
      <c r="CR68" s="76"/>
      <c r="CS68" s="76"/>
      <c r="CT68" s="76"/>
      <c r="CU68" s="76"/>
      <c r="CV68" s="76"/>
      <c r="CW68" s="76"/>
      <c r="CX68" s="76"/>
      <c r="CY68" s="76"/>
      <c r="CZ68" s="76"/>
      <c r="DA68" s="76"/>
      <c r="DB68" s="76"/>
      <c r="DC68" s="76"/>
      <c r="DD68" s="76"/>
      <c r="DE68" s="76"/>
      <c r="DF68" s="76"/>
      <c r="DG68" s="76"/>
      <c r="DH68" s="76"/>
      <c r="DI68" s="76"/>
      <c r="DJ68" s="76"/>
      <c r="DK68" s="76"/>
      <c r="DL68" s="76"/>
      <c r="DM68" s="76"/>
      <c r="DN68" s="76"/>
      <c r="DO68" s="76"/>
      <c r="DP68" s="76"/>
      <c r="DQ68" s="76"/>
      <c r="DR68" s="76"/>
      <c r="DS68" s="76"/>
      <c r="DT68" s="76"/>
      <c r="DU68" s="76"/>
      <c r="DV68" s="76"/>
      <c r="DW68" s="76"/>
      <c r="DX68" s="76"/>
      <c r="DY68" s="76"/>
      <c r="DZ68" s="76"/>
      <c r="EA68" s="76"/>
      <c r="EB68" s="76"/>
      <c r="EC68" s="76"/>
      <c r="ED68" s="76"/>
      <c r="EE68" s="76"/>
      <c r="EF68" s="76"/>
      <c r="EG68" s="76"/>
      <c r="EH68" s="76"/>
      <c r="EI68" s="76"/>
      <c r="EJ68" s="76"/>
      <c r="EK68" s="76"/>
      <c r="EL68" s="76"/>
      <c r="EM68" s="76"/>
      <c r="EN68" s="76"/>
      <c r="EO68" s="76"/>
      <c r="EP68" s="76"/>
      <c r="EQ68" s="76"/>
      <c r="ER68" s="76"/>
      <c r="ES68" s="76"/>
      <c r="ET68" s="76"/>
      <c r="EU68" s="76"/>
      <c r="EV68" s="76"/>
      <c r="EW68" s="76"/>
      <c r="EX68" s="76"/>
      <c r="EY68" s="76"/>
      <c r="EZ68" s="76"/>
      <c r="FA68" s="76"/>
      <c r="FB68" s="76"/>
      <c r="FC68" s="76"/>
      <c r="FD68" s="76"/>
      <c r="FE68" s="76"/>
      <c r="FF68" s="76"/>
      <c r="FG68" s="76"/>
      <c r="FH68" s="76"/>
      <c r="FI68" s="76"/>
      <c r="FJ68" s="76"/>
      <c r="FK68" s="76"/>
      <c r="FL68" s="76"/>
      <c r="FM68" s="76"/>
      <c r="FN68" s="76"/>
      <c r="FO68" s="76"/>
      <c r="FP68" s="76"/>
      <c r="FQ68" s="76"/>
      <c r="FR68" s="76"/>
      <c r="FS68" s="76"/>
      <c r="FT68" s="76"/>
      <c r="FU68" s="76"/>
      <c r="FV68" s="76"/>
      <c r="FW68" s="76"/>
      <c r="FX68" s="76"/>
      <c r="FY68" s="76"/>
      <c r="FZ68" s="76"/>
      <c r="GA68" s="76"/>
      <c r="GB68" s="76"/>
      <c r="GC68" s="76"/>
      <c r="GD68" s="76"/>
      <c r="GE68" s="76"/>
      <c r="GF68" s="76"/>
      <c r="GG68" s="76"/>
      <c r="GH68" s="76"/>
      <c r="GI68" s="76"/>
      <c r="GJ68" s="76"/>
      <c r="GK68" s="76"/>
      <c r="GL68" s="76"/>
      <c r="GM68" s="76"/>
      <c r="GN68" s="76"/>
      <c r="GO68" s="76"/>
      <c r="GP68" s="76"/>
      <c r="GQ68" s="76"/>
      <c r="GR68" s="76"/>
      <c r="GS68" s="76"/>
      <c r="GT68" s="76"/>
      <c r="GU68" s="76"/>
      <c r="GV68" s="76"/>
      <c r="GW68" s="76"/>
      <c r="GX68" s="76"/>
      <c r="GY68" s="76"/>
      <c r="GZ68" s="76"/>
      <c r="HA68" s="76"/>
      <c r="HB68" s="76"/>
      <c r="HC68" s="76"/>
      <c r="HD68" s="76"/>
      <c r="HE68" s="76"/>
      <c r="HF68" s="76"/>
      <c r="HG68" s="76"/>
      <c r="HH68" s="76"/>
      <c r="HI68" s="76"/>
      <c r="HJ68" s="76"/>
      <c r="HK68" s="76"/>
      <c r="HL68" s="76"/>
      <c r="HM68" s="76"/>
      <c r="HN68" s="76"/>
      <c r="HO68" s="76"/>
      <c r="HP68" s="76"/>
      <c r="HQ68" s="76"/>
      <c r="HR68" s="76"/>
      <c r="HS68" s="76"/>
      <c r="HT68" s="76"/>
      <c r="HU68" s="76"/>
      <c r="HV68" s="76"/>
      <c r="HW68" s="76"/>
      <c r="HX68" s="76"/>
      <c r="HY68" s="76"/>
      <c r="HZ68" s="76"/>
      <c r="IA68" s="76"/>
      <c r="IB68" s="76"/>
      <c r="IC68" s="76"/>
      <c r="ID68" s="76"/>
      <c r="IE68" s="76"/>
      <c r="IF68" s="76"/>
      <c r="IG68" s="76"/>
      <c r="IH68" s="76"/>
      <c r="II68" s="76"/>
      <c r="IJ68" s="76"/>
      <c r="IK68" s="76"/>
      <c r="IL68" s="76"/>
      <c r="IM68" s="76"/>
      <c r="IN68" s="76"/>
      <c r="IO68" s="76"/>
      <c r="IP68" s="76"/>
      <c r="IQ68" s="76"/>
      <c r="IR68" s="76"/>
      <c r="IS68" s="76"/>
      <c r="IT68" s="76"/>
      <c r="IU68" s="76"/>
      <c r="IV68" s="76"/>
      <c r="IW68" s="76"/>
      <c r="IX68" s="76"/>
      <c r="IY68" s="76"/>
      <c r="IZ68" s="76"/>
      <c r="JA68" s="76"/>
      <c r="JB68" s="76"/>
      <c r="JC68" s="76"/>
      <c r="JD68" s="76"/>
      <c r="JE68" s="76"/>
      <c r="JF68" s="76"/>
      <c r="JG68" s="76"/>
      <c r="JH68" s="76"/>
      <c r="JI68" s="76"/>
      <c r="JJ68" s="76"/>
      <c r="JK68" s="76"/>
      <c r="JL68" s="76"/>
      <c r="JM68" s="76"/>
      <c r="JN68" s="76"/>
      <c r="JO68" s="76"/>
      <c r="JP68" s="76"/>
      <c r="JQ68" s="76"/>
      <c r="JR68" s="76"/>
      <c r="JS68" s="76"/>
      <c r="JT68" s="76"/>
      <c r="JU68" s="76"/>
      <c r="JV68" s="76"/>
      <c r="JW68" s="76"/>
      <c r="JX68" s="76"/>
      <c r="JY68" s="76"/>
      <c r="JZ68" s="76"/>
      <c r="KA68" s="76"/>
      <c r="KB68" s="76"/>
      <c r="KC68" s="76"/>
      <c r="KD68" s="76"/>
      <c r="KE68" s="76"/>
      <c r="KF68" s="76"/>
      <c r="KG68" s="76"/>
      <c r="KH68" s="76"/>
      <c r="KI68" s="76"/>
      <c r="KJ68" s="76"/>
      <c r="KK68" s="76"/>
      <c r="KL68" s="76"/>
      <c r="KM68" s="76"/>
      <c r="KN68" s="76"/>
      <c r="KO68" s="76"/>
      <c r="KP68" s="76"/>
      <c r="KQ68" s="76"/>
      <c r="KR68" s="76"/>
      <c r="KS68" s="76"/>
      <c r="KT68" s="76"/>
      <c r="KU68" s="76"/>
      <c r="KV68" s="76"/>
      <c r="KW68" s="76"/>
      <c r="KX68" s="76"/>
      <c r="KY68" s="76"/>
      <c r="KZ68" s="76"/>
      <c r="LA68" s="76"/>
      <c r="LB68" s="76"/>
      <c r="LC68" s="76"/>
      <c r="LD68" s="76"/>
      <c r="LE68" s="76"/>
      <c r="LF68" s="76"/>
      <c r="LG68" s="76"/>
      <c r="LH68" s="76"/>
      <c r="LI68" s="76"/>
      <c r="LJ68" s="76"/>
      <c r="LK68" s="76"/>
      <c r="LL68" s="76"/>
      <c r="LM68" s="76"/>
      <c r="LN68" s="76"/>
      <c r="LO68" s="76"/>
      <c r="LP68" s="76"/>
      <c r="LQ68" s="76"/>
      <c r="LR68" s="76"/>
      <c r="LS68" s="76"/>
      <c r="LT68" s="76"/>
      <c r="LU68" s="76"/>
      <c r="LV68" s="76"/>
      <c r="LW68" s="76"/>
      <c r="LX68" s="76"/>
      <c r="LY68" s="76"/>
      <c r="LZ68" s="76"/>
      <c r="MA68" s="76"/>
      <c r="MB68" s="76"/>
      <c r="MC68" s="76"/>
      <c r="MD68" s="76"/>
      <c r="ME68" s="76"/>
      <c r="MF68" s="76"/>
      <c r="MG68" s="76"/>
      <c r="MH68" s="76"/>
      <c r="MI68" s="76"/>
      <c r="MJ68" s="76"/>
      <c r="MK68" s="76"/>
      <c r="ML68" s="76"/>
      <c r="MM68" s="76"/>
      <c r="MN68" s="76"/>
      <c r="MO68" s="76"/>
      <c r="MP68" s="76"/>
      <c r="MQ68" s="76"/>
      <c r="MR68" s="76"/>
      <c r="MS68" s="76"/>
      <c r="MT68" s="76"/>
      <c r="MU68" s="76"/>
      <c r="MV68" s="76"/>
      <c r="MW68" s="76"/>
      <c r="MX68" s="76"/>
      <c r="MY68" s="76"/>
      <c r="MZ68" s="76"/>
      <c r="NA68" s="76"/>
      <c r="NB68" s="76"/>
      <c r="NC68" s="76"/>
      <c r="ND68" s="76"/>
      <c r="NE68" s="76"/>
      <c r="NF68" s="76"/>
      <c r="NG68" s="76"/>
      <c r="NH68" s="76"/>
      <c r="NI68" s="76"/>
    </row>
    <row r="69" spans="1:374" ht="18" customHeight="1">
      <c r="A69" s="245"/>
      <c r="B69" s="246"/>
      <c r="C69" s="246"/>
      <c r="D69" s="247"/>
      <c r="E69" s="16"/>
      <c r="F69" s="240"/>
      <c r="G69" s="17"/>
      <c r="H69" s="76"/>
      <c r="I69" s="76"/>
      <c r="J69" s="76"/>
      <c r="K69" s="76"/>
      <c r="L69" s="76"/>
      <c r="M69" s="76"/>
      <c r="N69" s="76"/>
      <c r="O69" s="76"/>
      <c r="P69" s="76"/>
      <c r="Q69" s="76"/>
      <c r="R69" s="76"/>
      <c r="S69" s="76"/>
      <c r="T69" s="76"/>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6"/>
      <c r="BI69" s="76"/>
      <c r="BJ69" s="76"/>
      <c r="BK69" s="76"/>
      <c r="BL69" s="76"/>
      <c r="BM69" s="76"/>
      <c r="BN69" s="76"/>
      <c r="BO69" s="76"/>
      <c r="BP69" s="76"/>
      <c r="BQ69" s="76"/>
      <c r="BR69" s="76"/>
      <c r="BS69" s="76"/>
      <c r="BT69" s="76"/>
      <c r="BU69" s="76"/>
      <c r="BV69" s="76"/>
      <c r="BW69" s="76"/>
      <c r="BX69" s="76"/>
      <c r="BY69" s="76"/>
      <c r="BZ69" s="76"/>
      <c r="CA69" s="76"/>
      <c r="CB69" s="76"/>
      <c r="CC69" s="76"/>
      <c r="CD69" s="76"/>
      <c r="CE69" s="76"/>
      <c r="CF69" s="76"/>
      <c r="CG69" s="76"/>
      <c r="CH69" s="76"/>
      <c r="CI69" s="76"/>
      <c r="CJ69" s="76"/>
      <c r="CK69" s="76"/>
      <c r="CL69" s="76"/>
      <c r="CM69" s="76"/>
      <c r="CN69" s="76"/>
      <c r="CO69" s="76"/>
      <c r="CP69" s="76"/>
      <c r="CQ69" s="76"/>
      <c r="CR69" s="76"/>
      <c r="CS69" s="76"/>
      <c r="CT69" s="76"/>
      <c r="CU69" s="76"/>
      <c r="CV69" s="76"/>
      <c r="CW69" s="76"/>
      <c r="CX69" s="76"/>
      <c r="CY69" s="76"/>
      <c r="CZ69" s="76"/>
      <c r="DA69" s="76"/>
      <c r="DB69" s="76"/>
      <c r="DC69" s="76"/>
      <c r="DD69" s="76"/>
      <c r="DE69" s="76"/>
      <c r="DF69" s="76"/>
      <c r="DG69" s="76"/>
      <c r="DH69" s="76"/>
      <c r="DI69" s="76"/>
      <c r="DJ69" s="76"/>
      <c r="DK69" s="76"/>
      <c r="DL69" s="76"/>
      <c r="DM69" s="76"/>
      <c r="DN69" s="76"/>
      <c r="DO69" s="76"/>
      <c r="DP69" s="76"/>
      <c r="DQ69" s="76"/>
      <c r="DR69" s="76"/>
      <c r="DS69" s="76"/>
      <c r="DT69" s="76"/>
      <c r="DU69" s="76"/>
      <c r="DV69" s="76"/>
      <c r="DW69" s="76"/>
      <c r="DX69" s="76"/>
      <c r="DY69" s="76"/>
      <c r="DZ69" s="76"/>
      <c r="EA69" s="76"/>
      <c r="EB69" s="76"/>
      <c r="EC69" s="76"/>
      <c r="ED69" s="76"/>
      <c r="EE69" s="76"/>
      <c r="EF69" s="76"/>
      <c r="EG69" s="76"/>
      <c r="EH69" s="76"/>
      <c r="EI69" s="76"/>
      <c r="EJ69" s="76"/>
      <c r="EK69" s="76"/>
      <c r="EL69" s="76"/>
      <c r="EM69" s="76"/>
      <c r="EN69" s="76"/>
      <c r="EO69" s="76"/>
      <c r="EP69" s="76"/>
      <c r="EQ69" s="76"/>
      <c r="ER69" s="76"/>
      <c r="ES69" s="76"/>
      <c r="ET69" s="76"/>
      <c r="EU69" s="76"/>
      <c r="EV69" s="76"/>
      <c r="EW69" s="76"/>
      <c r="EX69" s="76"/>
      <c r="EY69" s="76"/>
      <c r="EZ69" s="76"/>
      <c r="FA69" s="76"/>
      <c r="FB69" s="76"/>
      <c r="FC69" s="76"/>
      <c r="FD69" s="76"/>
      <c r="FE69" s="76"/>
      <c r="FF69" s="76"/>
      <c r="FG69" s="76"/>
      <c r="FH69" s="76"/>
      <c r="FI69" s="76"/>
      <c r="FJ69" s="76"/>
      <c r="FK69" s="76"/>
      <c r="FL69" s="76"/>
      <c r="FM69" s="76"/>
      <c r="FN69" s="76"/>
      <c r="FO69" s="76"/>
      <c r="FP69" s="76"/>
      <c r="FQ69" s="76"/>
      <c r="FR69" s="76"/>
      <c r="FS69" s="76"/>
      <c r="FT69" s="76"/>
      <c r="FU69" s="76"/>
      <c r="FV69" s="76"/>
      <c r="FW69" s="76"/>
      <c r="FX69" s="76"/>
      <c r="FY69" s="76"/>
      <c r="FZ69" s="76"/>
      <c r="GA69" s="76"/>
      <c r="GB69" s="76"/>
      <c r="GC69" s="76"/>
      <c r="GD69" s="76"/>
      <c r="GE69" s="76"/>
      <c r="GF69" s="76"/>
      <c r="GG69" s="76"/>
      <c r="GH69" s="76"/>
      <c r="GI69" s="76"/>
      <c r="GJ69" s="76"/>
      <c r="GK69" s="76"/>
      <c r="GL69" s="76"/>
      <c r="GM69" s="76"/>
      <c r="GN69" s="76"/>
      <c r="GO69" s="76"/>
      <c r="GP69" s="76"/>
      <c r="GQ69" s="76"/>
      <c r="GR69" s="76"/>
      <c r="GS69" s="76"/>
      <c r="GT69" s="76"/>
      <c r="GU69" s="76"/>
      <c r="GV69" s="76"/>
      <c r="GW69" s="76"/>
      <c r="GX69" s="76"/>
      <c r="GY69" s="76"/>
      <c r="GZ69" s="76"/>
      <c r="HA69" s="76"/>
      <c r="HB69" s="76"/>
      <c r="HC69" s="76"/>
      <c r="HD69" s="76"/>
      <c r="HE69" s="76"/>
      <c r="HF69" s="76"/>
      <c r="HG69" s="76"/>
      <c r="HH69" s="76"/>
      <c r="HI69" s="76"/>
      <c r="HJ69" s="76"/>
      <c r="HK69" s="76"/>
      <c r="HL69" s="76"/>
      <c r="HM69" s="76"/>
      <c r="HN69" s="76"/>
      <c r="HO69" s="76"/>
      <c r="HP69" s="76"/>
      <c r="HQ69" s="76"/>
      <c r="HR69" s="76"/>
      <c r="HS69" s="76"/>
      <c r="HT69" s="76"/>
      <c r="HU69" s="76"/>
      <c r="HV69" s="76"/>
      <c r="HW69" s="76"/>
      <c r="HX69" s="76"/>
      <c r="HY69" s="76"/>
      <c r="HZ69" s="76"/>
      <c r="IA69" s="76"/>
      <c r="IB69" s="76"/>
      <c r="IC69" s="76"/>
      <c r="ID69" s="76"/>
      <c r="IE69" s="76"/>
      <c r="IF69" s="76"/>
      <c r="IG69" s="76"/>
      <c r="IH69" s="76"/>
      <c r="II69" s="76"/>
      <c r="IJ69" s="76"/>
      <c r="IK69" s="76"/>
      <c r="IL69" s="76"/>
      <c r="IM69" s="76"/>
      <c r="IN69" s="76"/>
      <c r="IO69" s="76"/>
      <c r="IP69" s="76"/>
      <c r="IQ69" s="76"/>
      <c r="IR69" s="76"/>
      <c r="IS69" s="76"/>
      <c r="IT69" s="76"/>
      <c r="IU69" s="76"/>
      <c r="IV69" s="76"/>
      <c r="IW69" s="76"/>
      <c r="IX69" s="76"/>
      <c r="IY69" s="76"/>
      <c r="IZ69" s="76"/>
      <c r="JA69" s="76"/>
      <c r="JB69" s="76"/>
      <c r="JC69" s="76"/>
      <c r="JD69" s="76"/>
      <c r="JE69" s="76"/>
      <c r="JF69" s="76"/>
      <c r="JG69" s="76"/>
      <c r="JH69" s="76"/>
      <c r="JI69" s="76"/>
      <c r="JJ69" s="76"/>
      <c r="JK69" s="76"/>
      <c r="JL69" s="76"/>
      <c r="JM69" s="76"/>
      <c r="JN69" s="76"/>
      <c r="JO69" s="76"/>
      <c r="JP69" s="76"/>
      <c r="JQ69" s="76"/>
      <c r="JR69" s="76"/>
      <c r="JS69" s="76"/>
      <c r="JT69" s="76"/>
      <c r="JU69" s="76"/>
      <c r="JV69" s="76"/>
      <c r="JW69" s="76"/>
      <c r="JX69" s="76"/>
      <c r="JY69" s="76"/>
      <c r="JZ69" s="76"/>
      <c r="KA69" s="76"/>
      <c r="KB69" s="76"/>
      <c r="KC69" s="76"/>
      <c r="KD69" s="76"/>
      <c r="KE69" s="76"/>
      <c r="KF69" s="76"/>
      <c r="KG69" s="76"/>
      <c r="KH69" s="76"/>
      <c r="KI69" s="76"/>
      <c r="KJ69" s="76"/>
      <c r="KK69" s="76"/>
      <c r="KL69" s="76"/>
      <c r="KM69" s="76"/>
      <c r="KN69" s="76"/>
      <c r="KO69" s="76"/>
      <c r="KP69" s="76"/>
      <c r="KQ69" s="76"/>
      <c r="KR69" s="76"/>
      <c r="KS69" s="76"/>
      <c r="KT69" s="76"/>
      <c r="KU69" s="76"/>
      <c r="KV69" s="76"/>
      <c r="KW69" s="76"/>
      <c r="KX69" s="76"/>
      <c r="KY69" s="76"/>
      <c r="KZ69" s="76"/>
      <c r="LA69" s="76"/>
      <c r="LB69" s="76"/>
      <c r="LC69" s="76"/>
      <c r="LD69" s="76"/>
      <c r="LE69" s="76"/>
      <c r="LF69" s="76"/>
      <c r="LG69" s="76"/>
      <c r="LH69" s="76"/>
      <c r="LI69" s="76"/>
      <c r="LJ69" s="76"/>
      <c r="LK69" s="76"/>
      <c r="LL69" s="76"/>
      <c r="LM69" s="76"/>
      <c r="LN69" s="76"/>
      <c r="LO69" s="76"/>
      <c r="LP69" s="76"/>
      <c r="LQ69" s="76"/>
      <c r="LR69" s="76"/>
      <c r="LS69" s="76"/>
      <c r="LT69" s="76"/>
      <c r="LU69" s="76"/>
      <c r="LV69" s="76"/>
      <c r="LW69" s="76"/>
      <c r="LX69" s="76"/>
      <c r="LY69" s="76"/>
      <c r="LZ69" s="76"/>
      <c r="MA69" s="76"/>
      <c r="MB69" s="76"/>
      <c r="MC69" s="76"/>
      <c r="MD69" s="76"/>
      <c r="ME69" s="76"/>
      <c r="MF69" s="76"/>
      <c r="MG69" s="76"/>
      <c r="MH69" s="76"/>
      <c r="MI69" s="76"/>
      <c r="MJ69" s="76"/>
      <c r="MK69" s="76"/>
      <c r="ML69" s="76"/>
      <c r="MM69" s="76"/>
      <c r="MN69" s="76"/>
      <c r="MO69" s="76"/>
      <c r="MP69" s="76"/>
      <c r="MQ69" s="76"/>
      <c r="MR69" s="76"/>
      <c r="MS69" s="76"/>
      <c r="MT69" s="76"/>
      <c r="MU69" s="76"/>
      <c r="MV69" s="76"/>
      <c r="MW69" s="76"/>
      <c r="MX69" s="76"/>
      <c r="MY69" s="76"/>
      <c r="MZ69" s="76"/>
      <c r="NA69" s="76"/>
      <c r="NB69" s="76"/>
      <c r="NC69" s="76"/>
      <c r="ND69" s="76"/>
      <c r="NE69" s="76"/>
      <c r="NF69" s="76"/>
      <c r="NG69" s="76"/>
      <c r="NH69" s="76"/>
      <c r="NI69" s="76"/>
    </row>
    <row r="70" spans="1:374" ht="18" customHeight="1">
      <c r="A70" s="245"/>
      <c r="B70" s="246"/>
      <c r="C70" s="246"/>
      <c r="D70" s="247"/>
      <c r="E70" s="20"/>
      <c r="F70" s="241"/>
      <c r="G70" s="21"/>
      <c r="H70" s="76"/>
      <c r="I70" s="76"/>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6"/>
      <c r="BI70" s="76"/>
      <c r="BJ70" s="76"/>
      <c r="BK70" s="76"/>
      <c r="BL70" s="76"/>
      <c r="BM70" s="76"/>
      <c r="BN70" s="76"/>
      <c r="BO70" s="76"/>
      <c r="BP70" s="76"/>
      <c r="BQ70" s="76"/>
      <c r="BR70" s="76"/>
      <c r="BS70" s="76"/>
      <c r="BT70" s="76"/>
      <c r="BU70" s="76"/>
      <c r="BV70" s="76"/>
      <c r="BW70" s="76"/>
      <c r="BX70" s="76"/>
      <c r="BY70" s="76"/>
      <c r="BZ70" s="76"/>
      <c r="CA70" s="76"/>
      <c r="CB70" s="76"/>
      <c r="CC70" s="76"/>
      <c r="CD70" s="76"/>
      <c r="CE70" s="76"/>
      <c r="CF70" s="76"/>
      <c r="CG70" s="76"/>
      <c r="CH70" s="76"/>
      <c r="CI70" s="76"/>
      <c r="CJ70" s="76"/>
      <c r="CK70" s="76"/>
      <c r="CL70" s="76"/>
      <c r="CM70" s="76"/>
      <c r="CN70" s="76"/>
      <c r="CO70" s="76"/>
      <c r="CP70" s="76"/>
      <c r="CQ70" s="76"/>
      <c r="CR70" s="76"/>
      <c r="CS70" s="76"/>
      <c r="CT70" s="76"/>
      <c r="CU70" s="76"/>
      <c r="CV70" s="76"/>
      <c r="CW70" s="76"/>
      <c r="CX70" s="76"/>
      <c r="CY70" s="76"/>
      <c r="CZ70" s="76"/>
      <c r="DA70" s="76"/>
      <c r="DB70" s="76"/>
      <c r="DC70" s="76"/>
      <c r="DD70" s="76"/>
      <c r="DE70" s="76"/>
      <c r="DF70" s="76"/>
      <c r="DG70" s="76"/>
      <c r="DH70" s="76"/>
      <c r="DI70" s="76"/>
      <c r="DJ70" s="76"/>
      <c r="DK70" s="76"/>
      <c r="DL70" s="76"/>
      <c r="DM70" s="76"/>
      <c r="DN70" s="76"/>
      <c r="DO70" s="76"/>
      <c r="DP70" s="76"/>
      <c r="DQ70" s="76"/>
      <c r="DR70" s="76"/>
      <c r="DS70" s="76"/>
      <c r="DT70" s="76"/>
      <c r="DU70" s="76"/>
      <c r="DV70" s="76"/>
      <c r="DW70" s="76"/>
      <c r="DX70" s="76"/>
      <c r="DY70" s="76"/>
      <c r="DZ70" s="76"/>
      <c r="EA70" s="76"/>
      <c r="EB70" s="76"/>
      <c r="EC70" s="76"/>
      <c r="ED70" s="76"/>
      <c r="EE70" s="76"/>
      <c r="EF70" s="76"/>
      <c r="EG70" s="76"/>
      <c r="EH70" s="76"/>
      <c r="EI70" s="76"/>
      <c r="EJ70" s="76"/>
      <c r="EK70" s="76"/>
      <c r="EL70" s="76"/>
      <c r="EM70" s="76"/>
      <c r="EN70" s="76"/>
      <c r="EO70" s="76"/>
      <c r="EP70" s="76"/>
      <c r="EQ70" s="76"/>
      <c r="ER70" s="76"/>
      <c r="ES70" s="76"/>
      <c r="ET70" s="76"/>
      <c r="EU70" s="76"/>
      <c r="EV70" s="76"/>
      <c r="EW70" s="76"/>
      <c r="EX70" s="76"/>
      <c r="EY70" s="76"/>
      <c r="EZ70" s="76"/>
      <c r="FA70" s="76"/>
      <c r="FB70" s="76"/>
      <c r="FC70" s="76"/>
      <c r="FD70" s="76"/>
      <c r="FE70" s="76"/>
      <c r="FF70" s="76"/>
      <c r="FG70" s="76"/>
      <c r="FH70" s="76"/>
      <c r="FI70" s="76"/>
      <c r="FJ70" s="76"/>
      <c r="FK70" s="76"/>
      <c r="FL70" s="76"/>
      <c r="FM70" s="76"/>
      <c r="FN70" s="76"/>
      <c r="FO70" s="76"/>
      <c r="FP70" s="76"/>
      <c r="FQ70" s="76"/>
      <c r="FR70" s="76"/>
      <c r="FS70" s="76"/>
      <c r="FT70" s="76"/>
      <c r="FU70" s="76"/>
      <c r="FV70" s="76"/>
      <c r="FW70" s="76"/>
      <c r="FX70" s="76"/>
      <c r="FY70" s="76"/>
      <c r="FZ70" s="76"/>
      <c r="GA70" s="76"/>
      <c r="GB70" s="76"/>
      <c r="GC70" s="76"/>
      <c r="GD70" s="76"/>
      <c r="GE70" s="76"/>
      <c r="GF70" s="76"/>
      <c r="GG70" s="76"/>
      <c r="GH70" s="76"/>
      <c r="GI70" s="76"/>
      <c r="GJ70" s="76"/>
      <c r="GK70" s="76"/>
      <c r="GL70" s="76"/>
      <c r="GM70" s="76"/>
      <c r="GN70" s="76"/>
      <c r="GO70" s="76"/>
      <c r="GP70" s="76"/>
      <c r="GQ70" s="76"/>
      <c r="GR70" s="76"/>
      <c r="GS70" s="76"/>
      <c r="GT70" s="76"/>
      <c r="GU70" s="76"/>
      <c r="GV70" s="76"/>
      <c r="GW70" s="76"/>
      <c r="GX70" s="76"/>
      <c r="GY70" s="76"/>
      <c r="GZ70" s="76"/>
      <c r="HA70" s="76"/>
      <c r="HB70" s="76"/>
      <c r="HC70" s="76"/>
      <c r="HD70" s="76"/>
      <c r="HE70" s="76"/>
      <c r="HF70" s="76"/>
      <c r="HG70" s="76"/>
      <c r="HH70" s="76"/>
      <c r="HI70" s="76"/>
      <c r="HJ70" s="76"/>
      <c r="HK70" s="76"/>
      <c r="HL70" s="76"/>
      <c r="HM70" s="76"/>
      <c r="HN70" s="76"/>
      <c r="HO70" s="76"/>
      <c r="HP70" s="76"/>
      <c r="HQ70" s="76"/>
      <c r="HR70" s="76"/>
      <c r="HS70" s="76"/>
      <c r="HT70" s="76"/>
      <c r="HU70" s="76"/>
      <c r="HV70" s="76"/>
      <c r="HW70" s="76"/>
      <c r="HX70" s="76"/>
      <c r="HY70" s="76"/>
      <c r="HZ70" s="76"/>
      <c r="IA70" s="76"/>
      <c r="IB70" s="76"/>
      <c r="IC70" s="76"/>
      <c r="ID70" s="76"/>
      <c r="IE70" s="76"/>
      <c r="IF70" s="76"/>
      <c r="IG70" s="76"/>
      <c r="IH70" s="76"/>
      <c r="II70" s="76"/>
      <c r="IJ70" s="76"/>
      <c r="IK70" s="76"/>
      <c r="IL70" s="76"/>
      <c r="IM70" s="76"/>
      <c r="IN70" s="76"/>
      <c r="IO70" s="76"/>
      <c r="IP70" s="76"/>
      <c r="IQ70" s="76"/>
      <c r="IR70" s="76"/>
      <c r="IS70" s="76"/>
      <c r="IT70" s="76"/>
      <c r="IU70" s="76"/>
      <c r="IV70" s="76"/>
      <c r="IW70" s="76"/>
      <c r="IX70" s="76"/>
      <c r="IY70" s="76"/>
      <c r="IZ70" s="76"/>
      <c r="JA70" s="76"/>
      <c r="JB70" s="76"/>
      <c r="JC70" s="76"/>
      <c r="JD70" s="76"/>
      <c r="JE70" s="76"/>
      <c r="JF70" s="76"/>
      <c r="JG70" s="76"/>
      <c r="JH70" s="76"/>
      <c r="JI70" s="76"/>
      <c r="JJ70" s="76"/>
      <c r="JK70" s="76"/>
      <c r="JL70" s="76"/>
      <c r="JM70" s="76"/>
      <c r="JN70" s="76"/>
      <c r="JO70" s="76"/>
      <c r="JP70" s="76"/>
      <c r="JQ70" s="76"/>
      <c r="JR70" s="76"/>
      <c r="JS70" s="76"/>
      <c r="JT70" s="76"/>
      <c r="JU70" s="76"/>
      <c r="JV70" s="76"/>
      <c r="JW70" s="76"/>
      <c r="JX70" s="76"/>
      <c r="JY70" s="76"/>
      <c r="JZ70" s="76"/>
      <c r="KA70" s="76"/>
      <c r="KB70" s="76"/>
      <c r="KC70" s="76"/>
      <c r="KD70" s="76"/>
      <c r="KE70" s="76"/>
      <c r="KF70" s="76"/>
      <c r="KG70" s="76"/>
      <c r="KH70" s="76"/>
      <c r="KI70" s="76"/>
      <c r="KJ70" s="76"/>
      <c r="KK70" s="76"/>
      <c r="KL70" s="76"/>
      <c r="KM70" s="76"/>
      <c r="KN70" s="76"/>
      <c r="KO70" s="76"/>
      <c r="KP70" s="76"/>
      <c r="KQ70" s="76"/>
      <c r="KR70" s="76"/>
      <c r="KS70" s="76"/>
      <c r="KT70" s="76"/>
      <c r="KU70" s="76"/>
      <c r="KV70" s="76"/>
      <c r="KW70" s="76"/>
      <c r="KX70" s="76"/>
      <c r="KY70" s="76"/>
      <c r="KZ70" s="76"/>
      <c r="LA70" s="76"/>
      <c r="LB70" s="76"/>
      <c r="LC70" s="76"/>
      <c r="LD70" s="76"/>
      <c r="LE70" s="76"/>
      <c r="LF70" s="76"/>
      <c r="LG70" s="76"/>
      <c r="LH70" s="76"/>
      <c r="LI70" s="76"/>
      <c r="LJ70" s="76"/>
      <c r="LK70" s="76"/>
      <c r="LL70" s="76"/>
      <c r="LM70" s="76"/>
      <c r="LN70" s="76"/>
      <c r="LO70" s="76"/>
      <c r="LP70" s="76"/>
      <c r="LQ70" s="76"/>
      <c r="LR70" s="76"/>
      <c r="LS70" s="76"/>
      <c r="LT70" s="76"/>
      <c r="LU70" s="76"/>
      <c r="LV70" s="76"/>
      <c r="LW70" s="76"/>
      <c r="LX70" s="76"/>
      <c r="LY70" s="76"/>
      <c r="LZ70" s="76"/>
      <c r="MA70" s="76"/>
      <c r="MB70" s="76"/>
      <c r="MC70" s="76"/>
      <c r="MD70" s="76"/>
      <c r="ME70" s="76"/>
      <c r="MF70" s="76"/>
      <c r="MG70" s="76"/>
      <c r="MH70" s="76"/>
      <c r="MI70" s="76"/>
      <c r="MJ70" s="76"/>
      <c r="MK70" s="76"/>
      <c r="ML70" s="76"/>
      <c r="MM70" s="76"/>
      <c r="MN70" s="76"/>
      <c r="MO70" s="76"/>
      <c r="MP70" s="76"/>
      <c r="MQ70" s="76"/>
      <c r="MR70" s="76"/>
      <c r="MS70" s="76"/>
      <c r="MT70" s="76"/>
      <c r="MU70" s="76"/>
      <c r="MV70" s="76"/>
      <c r="MW70" s="76"/>
      <c r="MX70" s="76"/>
      <c r="MY70" s="76"/>
      <c r="MZ70" s="76"/>
      <c r="NA70" s="76"/>
      <c r="NB70" s="76"/>
      <c r="NC70" s="76"/>
      <c r="ND70" s="76"/>
      <c r="NE70" s="76"/>
      <c r="NF70" s="76"/>
      <c r="NG70" s="76"/>
      <c r="NH70" s="76"/>
      <c r="NI70" s="76"/>
    </row>
    <row r="71" spans="1:374" ht="18" customHeight="1">
      <c r="A71" s="248"/>
      <c r="B71" s="249"/>
      <c r="C71" s="249"/>
      <c r="D71" s="250"/>
      <c r="E71" s="101"/>
      <c r="F71" s="102" t="str">
        <f>Après_Journée</f>
        <v>HHO</v>
      </c>
      <c r="G71" s="103"/>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6"/>
      <c r="BI71" s="76"/>
      <c r="BJ71" s="76"/>
      <c r="BK71" s="76"/>
      <c r="BL71" s="76"/>
      <c r="BM71" s="76"/>
      <c r="BN71" s="76"/>
      <c r="BO71" s="76"/>
      <c r="BP71" s="76"/>
      <c r="BQ71" s="76"/>
      <c r="BR71" s="76"/>
      <c r="BS71" s="76"/>
      <c r="BT71" s="76"/>
      <c r="BU71" s="76"/>
      <c r="BV71" s="76"/>
      <c r="BW71" s="76"/>
      <c r="BX71" s="76"/>
      <c r="BY71" s="76"/>
      <c r="BZ71" s="76"/>
      <c r="CA71" s="76"/>
      <c r="CB71" s="76"/>
      <c r="CC71" s="76"/>
      <c r="CD71" s="76"/>
      <c r="CE71" s="76"/>
      <c r="CF71" s="76"/>
      <c r="CG71" s="76"/>
      <c r="CH71" s="76"/>
      <c r="CI71" s="76"/>
      <c r="CJ71" s="76"/>
      <c r="CK71" s="76"/>
      <c r="CL71" s="76"/>
      <c r="CM71" s="76"/>
      <c r="CN71" s="76"/>
      <c r="CO71" s="76"/>
      <c r="CP71" s="76"/>
      <c r="CQ71" s="76"/>
      <c r="CR71" s="76"/>
      <c r="CS71" s="76"/>
      <c r="CT71" s="76"/>
      <c r="CU71" s="76"/>
      <c r="CV71" s="76"/>
      <c r="CW71" s="76"/>
      <c r="CX71" s="76"/>
      <c r="CY71" s="76"/>
      <c r="CZ71" s="76"/>
      <c r="DA71" s="76"/>
      <c r="DB71" s="76"/>
      <c r="DC71" s="76"/>
      <c r="DD71" s="76"/>
      <c r="DE71" s="76"/>
      <c r="DF71" s="76"/>
      <c r="DG71" s="76"/>
      <c r="DH71" s="76"/>
      <c r="DI71" s="76"/>
      <c r="DJ71" s="76"/>
      <c r="DK71" s="76"/>
      <c r="DL71" s="76"/>
      <c r="DM71" s="76"/>
      <c r="DN71" s="76"/>
      <c r="DO71" s="76"/>
      <c r="DP71" s="76"/>
      <c r="DQ71" s="76"/>
      <c r="DR71" s="76"/>
      <c r="DS71" s="76"/>
      <c r="DT71" s="76"/>
      <c r="DU71" s="76"/>
      <c r="DV71" s="76"/>
      <c r="DW71" s="76"/>
      <c r="DX71" s="76"/>
      <c r="DY71" s="76"/>
      <c r="DZ71" s="76"/>
      <c r="EA71" s="76"/>
      <c r="EB71" s="76"/>
      <c r="EC71" s="76"/>
      <c r="ED71" s="76"/>
      <c r="EE71" s="76"/>
      <c r="EF71" s="76"/>
      <c r="EG71" s="76"/>
      <c r="EH71" s="76"/>
      <c r="EI71" s="76"/>
      <c r="EJ71" s="76"/>
      <c r="EK71" s="76"/>
      <c r="EL71" s="76"/>
      <c r="EM71" s="76"/>
      <c r="EN71" s="76"/>
      <c r="EO71" s="76"/>
      <c r="EP71" s="76"/>
      <c r="EQ71" s="76"/>
      <c r="ER71" s="76"/>
      <c r="ES71" s="76"/>
      <c r="ET71" s="76"/>
      <c r="EU71" s="76"/>
      <c r="EV71" s="76"/>
      <c r="EW71" s="76"/>
      <c r="EX71" s="76"/>
      <c r="EY71" s="76"/>
      <c r="EZ71" s="76"/>
      <c r="FA71" s="76"/>
      <c r="FB71" s="76"/>
      <c r="FC71" s="76"/>
      <c r="FD71" s="76"/>
      <c r="FE71" s="76"/>
      <c r="FF71" s="76"/>
      <c r="FG71" s="76"/>
      <c r="FH71" s="76"/>
      <c r="FI71" s="76"/>
      <c r="FJ71" s="76"/>
      <c r="FK71" s="76"/>
      <c r="FL71" s="76"/>
      <c r="FM71" s="76"/>
      <c r="FN71" s="76"/>
      <c r="FO71" s="76"/>
      <c r="FP71" s="76"/>
      <c r="FQ71" s="76"/>
      <c r="FR71" s="76"/>
      <c r="FS71" s="76"/>
      <c r="FT71" s="76"/>
      <c r="FU71" s="76"/>
      <c r="FV71" s="76"/>
      <c r="FW71" s="76"/>
      <c r="FX71" s="76"/>
      <c r="FY71" s="76"/>
      <c r="FZ71" s="76"/>
      <c r="GA71" s="76"/>
      <c r="GB71" s="76"/>
      <c r="GC71" s="76"/>
      <c r="GD71" s="76"/>
      <c r="GE71" s="76"/>
      <c r="GF71" s="76"/>
      <c r="GG71" s="76"/>
      <c r="GH71" s="76"/>
      <c r="GI71" s="76"/>
      <c r="GJ71" s="76"/>
      <c r="GK71" s="76"/>
      <c r="GL71" s="76"/>
      <c r="GM71" s="76"/>
      <c r="GN71" s="76"/>
      <c r="GO71" s="76"/>
      <c r="GP71" s="76"/>
      <c r="GQ71" s="76"/>
      <c r="GR71" s="76"/>
      <c r="GS71" s="76"/>
      <c r="GT71" s="76"/>
      <c r="GU71" s="76"/>
      <c r="GV71" s="76"/>
      <c r="GW71" s="76"/>
      <c r="GX71" s="76"/>
      <c r="GY71" s="76"/>
      <c r="GZ71" s="76"/>
      <c r="HA71" s="76"/>
      <c r="HB71" s="76"/>
      <c r="HC71" s="76"/>
      <c r="HD71" s="76"/>
      <c r="HE71" s="76"/>
      <c r="HF71" s="76"/>
      <c r="HG71" s="76"/>
      <c r="HH71" s="76"/>
      <c r="HI71" s="76"/>
      <c r="HJ71" s="76"/>
      <c r="HK71" s="76"/>
      <c r="HL71" s="76"/>
      <c r="HM71" s="76"/>
      <c r="HN71" s="76"/>
      <c r="HO71" s="76"/>
      <c r="HP71" s="76"/>
      <c r="HQ71" s="76"/>
      <c r="HR71" s="76"/>
      <c r="HS71" s="76"/>
      <c r="HT71" s="76"/>
      <c r="HU71" s="76"/>
      <c r="HV71" s="76"/>
      <c r="HW71" s="76"/>
      <c r="HX71" s="76"/>
      <c r="HY71" s="76"/>
      <c r="HZ71" s="76"/>
      <c r="IA71" s="76"/>
      <c r="IB71" s="76"/>
      <c r="IC71" s="76"/>
      <c r="ID71" s="76"/>
      <c r="IE71" s="76"/>
      <c r="IF71" s="76"/>
      <c r="IG71" s="76"/>
      <c r="IH71" s="76"/>
      <c r="II71" s="76"/>
      <c r="IJ71" s="76"/>
      <c r="IK71" s="76"/>
      <c r="IL71" s="76"/>
      <c r="IM71" s="76"/>
      <c r="IN71" s="76"/>
      <c r="IO71" s="76"/>
      <c r="IP71" s="76"/>
      <c r="IQ71" s="76"/>
      <c r="IR71" s="76"/>
      <c r="IS71" s="76"/>
      <c r="IT71" s="76"/>
      <c r="IU71" s="76"/>
      <c r="IV71" s="76"/>
      <c r="IW71" s="76"/>
      <c r="IX71" s="76"/>
      <c r="IY71" s="76"/>
      <c r="IZ71" s="76"/>
      <c r="JA71" s="76"/>
      <c r="JB71" s="76"/>
      <c r="JC71" s="76"/>
      <c r="JD71" s="76"/>
      <c r="JE71" s="76"/>
      <c r="JF71" s="76"/>
      <c r="JG71" s="76"/>
      <c r="JH71" s="76"/>
      <c r="JI71" s="76"/>
      <c r="JJ71" s="76"/>
      <c r="JK71" s="76"/>
      <c r="JL71" s="76"/>
      <c r="JM71" s="76"/>
      <c r="JN71" s="76"/>
      <c r="JO71" s="76"/>
      <c r="JP71" s="76"/>
      <c r="JQ71" s="76"/>
      <c r="JR71" s="76"/>
      <c r="JS71" s="76"/>
      <c r="JT71" s="76"/>
      <c r="JU71" s="76"/>
      <c r="JV71" s="76"/>
      <c r="JW71" s="76"/>
      <c r="JX71" s="76"/>
      <c r="JY71" s="76"/>
      <c r="JZ71" s="76"/>
      <c r="KA71" s="76"/>
      <c r="KB71" s="76"/>
      <c r="KC71" s="76"/>
      <c r="KD71" s="76"/>
      <c r="KE71" s="76"/>
      <c r="KF71" s="76"/>
      <c r="KG71" s="76"/>
      <c r="KH71" s="76"/>
      <c r="KI71" s="76"/>
      <c r="KJ71" s="76"/>
      <c r="KK71" s="76"/>
      <c r="KL71" s="76"/>
      <c r="KM71" s="76"/>
      <c r="KN71" s="76"/>
      <c r="KO71" s="76"/>
      <c r="KP71" s="76"/>
      <c r="KQ71" s="76"/>
      <c r="KR71" s="76"/>
      <c r="KS71" s="76"/>
      <c r="KT71" s="76"/>
      <c r="KU71" s="76"/>
      <c r="KV71" s="76"/>
      <c r="KW71" s="76"/>
      <c r="KX71" s="76"/>
      <c r="KY71" s="76"/>
      <c r="KZ71" s="76"/>
      <c r="LA71" s="76"/>
      <c r="LB71" s="76"/>
      <c r="LC71" s="76"/>
      <c r="LD71" s="76"/>
      <c r="LE71" s="76"/>
      <c r="LF71" s="76"/>
      <c r="LG71" s="76"/>
      <c r="LH71" s="76"/>
      <c r="LI71" s="76"/>
      <c r="LJ71" s="76"/>
      <c r="LK71" s="76"/>
      <c r="LL71" s="76"/>
      <c r="LM71" s="76"/>
      <c r="LN71" s="76"/>
      <c r="LO71" s="76"/>
      <c r="LP71" s="76"/>
      <c r="LQ71" s="76"/>
      <c r="LR71" s="76"/>
      <c r="LS71" s="76"/>
      <c r="LT71" s="76"/>
      <c r="LU71" s="76"/>
      <c r="LV71" s="76"/>
      <c r="LW71" s="76"/>
      <c r="LX71" s="76"/>
      <c r="LY71" s="76"/>
      <c r="LZ71" s="76"/>
      <c r="MA71" s="76"/>
      <c r="MB71" s="76"/>
      <c r="MC71" s="76"/>
      <c r="MD71" s="76"/>
      <c r="ME71" s="76"/>
      <c r="MF71" s="76"/>
      <c r="MG71" s="76"/>
      <c r="MH71" s="76"/>
      <c r="MI71" s="76"/>
      <c r="MJ71" s="76"/>
      <c r="MK71" s="76"/>
      <c r="ML71" s="76"/>
      <c r="MM71" s="76"/>
      <c r="MN71" s="76"/>
      <c r="MO71" s="76"/>
      <c r="MP71" s="76"/>
      <c r="MQ71" s="76"/>
      <c r="MR71" s="76"/>
      <c r="MS71" s="76"/>
      <c r="MT71" s="76"/>
      <c r="MU71" s="76"/>
      <c r="MV71" s="76"/>
      <c r="MW71" s="76"/>
      <c r="MX71" s="76"/>
      <c r="MY71" s="76"/>
      <c r="MZ71" s="76"/>
      <c r="NA71" s="76"/>
      <c r="NB71" s="76"/>
      <c r="NC71" s="76"/>
      <c r="ND71" s="76"/>
      <c r="NE71" s="76"/>
      <c r="NF71" s="76"/>
      <c r="NG71" s="76"/>
      <c r="NH71" s="76"/>
      <c r="NI71" s="76"/>
    </row>
    <row r="72" spans="1:374" ht="18" customHeight="1">
      <c r="A72" s="242" t="s">
        <v>49</v>
      </c>
      <c r="B72" s="243"/>
      <c r="C72" s="243"/>
      <c r="D72" s="244"/>
      <c r="E72" s="15"/>
      <c r="F72" s="15" t="str">
        <f>Position_journalière</f>
        <v>Position Journalière</v>
      </c>
      <c r="G72" s="15"/>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6"/>
      <c r="BI72" s="76"/>
      <c r="BJ72" s="76"/>
      <c r="BK72" s="76"/>
      <c r="BL72" s="76"/>
      <c r="BM72" s="76"/>
      <c r="BN72" s="76"/>
      <c r="BO72" s="76"/>
      <c r="BP72" s="76"/>
      <c r="BQ72" s="76"/>
      <c r="BR72" s="76"/>
      <c r="BS72" s="76"/>
      <c r="BT72" s="76"/>
      <c r="BU72" s="76"/>
      <c r="BV72" s="76"/>
      <c r="BW72" s="76"/>
      <c r="BX72" s="76"/>
      <c r="BY72" s="76"/>
      <c r="BZ72" s="76"/>
      <c r="CA72" s="76"/>
      <c r="CB72" s="76"/>
      <c r="CC72" s="76"/>
      <c r="CD72" s="76"/>
      <c r="CE72" s="76"/>
      <c r="CF72" s="76"/>
      <c r="CG72" s="76"/>
      <c r="CH72" s="76"/>
      <c r="CI72" s="76"/>
      <c r="CJ72" s="76"/>
      <c r="CK72" s="76"/>
      <c r="CL72" s="76"/>
      <c r="CM72" s="76"/>
      <c r="CN72" s="76"/>
      <c r="CO72" s="76"/>
      <c r="CP72" s="76"/>
      <c r="CQ72" s="76"/>
      <c r="CR72" s="76"/>
      <c r="CS72" s="76"/>
      <c r="CT72" s="76"/>
      <c r="CU72" s="76"/>
      <c r="CV72" s="76"/>
      <c r="CW72" s="76"/>
      <c r="CX72" s="76"/>
      <c r="CY72" s="76"/>
      <c r="CZ72" s="76"/>
      <c r="DA72" s="76"/>
      <c r="DB72" s="76"/>
      <c r="DC72" s="76"/>
      <c r="DD72" s="76"/>
      <c r="DE72" s="76"/>
      <c r="DF72" s="76"/>
      <c r="DG72" s="76"/>
      <c r="DH72" s="76"/>
      <c r="DI72" s="76"/>
      <c r="DJ72" s="76"/>
      <c r="DK72" s="76"/>
      <c r="DL72" s="76"/>
      <c r="DM72" s="76"/>
      <c r="DN72" s="76"/>
      <c r="DO72" s="76"/>
      <c r="DP72" s="76"/>
      <c r="DQ72" s="76"/>
      <c r="DR72" s="76"/>
      <c r="DS72" s="76"/>
      <c r="DT72" s="76"/>
      <c r="DU72" s="76"/>
      <c r="DV72" s="76"/>
      <c r="DW72" s="76"/>
      <c r="DX72" s="76"/>
      <c r="DY72" s="76"/>
      <c r="DZ72" s="76"/>
      <c r="EA72" s="76"/>
      <c r="EB72" s="76"/>
      <c r="EC72" s="76"/>
      <c r="ED72" s="76"/>
      <c r="EE72" s="76"/>
      <c r="EF72" s="76"/>
      <c r="EG72" s="76"/>
      <c r="EH72" s="76"/>
      <c r="EI72" s="76"/>
      <c r="EJ72" s="76"/>
      <c r="EK72" s="76"/>
      <c r="EL72" s="76"/>
      <c r="EM72" s="76"/>
      <c r="EN72" s="76"/>
      <c r="EO72" s="76"/>
      <c r="EP72" s="76"/>
      <c r="EQ72" s="76"/>
      <c r="ER72" s="76"/>
      <c r="ES72" s="76"/>
      <c r="ET72" s="76"/>
      <c r="EU72" s="76"/>
      <c r="EV72" s="76"/>
      <c r="EW72" s="76"/>
      <c r="EX72" s="76"/>
      <c r="EY72" s="76"/>
      <c r="EZ72" s="76"/>
      <c r="FA72" s="76"/>
      <c r="FB72" s="76"/>
      <c r="FC72" s="76"/>
      <c r="FD72" s="76"/>
      <c r="FE72" s="76"/>
      <c r="FF72" s="76"/>
      <c r="FG72" s="76"/>
      <c r="FH72" s="76"/>
      <c r="FI72" s="76"/>
      <c r="FJ72" s="76"/>
      <c r="FK72" s="76"/>
      <c r="FL72" s="76"/>
      <c r="FM72" s="76"/>
      <c r="FN72" s="76"/>
      <c r="FO72" s="76"/>
      <c r="FP72" s="76"/>
      <c r="FQ72" s="76"/>
      <c r="FR72" s="76"/>
      <c r="FS72" s="76"/>
      <c r="FT72" s="76"/>
      <c r="FU72" s="76"/>
      <c r="FV72" s="76"/>
      <c r="FW72" s="76"/>
      <c r="FX72" s="76"/>
      <c r="FY72" s="76"/>
      <c r="FZ72" s="76"/>
      <c r="GA72" s="76"/>
      <c r="GB72" s="76"/>
      <c r="GC72" s="76"/>
      <c r="GD72" s="76"/>
      <c r="GE72" s="76"/>
      <c r="GF72" s="76"/>
      <c r="GG72" s="76"/>
      <c r="GH72" s="76"/>
      <c r="GI72" s="76"/>
      <c r="GJ72" s="76"/>
      <c r="GK72" s="76"/>
      <c r="GL72" s="76"/>
      <c r="GM72" s="76"/>
      <c r="GN72" s="76"/>
      <c r="GO72" s="76"/>
      <c r="GP72" s="76"/>
      <c r="GQ72" s="76"/>
      <c r="GR72" s="76"/>
      <c r="GS72" s="76"/>
      <c r="GT72" s="76"/>
      <c r="GU72" s="76"/>
      <c r="GV72" s="76"/>
      <c r="GW72" s="76"/>
      <c r="GX72" s="76"/>
      <c r="GY72" s="76"/>
      <c r="GZ72" s="76"/>
      <c r="HA72" s="76"/>
      <c r="HB72" s="76"/>
      <c r="HC72" s="76"/>
      <c r="HD72" s="76"/>
      <c r="HE72" s="76"/>
      <c r="HF72" s="76"/>
      <c r="HG72" s="76"/>
      <c r="HH72" s="76"/>
      <c r="HI72" s="76"/>
      <c r="HJ72" s="76"/>
      <c r="HK72" s="76"/>
      <c r="HL72" s="76"/>
      <c r="HM72" s="76"/>
      <c r="HN72" s="76"/>
      <c r="HO72" s="76"/>
      <c r="HP72" s="76"/>
      <c r="HQ72" s="76"/>
      <c r="HR72" s="76"/>
      <c r="HS72" s="76"/>
      <c r="HT72" s="76"/>
      <c r="HU72" s="76"/>
      <c r="HV72" s="76"/>
      <c r="HW72" s="76"/>
      <c r="HX72" s="76"/>
      <c r="HY72" s="76"/>
      <c r="HZ72" s="76"/>
      <c r="IA72" s="76"/>
      <c r="IB72" s="76"/>
      <c r="IC72" s="76"/>
      <c r="ID72" s="76"/>
      <c r="IE72" s="76"/>
      <c r="IF72" s="76"/>
      <c r="IG72" s="76"/>
      <c r="IH72" s="76"/>
      <c r="II72" s="76"/>
      <c r="IJ72" s="76"/>
      <c r="IK72" s="76"/>
      <c r="IL72" s="76"/>
      <c r="IM72" s="76"/>
      <c r="IN72" s="76"/>
      <c r="IO72" s="76"/>
      <c r="IP72" s="76"/>
      <c r="IQ72" s="76"/>
      <c r="IR72" s="76"/>
      <c r="IS72" s="76"/>
      <c r="IT72" s="76"/>
      <c r="IU72" s="76"/>
      <c r="IV72" s="76"/>
      <c r="IW72" s="76"/>
      <c r="IX72" s="76"/>
      <c r="IY72" s="76"/>
      <c r="IZ72" s="76"/>
      <c r="JA72" s="76"/>
      <c r="JB72" s="76"/>
      <c r="JC72" s="76"/>
      <c r="JD72" s="76"/>
      <c r="JE72" s="76"/>
      <c r="JF72" s="76"/>
      <c r="JG72" s="76"/>
      <c r="JH72" s="76"/>
      <c r="JI72" s="76"/>
      <c r="JJ72" s="76"/>
      <c r="JK72" s="76"/>
      <c r="JL72" s="76"/>
      <c r="JM72" s="76"/>
      <c r="JN72" s="76"/>
      <c r="JO72" s="76"/>
      <c r="JP72" s="76"/>
      <c r="JQ72" s="76"/>
      <c r="JR72" s="76"/>
      <c r="JS72" s="76"/>
      <c r="JT72" s="76"/>
      <c r="JU72" s="76"/>
      <c r="JV72" s="76"/>
      <c r="JW72" s="76"/>
      <c r="JX72" s="76"/>
      <c r="JY72" s="76"/>
      <c r="JZ72" s="76"/>
      <c r="KA72" s="76"/>
      <c r="KB72" s="76"/>
      <c r="KC72" s="76"/>
      <c r="KD72" s="76"/>
      <c r="KE72" s="76"/>
      <c r="KF72" s="76"/>
      <c r="KG72" s="76"/>
      <c r="KH72" s="76"/>
      <c r="KI72" s="76"/>
      <c r="KJ72" s="76"/>
      <c r="KK72" s="76"/>
      <c r="KL72" s="76"/>
      <c r="KM72" s="76"/>
      <c r="KN72" s="76"/>
      <c r="KO72" s="76"/>
      <c r="KP72" s="76"/>
      <c r="KQ72" s="76"/>
      <c r="KR72" s="76"/>
      <c r="KS72" s="76"/>
      <c r="KT72" s="76"/>
      <c r="KU72" s="76"/>
      <c r="KV72" s="76"/>
      <c r="KW72" s="76"/>
      <c r="KX72" s="76"/>
      <c r="KY72" s="76"/>
      <c r="KZ72" s="76"/>
      <c r="LA72" s="76"/>
      <c r="LB72" s="76"/>
      <c r="LC72" s="76"/>
      <c r="LD72" s="76"/>
      <c r="LE72" s="76"/>
      <c r="LF72" s="76"/>
      <c r="LG72" s="76"/>
      <c r="LH72" s="76"/>
      <c r="LI72" s="76"/>
      <c r="LJ72" s="76"/>
      <c r="LK72" s="76"/>
      <c r="LL72" s="76"/>
      <c r="LM72" s="76"/>
      <c r="LN72" s="76"/>
      <c r="LO72" s="76"/>
      <c r="LP72" s="76"/>
      <c r="LQ72" s="76"/>
      <c r="LR72" s="76"/>
      <c r="LS72" s="76"/>
      <c r="LT72" s="76"/>
      <c r="LU72" s="76"/>
      <c r="LV72" s="76"/>
      <c r="LW72" s="76"/>
      <c r="LX72" s="76"/>
      <c r="LY72" s="76"/>
      <c r="LZ72" s="76"/>
      <c r="MA72" s="76"/>
      <c r="MB72" s="76"/>
      <c r="MC72" s="76"/>
      <c r="MD72" s="76"/>
      <c r="ME72" s="76"/>
      <c r="MF72" s="76"/>
      <c r="MG72" s="76"/>
      <c r="MH72" s="76"/>
      <c r="MI72" s="76"/>
      <c r="MJ72" s="76"/>
      <c r="MK72" s="76"/>
      <c r="ML72" s="76"/>
      <c r="MM72" s="76"/>
      <c r="MN72" s="76"/>
      <c r="MO72" s="76"/>
      <c r="MP72" s="76"/>
      <c r="MQ72" s="76"/>
      <c r="MR72" s="76"/>
      <c r="MS72" s="76"/>
      <c r="MT72" s="76"/>
      <c r="MU72" s="76"/>
      <c r="MV72" s="76"/>
      <c r="MW72" s="76"/>
      <c r="MX72" s="76"/>
      <c r="MY72" s="76"/>
      <c r="MZ72" s="76"/>
      <c r="NA72" s="76"/>
      <c r="NB72" s="76"/>
      <c r="NC72" s="76"/>
      <c r="ND72" s="76"/>
      <c r="NE72" s="76"/>
      <c r="NF72" s="76"/>
      <c r="NG72" s="76"/>
      <c r="NH72" s="76"/>
      <c r="NI72" s="76"/>
      <c r="NJ72" s="2">
        <f ca="1">IF(DAY(NI$15)=1,COUNTIF(INDIRECT("H"&amp;ROW()&amp;":NH"&amp;ROW()),CP)+COUNTIF(INDIRECT("H"&amp;ROW()&amp;":NH"&amp;ROW()),CP_2)/2,COUNTIF(INDIRECT("H"&amp;ROW()&amp;":NI"&amp;ROW()),CP)+COUNTIF(INDIRECT("H"&amp;ROW()&amp;":NI"&amp;ROW()),CP_2)/2)</f>
        <v>0</v>
      </c>
    </row>
    <row r="73" spans="1:374" ht="18" customHeight="1">
      <c r="A73" s="245"/>
      <c r="B73" s="246"/>
      <c r="C73" s="246"/>
      <c r="D73" s="247"/>
      <c r="E73" s="101"/>
      <c r="F73" s="102" t="str">
        <f>Avant_Journée</f>
        <v>HHO</v>
      </c>
      <c r="G73" s="103"/>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6"/>
      <c r="BI73" s="76"/>
      <c r="BJ73" s="76"/>
      <c r="BK73" s="76"/>
      <c r="BL73" s="76"/>
      <c r="BM73" s="76"/>
      <c r="BN73" s="76"/>
      <c r="BO73" s="76"/>
      <c r="BP73" s="76"/>
      <c r="BQ73" s="76"/>
      <c r="BR73" s="76"/>
      <c r="BS73" s="76"/>
      <c r="BT73" s="76"/>
      <c r="BU73" s="76"/>
      <c r="BV73" s="76"/>
      <c r="BW73" s="76"/>
      <c r="BX73" s="76"/>
      <c r="BY73" s="76"/>
      <c r="BZ73" s="76"/>
      <c r="CA73" s="76"/>
      <c r="CB73" s="76"/>
      <c r="CC73" s="76"/>
      <c r="CD73" s="76"/>
      <c r="CE73" s="76"/>
      <c r="CF73" s="76"/>
      <c r="CG73" s="76"/>
      <c r="CH73" s="76"/>
      <c r="CI73" s="76"/>
      <c r="CJ73" s="76"/>
      <c r="CK73" s="76"/>
      <c r="CL73" s="76"/>
      <c r="CM73" s="76"/>
      <c r="CN73" s="76"/>
      <c r="CO73" s="76"/>
      <c r="CP73" s="76"/>
      <c r="CQ73" s="76"/>
      <c r="CR73" s="76"/>
      <c r="CS73" s="76"/>
      <c r="CT73" s="76"/>
      <c r="CU73" s="76"/>
      <c r="CV73" s="76"/>
      <c r="CW73" s="76"/>
      <c r="CX73" s="76"/>
      <c r="CY73" s="76"/>
      <c r="CZ73" s="76"/>
      <c r="DA73" s="76"/>
      <c r="DB73" s="76"/>
      <c r="DC73" s="76"/>
      <c r="DD73" s="76"/>
      <c r="DE73" s="76"/>
      <c r="DF73" s="76"/>
      <c r="DG73" s="76"/>
      <c r="DH73" s="76"/>
      <c r="DI73" s="76"/>
      <c r="DJ73" s="76"/>
      <c r="DK73" s="76"/>
      <c r="DL73" s="76"/>
      <c r="DM73" s="76"/>
      <c r="DN73" s="76"/>
      <c r="DO73" s="76"/>
      <c r="DP73" s="76"/>
      <c r="DQ73" s="76"/>
      <c r="DR73" s="76"/>
      <c r="DS73" s="76"/>
      <c r="DT73" s="76"/>
      <c r="DU73" s="76"/>
      <c r="DV73" s="76"/>
      <c r="DW73" s="76"/>
      <c r="DX73" s="76"/>
      <c r="DY73" s="76"/>
      <c r="DZ73" s="76"/>
      <c r="EA73" s="76"/>
      <c r="EB73" s="76"/>
      <c r="EC73" s="76"/>
      <c r="ED73" s="76"/>
      <c r="EE73" s="76"/>
      <c r="EF73" s="76"/>
      <c r="EG73" s="76"/>
      <c r="EH73" s="76"/>
      <c r="EI73" s="76"/>
      <c r="EJ73" s="76"/>
      <c r="EK73" s="76"/>
      <c r="EL73" s="76"/>
      <c r="EM73" s="76"/>
      <c r="EN73" s="76"/>
      <c r="EO73" s="76"/>
      <c r="EP73" s="76"/>
      <c r="EQ73" s="76"/>
      <c r="ER73" s="76"/>
      <c r="ES73" s="76"/>
      <c r="ET73" s="76"/>
      <c r="EU73" s="76"/>
      <c r="EV73" s="76"/>
      <c r="EW73" s="76"/>
      <c r="EX73" s="76"/>
      <c r="EY73" s="76"/>
      <c r="EZ73" s="76"/>
      <c r="FA73" s="76"/>
      <c r="FB73" s="76"/>
      <c r="FC73" s="76"/>
      <c r="FD73" s="76"/>
      <c r="FE73" s="76"/>
      <c r="FF73" s="76"/>
      <c r="FG73" s="76"/>
      <c r="FH73" s="76"/>
      <c r="FI73" s="76"/>
      <c r="FJ73" s="76"/>
      <c r="FK73" s="76"/>
      <c r="FL73" s="76"/>
      <c r="FM73" s="76"/>
      <c r="FN73" s="76"/>
      <c r="FO73" s="76"/>
      <c r="FP73" s="76"/>
      <c r="FQ73" s="76"/>
      <c r="FR73" s="76"/>
      <c r="FS73" s="76"/>
      <c r="FT73" s="76"/>
      <c r="FU73" s="76"/>
      <c r="FV73" s="76"/>
      <c r="FW73" s="76"/>
      <c r="FX73" s="76"/>
      <c r="FY73" s="76"/>
      <c r="FZ73" s="76"/>
      <c r="GA73" s="76"/>
      <c r="GB73" s="76"/>
      <c r="GC73" s="76"/>
      <c r="GD73" s="76"/>
      <c r="GE73" s="76"/>
      <c r="GF73" s="76"/>
      <c r="GG73" s="76"/>
      <c r="GH73" s="76"/>
      <c r="GI73" s="76"/>
      <c r="GJ73" s="76"/>
      <c r="GK73" s="76"/>
      <c r="GL73" s="76"/>
      <c r="GM73" s="76"/>
      <c r="GN73" s="76"/>
      <c r="GO73" s="76"/>
      <c r="GP73" s="76"/>
      <c r="GQ73" s="76"/>
      <c r="GR73" s="76"/>
      <c r="GS73" s="76"/>
      <c r="GT73" s="76"/>
      <c r="GU73" s="76"/>
      <c r="GV73" s="76"/>
      <c r="GW73" s="76"/>
      <c r="GX73" s="76"/>
      <c r="GY73" s="76"/>
      <c r="GZ73" s="76"/>
      <c r="HA73" s="76"/>
      <c r="HB73" s="76"/>
      <c r="HC73" s="76"/>
      <c r="HD73" s="76"/>
      <c r="HE73" s="76"/>
      <c r="HF73" s="76"/>
      <c r="HG73" s="76"/>
      <c r="HH73" s="76"/>
      <c r="HI73" s="76"/>
      <c r="HJ73" s="76"/>
      <c r="HK73" s="76"/>
      <c r="HL73" s="76"/>
      <c r="HM73" s="76"/>
      <c r="HN73" s="76"/>
      <c r="HO73" s="76"/>
      <c r="HP73" s="76"/>
      <c r="HQ73" s="76"/>
      <c r="HR73" s="76"/>
      <c r="HS73" s="76"/>
      <c r="HT73" s="76"/>
      <c r="HU73" s="76"/>
      <c r="HV73" s="76"/>
      <c r="HW73" s="76"/>
      <c r="HX73" s="76"/>
      <c r="HY73" s="76"/>
      <c r="HZ73" s="76"/>
      <c r="IA73" s="76"/>
      <c r="IB73" s="76"/>
      <c r="IC73" s="76"/>
      <c r="ID73" s="76"/>
      <c r="IE73" s="76"/>
      <c r="IF73" s="76"/>
      <c r="IG73" s="76"/>
      <c r="IH73" s="76"/>
      <c r="II73" s="76"/>
      <c r="IJ73" s="76"/>
      <c r="IK73" s="76"/>
      <c r="IL73" s="76"/>
      <c r="IM73" s="76"/>
      <c r="IN73" s="76"/>
      <c r="IO73" s="76"/>
      <c r="IP73" s="76"/>
      <c r="IQ73" s="76"/>
      <c r="IR73" s="76"/>
      <c r="IS73" s="76"/>
      <c r="IT73" s="76"/>
      <c r="IU73" s="76"/>
      <c r="IV73" s="76"/>
      <c r="IW73" s="76"/>
      <c r="IX73" s="76"/>
      <c r="IY73" s="76"/>
      <c r="IZ73" s="76"/>
      <c r="JA73" s="76"/>
      <c r="JB73" s="76"/>
      <c r="JC73" s="76"/>
      <c r="JD73" s="76"/>
      <c r="JE73" s="76"/>
      <c r="JF73" s="76"/>
      <c r="JG73" s="76"/>
      <c r="JH73" s="76"/>
      <c r="JI73" s="76"/>
      <c r="JJ73" s="76"/>
      <c r="JK73" s="76"/>
      <c r="JL73" s="76"/>
      <c r="JM73" s="76"/>
      <c r="JN73" s="76"/>
      <c r="JO73" s="76"/>
      <c r="JP73" s="76"/>
      <c r="JQ73" s="76"/>
      <c r="JR73" s="76"/>
      <c r="JS73" s="76"/>
      <c r="JT73" s="76"/>
      <c r="JU73" s="76"/>
      <c r="JV73" s="76"/>
      <c r="JW73" s="76"/>
      <c r="JX73" s="76"/>
      <c r="JY73" s="76"/>
      <c r="JZ73" s="76"/>
      <c r="KA73" s="76"/>
      <c r="KB73" s="76"/>
      <c r="KC73" s="76"/>
      <c r="KD73" s="76"/>
      <c r="KE73" s="76"/>
      <c r="KF73" s="76"/>
      <c r="KG73" s="76"/>
      <c r="KH73" s="76"/>
      <c r="KI73" s="76"/>
      <c r="KJ73" s="76"/>
      <c r="KK73" s="76"/>
      <c r="KL73" s="76"/>
      <c r="KM73" s="76"/>
      <c r="KN73" s="76"/>
      <c r="KO73" s="76"/>
      <c r="KP73" s="76"/>
      <c r="KQ73" s="76"/>
      <c r="KR73" s="76"/>
      <c r="KS73" s="76"/>
      <c r="KT73" s="76"/>
      <c r="KU73" s="76"/>
      <c r="KV73" s="76"/>
      <c r="KW73" s="76"/>
      <c r="KX73" s="76"/>
      <c r="KY73" s="76"/>
      <c r="KZ73" s="76"/>
      <c r="LA73" s="76"/>
      <c r="LB73" s="76"/>
      <c r="LC73" s="76"/>
      <c r="LD73" s="76"/>
      <c r="LE73" s="76"/>
      <c r="LF73" s="76"/>
      <c r="LG73" s="76"/>
      <c r="LH73" s="76"/>
      <c r="LI73" s="76"/>
      <c r="LJ73" s="76"/>
      <c r="LK73" s="76"/>
      <c r="LL73" s="76"/>
      <c r="LM73" s="76"/>
      <c r="LN73" s="76"/>
      <c r="LO73" s="76"/>
      <c r="LP73" s="76"/>
      <c r="LQ73" s="76"/>
      <c r="LR73" s="76"/>
      <c r="LS73" s="76"/>
      <c r="LT73" s="76"/>
      <c r="LU73" s="76"/>
      <c r="LV73" s="76"/>
      <c r="LW73" s="76"/>
      <c r="LX73" s="76"/>
      <c r="LY73" s="76"/>
      <c r="LZ73" s="76"/>
      <c r="MA73" s="76"/>
      <c r="MB73" s="76"/>
      <c r="MC73" s="76"/>
      <c r="MD73" s="76"/>
      <c r="ME73" s="76"/>
      <c r="MF73" s="76"/>
      <c r="MG73" s="76"/>
      <c r="MH73" s="76"/>
      <c r="MI73" s="76"/>
      <c r="MJ73" s="76"/>
      <c r="MK73" s="76"/>
      <c r="ML73" s="76"/>
      <c r="MM73" s="76"/>
      <c r="MN73" s="76"/>
      <c r="MO73" s="76"/>
      <c r="MP73" s="76"/>
      <c r="MQ73" s="76"/>
      <c r="MR73" s="76"/>
      <c r="MS73" s="76"/>
      <c r="MT73" s="76"/>
      <c r="MU73" s="76"/>
      <c r="MV73" s="76"/>
      <c r="MW73" s="76"/>
      <c r="MX73" s="76"/>
      <c r="MY73" s="76"/>
      <c r="MZ73" s="76"/>
      <c r="NA73" s="76"/>
      <c r="NB73" s="76"/>
      <c r="NC73" s="76"/>
      <c r="ND73" s="76"/>
      <c r="NE73" s="76"/>
      <c r="NF73" s="76"/>
      <c r="NG73" s="76"/>
      <c r="NH73" s="76"/>
      <c r="NI73" s="76"/>
    </row>
    <row r="74" spans="1:374" ht="18" customHeight="1">
      <c r="A74" s="245"/>
      <c r="B74" s="246"/>
      <c r="C74" s="246"/>
      <c r="D74" s="247"/>
      <c r="E74" s="18"/>
      <c r="F74" s="239" t="str">
        <f>Pendant_Journée</f>
        <v>HO</v>
      </c>
      <c r="G74" s="19"/>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6"/>
      <c r="BH74" s="76"/>
      <c r="BI74" s="76"/>
      <c r="BJ74" s="76"/>
      <c r="BK74" s="76"/>
      <c r="BL74" s="76"/>
      <c r="BM74" s="76"/>
      <c r="BN74" s="76"/>
      <c r="BO74" s="76"/>
      <c r="BP74" s="76"/>
      <c r="BQ74" s="76"/>
      <c r="BR74" s="76"/>
      <c r="BS74" s="76"/>
      <c r="BT74" s="76"/>
      <c r="BU74" s="76"/>
      <c r="BV74" s="76"/>
      <c r="BW74" s="76"/>
      <c r="BX74" s="76"/>
      <c r="BY74" s="76"/>
      <c r="BZ74" s="76"/>
      <c r="CA74" s="76"/>
      <c r="CB74" s="76"/>
      <c r="CC74" s="76"/>
      <c r="CD74" s="76"/>
      <c r="CE74" s="76"/>
      <c r="CF74" s="76"/>
      <c r="CG74" s="76"/>
      <c r="CH74" s="76"/>
      <c r="CI74" s="76"/>
      <c r="CJ74" s="76"/>
      <c r="CK74" s="76"/>
      <c r="CL74" s="76"/>
      <c r="CM74" s="76"/>
      <c r="CN74" s="76"/>
      <c r="CO74" s="76"/>
      <c r="CP74" s="76"/>
      <c r="CQ74" s="76"/>
      <c r="CR74" s="76"/>
      <c r="CS74" s="76"/>
      <c r="CT74" s="76"/>
      <c r="CU74" s="76"/>
      <c r="CV74" s="76"/>
      <c r="CW74" s="76"/>
      <c r="CX74" s="76"/>
      <c r="CY74" s="76"/>
      <c r="CZ74" s="76"/>
      <c r="DA74" s="76"/>
      <c r="DB74" s="76"/>
      <c r="DC74" s="76"/>
      <c r="DD74" s="76"/>
      <c r="DE74" s="76"/>
      <c r="DF74" s="76"/>
      <c r="DG74" s="76"/>
      <c r="DH74" s="76"/>
      <c r="DI74" s="76"/>
      <c r="DJ74" s="76"/>
      <c r="DK74" s="76"/>
      <c r="DL74" s="76"/>
      <c r="DM74" s="76"/>
      <c r="DN74" s="76"/>
      <c r="DO74" s="76"/>
      <c r="DP74" s="76"/>
      <c r="DQ74" s="76"/>
      <c r="DR74" s="76"/>
      <c r="DS74" s="76"/>
      <c r="DT74" s="76"/>
      <c r="DU74" s="76"/>
      <c r="DV74" s="76"/>
      <c r="DW74" s="76"/>
      <c r="DX74" s="76"/>
      <c r="DY74" s="76"/>
      <c r="DZ74" s="76"/>
      <c r="EA74" s="76"/>
      <c r="EB74" s="76"/>
      <c r="EC74" s="76"/>
      <c r="ED74" s="76"/>
      <c r="EE74" s="76"/>
      <c r="EF74" s="76"/>
      <c r="EG74" s="76"/>
      <c r="EH74" s="76"/>
      <c r="EI74" s="76"/>
      <c r="EJ74" s="76"/>
      <c r="EK74" s="76"/>
      <c r="EL74" s="76"/>
      <c r="EM74" s="76"/>
      <c r="EN74" s="76"/>
      <c r="EO74" s="76"/>
      <c r="EP74" s="76"/>
      <c r="EQ74" s="76"/>
      <c r="ER74" s="76"/>
      <c r="ES74" s="76"/>
      <c r="ET74" s="76"/>
      <c r="EU74" s="76"/>
      <c r="EV74" s="76"/>
      <c r="EW74" s="76"/>
      <c r="EX74" s="76"/>
      <c r="EY74" s="76"/>
      <c r="EZ74" s="76"/>
      <c r="FA74" s="76"/>
      <c r="FB74" s="76"/>
      <c r="FC74" s="76"/>
      <c r="FD74" s="76"/>
      <c r="FE74" s="76"/>
      <c r="FF74" s="76"/>
      <c r="FG74" s="76"/>
      <c r="FH74" s="76"/>
      <c r="FI74" s="76"/>
      <c r="FJ74" s="76"/>
      <c r="FK74" s="76"/>
      <c r="FL74" s="76"/>
      <c r="FM74" s="76"/>
      <c r="FN74" s="76"/>
      <c r="FO74" s="76"/>
      <c r="FP74" s="76"/>
      <c r="FQ74" s="76"/>
      <c r="FR74" s="76"/>
      <c r="FS74" s="76"/>
      <c r="FT74" s="76"/>
      <c r="FU74" s="76"/>
      <c r="FV74" s="76"/>
      <c r="FW74" s="76"/>
      <c r="FX74" s="76"/>
      <c r="FY74" s="76"/>
      <c r="FZ74" s="76"/>
      <c r="GA74" s="76"/>
      <c r="GB74" s="76"/>
      <c r="GC74" s="76"/>
      <c r="GD74" s="76"/>
      <c r="GE74" s="76"/>
      <c r="GF74" s="76"/>
      <c r="GG74" s="76"/>
      <c r="GH74" s="76"/>
      <c r="GI74" s="76"/>
      <c r="GJ74" s="76"/>
      <c r="GK74" s="76"/>
      <c r="GL74" s="76"/>
      <c r="GM74" s="76"/>
      <c r="GN74" s="76"/>
      <c r="GO74" s="76"/>
      <c r="GP74" s="76"/>
      <c r="GQ74" s="76"/>
      <c r="GR74" s="76"/>
      <c r="GS74" s="76"/>
      <c r="GT74" s="76"/>
      <c r="GU74" s="76"/>
      <c r="GV74" s="76"/>
      <c r="GW74" s="76"/>
      <c r="GX74" s="76"/>
      <c r="GY74" s="76"/>
      <c r="GZ74" s="76"/>
      <c r="HA74" s="76"/>
      <c r="HB74" s="76"/>
      <c r="HC74" s="76"/>
      <c r="HD74" s="76"/>
      <c r="HE74" s="76"/>
      <c r="HF74" s="76"/>
      <c r="HG74" s="76"/>
      <c r="HH74" s="76"/>
      <c r="HI74" s="76"/>
      <c r="HJ74" s="76"/>
      <c r="HK74" s="76"/>
      <c r="HL74" s="76"/>
      <c r="HM74" s="76"/>
      <c r="HN74" s="76"/>
      <c r="HO74" s="76"/>
      <c r="HP74" s="76"/>
      <c r="HQ74" s="76"/>
      <c r="HR74" s="76"/>
      <c r="HS74" s="76"/>
      <c r="HT74" s="76"/>
      <c r="HU74" s="76"/>
      <c r="HV74" s="76"/>
      <c r="HW74" s="76"/>
      <c r="HX74" s="76"/>
      <c r="HY74" s="76"/>
      <c r="HZ74" s="76"/>
      <c r="IA74" s="76"/>
      <c r="IB74" s="76"/>
      <c r="IC74" s="76"/>
      <c r="ID74" s="76"/>
      <c r="IE74" s="76"/>
      <c r="IF74" s="76"/>
      <c r="IG74" s="76"/>
      <c r="IH74" s="76"/>
      <c r="II74" s="76"/>
      <c r="IJ74" s="76"/>
      <c r="IK74" s="76"/>
      <c r="IL74" s="76"/>
      <c r="IM74" s="76"/>
      <c r="IN74" s="76"/>
      <c r="IO74" s="76"/>
      <c r="IP74" s="76"/>
      <c r="IQ74" s="76"/>
      <c r="IR74" s="76"/>
      <c r="IS74" s="76"/>
      <c r="IT74" s="76"/>
      <c r="IU74" s="76"/>
      <c r="IV74" s="76"/>
      <c r="IW74" s="76"/>
      <c r="IX74" s="76"/>
      <c r="IY74" s="76"/>
      <c r="IZ74" s="76"/>
      <c r="JA74" s="76"/>
      <c r="JB74" s="76"/>
      <c r="JC74" s="76"/>
      <c r="JD74" s="76"/>
      <c r="JE74" s="76"/>
      <c r="JF74" s="76"/>
      <c r="JG74" s="76"/>
      <c r="JH74" s="76"/>
      <c r="JI74" s="76"/>
      <c r="JJ74" s="76"/>
      <c r="JK74" s="76"/>
      <c r="JL74" s="76"/>
      <c r="JM74" s="76"/>
      <c r="JN74" s="76"/>
      <c r="JO74" s="76"/>
      <c r="JP74" s="76"/>
      <c r="JQ74" s="76"/>
      <c r="JR74" s="76"/>
      <c r="JS74" s="76"/>
      <c r="JT74" s="76"/>
      <c r="JU74" s="76"/>
      <c r="JV74" s="76"/>
      <c r="JW74" s="76"/>
      <c r="JX74" s="76"/>
      <c r="JY74" s="76"/>
      <c r="JZ74" s="76"/>
      <c r="KA74" s="76"/>
      <c r="KB74" s="76"/>
      <c r="KC74" s="76"/>
      <c r="KD74" s="76"/>
      <c r="KE74" s="76"/>
      <c r="KF74" s="76"/>
      <c r="KG74" s="76"/>
      <c r="KH74" s="76"/>
      <c r="KI74" s="76"/>
      <c r="KJ74" s="76"/>
      <c r="KK74" s="76"/>
      <c r="KL74" s="76"/>
      <c r="KM74" s="76"/>
      <c r="KN74" s="76"/>
      <c r="KO74" s="76"/>
      <c r="KP74" s="76"/>
      <c r="KQ74" s="76"/>
      <c r="KR74" s="76"/>
      <c r="KS74" s="76"/>
      <c r="KT74" s="76"/>
      <c r="KU74" s="76"/>
      <c r="KV74" s="76"/>
      <c r="KW74" s="76"/>
      <c r="KX74" s="76"/>
      <c r="KY74" s="76"/>
      <c r="KZ74" s="76"/>
      <c r="LA74" s="76"/>
      <c r="LB74" s="76"/>
      <c r="LC74" s="76"/>
      <c r="LD74" s="76"/>
      <c r="LE74" s="76"/>
      <c r="LF74" s="76"/>
      <c r="LG74" s="76"/>
      <c r="LH74" s="76"/>
      <c r="LI74" s="76"/>
      <c r="LJ74" s="76"/>
      <c r="LK74" s="76"/>
      <c r="LL74" s="76"/>
      <c r="LM74" s="76"/>
      <c r="LN74" s="76"/>
      <c r="LO74" s="76"/>
      <c r="LP74" s="76"/>
      <c r="LQ74" s="76"/>
      <c r="LR74" s="76"/>
      <c r="LS74" s="76"/>
      <c r="LT74" s="76"/>
      <c r="LU74" s="76"/>
      <c r="LV74" s="76"/>
      <c r="LW74" s="76"/>
      <c r="LX74" s="76"/>
      <c r="LY74" s="76"/>
      <c r="LZ74" s="76"/>
      <c r="MA74" s="76"/>
      <c r="MB74" s="76"/>
      <c r="MC74" s="76"/>
      <c r="MD74" s="76"/>
      <c r="ME74" s="76"/>
      <c r="MF74" s="76"/>
      <c r="MG74" s="76"/>
      <c r="MH74" s="76"/>
      <c r="MI74" s="76"/>
      <c r="MJ74" s="76"/>
      <c r="MK74" s="76"/>
      <c r="ML74" s="76"/>
      <c r="MM74" s="76"/>
      <c r="MN74" s="76"/>
      <c r="MO74" s="76"/>
      <c r="MP74" s="76"/>
      <c r="MQ74" s="76"/>
      <c r="MR74" s="76"/>
      <c r="MS74" s="76"/>
      <c r="MT74" s="76"/>
      <c r="MU74" s="76"/>
      <c r="MV74" s="76"/>
      <c r="MW74" s="76"/>
      <c r="MX74" s="76"/>
      <c r="MY74" s="76"/>
      <c r="MZ74" s="76"/>
      <c r="NA74" s="76"/>
      <c r="NB74" s="76"/>
      <c r="NC74" s="76"/>
      <c r="ND74" s="76"/>
      <c r="NE74" s="76"/>
      <c r="NF74" s="76"/>
      <c r="NG74" s="76"/>
      <c r="NH74" s="76"/>
      <c r="NI74" s="76"/>
    </row>
    <row r="75" spans="1:374" ht="18" customHeight="1">
      <c r="A75" s="245"/>
      <c r="B75" s="246"/>
      <c r="C75" s="246"/>
      <c r="D75" s="247"/>
      <c r="E75" s="16"/>
      <c r="F75" s="240"/>
      <c r="G75" s="17"/>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6"/>
      <c r="AK75" s="76"/>
      <c r="AL75" s="76"/>
      <c r="AM75" s="76"/>
      <c r="AN75" s="76"/>
      <c r="AO75" s="76"/>
      <c r="AP75" s="76"/>
      <c r="AQ75" s="76"/>
      <c r="AR75" s="76"/>
      <c r="AS75" s="76"/>
      <c r="AT75" s="76"/>
      <c r="AU75" s="76"/>
      <c r="AV75" s="76"/>
      <c r="AW75" s="76"/>
      <c r="AX75" s="76"/>
      <c r="AY75" s="76"/>
      <c r="AZ75" s="76"/>
      <c r="BA75" s="76"/>
      <c r="BB75" s="76"/>
      <c r="BC75" s="76"/>
      <c r="BD75" s="76"/>
      <c r="BE75" s="76"/>
      <c r="BF75" s="76"/>
      <c r="BG75" s="76"/>
      <c r="BH75" s="76"/>
      <c r="BI75" s="76"/>
      <c r="BJ75" s="76"/>
      <c r="BK75" s="76"/>
      <c r="BL75" s="76"/>
      <c r="BM75" s="76"/>
      <c r="BN75" s="76"/>
      <c r="BO75" s="76"/>
      <c r="BP75" s="76"/>
      <c r="BQ75" s="76"/>
      <c r="BR75" s="76"/>
      <c r="BS75" s="76"/>
      <c r="BT75" s="76"/>
      <c r="BU75" s="76"/>
      <c r="BV75" s="76"/>
      <c r="BW75" s="76"/>
      <c r="BX75" s="76"/>
      <c r="BY75" s="76"/>
      <c r="BZ75" s="76"/>
      <c r="CA75" s="76"/>
      <c r="CB75" s="76"/>
      <c r="CC75" s="76"/>
      <c r="CD75" s="76"/>
      <c r="CE75" s="76"/>
      <c r="CF75" s="76"/>
      <c r="CG75" s="76"/>
      <c r="CH75" s="76"/>
      <c r="CI75" s="76"/>
      <c r="CJ75" s="76"/>
      <c r="CK75" s="76"/>
      <c r="CL75" s="76"/>
      <c r="CM75" s="76"/>
      <c r="CN75" s="76"/>
      <c r="CO75" s="76"/>
      <c r="CP75" s="76"/>
      <c r="CQ75" s="76"/>
      <c r="CR75" s="76"/>
      <c r="CS75" s="76"/>
      <c r="CT75" s="76"/>
      <c r="CU75" s="76"/>
      <c r="CV75" s="76"/>
      <c r="CW75" s="76"/>
      <c r="CX75" s="76"/>
      <c r="CY75" s="76"/>
      <c r="CZ75" s="76"/>
      <c r="DA75" s="76"/>
      <c r="DB75" s="76"/>
      <c r="DC75" s="76"/>
      <c r="DD75" s="76"/>
      <c r="DE75" s="76"/>
      <c r="DF75" s="76"/>
      <c r="DG75" s="76"/>
      <c r="DH75" s="76"/>
      <c r="DI75" s="76"/>
      <c r="DJ75" s="76"/>
      <c r="DK75" s="76"/>
      <c r="DL75" s="76"/>
      <c r="DM75" s="76"/>
      <c r="DN75" s="76"/>
      <c r="DO75" s="76"/>
      <c r="DP75" s="76"/>
      <c r="DQ75" s="76"/>
      <c r="DR75" s="76"/>
      <c r="DS75" s="76"/>
      <c r="DT75" s="76"/>
      <c r="DU75" s="76"/>
      <c r="DV75" s="76"/>
      <c r="DW75" s="76"/>
      <c r="DX75" s="76"/>
      <c r="DY75" s="76"/>
      <c r="DZ75" s="76"/>
      <c r="EA75" s="76"/>
      <c r="EB75" s="76"/>
      <c r="EC75" s="76"/>
      <c r="ED75" s="76"/>
      <c r="EE75" s="76"/>
      <c r="EF75" s="76"/>
      <c r="EG75" s="76"/>
      <c r="EH75" s="76"/>
      <c r="EI75" s="76"/>
      <c r="EJ75" s="76"/>
      <c r="EK75" s="76"/>
      <c r="EL75" s="76"/>
      <c r="EM75" s="76"/>
      <c r="EN75" s="76"/>
      <c r="EO75" s="76"/>
      <c r="EP75" s="76"/>
      <c r="EQ75" s="76"/>
      <c r="ER75" s="76"/>
      <c r="ES75" s="76"/>
      <c r="ET75" s="76"/>
      <c r="EU75" s="76"/>
      <c r="EV75" s="76"/>
      <c r="EW75" s="76"/>
      <c r="EX75" s="76"/>
      <c r="EY75" s="76"/>
      <c r="EZ75" s="76"/>
      <c r="FA75" s="76"/>
      <c r="FB75" s="76"/>
      <c r="FC75" s="76"/>
      <c r="FD75" s="76"/>
      <c r="FE75" s="76"/>
      <c r="FF75" s="76"/>
      <c r="FG75" s="76"/>
      <c r="FH75" s="76"/>
      <c r="FI75" s="76"/>
      <c r="FJ75" s="76"/>
      <c r="FK75" s="76"/>
      <c r="FL75" s="76"/>
      <c r="FM75" s="76"/>
      <c r="FN75" s="76"/>
      <c r="FO75" s="76"/>
      <c r="FP75" s="76"/>
      <c r="FQ75" s="76"/>
      <c r="FR75" s="76"/>
      <c r="FS75" s="76"/>
      <c r="FT75" s="76"/>
      <c r="FU75" s="76"/>
      <c r="FV75" s="76"/>
      <c r="FW75" s="76"/>
      <c r="FX75" s="76"/>
      <c r="FY75" s="76"/>
      <c r="FZ75" s="76"/>
      <c r="GA75" s="76"/>
      <c r="GB75" s="76"/>
      <c r="GC75" s="76"/>
      <c r="GD75" s="76"/>
      <c r="GE75" s="76"/>
      <c r="GF75" s="76"/>
      <c r="GG75" s="76"/>
      <c r="GH75" s="76"/>
      <c r="GI75" s="76"/>
      <c r="GJ75" s="76"/>
      <c r="GK75" s="76"/>
      <c r="GL75" s="76"/>
      <c r="GM75" s="76"/>
      <c r="GN75" s="76"/>
      <c r="GO75" s="76"/>
      <c r="GP75" s="76"/>
      <c r="GQ75" s="76"/>
      <c r="GR75" s="76"/>
      <c r="GS75" s="76"/>
      <c r="GT75" s="76"/>
      <c r="GU75" s="76"/>
      <c r="GV75" s="76"/>
      <c r="GW75" s="76"/>
      <c r="GX75" s="76"/>
      <c r="GY75" s="76"/>
      <c r="GZ75" s="76"/>
      <c r="HA75" s="76"/>
      <c r="HB75" s="76"/>
      <c r="HC75" s="76"/>
      <c r="HD75" s="76"/>
      <c r="HE75" s="76"/>
      <c r="HF75" s="76"/>
      <c r="HG75" s="76"/>
      <c r="HH75" s="76"/>
      <c r="HI75" s="76"/>
      <c r="HJ75" s="76"/>
      <c r="HK75" s="76"/>
      <c r="HL75" s="76"/>
      <c r="HM75" s="76"/>
      <c r="HN75" s="76"/>
      <c r="HO75" s="76"/>
      <c r="HP75" s="76"/>
      <c r="HQ75" s="76"/>
      <c r="HR75" s="76"/>
      <c r="HS75" s="76"/>
      <c r="HT75" s="76"/>
      <c r="HU75" s="76"/>
      <c r="HV75" s="76"/>
      <c r="HW75" s="76"/>
      <c r="HX75" s="76"/>
      <c r="HY75" s="76"/>
      <c r="HZ75" s="76"/>
      <c r="IA75" s="76"/>
      <c r="IB75" s="76"/>
      <c r="IC75" s="76"/>
      <c r="ID75" s="76"/>
      <c r="IE75" s="76"/>
      <c r="IF75" s="76"/>
      <c r="IG75" s="76"/>
      <c r="IH75" s="76"/>
      <c r="II75" s="76"/>
      <c r="IJ75" s="76"/>
      <c r="IK75" s="76"/>
      <c r="IL75" s="76"/>
      <c r="IM75" s="76"/>
      <c r="IN75" s="76"/>
      <c r="IO75" s="76"/>
      <c r="IP75" s="76"/>
      <c r="IQ75" s="76"/>
      <c r="IR75" s="76"/>
      <c r="IS75" s="76"/>
      <c r="IT75" s="76"/>
      <c r="IU75" s="76"/>
      <c r="IV75" s="76"/>
      <c r="IW75" s="76"/>
      <c r="IX75" s="76"/>
      <c r="IY75" s="76"/>
      <c r="IZ75" s="76"/>
      <c r="JA75" s="76"/>
      <c r="JB75" s="76"/>
      <c r="JC75" s="76"/>
      <c r="JD75" s="76"/>
      <c r="JE75" s="76"/>
      <c r="JF75" s="76"/>
      <c r="JG75" s="76"/>
      <c r="JH75" s="76"/>
      <c r="JI75" s="76"/>
      <c r="JJ75" s="76"/>
      <c r="JK75" s="76"/>
      <c r="JL75" s="76"/>
      <c r="JM75" s="76"/>
      <c r="JN75" s="76"/>
      <c r="JO75" s="76"/>
      <c r="JP75" s="76"/>
      <c r="JQ75" s="76"/>
      <c r="JR75" s="76"/>
      <c r="JS75" s="76"/>
      <c r="JT75" s="76"/>
      <c r="JU75" s="76"/>
      <c r="JV75" s="76"/>
      <c r="JW75" s="76"/>
      <c r="JX75" s="76"/>
      <c r="JY75" s="76"/>
      <c r="JZ75" s="76"/>
      <c r="KA75" s="76"/>
      <c r="KB75" s="76"/>
      <c r="KC75" s="76"/>
      <c r="KD75" s="76"/>
      <c r="KE75" s="76"/>
      <c r="KF75" s="76"/>
      <c r="KG75" s="76"/>
      <c r="KH75" s="76"/>
      <c r="KI75" s="76"/>
      <c r="KJ75" s="76"/>
      <c r="KK75" s="76"/>
      <c r="KL75" s="76"/>
      <c r="KM75" s="76"/>
      <c r="KN75" s="76"/>
      <c r="KO75" s="76"/>
      <c r="KP75" s="76"/>
      <c r="KQ75" s="76"/>
      <c r="KR75" s="76"/>
      <c r="KS75" s="76"/>
      <c r="KT75" s="76"/>
      <c r="KU75" s="76"/>
      <c r="KV75" s="76"/>
      <c r="KW75" s="76"/>
      <c r="KX75" s="76"/>
      <c r="KY75" s="76"/>
      <c r="KZ75" s="76"/>
      <c r="LA75" s="76"/>
      <c r="LB75" s="76"/>
      <c r="LC75" s="76"/>
      <c r="LD75" s="76"/>
      <c r="LE75" s="76"/>
      <c r="LF75" s="76"/>
      <c r="LG75" s="76"/>
      <c r="LH75" s="76"/>
      <c r="LI75" s="76"/>
      <c r="LJ75" s="76"/>
      <c r="LK75" s="76"/>
      <c r="LL75" s="76"/>
      <c r="LM75" s="76"/>
      <c r="LN75" s="76"/>
      <c r="LO75" s="76"/>
      <c r="LP75" s="76"/>
      <c r="LQ75" s="76"/>
      <c r="LR75" s="76"/>
      <c r="LS75" s="76"/>
      <c r="LT75" s="76"/>
      <c r="LU75" s="76"/>
      <c r="LV75" s="76"/>
      <c r="LW75" s="76"/>
      <c r="LX75" s="76"/>
      <c r="LY75" s="76"/>
      <c r="LZ75" s="76"/>
      <c r="MA75" s="76"/>
      <c r="MB75" s="76"/>
      <c r="MC75" s="76"/>
      <c r="MD75" s="76"/>
      <c r="ME75" s="76"/>
      <c r="MF75" s="76"/>
      <c r="MG75" s="76"/>
      <c r="MH75" s="76"/>
      <c r="MI75" s="76"/>
      <c r="MJ75" s="76"/>
      <c r="MK75" s="76"/>
      <c r="ML75" s="76"/>
      <c r="MM75" s="76"/>
      <c r="MN75" s="76"/>
      <c r="MO75" s="76"/>
      <c r="MP75" s="76"/>
      <c r="MQ75" s="76"/>
      <c r="MR75" s="76"/>
      <c r="MS75" s="76"/>
      <c r="MT75" s="76"/>
      <c r="MU75" s="76"/>
      <c r="MV75" s="76"/>
      <c r="MW75" s="76"/>
      <c r="MX75" s="76"/>
      <c r="MY75" s="76"/>
      <c r="MZ75" s="76"/>
      <c r="NA75" s="76"/>
      <c r="NB75" s="76"/>
      <c r="NC75" s="76"/>
      <c r="ND75" s="76"/>
      <c r="NE75" s="76"/>
      <c r="NF75" s="76"/>
      <c r="NG75" s="76"/>
      <c r="NH75" s="76"/>
      <c r="NI75" s="76"/>
    </row>
    <row r="76" spans="1:374" ht="18" customHeight="1">
      <c r="A76" s="245"/>
      <c r="B76" s="246"/>
      <c r="C76" s="246"/>
      <c r="D76" s="247"/>
      <c r="E76" s="16"/>
      <c r="F76" s="240"/>
      <c r="G76" s="17"/>
      <c r="H76" s="76"/>
      <c r="I76" s="76"/>
      <c r="J76" s="76"/>
      <c r="K76" s="76"/>
      <c r="L76" s="76"/>
      <c r="M76" s="76"/>
      <c r="N76" s="76"/>
      <c r="O76" s="76"/>
      <c r="P76" s="76"/>
      <c r="Q76" s="76"/>
      <c r="R76" s="76"/>
      <c r="S76" s="76"/>
      <c r="T76" s="76"/>
      <c r="U76" s="76"/>
      <c r="V76" s="76"/>
      <c r="W76" s="76"/>
      <c r="X76" s="76"/>
      <c r="Y76" s="76"/>
      <c r="Z76" s="76"/>
      <c r="AA76" s="76"/>
      <c r="AB76" s="76"/>
      <c r="AC76" s="76"/>
      <c r="AD76" s="76"/>
      <c r="AE76" s="76"/>
      <c r="AF76" s="76"/>
      <c r="AG76" s="76"/>
      <c r="AH76" s="76"/>
      <c r="AI76" s="76"/>
      <c r="AJ76" s="76"/>
      <c r="AK76" s="76"/>
      <c r="AL76" s="76"/>
      <c r="AM76" s="76"/>
      <c r="AN76" s="76"/>
      <c r="AO76" s="76"/>
      <c r="AP76" s="76"/>
      <c r="AQ76" s="76"/>
      <c r="AR76" s="76"/>
      <c r="AS76" s="76"/>
      <c r="AT76" s="76"/>
      <c r="AU76" s="76"/>
      <c r="AV76" s="76"/>
      <c r="AW76" s="76"/>
      <c r="AX76" s="76"/>
      <c r="AY76" s="76"/>
      <c r="AZ76" s="76"/>
      <c r="BA76" s="76"/>
      <c r="BB76" s="76"/>
      <c r="BC76" s="76"/>
      <c r="BD76" s="76"/>
      <c r="BE76" s="76"/>
      <c r="BF76" s="76"/>
      <c r="BG76" s="76"/>
      <c r="BH76" s="76"/>
      <c r="BI76" s="76"/>
      <c r="BJ76" s="76"/>
      <c r="BK76" s="76"/>
      <c r="BL76" s="76"/>
      <c r="BM76" s="76"/>
      <c r="BN76" s="76"/>
      <c r="BO76" s="76"/>
      <c r="BP76" s="76"/>
      <c r="BQ76" s="76"/>
      <c r="BR76" s="76"/>
      <c r="BS76" s="76"/>
      <c r="BT76" s="76"/>
      <c r="BU76" s="76"/>
      <c r="BV76" s="76"/>
      <c r="BW76" s="76"/>
      <c r="BX76" s="76"/>
      <c r="BY76" s="76"/>
      <c r="BZ76" s="76"/>
      <c r="CA76" s="76"/>
      <c r="CB76" s="76"/>
      <c r="CC76" s="76"/>
      <c r="CD76" s="76"/>
      <c r="CE76" s="76"/>
      <c r="CF76" s="76"/>
      <c r="CG76" s="76"/>
      <c r="CH76" s="76"/>
      <c r="CI76" s="76"/>
      <c r="CJ76" s="76"/>
      <c r="CK76" s="76"/>
      <c r="CL76" s="76"/>
      <c r="CM76" s="76"/>
      <c r="CN76" s="76"/>
      <c r="CO76" s="76"/>
      <c r="CP76" s="76"/>
      <c r="CQ76" s="76"/>
      <c r="CR76" s="76"/>
      <c r="CS76" s="76"/>
      <c r="CT76" s="76"/>
      <c r="CU76" s="76"/>
      <c r="CV76" s="76"/>
      <c r="CW76" s="76"/>
      <c r="CX76" s="76"/>
      <c r="CY76" s="76"/>
      <c r="CZ76" s="76"/>
      <c r="DA76" s="76"/>
      <c r="DB76" s="76"/>
      <c r="DC76" s="76"/>
      <c r="DD76" s="76"/>
      <c r="DE76" s="76"/>
      <c r="DF76" s="76"/>
      <c r="DG76" s="76"/>
      <c r="DH76" s="76"/>
      <c r="DI76" s="76"/>
      <c r="DJ76" s="76"/>
      <c r="DK76" s="76"/>
      <c r="DL76" s="76"/>
      <c r="DM76" s="76"/>
      <c r="DN76" s="76"/>
      <c r="DO76" s="76"/>
      <c r="DP76" s="76"/>
      <c r="DQ76" s="76"/>
      <c r="DR76" s="76"/>
      <c r="DS76" s="76"/>
      <c r="DT76" s="76"/>
      <c r="DU76" s="76"/>
      <c r="DV76" s="76"/>
      <c r="DW76" s="76"/>
      <c r="DX76" s="76"/>
      <c r="DY76" s="76"/>
      <c r="DZ76" s="76"/>
      <c r="EA76" s="76"/>
      <c r="EB76" s="76"/>
      <c r="EC76" s="76"/>
      <c r="ED76" s="76"/>
      <c r="EE76" s="76"/>
      <c r="EF76" s="76"/>
      <c r="EG76" s="76"/>
      <c r="EH76" s="76"/>
      <c r="EI76" s="76"/>
      <c r="EJ76" s="76"/>
      <c r="EK76" s="76"/>
      <c r="EL76" s="76"/>
      <c r="EM76" s="76"/>
      <c r="EN76" s="76"/>
      <c r="EO76" s="76"/>
      <c r="EP76" s="76"/>
      <c r="EQ76" s="76"/>
      <c r="ER76" s="76"/>
      <c r="ES76" s="76"/>
      <c r="ET76" s="76"/>
      <c r="EU76" s="76"/>
      <c r="EV76" s="76"/>
      <c r="EW76" s="76"/>
      <c r="EX76" s="76"/>
      <c r="EY76" s="76"/>
      <c r="EZ76" s="76"/>
      <c r="FA76" s="76"/>
      <c r="FB76" s="76"/>
      <c r="FC76" s="76"/>
      <c r="FD76" s="76"/>
      <c r="FE76" s="76"/>
      <c r="FF76" s="76"/>
      <c r="FG76" s="76"/>
      <c r="FH76" s="76"/>
      <c r="FI76" s="76"/>
      <c r="FJ76" s="76"/>
      <c r="FK76" s="76"/>
      <c r="FL76" s="76"/>
      <c r="FM76" s="76"/>
      <c r="FN76" s="76"/>
      <c r="FO76" s="76"/>
      <c r="FP76" s="76"/>
      <c r="FQ76" s="76"/>
      <c r="FR76" s="76"/>
      <c r="FS76" s="76"/>
      <c r="FT76" s="76"/>
      <c r="FU76" s="76"/>
      <c r="FV76" s="76"/>
      <c r="FW76" s="76"/>
      <c r="FX76" s="76"/>
      <c r="FY76" s="76"/>
      <c r="FZ76" s="76"/>
      <c r="GA76" s="76"/>
      <c r="GB76" s="76"/>
      <c r="GC76" s="76"/>
      <c r="GD76" s="76"/>
      <c r="GE76" s="76"/>
      <c r="GF76" s="76"/>
      <c r="GG76" s="76"/>
      <c r="GH76" s="76"/>
      <c r="GI76" s="76"/>
      <c r="GJ76" s="76"/>
      <c r="GK76" s="76"/>
      <c r="GL76" s="76"/>
      <c r="GM76" s="76"/>
      <c r="GN76" s="76"/>
      <c r="GO76" s="76"/>
      <c r="GP76" s="76"/>
      <c r="GQ76" s="76"/>
      <c r="GR76" s="76"/>
      <c r="GS76" s="76"/>
      <c r="GT76" s="76"/>
      <c r="GU76" s="76"/>
      <c r="GV76" s="76"/>
      <c r="GW76" s="76"/>
      <c r="GX76" s="76"/>
      <c r="GY76" s="76"/>
      <c r="GZ76" s="76"/>
      <c r="HA76" s="76"/>
      <c r="HB76" s="76"/>
      <c r="HC76" s="76"/>
      <c r="HD76" s="76"/>
      <c r="HE76" s="76"/>
      <c r="HF76" s="76"/>
      <c r="HG76" s="76"/>
      <c r="HH76" s="76"/>
      <c r="HI76" s="76"/>
      <c r="HJ76" s="76"/>
      <c r="HK76" s="76"/>
      <c r="HL76" s="76"/>
      <c r="HM76" s="76"/>
      <c r="HN76" s="76"/>
      <c r="HO76" s="76"/>
      <c r="HP76" s="76"/>
      <c r="HQ76" s="76"/>
      <c r="HR76" s="76"/>
      <c r="HS76" s="76"/>
      <c r="HT76" s="76"/>
      <c r="HU76" s="76"/>
      <c r="HV76" s="76"/>
      <c r="HW76" s="76"/>
      <c r="HX76" s="76"/>
      <c r="HY76" s="76"/>
      <c r="HZ76" s="76"/>
      <c r="IA76" s="76"/>
      <c r="IB76" s="76"/>
      <c r="IC76" s="76"/>
      <c r="ID76" s="76"/>
      <c r="IE76" s="76"/>
      <c r="IF76" s="76"/>
      <c r="IG76" s="76"/>
      <c r="IH76" s="76"/>
      <c r="II76" s="76"/>
      <c r="IJ76" s="76"/>
      <c r="IK76" s="76"/>
      <c r="IL76" s="76"/>
      <c r="IM76" s="76"/>
      <c r="IN76" s="76"/>
      <c r="IO76" s="76"/>
      <c r="IP76" s="76"/>
      <c r="IQ76" s="76"/>
      <c r="IR76" s="76"/>
      <c r="IS76" s="76"/>
      <c r="IT76" s="76"/>
      <c r="IU76" s="76"/>
      <c r="IV76" s="76"/>
      <c r="IW76" s="76"/>
      <c r="IX76" s="76"/>
      <c r="IY76" s="76"/>
      <c r="IZ76" s="76"/>
      <c r="JA76" s="76"/>
      <c r="JB76" s="76"/>
      <c r="JC76" s="76"/>
      <c r="JD76" s="76"/>
      <c r="JE76" s="76"/>
      <c r="JF76" s="76"/>
      <c r="JG76" s="76"/>
      <c r="JH76" s="76"/>
      <c r="JI76" s="76"/>
      <c r="JJ76" s="76"/>
      <c r="JK76" s="76"/>
      <c r="JL76" s="76"/>
      <c r="JM76" s="76"/>
      <c r="JN76" s="76"/>
      <c r="JO76" s="76"/>
      <c r="JP76" s="76"/>
      <c r="JQ76" s="76"/>
      <c r="JR76" s="76"/>
      <c r="JS76" s="76"/>
      <c r="JT76" s="76"/>
      <c r="JU76" s="76"/>
      <c r="JV76" s="76"/>
      <c r="JW76" s="76"/>
      <c r="JX76" s="76"/>
      <c r="JY76" s="76"/>
      <c r="JZ76" s="76"/>
      <c r="KA76" s="76"/>
      <c r="KB76" s="76"/>
      <c r="KC76" s="76"/>
      <c r="KD76" s="76"/>
      <c r="KE76" s="76"/>
      <c r="KF76" s="76"/>
      <c r="KG76" s="76"/>
      <c r="KH76" s="76"/>
      <c r="KI76" s="76"/>
      <c r="KJ76" s="76"/>
      <c r="KK76" s="76"/>
      <c r="KL76" s="76"/>
      <c r="KM76" s="76"/>
      <c r="KN76" s="76"/>
      <c r="KO76" s="76"/>
      <c r="KP76" s="76"/>
      <c r="KQ76" s="76"/>
      <c r="KR76" s="76"/>
      <c r="KS76" s="76"/>
      <c r="KT76" s="76"/>
      <c r="KU76" s="76"/>
      <c r="KV76" s="76"/>
      <c r="KW76" s="76"/>
      <c r="KX76" s="76"/>
      <c r="KY76" s="76"/>
      <c r="KZ76" s="76"/>
      <c r="LA76" s="76"/>
      <c r="LB76" s="76"/>
      <c r="LC76" s="76"/>
      <c r="LD76" s="76"/>
      <c r="LE76" s="76"/>
      <c r="LF76" s="76"/>
      <c r="LG76" s="76"/>
      <c r="LH76" s="76"/>
      <c r="LI76" s="76"/>
      <c r="LJ76" s="76"/>
      <c r="LK76" s="76"/>
      <c r="LL76" s="76"/>
      <c r="LM76" s="76"/>
      <c r="LN76" s="76"/>
      <c r="LO76" s="76"/>
      <c r="LP76" s="76"/>
      <c r="LQ76" s="76"/>
      <c r="LR76" s="76"/>
      <c r="LS76" s="76"/>
      <c r="LT76" s="76"/>
      <c r="LU76" s="76"/>
      <c r="LV76" s="76"/>
      <c r="LW76" s="76"/>
      <c r="LX76" s="76"/>
      <c r="LY76" s="76"/>
      <c r="LZ76" s="76"/>
      <c r="MA76" s="76"/>
      <c r="MB76" s="76"/>
      <c r="MC76" s="76"/>
      <c r="MD76" s="76"/>
      <c r="ME76" s="76"/>
      <c r="MF76" s="76"/>
      <c r="MG76" s="76"/>
      <c r="MH76" s="76"/>
      <c r="MI76" s="76"/>
      <c r="MJ76" s="76"/>
      <c r="MK76" s="76"/>
      <c r="ML76" s="76"/>
      <c r="MM76" s="76"/>
      <c r="MN76" s="76"/>
      <c r="MO76" s="76"/>
      <c r="MP76" s="76"/>
      <c r="MQ76" s="76"/>
      <c r="MR76" s="76"/>
      <c r="MS76" s="76"/>
      <c r="MT76" s="76"/>
      <c r="MU76" s="76"/>
      <c r="MV76" s="76"/>
      <c r="MW76" s="76"/>
      <c r="MX76" s="76"/>
      <c r="MY76" s="76"/>
      <c r="MZ76" s="76"/>
      <c r="NA76" s="76"/>
      <c r="NB76" s="76"/>
      <c r="NC76" s="76"/>
      <c r="ND76" s="76"/>
      <c r="NE76" s="76"/>
      <c r="NF76" s="76"/>
      <c r="NG76" s="76"/>
      <c r="NH76" s="76"/>
      <c r="NI76" s="76"/>
    </row>
    <row r="77" spans="1:374" ht="18" customHeight="1">
      <c r="A77" s="245"/>
      <c r="B77" s="246"/>
      <c r="C77" s="246"/>
      <c r="D77" s="247"/>
      <c r="E77" s="20"/>
      <c r="F77" s="241"/>
      <c r="G77" s="21"/>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c r="BF77" s="76"/>
      <c r="BG77" s="76"/>
      <c r="BH77" s="76"/>
      <c r="BI77" s="76"/>
      <c r="BJ77" s="76"/>
      <c r="BK77" s="76"/>
      <c r="BL77" s="76"/>
      <c r="BM77" s="76"/>
      <c r="BN77" s="76"/>
      <c r="BO77" s="76"/>
      <c r="BP77" s="76"/>
      <c r="BQ77" s="76"/>
      <c r="BR77" s="76"/>
      <c r="BS77" s="76"/>
      <c r="BT77" s="76"/>
      <c r="BU77" s="76"/>
      <c r="BV77" s="76"/>
      <c r="BW77" s="76"/>
      <c r="BX77" s="76"/>
      <c r="BY77" s="76"/>
      <c r="BZ77" s="76"/>
      <c r="CA77" s="76"/>
      <c r="CB77" s="76"/>
      <c r="CC77" s="76"/>
      <c r="CD77" s="76"/>
      <c r="CE77" s="76"/>
      <c r="CF77" s="76"/>
      <c r="CG77" s="76"/>
      <c r="CH77" s="76"/>
      <c r="CI77" s="76"/>
      <c r="CJ77" s="76"/>
      <c r="CK77" s="76"/>
      <c r="CL77" s="76"/>
      <c r="CM77" s="76"/>
      <c r="CN77" s="76"/>
      <c r="CO77" s="76"/>
      <c r="CP77" s="76"/>
      <c r="CQ77" s="76"/>
      <c r="CR77" s="76"/>
      <c r="CS77" s="76"/>
      <c r="CT77" s="76"/>
      <c r="CU77" s="76"/>
      <c r="CV77" s="76"/>
      <c r="CW77" s="76"/>
      <c r="CX77" s="76"/>
      <c r="CY77" s="76"/>
      <c r="CZ77" s="76"/>
      <c r="DA77" s="76"/>
      <c r="DB77" s="76"/>
      <c r="DC77" s="76"/>
      <c r="DD77" s="76"/>
      <c r="DE77" s="76"/>
      <c r="DF77" s="76"/>
      <c r="DG77" s="76"/>
      <c r="DH77" s="76"/>
      <c r="DI77" s="76"/>
      <c r="DJ77" s="76"/>
      <c r="DK77" s="76"/>
      <c r="DL77" s="76"/>
      <c r="DM77" s="76"/>
      <c r="DN77" s="76"/>
      <c r="DO77" s="76"/>
      <c r="DP77" s="76"/>
      <c r="DQ77" s="76"/>
      <c r="DR77" s="76"/>
      <c r="DS77" s="76"/>
      <c r="DT77" s="76"/>
      <c r="DU77" s="76"/>
      <c r="DV77" s="76"/>
      <c r="DW77" s="76"/>
      <c r="DX77" s="76"/>
      <c r="DY77" s="76"/>
      <c r="DZ77" s="76"/>
      <c r="EA77" s="76"/>
      <c r="EB77" s="76"/>
      <c r="EC77" s="76"/>
      <c r="ED77" s="76"/>
      <c r="EE77" s="76"/>
      <c r="EF77" s="76"/>
      <c r="EG77" s="76"/>
      <c r="EH77" s="76"/>
      <c r="EI77" s="76"/>
      <c r="EJ77" s="76"/>
      <c r="EK77" s="76"/>
      <c r="EL77" s="76"/>
      <c r="EM77" s="76"/>
      <c r="EN77" s="76"/>
      <c r="EO77" s="76"/>
      <c r="EP77" s="76"/>
      <c r="EQ77" s="76"/>
      <c r="ER77" s="76"/>
      <c r="ES77" s="76"/>
      <c r="ET77" s="76"/>
      <c r="EU77" s="76"/>
      <c r="EV77" s="76"/>
      <c r="EW77" s="76"/>
      <c r="EX77" s="76"/>
      <c r="EY77" s="76"/>
      <c r="EZ77" s="76"/>
      <c r="FA77" s="76"/>
      <c r="FB77" s="76"/>
      <c r="FC77" s="76"/>
      <c r="FD77" s="76"/>
      <c r="FE77" s="76"/>
      <c r="FF77" s="76"/>
      <c r="FG77" s="76"/>
      <c r="FH77" s="76"/>
      <c r="FI77" s="76"/>
      <c r="FJ77" s="76"/>
      <c r="FK77" s="76"/>
      <c r="FL77" s="76"/>
      <c r="FM77" s="76"/>
      <c r="FN77" s="76"/>
      <c r="FO77" s="76"/>
      <c r="FP77" s="76"/>
      <c r="FQ77" s="76"/>
      <c r="FR77" s="76"/>
      <c r="FS77" s="76"/>
      <c r="FT77" s="76"/>
      <c r="FU77" s="76"/>
      <c r="FV77" s="76"/>
      <c r="FW77" s="76"/>
      <c r="FX77" s="76"/>
      <c r="FY77" s="76"/>
      <c r="FZ77" s="76"/>
      <c r="GA77" s="76"/>
      <c r="GB77" s="76"/>
      <c r="GC77" s="76"/>
      <c r="GD77" s="76"/>
      <c r="GE77" s="76"/>
      <c r="GF77" s="76"/>
      <c r="GG77" s="76"/>
      <c r="GH77" s="76"/>
      <c r="GI77" s="76"/>
      <c r="GJ77" s="76"/>
      <c r="GK77" s="76"/>
      <c r="GL77" s="76"/>
      <c r="GM77" s="76"/>
      <c r="GN77" s="76"/>
      <c r="GO77" s="76"/>
      <c r="GP77" s="76"/>
      <c r="GQ77" s="76"/>
      <c r="GR77" s="76"/>
      <c r="GS77" s="76"/>
      <c r="GT77" s="76"/>
      <c r="GU77" s="76"/>
      <c r="GV77" s="76"/>
      <c r="GW77" s="76"/>
      <c r="GX77" s="76"/>
      <c r="GY77" s="76"/>
      <c r="GZ77" s="76"/>
      <c r="HA77" s="76"/>
      <c r="HB77" s="76"/>
      <c r="HC77" s="76"/>
      <c r="HD77" s="76"/>
      <c r="HE77" s="76"/>
      <c r="HF77" s="76"/>
      <c r="HG77" s="76"/>
      <c r="HH77" s="76"/>
      <c r="HI77" s="76"/>
      <c r="HJ77" s="76"/>
      <c r="HK77" s="76"/>
      <c r="HL77" s="76"/>
      <c r="HM77" s="76"/>
      <c r="HN77" s="76"/>
      <c r="HO77" s="76"/>
      <c r="HP77" s="76"/>
      <c r="HQ77" s="76"/>
      <c r="HR77" s="76"/>
      <c r="HS77" s="76"/>
      <c r="HT77" s="76"/>
      <c r="HU77" s="76"/>
      <c r="HV77" s="76"/>
      <c r="HW77" s="76"/>
      <c r="HX77" s="76"/>
      <c r="HY77" s="76"/>
      <c r="HZ77" s="76"/>
      <c r="IA77" s="76"/>
      <c r="IB77" s="76"/>
      <c r="IC77" s="76"/>
      <c r="ID77" s="76"/>
      <c r="IE77" s="76"/>
      <c r="IF77" s="76"/>
      <c r="IG77" s="76"/>
      <c r="IH77" s="76"/>
      <c r="II77" s="76"/>
      <c r="IJ77" s="76"/>
      <c r="IK77" s="76"/>
      <c r="IL77" s="76"/>
      <c r="IM77" s="76"/>
      <c r="IN77" s="76"/>
      <c r="IO77" s="76"/>
      <c r="IP77" s="76"/>
      <c r="IQ77" s="76"/>
      <c r="IR77" s="76"/>
      <c r="IS77" s="76"/>
      <c r="IT77" s="76"/>
      <c r="IU77" s="76"/>
      <c r="IV77" s="76"/>
      <c r="IW77" s="76"/>
      <c r="IX77" s="76"/>
      <c r="IY77" s="76"/>
      <c r="IZ77" s="76"/>
      <c r="JA77" s="76"/>
      <c r="JB77" s="76"/>
      <c r="JC77" s="76"/>
      <c r="JD77" s="76"/>
      <c r="JE77" s="76"/>
      <c r="JF77" s="76"/>
      <c r="JG77" s="76"/>
      <c r="JH77" s="76"/>
      <c r="JI77" s="76"/>
      <c r="JJ77" s="76"/>
      <c r="JK77" s="76"/>
      <c r="JL77" s="76"/>
      <c r="JM77" s="76"/>
      <c r="JN77" s="76"/>
      <c r="JO77" s="76"/>
      <c r="JP77" s="76"/>
      <c r="JQ77" s="76"/>
      <c r="JR77" s="76"/>
      <c r="JS77" s="76"/>
      <c r="JT77" s="76"/>
      <c r="JU77" s="76"/>
      <c r="JV77" s="76"/>
      <c r="JW77" s="76"/>
      <c r="JX77" s="76"/>
      <c r="JY77" s="76"/>
      <c r="JZ77" s="76"/>
      <c r="KA77" s="76"/>
      <c r="KB77" s="76"/>
      <c r="KC77" s="76"/>
      <c r="KD77" s="76"/>
      <c r="KE77" s="76"/>
      <c r="KF77" s="76"/>
      <c r="KG77" s="76"/>
      <c r="KH77" s="76"/>
      <c r="KI77" s="76"/>
      <c r="KJ77" s="76"/>
      <c r="KK77" s="76"/>
      <c r="KL77" s="76"/>
      <c r="KM77" s="76"/>
      <c r="KN77" s="76"/>
      <c r="KO77" s="76"/>
      <c r="KP77" s="76"/>
      <c r="KQ77" s="76"/>
      <c r="KR77" s="76"/>
      <c r="KS77" s="76"/>
      <c r="KT77" s="76"/>
      <c r="KU77" s="76"/>
      <c r="KV77" s="76"/>
      <c r="KW77" s="76"/>
      <c r="KX77" s="76"/>
      <c r="KY77" s="76"/>
      <c r="KZ77" s="76"/>
      <c r="LA77" s="76"/>
      <c r="LB77" s="76"/>
      <c r="LC77" s="76"/>
      <c r="LD77" s="76"/>
      <c r="LE77" s="76"/>
      <c r="LF77" s="76"/>
      <c r="LG77" s="76"/>
      <c r="LH77" s="76"/>
      <c r="LI77" s="76"/>
      <c r="LJ77" s="76"/>
      <c r="LK77" s="76"/>
      <c r="LL77" s="76"/>
      <c r="LM77" s="76"/>
      <c r="LN77" s="76"/>
      <c r="LO77" s="76"/>
      <c r="LP77" s="76"/>
      <c r="LQ77" s="76"/>
      <c r="LR77" s="76"/>
      <c r="LS77" s="76"/>
      <c r="LT77" s="76"/>
      <c r="LU77" s="76"/>
      <c r="LV77" s="76"/>
      <c r="LW77" s="76"/>
      <c r="LX77" s="76"/>
      <c r="LY77" s="76"/>
      <c r="LZ77" s="76"/>
      <c r="MA77" s="76"/>
      <c r="MB77" s="76"/>
      <c r="MC77" s="76"/>
      <c r="MD77" s="76"/>
      <c r="ME77" s="76"/>
      <c r="MF77" s="76"/>
      <c r="MG77" s="76"/>
      <c r="MH77" s="76"/>
      <c r="MI77" s="76"/>
      <c r="MJ77" s="76"/>
      <c r="MK77" s="76"/>
      <c r="ML77" s="76"/>
      <c r="MM77" s="76"/>
      <c r="MN77" s="76"/>
      <c r="MO77" s="76"/>
      <c r="MP77" s="76"/>
      <c r="MQ77" s="76"/>
      <c r="MR77" s="76"/>
      <c r="MS77" s="76"/>
      <c r="MT77" s="76"/>
      <c r="MU77" s="76"/>
      <c r="MV77" s="76"/>
      <c r="MW77" s="76"/>
      <c r="MX77" s="76"/>
      <c r="MY77" s="76"/>
      <c r="MZ77" s="76"/>
      <c r="NA77" s="76"/>
      <c r="NB77" s="76"/>
      <c r="NC77" s="76"/>
      <c r="ND77" s="76"/>
      <c r="NE77" s="76"/>
      <c r="NF77" s="76"/>
      <c r="NG77" s="76"/>
      <c r="NH77" s="76"/>
      <c r="NI77" s="76"/>
    </row>
    <row r="78" spans="1:374" ht="18" customHeight="1">
      <c r="A78" s="248"/>
      <c r="B78" s="249"/>
      <c r="C78" s="249"/>
      <c r="D78" s="250"/>
      <c r="E78" s="101"/>
      <c r="F78" s="102" t="str">
        <f>Après_Journée</f>
        <v>HHO</v>
      </c>
      <c r="G78" s="103"/>
      <c r="H78" s="76"/>
      <c r="I78" s="76"/>
      <c r="J78" s="76"/>
      <c r="K78" s="76"/>
      <c r="L78" s="76"/>
      <c r="M78" s="76"/>
      <c r="N78" s="76"/>
      <c r="O78" s="76"/>
      <c r="P78" s="76"/>
      <c r="Q78" s="76"/>
      <c r="R78" s="76"/>
      <c r="S78" s="76"/>
      <c r="T78" s="76"/>
      <c r="U78" s="76"/>
      <c r="V78" s="76"/>
      <c r="W78" s="76"/>
      <c r="X78" s="76"/>
      <c r="Y78" s="76"/>
      <c r="Z78" s="76"/>
      <c r="AA78" s="76"/>
      <c r="AB78" s="76"/>
      <c r="AC78" s="76"/>
      <c r="AD78" s="76"/>
      <c r="AE78" s="76"/>
      <c r="AF78" s="76"/>
      <c r="AG78" s="76"/>
      <c r="AH78" s="76"/>
      <c r="AI78" s="76"/>
      <c r="AJ78" s="76"/>
      <c r="AK78" s="76"/>
      <c r="AL78" s="76"/>
      <c r="AM78" s="76"/>
      <c r="AN78" s="76"/>
      <c r="AO78" s="76"/>
      <c r="AP78" s="76"/>
      <c r="AQ78" s="76"/>
      <c r="AR78" s="76"/>
      <c r="AS78" s="76"/>
      <c r="AT78" s="76"/>
      <c r="AU78" s="76"/>
      <c r="AV78" s="76"/>
      <c r="AW78" s="76"/>
      <c r="AX78" s="76"/>
      <c r="AY78" s="76"/>
      <c r="AZ78" s="76"/>
      <c r="BA78" s="76"/>
      <c r="BB78" s="76"/>
      <c r="BC78" s="76"/>
      <c r="BD78" s="76"/>
      <c r="BE78" s="76"/>
      <c r="BF78" s="76"/>
      <c r="BG78" s="76"/>
      <c r="BH78" s="76"/>
      <c r="BI78" s="76"/>
      <c r="BJ78" s="76"/>
      <c r="BK78" s="76"/>
      <c r="BL78" s="76"/>
      <c r="BM78" s="76"/>
      <c r="BN78" s="76"/>
      <c r="BO78" s="76"/>
      <c r="BP78" s="76"/>
      <c r="BQ78" s="76"/>
      <c r="BR78" s="76"/>
      <c r="BS78" s="76"/>
      <c r="BT78" s="76"/>
      <c r="BU78" s="76"/>
      <c r="BV78" s="76"/>
      <c r="BW78" s="76"/>
      <c r="BX78" s="76"/>
      <c r="BY78" s="76"/>
      <c r="BZ78" s="76"/>
      <c r="CA78" s="76"/>
      <c r="CB78" s="76"/>
      <c r="CC78" s="76"/>
      <c r="CD78" s="76"/>
      <c r="CE78" s="76"/>
      <c r="CF78" s="76"/>
      <c r="CG78" s="76"/>
      <c r="CH78" s="76"/>
      <c r="CI78" s="76"/>
      <c r="CJ78" s="76"/>
      <c r="CK78" s="76"/>
      <c r="CL78" s="76"/>
      <c r="CM78" s="76"/>
      <c r="CN78" s="76"/>
      <c r="CO78" s="76"/>
      <c r="CP78" s="76"/>
      <c r="CQ78" s="76"/>
      <c r="CR78" s="76"/>
      <c r="CS78" s="76"/>
      <c r="CT78" s="76"/>
      <c r="CU78" s="76"/>
      <c r="CV78" s="76"/>
      <c r="CW78" s="76"/>
      <c r="CX78" s="76"/>
      <c r="CY78" s="76"/>
      <c r="CZ78" s="76"/>
      <c r="DA78" s="76"/>
      <c r="DB78" s="76"/>
      <c r="DC78" s="76"/>
      <c r="DD78" s="76"/>
      <c r="DE78" s="76"/>
      <c r="DF78" s="76"/>
      <c r="DG78" s="76"/>
      <c r="DH78" s="76"/>
      <c r="DI78" s="76"/>
      <c r="DJ78" s="76"/>
      <c r="DK78" s="76"/>
      <c r="DL78" s="76"/>
      <c r="DM78" s="76"/>
      <c r="DN78" s="76"/>
      <c r="DO78" s="76"/>
      <c r="DP78" s="76"/>
      <c r="DQ78" s="76"/>
      <c r="DR78" s="76"/>
      <c r="DS78" s="76"/>
      <c r="DT78" s="76"/>
      <c r="DU78" s="76"/>
      <c r="DV78" s="76"/>
      <c r="DW78" s="76"/>
      <c r="DX78" s="76"/>
      <c r="DY78" s="76"/>
      <c r="DZ78" s="76"/>
      <c r="EA78" s="76"/>
      <c r="EB78" s="76"/>
      <c r="EC78" s="76"/>
      <c r="ED78" s="76"/>
      <c r="EE78" s="76"/>
      <c r="EF78" s="76"/>
      <c r="EG78" s="76"/>
      <c r="EH78" s="76"/>
      <c r="EI78" s="76"/>
      <c r="EJ78" s="76"/>
      <c r="EK78" s="76"/>
      <c r="EL78" s="76"/>
      <c r="EM78" s="76"/>
      <c r="EN78" s="76"/>
      <c r="EO78" s="76"/>
      <c r="EP78" s="76"/>
      <c r="EQ78" s="76"/>
      <c r="ER78" s="76"/>
      <c r="ES78" s="76"/>
      <c r="ET78" s="76"/>
      <c r="EU78" s="76"/>
      <c r="EV78" s="76"/>
      <c r="EW78" s="76"/>
      <c r="EX78" s="76"/>
      <c r="EY78" s="76"/>
      <c r="EZ78" s="76"/>
      <c r="FA78" s="76"/>
      <c r="FB78" s="76"/>
      <c r="FC78" s="76"/>
      <c r="FD78" s="76"/>
      <c r="FE78" s="76"/>
      <c r="FF78" s="76"/>
      <c r="FG78" s="76"/>
      <c r="FH78" s="76"/>
      <c r="FI78" s="76"/>
      <c r="FJ78" s="76"/>
      <c r="FK78" s="76"/>
      <c r="FL78" s="76"/>
      <c r="FM78" s="76"/>
      <c r="FN78" s="76"/>
      <c r="FO78" s="76"/>
      <c r="FP78" s="76"/>
      <c r="FQ78" s="76"/>
      <c r="FR78" s="76"/>
      <c r="FS78" s="76"/>
      <c r="FT78" s="76"/>
      <c r="FU78" s="76"/>
      <c r="FV78" s="76"/>
      <c r="FW78" s="76"/>
      <c r="FX78" s="76"/>
      <c r="FY78" s="76"/>
      <c r="FZ78" s="76"/>
      <c r="GA78" s="76"/>
      <c r="GB78" s="76"/>
      <c r="GC78" s="76"/>
      <c r="GD78" s="76"/>
      <c r="GE78" s="76"/>
      <c r="GF78" s="76"/>
      <c r="GG78" s="76"/>
      <c r="GH78" s="76"/>
      <c r="GI78" s="76"/>
      <c r="GJ78" s="76"/>
      <c r="GK78" s="76"/>
      <c r="GL78" s="76"/>
      <c r="GM78" s="76"/>
      <c r="GN78" s="76"/>
      <c r="GO78" s="76"/>
      <c r="GP78" s="76"/>
      <c r="GQ78" s="76"/>
      <c r="GR78" s="76"/>
      <c r="GS78" s="76"/>
      <c r="GT78" s="76"/>
      <c r="GU78" s="76"/>
      <c r="GV78" s="76"/>
      <c r="GW78" s="76"/>
      <c r="GX78" s="76"/>
      <c r="GY78" s="76"/>
      <c r="GZ78" s="76"/>
      <c r="HA78" s="76"/>
      <c r="HB78" s="76"/>
      <c r="HC78" s="76"/>
      <c r="HD78" s="76"/>
      <c r="HE78" s="76"/>
      <c r="HF78" s="76"/>
      <c r="HG78" s="76"/>
      <c r="HH78" s="76"/>
      <c r="HI78" s="76"/>
      <c r="HJ78" s="76"/>
      <c r="HK78" s="76"/>
      <c r="HL78" s="76"/>
      <c r="HM78" s="76"/>
      <c r="HN78" s="76"/>
      <c r="HO78" s="76"/>
      <c r="HP78" s="76"/>
      <c r="HQ78" s="76"/>
      <c r="HR78" s="76"/>
      <c r="HS78" s="76"/>
      <c r="HT78" s="76"/>
      <c r="HU78" s="76"/>
      <c r="HV78" s="76"/>
      <c r="HW78" s="76"/>
      <c r="HX78" s="76"/>
      <c r="HY78" s="76"/>
      <c r="HZ78" s="76"/>
      <c r="IA78" s="76"/>
      <c r="IB78" s="76"/>
      <c r="IC78" s="76"/>
      <c r="ID78" s="76"/>
      <c r="IE78" s="76"/>
      <c r="IF78" s="76"/>
      <c r="IG78" s="76"/>
      <c r="IH78" s="76"/>
      <c r="II78" s="76"/>
      <c r="IJ78" s="76"/>
      <c r="IK78" s="76"/>
      <c r="IL78" s="76"/>
      <c r="IM78" s="76"/>
      <c r="IN78" s="76"/>
      <c r="IO78" s="76"/>
      <c r="IP78" s="76"/>
      <c r="IQ78" s="76"/>
      <c r="IR78" s="76"/>
      <c r="IS78" s="76"/>
      <c r="IT78" s="76"/>
      <c r="IU78" s="76"/>
      <c r="IV78" s="76"/>
      <c r="IW78" s="76"/>
      <c r="IX78" s="76"/>
      <c r="IY78" s="76"/>
      <c r="IZ78" s="76"/>
      <c r="JA78" s="76"/>
      <c r="JB78" s="76"/>
      <c r="JC78" s="76"/>
      <c r="JD78" s="76"/>
      <c r="JE78" s="76"/>
      <c r="JF78" s="76"/>
      <c r="JG78" s="76"/>
      <c r="JH78" s="76"/>
      <c r="JI78" s="76"/>
      <c r="JJ78" s="76"/>
      <c r="JK78" s="76"/>
      <c r="JL78" s="76"/>
      <c r="JM78" s="76"/>
      <c r="JN78" s="76"/>
      <c r="JO78" s="76"/>
      <c r="JP78" s="76"/>
      <c r="JQ78" s="76"/>
      <c r="JR78" s="76"/>
      <c r="JS78" s="76"/>
      <c r="JT78" s="76"/>
      <c r="JU78" s="76"/>
      <c r="JV78" s="76"/>
      <c r="JW78" s="76"/>
      <c r="JX78" s="76"/>
      <c r="JY78" s="76"/>
      <c r="JZ78" s="76"/>
      <c r="KA78" s="76"/>
      <c r="KB78" s="76"/>
      <c r="KC78" s="76"/>
      <c r="KD78" s="76"/>
      <c r="KE78" s="76"/>
      <c r="KF78" s="76"/>
      <c r="KG78" s="76"/>
      <c r="KH78" s="76"/>
      <c r="KI78" s="76"/>
      <c r="KJ78" s="76"/>
      <c r="KK78" s="76"/>
      <c r="KL78" s="76"/>
      <c r="KM78" s="76"/>
      <c r="KN78" s="76"/>
      <c r="KO78" s="76"/>
      <c r="KP78" s="76"/>
      <c r="KQ78" s="76"/>
      <c r="KR78" s="76"/>
      <c r="KS78" s="76"/>
      <c r="KT78" s="76"/>
      <c r="KU78" s="76"/>
      <c r="KV78" s="76"/>
      <c r="KW78" s="76"/>
      <c r="KX78" s="76"/>
      <c r="KY78" s="76"/>
      <c r="KZ78" s="76"/>
      <c r="LA78" s="76"/>
      <c r="LB78" s="76"/>
      <c r="LC78" s="76"/>
      <c r="LD78" s="76"/>
      <c r="LE78" s="76"/>
      <c r="LF78" s="76"/>
      <c r="LG78" s="76"/>
      <c r="LH78" s="76"/>
      <c r="LI78" s="76"/>
      <c r="LJ78" s="76"/>
      <c r="LK78" s="76"/>
      <c r="LL78" s="76"/>
      <c r="LM78" s="76"/>
      <c r="LN78" s="76"/>
      <c r="LO78" s="76"/>
      <c r="LP78" s="76"/>
      <c r="LQ78" s="76"/>
      <c r="LR78" s="76"/>
      <c r="LS78" s="76"/>
      <c r="LT78" s="76"/>
      <c r="LU78" s="76"/>
      <c r="LV78" s="76"/>
      <c r="LW78" s="76"/>
      <c r="LX78" s="76"/>
      <c r="LY78" s="76"/>
      <c r="LZ78" s="76"/>
      <c r="MA78" s="76"/>
      <c r="MB78" s="76"/>
      <c r="MC78" s="76"/>
      <c r="MD78" s="76"/>
      <c r="ME78" s="76"/>
      <c r="MF78" s="76"/>
      <c r="MG78" s="76"/>
      <c r="MH78" s="76"/>
      <c r="MI78" s="76"/>
      <c r="MJ78" s="76"/>
      <c r="MK78" s="76"/>
      <c r="ML78" s="76"/>
      <c r="MM78" s="76"/>
      <c r="MN78" s="76"/>
      <c r="MO78" s="76"/>
      <c r="MP78" s="76"/>
      <c r="MQ78" s="76"/>
      <c r="MR78" s="76"/>
      <c r="MS78" s="76"/>
      <c r="MT78" s="76"/>
      <c r="MU78" s="76"/>
      <c r="MV78" s="76"/>
      <c r="MW78" s="76"/>
      <c r="MX78" s="76"/>
      <c r="MY78" s="76"/>
      <c r="MZ78" s="76"/>
      <c r="NA78" s="76"/>
      <c r="NB78" s="76"/>
      <c r="NC78" s="76"/>
      <c r="ND78" s="76"/>
      <c r="NE78" s="76"/>
      <c r="NF78" s="76"/>
      <c r="NG78" s="76"/>
      <c r="NH78" s="76"/>
      <c r="NI78" s="76"/>
    </row>
    <row r="79" spans="1:374" ht="18" customHeight="1">
      <c r="A79" s="242" t="s">
        <v>50</v>
      </c>
      <c r="B79" s="243"/>
      <c r="C79" s="243"/>
      <c r="D79" s="244"/>
      <c r="E79" s="15"/>
      <c r="F79" s="15" t="str">
        <f>Position_journalière</f>
        <v>Position Journalière</v>
      </c>
      <c r="G79" s="15"/>
      <c r="H79" s="76"/>
      <c r="I79" s="76"/>
      <c r="J79" s="76"/>
      <c r="K79" s="76"/>
      <c r="L79" s="76"/>
      <c r="M79" s="76"/>
      <c r="N79" s="76"/>
      <c r="O79" s="76"/>
      <c r="P79" s="76"/>
      <c r="Q79" s="76"/>
      <c r="R79" s="76"/>
      <c r="S79" s="76"/>
      <c r="T79" s="76"/>
      <c r="U79" s="76"/>
      <c r="V79" s="76"/>
      <c r="W79" s="76"/>
      <c r="X79" s="76"/>
      <c r="Y79" s="76"/>
      <c r="Z79" s="76"/>
      <c r="AA79" s="76"/>
      <c r="AB79" s="76"/>
      <c r="AC79" s="76"/>
      <c r="AD79" s="76"/>
      <c r="AE79" s="76"/>
      <c r="AF79" s="76"/>
      <c r="AG79" s="76"/>
      <c r="AH79" s="76"/>
      <c r="AI79" s="76"/>
      <c r="AJ79" s="76"/>
      <c r="AK79" s="76"/>
      <c r="AL79" s="76"/>
      <c r="AM79" s="76"/>
      <c r="AN79" s="76"/>
      <c r="AO79" s="76"/>
      <c r="AP79" s="76"/>
      <c r="AQ79" s="76"/>
      <c r="AR79" s="76"/>
      <c r="AS79" s="76"/>
      <c r="AT79" s="76"/>
      <c r="AU79" s="76"/>
      <c r="AV79" s="76"/>
      <c r="AW79" s="76"/>
      <c r="AX79" s="76"/>
      <c r="AY79" s="76"/>
      <c r="AZ79" s="76"/>
      <c r="BA79" s="76"/>
      <c r="BB79" s="76"/>
      <c r="BC79" s="76"/>
      <c r="BD79" s="76"/>
      <c r="BE79" s="76"/>
      <c r="BF79" s="76"/>
      <c r="BG79" s="76"/>
      <c r="BH79" s="76"/>
      <c r="BI79" s="76"/>
      <c r="BJ79" s="76"/>
      <c r="BK79" s="76"/>
      <c r="BL79" s="76"/>
      <c r="BM79" s="76"/>
      <c r="BN79" s="76"/>
      <c r="BO79" s="76"/>
      <c r="BP79" s="76"/>
      <c r="BQ79" s="76"/>
      <c r="BR79" s="76"/>
      <c r="BS79" s="76"/>
      <c r="BT79" s="76"/>
      <c r="BU79" s="76"/>
      <c r="BV79" s="76"/>
      <c r="BW79" s="76"/>
      <c r="BX79" s="76"/>
      <c r="BY79" s="76"/>
      <c r="BZ79" s="76"/>
      <c r="CA79" s="76"/>
      <c r="CB79" s="76"/>
      <c r="CC79" s="76"/>
      <c r="CD79" s="76"/>
      <c r="CE79" s="76"/>
      <c r="CF79" s="76"/>
      <c r="CG79" s="76"/>
      <c r="CH79" s="76"/>
      <c r="CI79" s="76"/>
      <c r="CJ79" s="76"/>
      <c r="CK79" s="76"/>
      <c r="CL79" s="76"/>
      <c r="CM79" s="76"/>
      <c r="CN79" s="76"/>
      <c r="CO79" s="76"/>
      <c r="CP79" s="76"/>
      <c r="CQ79" s="76"/>
      <c r="CR79" s="76"/>
      <c r="CS79" s="76"/>
      <c r="CT79" s="76"/>
      <c r="CU79" s="76"/>
      <c r="CV79" s="76"/>
      <c r="CW79" s="76"/>
      <c r="CX79" s="76"/>
      <c r="CY79" s="76"/>
      <c r="CZ79" s="76"/>
      <c r="DA79" s="76"/>
      <c r="DB79" s="76"/>
      <c r="DC79" s="76"/>
      <c r="DD79" s="76"/>
      <c r="DE79" s="76"/>
      <c r="DF79" s="76"/>
      <c r="DG79" s="76"/>
      <c r="DH79" s="76"/>
      <c r="DI79" s="76"/>
      <c r="DJ79" s="76"/>
      <c r="DK79" s="76"/>
      <c r="DL79" s="76"/>
      <c r="DM79" s="76"/>
      <c r="DN79" s="76"/>
      <c r="DO79" s="76"/>
      <c r="DP79" s="76"/>
      <c r="DQ79" s="76"/>
      <c r="DR79" s="76"/>
      <c r="DS79" s="76"/>
      <c r="DT79" s="76"/>
      <c r="DU79" s="76"/>
      <c r="DV79" s="76"/>
      <c r="DW79" s="76"/>
      <c r="DX79" s="76"/>
      <c r="DY79" s="76"/>
      <c r="DZ79" s="76"/>
      <c r="EA79" s="76"/>
      <c r="EB79" s="76"/>
      <c r="EC79" s="76"/>
      <c r="ED79" s="76"/>
      <c r="EE79" s="76"/>
      <c r="EF79" s="76"/>
      <c r="EG79" s="76"/>
      <c r="EH79" s="76"/>
      <c r="EI79" s="76"/>
      <c r="EJ79" s="76"/>
      <c r="EK79" s="76"/>
      <c r="EL79" s="76"/>
      <c r="EM79" s="76"/>
      <c r="EN79" s="76"/>
      <c r="EO79" s="76"/>
      <c r="EP79" s="76"/>
      <c r="EQ79" s="76"/>
      <c r="ER79" s="76"/>
      <c r="ES79" s="76"/>
      <c r="ET79" s="76"/>
      <c r="EU79" s="76"/>
      <c r="EV79" s="76"/>
      <c r="EW79" s="76"/>
      <c r="EX79" s="76"/>
      <c r="EY79" s="76"/>
      <c r="EZ79" s="76"/>
      <c r="FA79" s="76"/>
      <c r="FB79" s="76"/>
      <c r="FC79" s="76"/>
      <c r="FD79" s="76"/>
      <c r="FE79" s="76"/>
      <c r="FF79" s="76"/>
      <c r="FG79" s="76"/>
      <c r="FH79" s="76"/>
      <c r="FI79" s="76"/>
      <c r="FJ79" s="76"/>
      <c r="FK79" s="76"/>
      <c r="FL79" s="76"/>
      <c r="FM79" s="76"/>
      <c r="FN79" s="76"/>
      <c r="FO79" s="76"/>
      <c r="FP79" s="76"/>
      <c r="FQ79" s="76"/>
      <c r="FR79" s="76"/>
      <c r="FS79" s="76"/>
      <c r="FT79" s="76"/>
      <c r="FU79" s="76"/>
      <c r="FV79" s="76"/>
      <c r="FW79" s="76"/>
      <c r="FX79" s="76"/>
      <c r="FY79" s="76"/>
      <c r="FZ79" s="76"/>
      <c r="GA79" s="76"/>
      <c r="GB79" s="76"/>
      <c r="GC79" s="76"/>
      <c r="GD79" s="76"/>
      <c r="GE79" s="76"/>
      <c r="GF79" s="76"/>
      <c r="GG79" s="76"/>
      <c r="GH79" s="76"/>
      <c r="GI79" s="76"/>
      <c r="GJ79" s="76"/>
      <c r="GK79" s="76"/>
      <c r="GL79" s="76"/>
      <c r="GM79" s="76"/>
      <c r="GN79" s="76"/>
      <c r="GO79" s="76"/>
      <c r="GP79" s="76"/>
      <c r="GQ79" s="76"/>
      <c r="GR79" s="76"/>
      <c r="GS79" s="76"/>
      <c r="GT79" s="76"/>
      <c r="GU79" s="76"/>
      <c r="GV79" s="76"/>
      <c r="GW79" s="76"/>
      <c r="GX79" s="76"/>
      <c r="GY79" s="76"/>
      <c r="GZ79" s="76"/>
      <c r="HA79" s="76"/>
      <c r="HB79" s="76"/>
      <c r="HC79" s="76"/>
      <c r="HD79" s="76"/>
      <c r="HE79" s="76"/>
      <c r="HF79" s="76"/>
      <c r="HG79" s="76"/>
      <c r="HH79" s="76"/>
      <c r="HI79" s="76"/>
      <c r="HJ79" s="76"/>
      <c r="HK79" s="76"/>
      <c r="HL79" s="76"/>
      <c r="HM79" s="76"/>
      <c r="HN79" s="76"/>
      <c r="HO79" s="76"/>
      <c r="HP79" s="76"/>
      <c r="HQ79" s="76"/>
      <c r="HR79" s="76"/>
      <c r="HS79" s="76"/>
      <c r="HT79" s="76"/>
      <c r="HU79" s="76"/>
      <c r="HV79" s="76"/>
      <c r="HW79" s="76"/>
      <c r="HX79" s="76"/>
      <c r="HY79" s="76"/>
      <c r="HZ79" s="76"/>
      <c r="IA79" s="76"/>
      <c r="IB79" s="76"/>
      <c r="IC79" s="76"/>
      <c r="ID79" s="76"/>
      <c r="IE79" s="76"/>
      <c r="IF79" s="76"/>
      <c r="IG79" s="76"/>
      <c r="IH79" s="76"/>
      <c r="II79" s="76"/>
      <c r="IJ79" s="76"/>
      <c r="IK79" s="76"/>
      <c r="IL79" s="76"/>
      <c r="IM79" s="76"/>
      <c r="IN79" s="76"/>
      <c r="IO79" s="76"/>
      <c r="IP79" s="76"/>
      <c r="IQ79" s="76"/>
      <c r="IR79" s="76"/>
      <c r="IS79" s="76"/>
      <c r="IT79" s="76"/>
      <c r="IU79" s="76"/>
      <c r="IV79" s="76"/>
      <c r="IW79" s="76"/>
      <c r="IX79" s="76"/>
      <c r="IY79" s="76"/>
      <c r="IZ79" s="76"/>
      <c r="JA79" s="76"/>
      <c r="JB79" s="76"/>
      <c r="JC79" s="76"/>
      <c r="JD79" s="76"/>
      <c r="JE79" s="76"/>
      <c r="JF79" s="76"/>
      <c r="JG79" s="76"/>
      <c r="JH79" s="76"/>
      <c r="JI79" s="76"/>
      <c r="JJ79" s="76"/>
      <c r="JK79" s="76"/>
      <c r="JL79" s="76"/>
      <c r="JM79" s="76"/>
      <c r="JN79" s="76"/>
      <c r="JO79" s="76"/>
      <c r="JP79" s="76"/>
      <c r="JQ79" s="76"/>
      <c r="JR79" s="76"/>
      <c r="JS79" s="76"/>
      <c r="JT79" s="76"/>
      <c r="JU79" s="76"/>
      <c r="JV79" s="76"/>
      <c r="JW79" s="76"/>
      <c r="JX79" s="76"/>
      <c r="JY79" s="76"/>
      <c r="JZ79" s="76"/>
      <c r="KA79" s="76"/>
      <c r="KB79" s="76"/>
      <c r="KC79" s="76"/>
      <c r="KD79" s="76"/>
      <c r="KE79" s="76"/>
      <c r="KF79" s="76"/>
      <c r="KG79" s="76"/>
      <c r="KH79" s="76"/>
      <c r="KI79" s="76"/>
      <c r="KJ79" s="76"/>
      <c r="KK79" s="76"/>
      <c r="KL79" s="76"/>
      <c r="KM79" s="76"/>
      <c r="KN79" s="76"/>
      <c r="KO79" s="76"/>
      <c r="KP79" s="76"/>
      <c r="KQ79" s="76"/>
      <c r="KR79" s="76"/>
      <c r="KS79" s="76"/>
      <c r="KT79" s="76"/>
      <c r="KU79" s="76"/>
      <c r="KV79" s="76"/>
      <c r="KW79" s="76"/>
      <c r="KX79" s="76"/>
      <c r="KY79" s="76"/>
      <c r="KZ79" s="76"/>
      <c r="LA79" s="76"/>
      <c r="LB79" s="76"/>
      <c r="LC79" s="76"/>
      <c r="LD79" s="76"/>
      <c r="LE79" s="76"/>
      <c r="LF79" s="76"/>
      <c r="LG79" s="76"/>
      <c r="LH79" s="76"/>
      <c r="LI79" s="76"/>
      <c r="LJ79" s="76"/>
      <c r="LK79" s="76"/>
      <c r="LL79" s="76"/>
      <c r="LM79" s="76"/>
      <c r="LN79" s="76"/>
      <c r="LO79" s="76"/>
      <c r="LP79" s="76"/>
      <c r="LQ79" s="76"/>
      <c r="LR79" s="76"/>
      <c r="LS79" s="76"/>
      <c r="LT79" s="76"/>
      <c r="LU79" s="76"/>
      <c r="LV79" s="76"/>
      <c r="LW79" s="76"/>
      <c r="LX79" s="76"/>
      <c r="LY79" s="76"/>
      <c r="LZ79" s="76"/>
      <c r="MA79" s="76"/>
      <c r="MB79" s="76"/>
      <c r="MC79" s="76"/>
      <c r="MD79" s="76"/>
      <c r="ME79" s="76"/>
      <c r="MF79" s="76"/>
      <c r="MG79" s="76"/>
      <c r="MH79" s="76"/>
      <c r="MI79" s="76"/>
      <c r="MJ79" s="76"/>
      <c r="MK79" s="76"/>
      <c r="ML79" s="76"/>
      <c r="MM79" s="76"/>
      <c r="MN79" s="76"/>
      <c r="MO79" s="76"/>
      <c r="MP79" s="76"/>
      <c r="MQ79" s="76"/>
      <c r="MR79" s="76"/>
      <c r="MS79" s="76"/>
      <c r="MT79" s="76"/>
      <c r="MU79" s="76"/>
      <c r="MV79" s="76"/>
      <c r="MW79" s="76"/>
      <c r="MX79" s="76"/>
      <c r="MY79" s="76"/>
      <c r="MZ79" s="76"/>
      <c r="NA79" s="76"/>
      <c r="NB79" s="76"/>
      <c r="NC79" s="76"/>
      <c r="ND79" s="76"/>
      <c r="NE79" s="76"/>
      <c r="NF79" s="76"/>
      <c r="NG79" s="76"/>
      <c r="NH79" s="76"/>
      <c r="NI79" s="76"/>
      <c r="NJ79" s="2">
        <f ca="1">IF(DAY(NI$15)=1,COUNTIF(INDIRECT("H"&amp;ROW()&amp;":NH"&amp;ROW()),CP)+COUNTIF(INDIRECT("H"&amp;ROW()&amp;":NH"&amp;ROW()),CP_2)/2,COUNTIF(INDIRECT("H"&amp;ROW()&amp;":NI"&amp;ROW()),CP)+COUNTIF(INDIRECT("H"&amp;ROW()&amp;":NI"&amp;ROW()),CP_2)/2)</f>
        <v>0</v>
      </c>
    </row>
    <row r="80" spans="1:374" ht="18" customHeight="1">
      <c r="A80" s="245"/>
      <c r="B80" s="246"/>
      <c r="C80" s="246"/>
      <c r="D80" s="247"/>
      <c r="E80" s="101"/>
      <c r="F80" s="102" t="str">
        <f>Avant_Journée</f>
        <v>HHO</v>
      </c>
      <c r="G80" s="103"/>
      <c r="H80" s="76"/>
      <c r="I80" s="76"/>
      <c r="J80" s="76"/>
      <c r="K80" s="76"/>
      <c r="L80" s="76"/>
      <c r="M80" s="76"/>
      <c r="N80" s="76"/>
      <c r="O80" s="76"/>
      <c r="P80" s="76"/>
      <c r="Q80" s="76"/>
      <c r="R80" s="76"/>
      <c r="S80" s="76"/>
      <c r="T80" s="76"/>
      <c r="U80" s="76"/>
      <c r="V80" s="76"/>
      <c r="W80" s="76"/>
      <c r="X80" s="76"/>
      <c r="Y80" s="76"/>
      <c r="Z80" s="76"/>
      <c r="AA80" s="76"/>
      <c r="AB80" s="76"/>
      <c r="AC80" s="76"/>
      <c r="AD80" s="76"/>
      <c r="AE80" s="76"/>
      <c r="AF80" s="76"/>
      <c r="AG80" s="76"/>
      <c r="AH80" s="76"/>
      <c r="AI80" s="76"/>
      <c r="AJ80" s="76"/>
      <c r="AK80" s="76"/>
      <c r="AL80" s="76"/>
      <c r="AM80" s="76"/>
      <c r="AN80" s="76"/>
      <c r="AO80" s="76"/>
      <c r="AP80" s="76"/>
      <c r="AQ80" s="76"/>
      <c r="AR80" s="76"/>
      <c r="AS80" s="76"/>
      <c r="AT80" s="76"/>
      <c r="AU80" s="76"/>
      <c r="AV80" s="76"/>
      <c r="AW80" s="76"/>
      <c r="AX80" s="76"/>
      <c r="AY80" s="76"/>
      <c r="AZ80" s="76"/>
      <c r="BA80" s="76"/>
      <c r="BB80" s="76"/>
      <c r="BC80" s="76"/>
      <c r="BD80" s="76"/>
      <c r="BE80" s="76"/>
      <c r="BF80" s="76"/>
      <c r="BG80" s="76"/>
      <c r="BH80" s="76"/>
      <c r="BI80" s="76"/>
      <c r="BJ80" s="76"/>
      <c r="BK80" s="76"/>
      <c r="BL80" s="76"/>
      <c r="BM80" s="76"/>
      <c r="BN80" s="76"/>
      <c r="BO80" s="76"/>
      <c r="BP80" s="76"/>
      <c r="BQ80" s="76"/>
      <c r="BR80" s="76"/>
      <c r="BS80" s="76"/>
      <c r="BT80" s="76"/>
      <c r="BU80" s="76"/>
      <c r="BV80" s="76"/>
      <c r="BW80" s="76"/>
      <c r="BX80" s="76"/>
      <c r="BY80" s="76"/>
      <c r="BZ80" s="76"/>
      <c r="CA80" s="76"/>
      <c r="CB80" s="76"/>
      <c r="CC80" s="76"/>
      <c r="CD80" s="76"/>
      <c r="CE80" s="76"/>
      <c r="CF80" s="76"/>
      <c r="CG80" s="76"/>
      <c r="CH80" s="76"/>
      <c r="CI80" s="76"/>
      <c r="CJ80" s="76"/>
      <c r="CK80" s="76"/>
      <c r="CL80" s="76"/>
      <c r="CM80" s="76"/>
      <c r="CN80" s="76"/>
      <c r="CO80" s="76"/>
      <c r="CP80" s="76"/>
      <c r="CQ80" s="76"/>
      <c r="CR80" s="76"/>
      <c r="CS80" s="76"/>
      <c r="CT80" s="76"/>
      <c r="CU80" s="76"/>
      <c r="CV80" s="76"/>
      <c r="CW80" s="76"/>
      <c r="CX80" s="76"/>
      <c r="CY80" s="76"/>
      <c r="CZ80" s="76"/>
      <c r="DA80" s="76"/>
      <c r="DB80" s="76"/>
      <c r="DC80" s="76"/>
      <c r="DD80" s="76"/>
      <c r="DE80" s="76"/>
      <c r="DF80" s="76"/>
      <c r="DG80" s="76"/>
      <c r="DH80" s="76"/>
      <c r="DI80" s="76"/>
      <c r="DJ80" s="76"/>
      <c r="DK80" s="76"/>
      <c r="DL80" s="76"/>
      <c r="DM80" s="76"/>
      <c r="DN80" s="76"/>
      <c r="DO80" s="76"/>
      <c r="DP80" s="76"/>
      <c r="DQ80" s="76"/>
      <c r="DR80" s="76"/>
      <c r="DS80" s="76"/>
      <c r="DT80" s="76"/>
      <c r="DU80" s="76"/>
      <c r="DV80" s="76"/>
      <c r="DW80" s="76"/>
      <c r="DX80" s="76"/>
      <c r="DY80" s="76"/>
      <c r="DZ80" s="76"/>
      <c r="EA80" s="76"/>
      <c r="EB80" s="76"/>
      <c r="EC80" s="76"/>
      <c r="ED80" s="76"/>
      <c r="EE80" s="76"/>
      <c r="EF80" s="76"/>
      <c r="EG80" s="76"/>
      <c r="EH80" s="76"/>
      <c r="EI80" s="76"/>
      <c r="EJ80" s="76"/>
      <c r="EK80" s="76"/>
      <c r="EL80" s="76"/>
      <c r="EM80" s="76"/>
      <c r="EN80" s="76"/>
      <c r="EO80" s="76"/>
      <c r="EP80" s="76"/>
      <c r="EQ80" s="76"/>
      <c r="ER80" s="76"/>
      <c r="ES80" s="76"/>
      <c r="ET80" s="76"/>
      <c r="EU80" s="76"/>
      <c r="EV80" s="76"/>
      <c r="EW80" s="76"/>
      <c r="EX80" s="76"/>
      <c r="EY80" s="76"/>
      <c r="EZ80" s="76"/>
      <c r="FA80" s="76"/>
      <c r="FB80" s="76"/>
      <c r="FC80" s="76"/>
      <c r="FD80" s="76"/>
      <c r="FE80" s="76"/>
      <c r="FF80" s="76"/>
      <c r="FG80" s="76"/>
      <c r="FH80" s="76"/>
      <c r="FI80" s="76"/>
      <c r="FJ80" s="76"/>
      <c r="FK80" s="76"/>
      <c r="FL80" s="76"/>
      <c r="FM80" s="76"/>
      <c r="FN80" s="76"/>
      <c r="FO80" s="76"/>
      <c r="FP80" s="76"/>
      <c r="FQ80" s="76"/>
      <c r="FR80" s="76"/>
      <c r="FS80" s="76"/>
      <c r="FT80" s="76"/>
      <c r="FU80" s="76"/>
      <c r="FV80" s="76"/>
      <c r="FW80" s="76"/>
      <c r="FX80" s="76"/>
      <c r="FY80" s="76"/>
      <c r="FZ80" s="76"/>
      <c r="GA80" s="76"/>
      <c r="GB80" s="76"/>
      <c r="GC80" s="76"/>
      <c r="GD80" s="76"/>
      <c r="GE80" s="76"/>
      <c r="GF80" s="76"/>
      <c r="GG80" s="76"/>
      <c r="GH80" s="76"/>
      <c r="GI80" s="76"/>
      <c r="GJ80" s="76"/>
      <c r="GK80" s="76"/>
      <c r="GL80" s="76"/>
      <c r="GM80" s="76"/>
      <c r="GN80" s="76"/>
      <c r="GO80" s="76"/>
      <c r="GP80" s="76"/>
      <c r="GQ80" s="76"/>
      <c r="GR80" s="76"/>
      <c r="GS80" s="76"/>
      <c r="GT80" s="76"/>
      <c r="GU80" s="76"/>
      <c r="GV80" s="76"/>
      <c r="GW80" s="76"/>
      <c r="GX80" s="76"/>
      <c r="GY80" s="76"/>
      <c r="GZ80" s="76"/>
      <c r="HA80" s="76"/>
      <c r="HB80" s="76"/>
      <c r="HC80" s="76"/>
      <c r="HD80" s="76"/>
      <c r="HE80" s="76"/>
      <c r="HF80" s="76"/>
      <c r="HG80" s="76"/>
      <c r="HH80" s="76"/>
      <c r="HI80" s="76"/>
      <c r="HJ80" s="76"/>
      <c r="HK80" s="76"/>
      <c r="HL80" s="76"/>
      <c r="HM80" s="76"/>
      <c r="HN80" s="76"/>
      <c r="HO80" s="76"/>
      <c r="HP80" s="76"/>
      <c r="HQ80" s="76"/>
      <c r="HR80" s="76"/>
      <c r="HS80" s="76"/>
      <c r="HT80" s="76"/>
      <c r="HU80" s="76"/>
      <c r="HV80" s="76"/>
      <c r="HW80" s="76"/>
      <c r="HX80" s="76"/>
      <c r="HY80" s="76"/>
      <c r="HZ80" s="76"/>
      <c r="IA80" s="76"/>
      <c r="IB80" s="76"/>
      <c r="IC80" s="76"/>
      <c r="ID80" s="76"/>
      <c r="IE80" s="76"/>
      <c r="IF80" s="76"/>
      <c r="IG80" s="76"/>
      <c r="IH80" s="76"/>
      <c r="II80" s="76"/>
      <c r="IJ80" s="76"/>
      <c r="IK80" s="76"/>
      <c r="IL80" s="76"/>
      <c r="IM80" s="76"/>
      <c r="IN80" s="76"/>
      <c r="IO80" s="76"/>
      <c r="IP80" s="76"/>
      <c r="IQ80" s="76"/>
      <c r="IR80" s="76"/>
      <c r="IS80" s="76"/>
      <c r="IT80" s="76"/>
      <c r="IU80" s="76"/>
      <c r="IV80" s="76"/>
      <c r="IW80" s="76"/>
      <c r="IX80" s="76"/>
      <c r="IY80" s="76"/>
      <c r="IZ80" s="76"/>
      <c r="JA80" s="76"/>
      <c r="JB80" s="76"/>
      <c r="JC80" s="76"/>
      <c r="JD80" s="76"/>
      <c r="JE80" s="76"/>
      <c r="JF80" s="76"/>
      <c r="JG80" s="76"/>
      <c r="JH80" s="76"/>
      <c r="JI80" s="76"/>
      <c r="JJ80" s="76"/>
      <c r="JK80" s="76"/>
      <c r="JL80" s="76"/>
      <c r="JM80" s="76"/>
      <c r="JN80" s="76"/>
      <c r="JO80" s="76"/>
      <c r="JP80" s="76"/>
      <c r="JQ80" s="76"/>
      <c r="JR80" s="76"/>
      <c r="JS80" s="76"/>
      <c r="JT80" s="76"/>
      <c r="JU80" s="76"/>
      <c r="JV80" s="76"/>
      <c r="JW80" s="76"/>
      <c r="JX80" s="76"/>
      <c r="JY80" s="76"/>
      <c r="JZ80" s="76"/>
      <c r="KA80" s="76"/>
      <c r="KB80" s="76"/>
      <c r="KC80" s="76"/>
      <c r="KD80" s="76"/>
      <c r="KE80" s="76"/>
      <c r="KF80" s="76"/>
      <c r="KG80" s="76"/>
      <c r="KH80" s="76"/>
      <c r="KI80" s="76"/>
      <c r="KJ80" s="76"/>
      <c r="KK80" s="76"/>
      <c r="KL80" s="76"/>
      <c r="KM80" s="76"/>
      <c r="KN80" s="76"/>
      <c r="KO80" s="76"/>
      <c r="KP80" s="76"/>
      <c r="KQ80" s="76"/>
      <c r="KR80" s="76"/>
      <c r="KS80" s="76"/>
      <c r="KT80" s="76"/>
      <c r="KU80" s="76"/>
      <c r="KV80" s="76"/>
      <c r="KW80" s="76"/>
      <c r="KX80" s="76"/>
      <c r="KY80" s="76"/>
      <c r="KZ80" s="76"/>
      <c r="LA80" s="76"/>
      <c r="LB80" s="76"/>
      <c r="LC80" s="76"/>
      <c r="LD80" s="76"/>
      <c r="LE80" s="76"/>
      <c r="LF80" s="76"/>
      <c r="LG80" s="76"/>
      <c r="LH80" s="76"/>
      <c r="LI80" s="76"/>
      <c r="LJ80" s="76"/>
      <c r="LK80" s="76"/>
      <c r="LL80" s="76"/>
      <c r="LM80" s="76"/>
      <c r="LN80" s="76"/>
      <c r="LO80" s="76"/>
      <c r="LP80" s="76"/>
      <c r="LQ80" s="76"/>
      <c r="LR80" s="76"/>
      <c r="LS80" s="76"/>
      <c r="LT80" s="76"/>
      <c r="LU80" s="76"/>
      <c r="LV80" s="76"/>
      <c r="LW80" s="76"/>
      <c r="LX80" s="76"/>
      <c r="LY80" s="76"/>
      <c r="LZ80" s="76"/>
      <c r="MA80" s="76"/>
      <c r="MB80" s="76"/>
      <c r="MC80" s="76"/>
      <c r="MD80" s="76"/>
      <c r="ME80" s="76"/>
      <c r="MF80" s="76"/>
      <c r="MG80" s="76"/>
      <c r="MH80" s="76"/>
      <c r="MI80" s="76"/>
      <c r="MJ80" s="76"/>
      <c r="MK80" s="76"/>
      <c r="ML80" s="76"/>
      <c r="MM80" s="76"/>
      <c r="MN80" s="76"/>
      <c r="MO80" s="76"/>
      <c r="MP80" s="76"/>
      <c r="MQ80" s="76"/>
      <c r="MR80" s="76"/>
      <c r="MS80" s="76"/>
      <c r="MT80" s="76"/>
      <c r="MU80" s="76"/>
      <c r="MV80" s="76"/>
      <c r="MW80" s="76"/>
      <c r="MX80" s="76"/>
      <c r="MY80" s="76"/>
      <c r="MZ80" s="76"/>
      <c r="NA80" s="76"/>
      <c r="NB80" s="76"/>
      <c r="NC80" s="76"/>
      <c r="ND80" s="76"/>
      <c r="NE80" s="76"/>
      <c r="NF80" s="76"/>
      <c r="NG80" s="76"/>
      <c r="NH80" s="76"/>
      <c r="NI80" s="76"/>
    </row>
    <row r="81" spans="1:374" ht="18" customHeight="1">
      <c r="A81" s="245"/>
      <c r="B81" s="246"/>
      <c r="C81" s="246"/>
      <c r="D81" s="247"/>
      <c r="E81" s="18"/>
      <c r="F81" s="239" t="str">
        <f>Pendant_Journée</f>
        <v>HO</v>
      </c>
      <c r="G81" s="19"/>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76"/>
      <c r="AL81" s="76"/>
      <c r="AM81" s="76"/>
      <c r="AN81" s="76"/>
      <c r="AO81" s="76"/>
      <c r="AP81" s="76"/>
      <c r="AQ81" s="76"/>
      <c r="AR81" s="76"/>
      <c r="AS81" s="76"/>
      <c r="AT81" s="76"/>
      <c r="AU81" s="76"/>
      <c r="AV81" s="76"/>
      <c r="AW81" s="76"/>
      <c r="AX81" s="76"/>
      <c r="AY81" s="76"/>
      <c r="AZ81" s="76"/>
      <c r="BA81" s="76"/>
      <c r="BB81" s="76"/>
      <c r="BC81" s="76"/>
      <c r="BD81" s="76"/>
      <c r="BE81" s="76"/>
      <c r="BF81" s="76"/>
      <c r="BG81" s="76"/>
      <c r="BH81" s="76"/>
      <c r="BI81" s="76"/>
      <c r="BJ81" s="76"/>
      <c r="BK81" s="76"/>
      <c r="BL81" s="76"/>
      <c r="BM81" s="76"/>
      <c r="BN81" s="76"/>
      <c r="BO81" s="76"/>
      <c r="BP81" s="76"/>
      <c r="BQ81" s="76"/>
      <c r="BR81" s="76"/>
      <c r="BS81" s="76"/>
      <c r="BT81" s="76"/>
      <c r="BU81" s="76"/>
      <c r="BV81" s="76"/>
      <c r="BW81" s="76"/>
      <c r="BX81" s="76"/>
      <c r="BY81" s="76"/>
      <c r="BZ81" s="76"/>
      <c r="CA81" s="76"/>
      <c r="CB81" s="76"/>
      <c r="CC81" s="76"/>
      <c r="CD81" s="76"/>
      <c r="CE81" s="76"/>
      <c r="CF81" s="76"/>
      <c r="CG81" s="76"/>
      <c r="CH81" s="76"/>
      <c r="CI81" s="76"/>
      <c r="CJ81" s="76"/>
      <c r="CK81" s="76"/>
      <c r="CL81" s="76"/>
      <c r="CM81" s="76"/>
      <c r="CN81" s="76"/>
      <c r="CO81" s="76"/>
      <c r="CP81" s="76"/>
      <c r="CQ81" s="76"/>
      <c r="CR81" s="76"/>
      <c r="CS81" s="76"/>
      <c r="CT81" s="76"/>
      <c r="CU81" s="76"/>
      <c r="CV81" s="76"/>
      <c r="CW81" s="76"/>
      <c r="CX81" s="76"/>
      <c r="CY81" s="76"/>
      <c r="CZ81" s="76"/>
      <c r="DA81" s="76"/>
      <c r="DB81" s="76"/>
      <c r="DC81" s="76"/>
      <c r="DD81" s="76"/>
      <c r="DE81" s="76"/>
      <c r="DF81" s="76"/>
      <c r="DG81" s="76"/>
      <c r="DH81" s="76"/>
      <c r="DI81" s="76"/>
      <c r="DJ81" s="76"/>
      <c r="DK81" s="76"/>
      <c r="DL81" s="76"/>
      <c r="DM81" s="76"/>
      <c r="DN81" s="76"/>
      <c r="DO81" s="76"/>
      <c r="DP81" s="76"/>
      <c r="DQ81" s="76"/>
      <c r="DR81" s="76"/>
      <c r="DS81" s="76"/>
      <c r="DT81" s="76"/>
      <c r="DU81" s="76"/>
      <c r="DV81" s="76"/>
      <c r="DW81" s="76"/>
      <c r="DX81" s="76"/>
      <c r="DY81" s="76"/>
      <c r="DZ81" s="76"/>
      <c r="EA81" s="76"/>
      <c r="EB81" s="76"/>
      <c r="EC81" s="76"/>
      <c r="ED81" s="76"/>
      <c r="EE81" s="76"/>
      <c r="EF81" s="76"/>
      <c r="EG81" s="76"/>
      <c r="EH81" s="76"/>
      <c r="EI81" s="76"/>
      <c r="EJ81" s="76"/>
      <c r="EK81" s="76"/>
      <c r="EL81" s="76"/>
      <c r="EM81" s="76"/>
      <c r="EN81" s="76"/>
      <c r="EO81" s="76"/>
      <c r="EP81" s="76"/>
      <c r="EQ81" s="76"/>
      <c r="ER81" s="76"/>
      <c r="ES81" s="76"/>
      <c r="ET81" s="76"/>
      <c r="EU81" s="76"/>
      <c r="EV81" s="76"/>
      <c r="EW81" s="76"/>
      <c r="EX81" s="76"/>
      <c r="EY81" s="76"/>
      <c r="EZ81" s="76"/>
      <c r="FA81" s="76"/>
      <c r="FB81" s="76"/>
      <c r="FC81" s="76"/>
      <c r="FD81" s="76"/>
      <c r="FE81" s="76"/>
      <c r="FF81" s="76"/>
      <c r="FG81" s="76"/>
      <c r="FH81" s="76"/>
      <c r="FI81" s="76"/>
      <c r="FJ81" s="76"/>
      <c r="FK81" s="76"/>
      <c r="FL81" s="76"/>
      <c r="FM81" s="76"/>
      <c r="FN81" s="76"/>
      <c r="FO81" s="76"/>
      <c r="FP81" s="76"/>
      <c r="FQ81" s="76"/>
      <c r="FR81" s="76"/>
      <c r="FS81" s="76"/>
      <c r="FT81" s="76"/>
      <c r="FU81" s="76"/>
      <c r="FV81" s="76"/>
      <c r="FW81" s="76"/>
      <c r="FX81" s="76"/>
      <c r="FY81" s="76"/>
      <c r="FZ81" s="76"/>
      <c r="GA81" s="76"/>
      <c r="GB81" s="76"/>
      <c r="GC81" s="76"/>
      <c r="GD81" s="76"/>
      <c r="GE81" s="76"/>
      <c r="GF81" s="76"/>
      <c r="GG81" s="76"/>
      <c r="GH81" s="76"/>
      <c r="GI81" s="76"/>
      <c r="GJ81" s="76"/>
      <c r="GK81" s="76"/>
      <c r="GL81" s="76"/>
      <c r="GM81" s="76"/>
      <c r="GN81" s="76"/>
      <c r="GO81" s="76"/>
      <c r="GP81" s="76"/>
      <c r="GQ81" s="76"/>
      <c r="GR81" s="76"/>
      <c r="GS81" s="76"/>
      <c r="GT81" s="76"/>
      <c r="GU81" s="76"/>
      <c r="GV81" s="76"/>
      <c r="GW81" s="76"/>
      <c r="GX81" s="76"/>
      <c r="GY81" s="76"/>
      <c r="GZ81" s="76"/>
      <c r="HA81" s="76"/>
      <c r="HB81" s="76"/>
      <c r="HC81" s="76"/>
      <c r="HD81" s="76"/>
      <c r="HE81" s="76"/>
      <c r="HF81" s="76"/>
      <c r="HG81" s="76"/>
      <c r="HH81" s="76"/>
      <c r="HI81" s="76"/>
      <c r="HJ81" s="76"/>
      <c r="HK81" s="76"/>
      <c r="HL81" s="76"/>
      <c r="HM81" s="76"/>
      <c r="HN81" s="76"/>
      <c r="HO81" s="76"/>
      <c r="HP81" s="76"/>
      <c r="HQ81" s="76"/>
      <c r="HR81" s="76"/>
      <c r="HS81" s="76"/>
      <c r="HT81" s="76"/>
      <c r="HU81" s="76"/>
      <c r="HV81" s="76"/>
      <c r="HW81" s="76"/>
      <c r="HX81" s="76"/>
      <c r="HY81" s="76"/>
      <c r="HZ81" s="76"/>
      <c r="IA81" s="76"/>
      <c r="IB81" s="76"/>
      <c r="IC81" s="76"/>
      <c r="ID81" s="76"/>
      <c r="IE81" s="76"/>
      <c r="IF81" s="76"/>
      <c r="IG81" s="76"/>
      <c r="IH81" s="76"/>
      <c r="II81" s="76"/>
      <c r="IJ81" s="76"/>
      <c r="IK81" s="76"/>
      <c r="IL81" s="76"/>
      <c r="IM81" s="76"/>
      <c r="IN81" s="76"/>
      <c r="IO81" s="76"/>
      <c r="IP81" s="76"/>
      <c r="IQ81" s="76"/>
      <c r="IR81" s="76"/>
      <c r="IS81" s="76"/>
      <c r="IT81" s="76"/>
      <c r="IU81" s="76"/>
      <c r="IV81" s="76"/>
      <c r="IW81" s="76"/>
      <c r="IX81" s="76"/>
      <c r="IY81" s="76"/>
      <c r="IZ81" s="76"/>
      <c r="JA81" s="76"/>
      <c r="JB81" s="76"/>
      <c r="JC81" s="76"/>
      <c r="JD81" s="76"/>
      <c r="JE81" s="76"/>
      <c r="JF81" s="76"/>
      <c r="JG81" s="76"/>
      <c r="JH81" s="76"/>
      <c r="JI81" s="76"/>
      <c r="JJ81" s="76"/>
      <c r="JK81" s="76"/>
      <c r="JL81" s="76"/>
      <c r="JM81" s="76"/>
      <c r="JN81" s="76"/>
      <c r="JO81" s="76"/>
      <c r="JP81" s="76"/>
      <c r="JQ81" s="76"/>
      <c r="JR81" s="76"/>
      <c r="JS81" s="76"/>
      <c r="JT81" s="76"/>
      <c r="JU81" s="76"/>
      <c r="JV81" s="76"/>
      <c r="JW81" s="76"/>
      <c r="JX81" s="76"/>
      <c r="JY81" s="76"/>
      <c r="JZ81" s="76"/>
      <c r="KA81" s="76"/>
      <c r="KB81" s="76"/>
      <c r="KC81" s="76"/>
      <c r="KD81" s="76"/>
      <c r="KE81" s="76"/>
      <c r="KF81" s="76"/>
      <c r="KG81" s="76"/>
      <c r="KH81" s="76"/>
      <c r="KI81" s="76"/>
      <c r="KJ81" s="76"/>
      <c r="KK81" s="76"/>
      <c r="KL81" s="76"/>
      <c r="KM81" s="76"/>
      <c r="KN81" s="76"/>
      <c r="KO81" s="76"/>
      <c r="KP81" s="76"/>
      <c r="KQ81" s="76"/>
      <c r="KR81" s="76"/>
      <c r="KS81" s="76"/>
      <c r="KT81" s="76"/>
      <c r="KU81" s="76"/>
      <c r="KV81" s="76"/>
      <c r="KW81" s="76"/>
      <c r="KX81" s="76"/>
      <c r="KY81" s="76"/>
      <c r="KZ81" s="76"/>
      <c r="LA81" s="76"/>
      <c r="LB81" s="76"/>
      <c r="LC81" s="76"/>
      <c r="LD81" s="76"/>
      <c r="LE81" s="76"/>
      <c r="LF81" s="76"/>
      <c r="LG81" s="76"/>
      <c r="LH81" s="76"/>
      <c r="LI81" s="76"/>
      <c r="LJ81" s="76"/>
      <c r="LK81" s="76"/>
      <c r="LL81" s="76"/>
      <c r="LM81" s="76"/>
      <c r="LN81" s="76"/>
      <c r="LO81" s="76"/>
      <c r="LP81" s="76"/>
      <c r="LQ81" s="76"/>
      <c r="LR81" s="76"/>
      <c r="LS81" s="76"/>
      <c r="LT81" s="76"/>
      <c r="LU81" s="76"/>
      <c r="LV81" s="76"/>
      <c r="LW81" s="76"/>
      <c r="LX81" s="76"/>
      <c r="LY81" s="76"/>
      <c r="LZ81" s="76"/>
      <c r="MA81" s="76"/>
      <c r="MB81" s="76"/>
      <c r="MC81" s="76"/>
      <c r="MD81" s="76"/>
      <c r="ME81" s="76"/>
      <c r="MF81" s="76"/>
      <c r="MG81" s="76"/>
      <c r="MH81" s="76"/>
      <c r="MI81" s="76"/>
      <c r="MJ81" s="76"/>
      <c r="MK81" s="76"/>
      <c r="ML81" s="76"/>
      <c r="MM81" s="76"/>
      <c r="MN81" s="76"/>
      <c r="MO81" s="76"/>
      <c r="MP81" s="76"/>
      <c r="MQ81" s="76"/>
      <c r="MR81" s="76"/>
      <c r="MS81" s="76"/>
      <c r="MT81" s="76"/>
      <c r="MU81" s="76"/>
      <c r="MV81" s="76"/>
      <c r="MW81" s="76"/>
      <c r="MX81" s="76"/>
      <c r="MY81" s="76"/>
      <c r="MZ81" s="76"/>
      <c r="NA81" s="76"/>
      <c r="NB81" s="76"/>
      <c r="NC81" s="76"/>
      <c r="ND81" s="76"/>
      <c r="NE81" s="76"/>
      <c r="NF81" s="76"/>
      <c r="NG81" s="76"/>
      <c r="NH81" s="76"/>
      <c r="NI81" s="76"/>
    </row>
    <row r="82" spans="1:374" ht="18" customHeight="1">
      <c r="A82" s="245"/>
      <c r="B82" s="246"/>
      <c r="C82" s="246"/>
      <c r="D82" s="247"/>
      <c r="E82" s="16"/>
      <c r="F82" s="240"/>
      <c r="G82" s="17"/>
      <c r="H82" s="76"/>
      <c r="I82" s="76"/>
      <c r="J82" s="76"/>
      <c r="K82" s="76"/>
      <c r="L82" s="76"/>
      <c r="M82" s="76"/>
      <c r="N82" s="76"/>
      <c r="O82" s="76"/>
      <c r="P82" s="76"/>
      <c r="Q82" s="76"/>
      <c r="R82" s="76"/>
      <c r="S82" s="76"/>
      <c r="T82" s="76"/>
      <c r="U82" s="76"/>
      <c r="V82" s="76"/>
      <c r="W82" s="76"/>
      <c r="X82" s="76"/>
      <c r="Y82" s="76"/>
      <c r="Z82" s="76"/>
      <c r="AA82" s="76"/>
      <c r="AB82" s="76"/>
      <c r="AC82" s="76"/>
      <c r="AD82" s="76"/>
      <c r="AE82" s="76"/>
      <c r="AF82" s="76"/>
      <c r="AG82" s="76"/>
      <c r="AH82" s="76"/>
      <c r="AI82" s="76"/>
      <c r="AJ82" s="76"/>
      <c r="AK82" s="76"/>
      <c r="AL82" s="76"/>
      <c r="AM82" s="76"/>
      <c r="AN82" s="76"/>
      <c r="AO82" s="76"/>
      <c r="AP82" s="76"/>
      <c r="AQ82" s="76"/>
      <c r="AR82" s="76"/>
      <c r="AS82" s="76"/>
      <c r="AT82" s="76"/>
      <c r="AU82" s="76"/>
      <c r="AV82" s="76"/>
      <c r="AW82" s="76"/>
      <c r="AX82" s="76"/>
      <c r="AY82" s="76"/>
      <c r="AZ82" s="76"/>
      <c r="BA82" s="76"/>
      <c r="BB82" s="76"/>
      <c r="BC82" s="76"/>
      <c r="BD82" s="76"/>
      <c r="BE82" s="76"/>
      <c r="BF82" s="76"/>
      <c r="BG82" s="76"/>
      <c r="BH82" s="76"/>
      <c r="BI82" s="76"/>
      <c r="BJ82" s="76"/>
      <c r="BK82" s="76"/>
      <c r="BL82" s="76"/>
      <c r="BM82" s="76"/>
      <c r="BN82" s="76"/>
      <c r="BO82" s="76"/>
      <c r="BP82" s="76"/>
      <c r="BQ82" s="76"/>
      <c r="BR82" s="76"/>
      <c r="BS82" s="76"/>
      <c r="BT82" s="76"/>
      <c r="BU82" s="76"/>
      <c r="BV82" s="76"/>
      <c r="BW82" s="76"/>
      <c r="BX82" s="76"/>
      <c r="BY82" s="76"/>
      <c r="BZ82" s="76"/>
      <c r="CA82" s="76"/>
      <c r="CB82" s="76"/>
      <c r="CC82" s="76"/>
      <c r="CD82" s="76"/>
      <c r="CE82" s="76"/>
      <c r="CF82" s="76"/>
      <c r="CG82" s="76"/>
      <c r="CH82" s="76"/>
      <c r="CI82" s="76"/>
      <c r="CJ82" s="76"/>
      <c r="CK82" s="76"/>
      <c r="CL82" s="76"/>
      <c r="CM82" s="76"/>
      <c r="CN82" s="76"/>
      <c r="CO82" s="76"/>
      <c r="CP82" s="76"/>
      <c r="CQ82" s="76"/>
      <c r="CR82" s="76"/>
      <c r="CS82" s="76"/>
      <c r="CT82" s="76"/>
      <c r="CU82" s="76"/>
      <c r="CV82" s="76"/>
      <c r="CW82" s="76"/>
      <c r="CX82" s="76"/>
      <c r="CY82" s="76"/>
      <c r="CZ82" s="76"/>
      <c r="DA82" s="76"/>
      <c r="DB82" s="76"/>
      <c r="DC82" s="76"/>
      <c r="DD82" s="76"/>
      <c r="DE82" s="76"/>
      <c r="DF82" s="76"/>
      <c r="DG82" s="76"/>
      <c r="DH82" s="76"/>
      <c r="DI82" s="76"/>
      <c r="DJ82" s="76"/>
      <c r="DK82" s="76"/>
      <c r="DL82" s="76"/>
      <c r="DM82" s="76"/>
      <c r="DN82" s="76"/>
      <c r="DO82" s="76"/>
      <c r="DP82" s="76"/>
      <c r="DQ82" s="76"/>
      <c r="DR82" s="76"/>
      <c r="DS82" s="76"/>
      <c r="DT82" s="76"/>
      <c r="DU82" s="76"/>
      <c r="DV82" s="76"/>
      <c r="DW82" s="76"/>
      <c r="DX82" s="76"/>
      <c r="DY82" s="76"/>
      <c r="DZ82" s="76"/>
      <c r="EA82" s="76"/>
      <c r="EB82" s="76"/>
      <c r="EC82" s="76"/>
      <c r="ED82" s="76"/>
      <c r="EE82" s="76"/>
      <c r="EF82" s="76"/>
      <c r="EG82" s="76"/>
      <c r="EH82" s="76"/>
      <c r="EI82" s="76"/>
      <c r="EJ82" s="76"/>
      <c r="EK82" s="76"/>
      <c r="EL82" s="76"/>
      <c r="EM82" s="76"/>
      <c r="EN82" s="76"/>
      <c r="EO82" s="76"/>
      <c r="EP82" s="76"/>
      <c r="EQ82" s="76"/>
      <c r="ER82" s="76"/>
      <c r="ES82" s="76"/>
      <c r="ET82" s="76"/>
      <c r="EU82" s="76"/>
      <c r="EV82" s="76"/>
      <c r="EW82" s="76"/>
      <c r="EX82" s="76"/>
      <c r="EY82" s="76"/>
      <c r="EZ82" s="76"/>
      <c r="FA82" s="76"/>
      <c r="FB82" s="76"/>
      <c r="FC82" s="76"/>
      <c r="FD82" s="76"/>
      <c r="FE82" s="76"/>
      <c r="FF82" s="76"/>
      <c r="FG82" s="76"/>
      <c r="FH82" s="76"/>
      <c r="FI82" s="76"/>
      <c r="FJ82" s="76"/>
      <c r="FK82" s="76"/>
      <c r="FL82" s="76"/>
      <c r="FM82" s="76"/>
      <c r="FN82" s="76"/>
      <c r="FO82" s="76"/>
      <c r="FP82" s="76"/>
      <c r="FQ82" s="76"/>
      <c r="FR82" s="76"/>
      <c r="FS82" s="76"/>
      <c r="FT82" s="76"/>
      <c r="FU82" s="76"/>
      <c r="FV82" s="76"/>
      <c r="FW82" s="76"/>
      <c r="FX82" s="76"/>
      <c r="FY82" s="76"/>
      <c r="FZ82" s="76"/>
      <c r="GA82" s="76"/>
      <c r="GB82" s="76"/>
      <c r="GC82" s="76"/>
      <c r="GD82" s="76"/>
      <c r="GE82" s="76"/>
      <c r="GF82" s="76"/>
      <c r="GG82" s="76"/>
      <c r="GH82" s="76"/>
      <c r="GI82" s="76"/>
      <c r="GJ82" s="76"/>
      <c r="GK82" s="76"/>
      <c r="GL82" s="76"/>
      <c r="GM82" s="76"/>
      <c r="GN82" s="76"/>
      <c r="GO82" s="76"/>
      <c r="GP82" s="76"/>
      <c r="GQ82" s="76"/>
      <c r="GR82" s="76"/>
      <c r="GS82" s="76"/>
      <c r="GT82" s="76"/>
      <c r="GU82" s="76"/>
      <c r="GV82" s="76"/>
      <c r="GW82" s="76"/>
      <c r="GX82" s="76"/>
      <c r="GY82" s="76"/>
      <c r="GZ82" s="76"/>
      <c r="HA82" s="76"/>
      <c r="HB82" s="76"/>
      <c r="HC82" s="76"/>
      <c r="HD82" s="76"/>
      <c r="HE82" s="76"/>
      <c r="HF82" s="76"/>
      <c r="HG82" s="76"/>
      <c r="HH82" s="76"/>
      <c r="HI82" s="76"/>
      <c r="HJ82" s="76"/>
      <c r="HK82" s="76"/>
      <c r="HL82" s="76"/>
      <c r="HM82" s="76"/>
      <c r="HN82" s="76"/>
      <c r="HO82" s="76"/>
      <c r="HP82" s="76"/>
      <c r="HQ82" s="76"/>
      <c r="HR82" s="76"/>
      <c r="HS82" s="76"/>
      <c r="HT82" s="76"/>
      <c r="HU82" s="76"/>
      <c r="HV82" s="76"/>
      <c r="HW82" s="76"/>
      <c r="HX82" s="76"/>
      <c r="HY82" s="76"/>
      <c r="HZ82" s="76"/>
      <c r="IA82" s="76"/>
      <c r="IB82" s="76"/>
      <c r="IC82" s="76"/>
      <c r="ID82" s="76"/>
      <c r="IE82" s="76"/>
      <c r="IF82" s="76"/>
      <c r="IG82" s="76"/>
      <c r="IH82" s="76"/>
      <c r="II82" s="76"/>
      <c r="IJ82" s="76"/>
      <c r="IK82" s="76"/>
      <c r="IL82" s="76"/>
      <c r="IM82" s="76"/>
      <c r="IN82" s="76"/>
      <c r="IO82" s="76"/>
      <c r="IP82" s="76"/>
      <c r="IQ82" s="76"/>
      <c r="IR82" s="76"/>
      <c r="IS82" s="76"/>
      <c r="IT82" s="76"/>
      <c r="IU82" s="76"/>
      <c r="IV82" s="76"/>
      <c r="IW82" s="76"/>
      <c r="IX82" s="76"/>
      <c r="IY82" s="76"/>
      <c r="IZ82" s="76"/>
      <c r="JA82" s="76"/>
      <c r="JB82" s="76"/>
      <c r="JC82" s="76"/>
      <c r="JD82" s="76"/>
      <c r="JE82" s="76"/>
      <c r="JF82" s="76"/>
      <c r="JG82" s="76"/>
      <c r="JH82" s="76"/>
      <c r="JI82" s="76"/>
      <c r="JJ82" s="76"/>
      <c r="JK82" s="76"/>
      <c r="JL82" s="76"/>
      <c r="JM82" s="76"/>
      <c r="JN82" s="76"/>
      <c r="JO82" s="76"/>
      <c r="JP82" s="76"/>
      <c r="JQ82" s="76"/>
      <c r="JR82" s="76"/>
      <c r="JS82" s="76"/>
      <c r="JT82" s="76"/>
      <c r="JU82" s="76"/>
      <c r="JV82" s="76"/>
      <c r="JW82" s="76"/>
      <c r="JX82" s="76"/>
      <c r="JY82" s="76"/>
      <c r="JZ82" s="76"/>
      <c r="KA82" s="76"/>
      <c r="KB82" s="76"/>
      <c r="KC82" s="76"/>
      <c r="KD82" s="76"/>
      <c r="KE82" s="76"/>
      <c r="KF82" s="76"/>
      <c r="KG82" s="76"/>
      <c r="KH82" s="76"/>
      <c r="KI82" s="76"/>
      <c r="KJ82" s="76"/>
      <c r="KK82" s="76"/>
      <c r="KL82" s="76"/>
      <c r="KM82" s="76"/>
      <c r="KN82" s="76"/>
      <c r="KO82" s="76"/>
      <c r="KP82" s="76"/>
      <c r="KQ82" s="76"/>
      <c r="KR82" s="76"/>
      <c r="KS82" s="76"/>
      <c r="KT82" s="76"/>
      <c r="KU82" s="76"/>
      <c r="KV82" s="76"/>
      <c r="KW82" s="76"/>
      <c r="KX82" s="76"/>
      <c r="KY82" s="76"/>
      <c r="KZ82" s="76"/>
      <c r="LA82" s="76"/>
      <c r="LB82" s="76"/>
      <c r="LC82" s="76"/>
      <c r="LD82" s="76"/>
      <c r="LE82" s="76"/>
      <c r="LF82" s="76"/>
      <c r="LG82" s="76"/>
      <c r="LH82" s="76"/>
      <c r="LI82" s="76"/>
      <c r="LJ82" s="76"/>
      <c r="LK82" s="76"/>
      <c r="LL82" s="76"/>
      <c r="LM82" s="76"/>
      <c r="LN82" s="76"/>
      <c r="LO82" s="76"/>
      <c r="LP82" s="76"/>
      <c r="LQ82" s="76"/>
      <c r="LR82" s="76"/>
      <c r="LS82" s="76"/>
      <c r="LT82" s="76"/>
      <c r="LU82" s="76"/>
      <c r="LV82" s="76"/>
      <c r="LW82" s="76"/>
      <c r="LX82" s="76"/>
      <c r="LY82" s="76"/>
      <c r="LZ82" s="76"/>
      <c r="MA82" s="76"/>
      <c r="MB82" s="76"/>
      <c r="MC82" s="76"/>
      <c r="MD82" s="76"/>
      <c r="ME82" s="76"/>
      <c r="MF82" s="76"/>
      <c r="MG82" s="76"/>
      <c r="MH82" s="76"/>
      <c r="MI82" s="76"/>
      <c r="MJ82" s="76"/>
      <c r="MK82" s="76"/>
      <c r="ML82" s="76"/>
      <c r="MM82" s="76"/>
      <c r="MN82" s="76"/>
      <c r="MO82" s="76"/>
      <c r="MP82" s="76"/>
      <c r="MQ82" s="76"/>
      <c r="MR82" s="76"/>
      <c r="MS82" s="76"/>
      <c r="MT82" s="76"/>
      <c r="MU82" s="76"/>
      <c r="MV82" s="76"/>
      <c r="MW82" s="76"/>
      <c r="MX82" s="76"/>
      <c r="MY82" s="76"/>
      <c r="MZ82" s="76"/>
      <c r="NA82" s="76"/>
      <c r="NB82" s="76"/>
      <c r="NC82" s="76"/>
      <c r="ND82" s="76"/>
      <c r="NE82" s="76"/>
      <c r="NF82" s="76"/>
      <c r="NG82" s="76"/>
      <c r="NH82" s="76"/>
      <c r="NI82" s="76"/>
    </row>
    <row r="83" spans="1:374" ht="18" customHeight="1">
      <c r="A83" s="245"/>
      <c r="B83" s="246"/>
      <c r="C83" s="246"/>
      <c r="D83" s="247"/>
      <c r="E83" s="16"/>
      <c r="F83" s="240"/>
      <c r="G83" s="17"/>
      <c r="H83" s="76"/>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76"/>
      <c r="AQ83" s="76"/>
      <c r="AR83" s="76"/>
      <c r="AS83" s="76"/>
      <c r="AT83" s="76"/>
      <c r="AU83" s="76"/>
      <c r="AV83" s="76"/>
      <c r="AW83" s="76"/>
      <c r="AX83" s="76"/>
      <c r="AY83" s="76"/>
      <c r="AZ83" s="76"/>
      <c r="BA83" s="76"/>
      <c r="BB83" s="76"/>
      <c r="BC83" s="76"/>
      <c r="BD83" s="76"/>
      <c r="BE83" s="76"/>
      <c r="BF83" s="76"/>
      <c r="BG83" s="76"/>
      <c r="BH83" s="76"/>
      <c r="BI83" s="76"/>
      <c r="BJ83" s="76"/>
      <c r="BK83" s="76"/>
      <c r="BL83" s="76"/>
      <c r="BM83" s="76"/>
      <c r="BN83" s="76"/>
      <c r="BO83" s="76"/>
      <c r="BP83" s="76"/>
      <c r="BQ83" s="76"/>
      <c r="BR83" s="76"/>
      <c r="BS83" s="76"/>
      <c r="BT83" s="76"/>
      <c r="BU83" s="76"/>
      <c r="BV83" s="76"/>
      <c r="BW83" s="76"/>
      <c r="BX83" s="76"/>
      <c r="BY83" s="76"/>
      <c r="BZ83" s="76"/>
      <c r="CA83" s="76"/>
      <c r="CB83" s="76"/>
      <c r="CC83" s="76"/>
      <c r="CD83" s="76"/>
      <c r="CE83" s="76"/>
      <c r="CF83" s="76"/>
      <c r="CG83" s="76"/>
      <c r="CH83" s="76"/>
      <c r="CI83" s="76"/>
      <c r="CJ83" s="76"/>
      <c r="CK83" s="76"/>
      <c r="CL83" s="76"/>
      <c r="CM83" s="76"/>
      <c r="CN83" s="76"/>
      <c r="CO83" s="76"/>
      <c r="CP83" s="76"/>
      <c r="CQ83" s="76"/>
      <c r="CR83" s="76"/>
      <c r="CS83" s="76"/>
      <c r="CT83" s="76"/>
      <c r="CU83" s="76"/>
      <c r="CV83" s="76"/>
      <c r="CW83" s="76"/>
      <c r="CX83" s="76"/>
      <c r="CY83" s="76"/>
      <c r="CZ83" s="76"/>
      <c r="DA83" s="76"/>
      <c r="DB83" s="76"/>
      <c r="DC83" s="76"/>
      <c r="DD83" s="76"/>
      <c r="DE83" s="76"/>
      <c r="DF83" s="76"/>
      <c r="DG83" s="76"/>
      <c r="DH83" s="76"/>
      <c r="DI83" s="76"/>
      <c r="DJ83" s="76"/>
      <c r="DK83" s="76"/>
      <c r="DL83" s="76"/>
      <c r="DM83" s="76"/>
      <c r="DN83" s="76"/>
      <c r="DO83" s="76"/>
      <c r="DP83" s="76"/>
      <c r="DQ83" s="76"/>
      <c r="DR83" s="76"/>
      <c r="DS83" s="76"/>
      <c r="DT83" s="76"/>
      <c r="DU83" s="76"/>
      <c r="DV83" s="76"/>
      <c r="DW83" s="76"/>
      <c r="DX83" s="76"/>
      <c r="DY83" s="76"/>
      <c r="DZ83" s="76"/>
      <c r="EA83" s="76"/>
      <c r="EB83" s="76"/>
      <c r="EC83" s="76"/>
      <c r="ED83" s="76"/>
      <c r="EE83" s="76"/>
      <c r="EF83" s="76"/>
      <c r="EG83" s="76"/>
      <c r="EH83" s="76"/>
      <c r="EI83" s="76"/>
      <c r="EJ83" s="76"/>
      <c r="EK83" s="76"/>
      <c r="EL83" s="76"/>
      <c r="EM83" s="76"/>
      <c r="EN83" s="76"/>
      <c r="EO83" s="76"/>
      <c r="EP83" s="76"/>
      <c r="EQ83" s="76"/>
      <c r="ER83" s="76"/>
      <c r="ES83" s="76"/>
      <c r="ET83" s="76"/>
      <c r="EU83" s="76"/>
      <c r="EV83" s="76"/>
      <c r="EW83" s="76"/>
      <c r="EX83" s="76"/>
      <c r="EY83" s="76"/>
      <c r="EZ83" s="76"/>
      <c r="FA83" s="76"/>
      <c r="FB83" s="76"/>
      <c r="FC83" s="76"/>
      <c r="FD83" s="76"/>
      <c r="FE83" s="76"/>
      <c r="FF83" s="76"/>
      <c r="FG83" s="76"/>
      <c r="FH83" s="76"/>
      <c r="FI83" s="76"/>
      <c r="FJ83" s="76"/>
      <c r="FK83" s="76"/>
      <c r="FL83" s="76"/>
      <c r="FM83" s="76"/>
      <c r="FN83" s="76"/>
      <c r="FO83" s="76"/>
      <c r="FP83" s="76"/>
      <c r="FQ83" s="76"/>
      <c r="FR83" s="76"/>
      <c r="FS83" s="76"/>
      <c r="FT83" s="76"/>
      <c r="FU83" s="76"/>
      <c r="FV83" s="76"/>
      <c r="FW83" s="76"/>
      <c r="FX83" s="76"/>
      <c r="FY83" s="76"/>
      <c r="FZ83" s="76"/>
      <c r="GA83" s="76"/>
      <c r="GB83" s="76"/>
      <c r="GC83" s="76"/>
      <c r="GD83" s="76"/>
      <c r="GE83" s="76"/>
      <c r="GF83" s="76"/>
      <c r="GG83" s="76"/>
      <c r="GH83" s="76"/>
      <c r="GI83" s="76"/>
      <c r="GJ83" s="76"/>
      <c r="GK83" s="76"/>
      <c r="GL83" s="76"/>
      <c r="GM83" s="76"/>
      <c r="GN83" s="76"/>
      <c r="GO83" s="76"/>
      <c r="GP83" s="76"/>
      <c r="GQ83" s="76"/>
      <c r="GR83" s="76"/>
      <c r="GS83" s="76"/>
      <c r="GT83" s="76"/>
      <c r="GU83" s="76"/>
      <c r="GV83" s="76"/>
      <c r="GW83" s="76"/>
      <c r="GX83" s="76"/>
      <c r="GY83" s="76"/>
      <c r="GZ83" s="76"/>
      <c r="HA83" s="76"/>
      <c r="HB83" s="76"/>
      <c r="HC83" s="76"/>
      <c r="HD83" s="76"/>
      <c r="HE83" s="76"/>
      <c r="HF83" s="76"/>
      <c r="HG83" s="76"/>
      <c r="HH83" s="76"/>
      <c r="HI83" s="76"/>
      <c r="HJ83" s="76"/>
      <c r="HK83" s="76"/>
      <c r="HL83" s="76"/>
      <c r="HM83" s="76"/>
      <c r="HN83" s="76"/>
      <c r="HO83" s="76"/>
      <c r="HP83" s="76"/>
      <c r="HQ83" s="76"/>
      <c r="HR83" s="76"/>
      <c r="HS83" s="76"/>
      <c r="HT83" s="76"/>
      <c r="HU83" s="76"/>
      <c r="HV83" s="76"/>
      <c r="HW83" s="76"/>
      <c r="HX83" s="76"/>
      <c r="HY83" s="76"/>
      <c r="HZ83" s="76"/>
      <c r="IA83" s="76"/>
      <c r="IB83" s="76"/>
      <c r="IC83" s="76"/>
      <c r="ID83" s="76"/>
      <c r="IE83" s="76"/>
      <c r="IF83" s="76"/>
      <c r="IG83" s="76"/>
      <c r="IH83" s="76"/>
      <c r="II83" s="76"/>
      <c r="IJ83" s="76"/>
      <c r="IK83" s="76"/>
      <c r="IL83" s="76"/>
      <c r="IM83" s="76"/>
      <c r="IN83" s="76"/>
      <c r="IO83" s="76"/>
      <c r="IP83" s="76"/>
      <c r="IQ83" s="76"/>
      <c r="IR83" s="76"/>
      <c r="IS83" s="76"/>
      <c r="IT83" s="76"/>
      <c r="IU83" s="76"/>
      <c r="IV83" s="76"/>
      <c r="IW83" s="76"/>
      <c r="IX83" s="76"/>
      <c r="IY83" s="76"/>
      <c r="IZ83" s="76"/>
      <c r="JA83" s="76"/>
      <c r="JB83" s="76"/>
      <c r="JC83" s="76"/>
      <c r="JD83" s="76"/>
      <c r="JE83" s="76"/>
      <c r="JF83" s="76"/>
      <c r="JG83" s="76"/>
      <c r="JH83" s="76"/>
      <c r="JI83" s="76"/>
      <c r="JJ83" s="76"/>
      <c r="JK83" s="76"/>
      <c r="JL83" s="76"/>
      <c r="JM83" s="76"/>
      <c r="JN83" s="76"/>
      <c r="JO83" s="76"/>
      <c r="JP83" s="76"/>
      <c r="JQ83" s="76"/>
      <c r="JR83" s="76"/>
      <c r="JS83" s="76"/>
      <c r="JT83" s="76"/>
      <c r="JU83" s="76"/>
      <c r="JV83" s="76"/>
      <c r="JW83" s="76"/>
      <c r="JX83" s="76"/>
      <c r="JY83" s="76"/>
      <c r="JZ83" s="76"/>
      <c r="KA83" s="76"/>
      <c r="KB83" s="76"/>
      <c r="KC83" s="76"/>
      <c r="KD83" s="76"/>
      <c r="KE83" s="76"/>
      <c r="KF83" s="76"/>
      <c r="KG83" s="76"/>
      <c r="KH83" s="76"/>
      <c r="KI83" s="76"/>
      <c r="KJ83" s="76"/>
      <c r="KK83" s="76"/>
      <c r="KL83" s="76"/>
      <c r="KM83" s="76"/>
      <c r="KN83" s="76"/>
      <c r="KO83" s="76"/>
      <c r="KP83" s="76"/>
      <c r="KQ83" s="76"/>
      <c r="KR83" s="76"/>
      <c r="KS83" s="76"/>
      <c r="KT83" s="76"/>
      <c r="KU83" s="76"/>
      <c r="KV83" s="76"/>
      <c r="KW83" s="76"/>
      <c r="KX83" s="76"/>
      <c r="KY83" s="76"/>
      <c r="KZ83" s="76"/>
      <c r="LA83" s="76"/>
      <c r="LB83" s="76"/>
      <c r="LC83" s="76"/>
      <c r="LD83" s="76"/>
      <c r="LE83" s="76"/>
      <c r="LF83" s="76"/>
      <c r="LG83" s="76"/>
      <c r="LH83" s="76"/>
      <c r="LI83" s="76"/>
      <c r="LJ83" s="76"/>
      <c r="LK83" s="76"/>
      <c r="LL83" s="76"/>
      <c r="LM83" s="76"/>
      <c r="LN83" s="76"/>
      <c r="LO83" s="76"/>
      <c r="LP83" s="76"/>
      <c r="LQ83" s="76"/>
      <c r="LR83" s="76"/>
      <c r="LS83" s="76"/>
      <c r="LT83" s="76"/>
      <c r="LU83" s="76"/>
      <c r="LV83" s="76"/>
      <c r="LW83" s="76"/>
      <c r="LX83" s="76"/>
      <c r="LY83" s="76"/>
      <c r="LZ83" s="76"/>
      <c r="MA83" s="76"/>
      <c r="MB83" s="76"/>
      <c r="MC83" s="76"/>
      <c r="MD83" s="76"/>
      <c r="ME83" s="76"/>
      <c r="MF83" s="76"/>
      <c r="MG83" s="76"/>
      <c r="MH83" s="76"/>
      <c r="MI83" s="76"/>
      <c r="MJ83" s="76"/>
      <c r="MK83" s="76"/>
      <c r="ML83" s="76"/>
      <c r="MM83" s="76"/>
      <c r="MN83" s="76"/>
      <c r="MO83" s="76"/>
      <c r="MP83" s="76"/>
      <c r="MQ83" s="76"/>
      <c r="MR83" s="76"/>
      <c r="MS83" s="76"/>
      <c r="MT83" s="76"/>
      <c r="MU83" s="76"/>
      <c r="MV83" s="76"/>
      <c r="MW83" s="76"/>
      <c r="MX83" s="76"/>
      <c r="MY83" s="76"/>
      <c r="MZ83" s="76"/>
      <c r="NA83" s="76"/>
      <c r="NB83" s="76"/>
      <c r="NC83" s="76"/>
      <c r="ND83" s="76"/>
      <c r="NE83" s="76"/>
      <c r="NF83" s="76"/>
      <c r="NG83" s="76"/>
      <c r="NH83" s="76"/>
      <c r="NI83" s="76"/>
    </row>
    <row r="84" spans="1:374" ht="18" customHeight="1">
      <c r="A84" s="245"/>
      <c r="B84" s="246"/>
      <c r="C84" s="246"/>
      <c r="D84" s="247"/>
      <c r="E84" s="20"/>
      <c r="F84" s="241"/>
      <c r="G84" s="21"/>
      <c r="H84" s="76"/>
      <c r="I84" s="76"/>
      <c r="J84" s="76"/>
      <c r="K84" s="76"/>
      <c r="L84" s="76"/>
      <c r="M84" s="76"/>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c r="BJ84" s="76"/>
      <c r="BK84" s="76"/>
      <c r="BL84" s="76"/>
      <c r="BM84" s="76"/>
      <c r="BN84" s="76"/>
      <c r="BO84" s="76"/>
      <c r="BP84" s="76"/>
      <c r="BQ84" s="76"/>
      <c r="BR84" s="76"/>
      <c r="BS84" s="76"/>
      <c r="BT84" s="76"/>
      <c r="BU84" s="76"/>
      <c r="BV84" s="76"/>
      <c r="BW84" s="76"/>
      <c r="BX84" s="76"/>
      <c r="BY84" s="76"/>
      <c r="BZ84" s="76"/>
      <c r="CA84" s="76"/>
      <c r="CB84" s="76"/>
      <c r="CC84" s="76"/>
      <c r="CD84" s="76"/>
      <c r="CE84" s="76"/>
      <c r="CF84" s="76"/>
      <c r="CG84" s="76"/>
      <c r="CH84" s="76"/>
      <c r="CI84" s="76"/>
      <c r="CJ84" s="76"/>
      <c r="CK84" s="76"/>
      <c r="CL84" s="76"/>
      <c r="CM84" s="76"/>
      <c r="CN84" s="76"/>
      <c r="CO84" s="76"/>
      <c r="CP84" s="76"/>
      <c r="CQ84" s="76"/>
      <c r="CR84" s="76"/>
      <c r="CS84" s="76"/>
      <c r="CT84" s="76"/>
      <c r="CU84" s="76"/>
      <c r="CV84" s="76"/>
      <c r="CW84" s="76"/>
      <c r="CX84" s="76"/>
      <c r="CY84" s="76"/>
      <c r="CZ84" s="76"/>
      <c r="DA84" s="76"/>
      <c r="DB84" s="76"/>
      <c r="DC84" s="76"/>
      <c r="DD84" s="76"/>
      <c r="DE84" s="76"/>
      <c r="DF84" s="76"/>
      <c r="DG84" s="76"/>
      <c r="DH84" s="76"/>
      <c r="DI84" s="76"/>
      <c r="DJ84" s="76"/>
      <c r="DK84" s="76"/>
      <c r="DL84" s="76"/>
      <c r="DM84" s="76"/>
      <c r="DN84" s="76"/>
      <c r="DO84" s="76"/>
      <c r="DP84" s="76"/>
      <c r="DQ84" s="76"/>
      <c r="DR84" s="76"/>
      <c r="DS84" s="76"/>
      <c r="DT84" s="76"/>
      <c r="DU84" s="76"/>
      <c r="DV84" s="76"/>
      <c r="DW84" s="76"/>
      <c r="DX84" s="76"/>
      <c r="DY84" s="76"/>
      <c r="DZ84" s="76"/>
      <c r="EA84" s="76"/>
      <c r="EB84" s="76"/>
      <c r="EC84" s="76"/>
      <c r="ED84" s="76"/>
      <c r="EE84" s="76"/>
      <c r="EF84" s="76"/>
      <c r="EG84" s="76"/>
      <c r="EH84" s="76"/>
      <c r="EI84" s="76"/>
      <c r="EJ84" s="76"/>
      <c r="EK84" s="76"/>
      <c r="EL84" s="76"/>
      <c r="EM84" s="76"/>
      <c r="EN84" s="76"/>
      <c r="EO84" s="76"/>
      <c r="EP84" s="76"/>
      <c r="EQ84" s="76"/>
      <c r="ER84" s="76"/>
      <c r="ES84" s="76"/>
      <c r="ET84" s="76"/>
      <c r="EU84" s="76"/>
      <c r="EV84" s="76"/>
      <c r="EW84" s="76"/>
      <c r="EX84" s="76"/>
      <c r="EY84" s="76"/>
      <c r="EZ84" s="76"/>
      <c r="FA84" s="76"/>
      <c r="FB84" s="76"/>
      <c r="FC84" s="76"/>
      <c r="FD84" s="76"/>
      <c r="FE84" s="76"/>
      <c r="FF84" s="76"/>
      <c r="FG84" s="76"/>
      <c r="FH84" s="76"/>
      <c r="FI84" s="76"/>
      <c r="FJ84" s="76"/>
      <c r="FK84" s="76"/>
      <c r="FL84" s="76"/>
      <c r="FM84" s="76"/>
      <c r="FN84" s="76"/>
      <c r="FO84" s="76"/>
      <c r="FP84" s="76"/>
      <c r="FQ84" s="76"/>
      <c r="FR84" s="76"/>
      <c r="FS84" s="76"/>
      <c r="FT84" s="76"/>
      <c r="FU84" s="76"/>
      <c r="FV84" s="76"/>
      <c r="FW84" s="76"/>
      <c r="FX84" s="76"/>
      <c r="FY84" s="76"/>
      <c r="FZ84" s="76"/>
      <c r="GA84" s="76"/>
      <c r="GB84" s="76"/>
      <c r="GC84" s="76"/>
      <c r="GD84" s="76"/>
      <c r="GE84" s="76"/>
      <c r="GF84" s="76"/>
      <c r="GG84" s="76"/>
      <c r="GH84" s="76"/>
      <c r="GI84" s="76"/>
      <c r="GJ84" s="76"/>
      <c r="GK84" s="76"/>
      <c r="GL84" s="76"/>
      <c r="GM84" s="76"/>
      <c r="GN84" s="76"/>
      <c r="GO84" s="76"/>
      <c r="GP84" s="76"/>
      <c r="GQ84" s="76"/>
      <c r="GR84" s="76"/>
      <c r="GS84" s="76"/>
      <c r="GT84" s="76"/>
      <c r="GU84" s="76"/>
      <c r="GV84" s="76"/>
      <c r="GW84" s="76"/>
      <c r="GX84" s="76"/>
      <c r="GY84" s="76"/>
      <c r="GZ84" s="76"/>
      <c r="HA84" s="76"/>
      <c r="HB84" s="76"/>
      <c r="HC84" s="76"/>
      <c r="HD84" s="76"/>
      <c r="HE84" s="76"/>
      <c r="HF84" s="76"/>
      <c r="HG84" s="76"/>
      <c r="HH84" s="76"/>
      <c r="HI84" s="76"/>
      <c r="HJ84" s="76"/>
      <c r="HK84" s="76"/>
      <c r="HL84" s="76"/>
      <c r="HM84" s="76"/>
      <c r="HN84" s="76"/>
      <c r="HO84" s="76"/>
      <c r="HP84" s="76"/>
      <c r="HQ84" s="76"/>
      <c r="HR84" s="76"/>
      <c r="HS84" s="76"/>
      <c r="HT84" s="76"/>
      <c r="HU84" s="76"/>
      <c r="HV84" s="76"/>
      <c r="HW84" s="76"/>
      <c r="HX84" s="76"/>
      <c r="HY84" s="76"/>
      <c r="HZ84" s="76"/>
      <c r="IA84" s="76"/>
      <c r="IB84" s="76"/>
      <c r="IC84" s="76"/>
      <c r="ID84" s="76"/>
      <c r="IE84" s="76"/>
      <c r="IF84" s="76"/>
      <c r="IG84" s="76"/>
      <c r="IH84" s="76"/>
      <c r="II84" s="76"/>
      <c r="IJ84" s="76"/>
      <c r="IK84" s="76"/>
      <c r="IL84" s="76"/>
      <c r="IM84" s="76"/>
      <c r="IN84" s="76"/>
      <c r="IO84" s="76"/>
      <c r="IP84" s="76"/>
      <c r="IQ84" s="76"/>
      <c r="IR84" s="76"/>
      <c r="IS84" s="76"/>
      <c r="IT84" s="76"/>
      <c r="IU84" s="76"/>
      <c r="IV84" s="76"/>
      <c r="IW84" s="76"/>
      <c r="IX84" s="76"/>
      <c r="IY84" s="76"/>
      <c r="IZ84" s="76"/>
      <c r="JA84" s="76"/>
      <c r="JB84" s="76"/>
      <c r="JC84" s="76"/>
      <c r="JD84" s="76"/>
      <c r="JE84" s="76"/>
      <c r="JF84" s="76"/>
      <c r="JG84" s="76"/>
      <c r="JH84" s="76"/>
      <c r="JI84" s="76"/>
      <c r="JJ84" s="76"/>
      <c r="JK84" s="76"/>
      <c r="JL84" s="76"/>
      <c r="JM84" s="76"/>
      <c r="JN84" s="76"/>
      <c r="JO84" s="76"/>
      <c r="JP84" s="76"/>
      <c r="JQ84" s="76"/>
      <c r="JR84" s="76"/>
      <c r="JS84" s="76"/>
      <c r="JT84" s="76"/>
      <c r="JU84" s="76"/>
      <c r="JV84" s="76"/>
      <c r="JW84" s="76"/>
      <c r="JX84" s="76"/>
      <c r="JY84" s="76"/>
      <c r="JZ84" s="76"/>
      <c r="KA84" s="76"/>
      <c r="KB84" s="76"/>
      <c r="KC84" s="76"/>
      <c r="KD84" s="76"/>
      <c r="KE84" s="76"/>
      <c r="KF84" s="76"/>
      <c r="KG84" s="76"/>
      <c r="KH84" s="76"/>
      <c r="KI84" s="76"/>
      <c r="KJ84" s="76"/>
      <c r="KK84" s="76"/>
      <c r="KL84" s="76"/>
      <c r="KM84" s="76"/>
      <c r="KN84" s="76"/>
      <c r="KO84" s="76"/>
      <c r="KP84" s="76"/>
      <c r="KQ84" s="76"/>
      <c r="KR84" s="76"/>
      <c r="KS84" s="76"/>
      <c r="KT84" s="76"/>
      <c r="KU84" s="76"/>
      <c r="KV84" s="76"/>
      <c r="KW84" s="76"/>
      <c r="KX84" s="76"/>
      <c r="KY84" s="76"/>
      <c r="KZ84" s="76"/>
      <c r="LA84" s="76"/>
      <c r="LB84" s="76"/>
      <c r="LC84" s="76"/>
      <c r="LD84" s="76"/>
      <c r="LE84" s="76"/>
      <c r="LF84" s="76"/>
      <c r="LG84" s="76"/>
      <c r="LH84" s="76"/>
      <c r="LI84" s="76"/>
      <c r="LJ84" s="76"/>
      <c r="LK84" s="76"/>
      <c r="LL84" s="76"/>
      <c r="LM84" s="76"/>
      <c r="LN84" s="76"/>
      <c r="LO84" s="76"/>
      <c r="LP84" s="76"/>
      <c r="LQ84" s="76"/>
      <c r="LR84" s="76"/>
      <c r="LS84" s="76"/>
      <c r="LT84" s="76"/>
      <c r="LU84" s="76"/>
      <c r="LV84" s="76"/>
      <c r="LW84" s="76"/>
      <c r="LX84" s="76"/>
      <c r="LY84" s="76"/>
      <c r="LZ84" s="76"/>
      <c r="MA84" s="76"/>
      <c r="MB84" s="76"/>
      <c r="MC84" s="76"/>
      <c r="MD84" s="76"/>
      <c r="ME84" s="76"/>
      <c r="MF84" s="76"/>
      <c r="MG84" s="76"/>
      <c r="MH84" s="76"/>
      <c r="MI84" s="76"/>
      <c r="MJ84" s="76"/>
      <c r="MK84" s="76"/>
      <c r="ML84" s="76"/>
      <c r="MM84" s="76"/>
      <c r="MN84" s="76"/>
      <c r="MO84" s="76"/>
      <c r="MP84" s="76"/>
      <c r="MQ84" s="76"/>
      <c r="MR84" s="76"/>
      <c r="MS84" s="76"/>
      <c r="MT84" s="76"/>
      <c r="MU84" s="76"/>
      <c r="MV84" s="76"/>
      <c r="MW84" s="76"/>
      <c r="MX84" s="76"/>
      <c r="MY84" s="76"/>
      <c r="MZ84" s="76"/>
      <c r="NA84" s="76"/>
      <c r="NB84" s="76"/>
      <c r="NC84" s="76"/>
      <c r="ND84" s="76"/>
      <c r="NE84" s="76"/>
      <c r="NF84" s="76"/>
      <c r="NG84" s="76"/>
      <c r="NH84" s="76"/>
      <c r="NI84" s="76"/>
    </row>
    <row r="85" spans="1:374" ht="18" customHeight="1">
      <c r="A85" s="248"/>
      <c r="B85" s="249"/>
      <c r="C85" s="249"/>
      <c r="D85" s="250"/>
      <c r="E85" s="101"/>
      <c r="F85" s="102" t="str">
        <f>Après_Journée</f>
        <v>HHO</v>
      </c>
      <c r="G85" s="103"/>
      <c r="H85" s="76"/>
      <c r="I85" s="76"/>
      <c r="J85" s="76"/>
      <c r="K85" s="76"/>
      <c r="L85" s="76"/>
      <c r="M85" s="76"/>
      <c r="N85" s="76"/>
      <c r="O85" s="76"/>
      <c r="P85" s="76"/>
      <c r="Q85" s="76"/>
      <c r="R85" s="76"/>
      <c r="S85" s="76"/>
      <c r="T85" s="76"/>
      <c r="U85" s="76"/>
      <c r="V85" s="76"/>
      <c r="W85" s="76"/>
      <c r="X85" s="76"/>
      <c r="Y85" s="76"/>
      <c r="Z85" s="76"/>
      <c r="AA85" s="76"/>
      <c r="AB85" s="76"/>
      <c r="AC85" s="76"/>
      <c r="AD85" s="76"/>
      <c r="AE85" s="76"/>
      <c r="AF85" s="76"/>
      <c r="AG85" s="76"/>
      <c r="AH85" s="76"/>
      <c r="AI85" s="76"/>
      <c r="AJ85" s="76"/>
      <c r="AK85" s="76"/>
      <c r="AL85" s="76"/>
      <c r="AM85" s="76"/>
      <c r="AN85" s="76"/>
      <c r="AO85" s="76"/>
      <c r="AP85" s="76"/>
      <c r="AQ85" s="76"/>
      <c r="AR85" s="76"/>
      <c r="AS85" s="76"/>
      <c r="AT85" s="76"/>
      <c r="AU85" s="76"/>
      <c r="AV85" s="76"/>
      <c r="AW85" s="76"/>
      <c r="AX85" s="76"/>
      <c r="AY85" s="76"/>
      <c r="AZ85" s="76"/>
      <c r="BA85" s="76"/>
      <c r="BB85" s="76"/>
      <c r="BC85" s="76"/>
      <c r="BD85" s="76"/>
      <c r="BE85" s="76"/>
      <c r="BF85" s="76"/>
      <c r="BG85" s="76"/>
      <c r="BH85" s="76"/>
      <c r="BI85" s="76"/>
      <c r="BJ85" s="76"/>
      <c r="BK85" s="76"/>
      <c r="BL85" s="76"/>
      <c r="BM85" s="76"/>
      <c r="BN85" s="76"/>
      <c r="BO85" s="76"/>
      <c r="BP85" s="76"/>
      <c r="BQ85" s="76"/>
      <c r="BR85" s="76"/>
      <c r="BS85" s="76"/>
      <c r="BT85" s="76"/>
      <c r="BU85" s="76"/>
      <c r="BV85" s="76"/>
      <c r="BW85" s="76"/>
      <c r="BX85" s="76"/>
      <c r="BY85" s="76"/>
      <c r="BZ85" s="76"/>
      <c r="CA85" s="76"/>
      <c r="CB85" s="76"/>
      <c r="CC85" s="76"/>
      <c r="CD85" s="76"/>
      <c r="CE85" s="76"/>
      <c r="CF85" s="76"/>
      <c r="CG85" s="76"/>
      <c r="CH85" s="76"/>
      <c r="CI85" s="76"/>
      <c r="CJ85" s="76"/>
      <c r="CK85" s="76"/>
      <c r="CL85" s="76"/>
      <c r="CM85" s="76"/>
      <c r="CN85" s="76"/>
      <c r="CO85" s="76"/>
      <c r="CP85" s="76"/>
      <c r="CQ85" s="76"/>
      <c r="CR85" s="76"/>
      <c r="CS85" s="76"/>
      <c r="CT85" s="76"/>
      <c r="CU85" s="76"/>
      <c r="CV85" s="76"/>
      <c r="CW85" s="76"/>
      <c r="CX85" s="76"/>
      <c r="CY85" s="76"/>
      <c r="CZ85" s="76"/>
      <c r="DA85" s="76"/>
      <c r="DB85" s="76"/>
      <c r="DC85" s="76"/>
      <c r="DD85" s="76"/>
      <c r="DE85" s="76"/>
      <c r="DF85" s="76"/>
      <c r="DG85" s="76"/>
      <c r="DH85" s="76"/>
      <c r="DI85" s="76"/>
      <c r="DJ85" s="76"/>
      <c r="DK85" s="76"/>
      <c r="DL85" s="76"/>
      <c r="DM85" s="76"/>
      <c r="DN85" s="76"/>
      <c r="DO85" s="76"/>
      <c r="DP85" s="76"/>
      <c r="DQ85" s="76"/>
      <c r="DR85" s="76"/>
      <c r="DS85" s="76"/>
      <c r="DT85" s="76"/>
      <c r="DU85" s="76"/>
      <c r="DV85" s="76"/>
      <c r="DW85" s="76"/>
      <c r="DX85" s="76"/>
      <c r="DY85" s="76"/>
      <c r="DZ85" s="76"/>
      <c r="EA85" s="76"/>
      <c r="EB85" s="76"/>
      <c r="EC85" s="76"/>
      <c r="ED85" s="76"/>
      <c r="EE85" s="76"/>
      <c r="EF85" s="76"/>
      <c r="EG85" s="76"/>
      <c r="EH85" s="76"/>
      <c r="EI85" s="76"/>
      <c r="EJ85" s="76"/>
      <c r="EK85" s="76"/>
      <c r="EL85" s="76"/>
      <c r="EM85" s="76"/>
      <c r="EN85" s="76"/>
      <c r="EO85" s="76"/>
      <c r="EP85" s="76"/>
      <c r="EQ85" s="76"/>
      <c r="ER85" s="76"/>
      <c r="ES85" s="76"/>
      <c r="ET85" s="76"/>
      <c r="EU85" s="76"/>
      <c r="EV85" s="76"/>
      <c r="EW85" s="76"/>
      <c r="EX85" s="76"/>
      <c r="EY85" s="76"/>
      <c r="EZ85" s="76"/>
      <c r="FA85" s="76"/>
      <c r="FB85" s="76"/>
      <c r="FC85" s="76"/>
      <c r="FD85" s="76"/>
      <c r="FE85" s="76"/>
      <c r="FF85" s="76"/>
      <c r="FG85" s="76"/>
      <c r="FH85" s="76"/>
      <c r="FI85" s="76"/>
      <c r="FJ85" s="76"/>
      <c r="FK85" s="76"/>
      <c r="FL85" s="76"/>
      <c r="FM85" s="76"/>
      <c r="FN85" s="76"/>
      <c r="FO85" s="76"/>
      <c r="FP85" s="76"/>
      <c r="FQ85" s="76"/>
      <c r="FR85" s="76"/>
      <c r="FS85" s="76"/>
      <c r="FT85" s="76"/>
      <c r="FU85" s="76"/>
      <c r="FV85" s="76"/>
      <c r="FW85" s="76"/>
      <c r="FX85" s="76"/>
      <c r="FY85" s="76"/>
      <c r="FZ85" s="76"/>
      <c r="GA85" s="76"/>
      <c r="GB85" s="76"/>
      <c r="GC85" s="76"/>
      <c r="GD85" s="76"/>
      <c r="GE85" s="76"/>
      <c r="GF85" s="76"/>
      <c r="GG85" s="76"/>
      <c r="GH85" s="76"/>
      <c r="GI85" s="76"/>
      <c r="GJ85" s="76"/>
      <c r="GK85" s="76"/>
      <c r="GL85" s="76"/>
      <c r="GM85" s="76"/>
      <c r="GN85" s="76"/>
      <c r="GO85" s="76"/>
      <c r="GP85" s="76"/>
      <c r="GQ85" s="76"/>
      <c r="GR85" s="76"/>
      <c r="GS85" s="76"/>
      <c r="GT85" s="76"/>
      <c r="GU85" s="76"/>
      <c r="GV85" s="76"/>
      <c r="GW85" s="76"/>
      <c r="GX85" s="76"/>
      <c r="GY85" s="76"/>
      <c r="GZ85" s="76"/>
      <c r="HA85" s="76"/>
      <c r="HB85" s="76"/>
      <c r="HC85" s="76"/>
      <c r="HD85" s="76"/>
      <c r="HE85" s="76"/>
      <c r="HF85" s="76"/>
      <c r="HG85" s="76"/>
      <c r="HH85" s="76"/>
      <c r="HI85" s="76"/>
      <c r="HJ85" s="76"/>
      <c r="HK85" s="76"/>
      <c r="HL85" s="76"/>
      <c r="HM85" s="76"/>
      <c r="HN85" s="76"/>
      <c r="HO85" s="76"/>
      <c r="HP85" s="76"/>
      <c r="HQ85" s="76"/>
      <c r="HR85" s="76"/>
      <c r="HS85" s="76"/>
      <c r="HT85" s="76"/>
      <c r="HU85" s="76"/>
      <c r="HV85" s="76"/>
      <c r="HW85" s="76"/>
      <c r="HX85" s="76"/>
      <c r="HY85" s="76"/>
      <c r="HZ85" s="76"/>
      <c r="IA85" s="76"/>
      <c r="IB85" s="76"/>
      <c r="IC85" s="76"/>
      <c r="ID85" s="76"/>
      <c r="IE85" s="76"/>
      <c r="IF85" s="76"/>
      <c r="IG85" s="76"/>
      <c r="IH85" s="76"/>
      <c r="II85" s="76"/>
      <c r="IJ85" s="76"/>
      <c r="IK85" s="76"/>
      <c r="IL85" s="76"/>
      <c r="IM85" s="76"/>
      <c r="IN85" s="76"/>
      <c r="IO85" s="76"/>
      <c r="IP85" s="76"/>
      <c r="IQ85" s="76"/>
      <c r="IR85" s="76"/>
      <c r="IS85" s="76"/>
      <c r="IT85" s="76"/>
      <c r="IU85" s="76"/>
      <c r="IV85" s="76"/>
      <c r="IW85" s="76"/>
      <c r="IX85" s="76"/>
      <c r="IY85" s="76"/>
      <c r="IZ85" s="76"/>
      <c r="JA85" s="76"/>
      <c r="JB85" s="76"/>
      <c r="JC85" s="76"/>
      <c r="JD85" s="76"/>
      <c r="JE85" s="76"/>
      <c r="JF85" s="76"/>
      <c r="JG85" s="76"/>
      <c r="JH85" s="76"/>
      <c r="JI85" s="76"/>
      <c r="JJ85" s="76"/>
      <c r="JK85" s="76"/>
      <c r="JL85" s="76"/>
      <c r="JM85" s="76"/>
      <c r="JN85" s="76"/>
      <c r="JO85" s="76"/>
      <c r="JP85" s="76"/>
      <c r="JQ85" s="76"/>
      <c r="JR85" s="76"/>
      <c r="JS85" s="76"/>
      <c r="JT85" s="76"/>
      <c r="JU85" s="76"/>
      <c r="JV85" s="76"/>
      <c r="JW85" s="76"/>
      <c r="JX85" s="76"/>
      <c r="JY85" s="76"/>
      <c r="JZ85" s="76"/>
      <c r="KA85" s="76"/>
      <c r="KB85" s="76"/>
      <c r="KC85" s="76"/>
      <c r="KD85" s="76"/>
      <c r="KE85" s="76"/>
      <c r="KF85" s="76"/>
      <c r="KG85" s="76"/>
      <c r="KH85" s="76"/>
      <c r="KI85" s="76"/>
      <c r="KJ85" s="76"/>
      <c r="KK85" s="76"/>
      <c r="KL85" s="76"/>
      <c r="KM85" s="76"/>
      <c r="KN85" s="76"/>
      <c r="KO85" s="76"/>
      <c r="KP85" s="76"/>
      <c r="KQ85" s="76"/>
      <c r="KR85" s="76"/>
      <c r="KS85" s="76"/>
      <c r="KT85" s="76"/>
      <c r="KU85" s="76"/>
      <c r="KV85" s="76"/>
      <c r="KW85" s="76"/>
      <c r="KX85" s="76"/>
      <c r="KY85" s="76"/>
      <c r="KZ85" s="76"/>
      <c r="LA85" s="76"/>
      <c r="LB85" s="76"/>
      <c r="LC85" s="76"/>
      <c r="LD85" s="76"/>
      <c r="LE85" s="76"/>
      <c r="LF85" s="76"/>
      <c r="LG85" s="76"/>
      <c r="LH85" s="76"/>
      <c r="LI85" s="76"/>
      <c r="LJ85" s="76"/>
      <c r="LK85" s="76"/>
      <c r="LL85" s="76"/>
      <c r="LM85" s="76"/>
      <c r="LN85" s="76"/>
      <c r="LO85" s="76"/>
      <c r="LP85" s="76"/>
      <c r="LQ85" s="76"/>
      <c r="LR85" s="76"/>
      <c r="LS85" s="76"/>
      <c r="LT85" s="76"/>
      <c r="LU85" s="76"/>
      <c r="LV85" s="76"/>
      <c r="LW85" s="76"/>
      <c r="LX85" s="76"/>
      <c r="LY85" s="76"/>
      <c r="LZ85" s="76"/>
      <c r="MA85" s="76"/>
      <c r="MB85" s="76"/>
      <c r="MC85" s="76"/>
      <c r="MD85" s="76"/>
      <c r="ME85" s="76"/>
      <c r="MF85" s="76"/>
      <c r="MG85" s="76"/>
      <c r="MH85" s="76"/>
      <c r="MI85" s="76"/>
      <c r="MJ85" s="76"/>
      <c r="MK85" s="76"/>
      <c r="ML85" s="76"/>
      <c r="MM85" s="76"/>
      <c r="MN85" s="76"/>
      <c r="MO85" s="76"/>
      <c r="MP85" s="76"/>
      <c r="MQ85" s="76"/>
      <c r="MR85" s="76"/>
      <c r="MS85" s="76"/>
      <c r="MT85" s="76"/>
      <c r="MU85" s="76"/>
      <c r="MV85" s="76"/>
      <c r="MW85" s="76"/>
      <c r="MX85" s="76"/>
      <c r="MY85" s="76"/>
      <c r="MZ85" s="76"/>
      <c r="NA85" s="76"/>
      <c r="NB85" s="76"/>
      <c r="NC85" s="76"/>
      <c r="ND85" s="76"/>
      <c r="NE85" s="76"/>
      <c r="NF85" s="76"/>
      <c r="NG85" s="76"/>
      <c r="NH85" s="76"/>
      <c r="NI85" s="76"/>
    </row>
    <row r="86" spans="1:374" ht="18" customHeight="1">
      <c r="A86" s="242" t="s">
        <v>403</v>
      </c>
      <c r="B86" s="243"/>
      <c r="C86" s="243"/>
      <c r="D86" s="244"/>
      <c r="E86" s="15"/>
      <c r="F86" s="15" t="str">
        <f>Position_journalière</f>
        <v>Position Journalière</v>
      </c>
      <c r="G86" s="15"/>
      <c r="H86" s="76"/>
      <c r="I86" s="76"/>
      <c r="J86" s="76"/>
      <c r="K86" s="76"/>
      <c r="L86" s="76"/>
      <c r="M86" s="76"/>
      <c r="N86" s="76"/>
      <c r="O86" s="76"/>
      <c r="P86" s="76"/>
      <c r="Q86" s="76"/>
      <c r="R86" s="76"/>
      <c r="S86" s="76"/>
      <c r="T86" s="76"/>
      <c r="U86" s="76"/>
      <c r="V86" s="76"/>
      <c r="W86" s="76"/>
      <c r="X86" s="76"/>
      <c r="Y86" s="76"/>
      <c r="Z86" s="76"/>
      <c r="AA86" s="76"/>
      <c r="AB86" s="76"/>
      <c r="AC86" s="76"/>
      <c r="AD86" s="76"/>
      <c r="AE86" s="76"/>
      <c r="AF86" s="76"/>
      <c r="AG86" s="76"/>
      <c r="AH86" s="76"/>
      <c r="AI86" s="76"/>
      <c r="AJ86" s="76"/>
      <c r="AK86" s="76"/>
      <c r="AL86" s="76"/>
      <c r="AM86" s="76"/>
      <c r="AN86" s="76"/>
      <c r="AO86" s="76"/>
      <c r="AP86" s="76"/>
      <c r="AQ86" s="76"/>
      <c r="AR86" s="76"/>
      <c r="AS86" s="76"/>
      <c r="AT86" s="76"/>
      <c r="AU86" s="76"/>
      <c r="AV86" s="76"/>
      <c r="AW86" s="76"/>
      <c r="AX86" s="76"/>
      <c r="AY86" s="76"/>
      <c r="AZ86" s="76"/>
      <c r="BA86" s="76"/>
      <c r="BB86" s="76"/>
      <c r="BC86" s="76"/>
      <c r="BD86" s="76"/>
      <c r="BE86" s="76"/>
      <c r="BF86" s="76"/>
      <c r="BG86" s="76"/>
      <c r="BH86" s="76"/>
      <c r="BI86" s="76"/>
      <c r="BJ86" s="76"/>
      <c r="BK86" s="76"/>
      <c r="BL86" s="76"/>
      <c r="BM86" s="76"/>
      <c r="BN86" s="76"/>
      <c r="BO86" s="76"/>
      <c r="BP86" s="76"/>
      <c r="BQ86" s="76"/>
      <c r="BR86" s="76"/>
      <c r="BS86" s="76"/>
      <c r="BT86" s="76"/>
      <c r="BU86" s="76"/>
      <c r="BV86" s="76"/>
      <c r="BW86" s="76"/>
      <c r="BX86" s="76"/>
      <c r="BY86" s="76"/>
      <c r="BZ86" s="76"/>
      <c r="CA86" s="76"/>
      <c r="CB86" s="76"/>
      <c r="CC86" s="76"/>
      <c r="CD86" s="76"/>
      <c r="CE86" s="76"/>
      <c r="CF86" s="76"/>
      <c r="CG86" s="76"/>
      <c r="CH86" s="76"/>
      <c r="CI86" s="76"/>
      <c r="CJ86" s="76"/>
      <c r="CK86" s="76"/>
      <c r="CL86" s="76"/>
      <c r="CM86" s="76"/>
      <c r="CN86" s="76"/>
      <c r="CO86" s="76"/>
      <c r="CP86" s="76"/>
      <c r="CQ86" s="76"/>
      <c r="CR86" s="76"/>
      <c r="CS86" s="76"/>
      <c r="CT86" s="76"/>
      <c r="CU86" s="76"/>
      <c r="CV86" s="76"/>
      <c r="CW86" s="76"/>
      <c r="CX86" s="76"/>
      <c r="CY86" s="76"/>
      <c r="CZ86" s="76"/>
      <c r="DA86" s="76"/>
      <c r="DB86" s="76"/>
      <c r="DC86" s="76"/>
      <c r="DD86" s="76"/>
      <c r="DE86" s="76"/>
      <c r="DF86" s="76"/>
      <c r="DG86" s="76"/>
      <c r="DH86" s="76"/>
      <c r="DI86" s="76"/>
      <c r="DJ86" s="76"/>
      <c r="DK86" s="76"/>
      <c r="DL86" s="76"/>
      <c r="DM86" s="76"/>
      <c r="DN86" s="76"/>
      <c r="DO86" s="76"/>
      <c r="DP86" s="76"/>
      <c r="DQ86" s="76"/>
      <c r="DR86" s="76"/>
      <c r="DS86" s="76"/>
      <c r="DT86" s="76"/>
      <c r="DU86" s="76"/>
      <c r="DV86" s="76"/>
      <c r="DW86" s="76"/>
      <c r="DX86" s="76"/>
      <c r="DY86" s="76"/>
      <c r="DZ86" s="76"/>
      <c r="EA86" s="76"/>
      <c r="EB86" s="76"/>
      <c r="EC86" s="76"/>
      <c r="ED86" s="76"/>
      <c r="EE86" s="76"/>
      <c r="EF86" s="76"/>
      <c r="EG86" s="76"/>
      <c r="EH86" s="76"/>
      <c r="EI86" s="76"/>
      <c r="EJ86" s="76"/>
      <c r="EK86" s="76"/>
      <c r="EL86" s="76"/>
      <c r="EM86" s="76"/>
      <c r="EN86" s="76"/>
      <c r="EO86" s="76"/>
      <c r="EP86" s="76"/>
      <c r="EQ86" s="76"/>
      <c r="ER86" s="76"/>
      <c r="ES86" s="76"/>
      <c r="ET86" s="76"/>
      <c r="EU86" s="76"/>
      <c r="EV86" s="76"/>
      <c r="EW86" s="76"/>
      <c r="EX86" s="76"/>
      <c r="EY86" s="76"/>
      <c r="EZ86" s="76"/>
      <c r="FA86" s="76"/>
      <c r="FB86" s="76"/>
      <c r="FC86" s="76"/>
      <c r="FD86" s="76"/>
      <c r="FE86" s="76"/>
      <c r="FF86" s="76"/>
      <c r="FG86" s="76"/>
      <c r="FH86" s="76"/>
      <c r="FI86" s="76"/>
      <c r="FJ86" s="76"/>
      <c r="FK86" s="76"/>
      <c r="FL86" s="76"/>
      <c r="FM86" s="76"/>
      <c r="FN86" s="76"/>
      <c r="FO86" s="76"/>
      <c r="FP86" s="76"/>
      <c r="FQ86" s="76"/>
      <c r="FR86" s="76"/>
      <c r="FS86" s="76"/>
      <c r="FT86" s="76"/>
      <c r="FU86" s="76"/>
      <c r="FV86" s="76"/>
      <c r="FW86" s="76"/>
      <c r="FX86" s="76"/>
      <c r="FY86" s="76"/>
      <c r="FZ86" s="76"/>
      <c r="GA86" s="76"/>
      <c r="GB86" s="76"/>
      <c r="GC86" s="76"/>
      <c r="GD86" s="76"/>
      <c r="GE86" s="76"/>
      <c r="GF86" s="76"/>
      <c r="GG86" s="76"/>
      <c r="GH86" s="76"/>
      <c r="GI86" s="76"/>
      <c r="GJ86" s="76"/>
      <c r="GK86" s="76"/>
      <c r="GL86" s="76"/>
      <c r="GM86" s="76"/>
      <c r="GN86" s="76"/>
      <c r="GO86" s="76"/>
      <c r="GP86" s="76"/>
      <c r="GQ86" s="76"/>
      <c r="GR86" s="76"/>
      <c r="GS86" s="76"/>
      <c r="GT86" s="76"/>
      <c r="GU86" s="76"/>
      <c r="GV86" s="76"/>
      <c r="GW86" s="76"/>
      <c r="GX86" s="76"/>
      <c r="GY86" s="76"/>
      <c r="GZ86" s="76"/>
      <c r="HA86" s="76"/>
      <c r="HB86" s="76"/>
      <c r="HC86" s="76"/>
      <c r="HD86" s="76"/>
      <c r="HE86" s="76"/>
      <c r="HF86" s="76"/>
      <c r="HG86" s="76"/>
      <c r="HH86" s="76"/>
      <c r="HI86" s="76"/>
      <c r="HJ86" s="76"/>
      <c r="HK86" s="76"/>
      <c r="HL86" s="76"/>
      <c r="HM86" s="76"/>
      <c r="HN86" s="76"/>
      <c r="HO86" s="76"/>
      <c r="HP86" s="76"/>
      <c r="HQ86" s="76"/>
      <c r="HR86" s="76"/>
      <c r="HS86" s="76"/>
      <c r="HT86" s="76"/>
      <c r="HU86" s="76"/>
      <c r="HV86" s="76"/>
      <c r="HW86" s="76"/>
      <c r="HX86" s="76"/>
      <c r="HY86" s="76"/>
      <c r="HZ86" s="76"/>
      <c r="IA86" s="76"/>
      <c r="IB86" s="76"/>
      <c r="IC86" s="76"/>
      <c r="ID86" s="76"/>
      <c r="IE86" s="76"/>
      <c r="IF86" s="76"/>
      <c r="IG86" s="76"/>
      <c r="IH86" s="76"/>
      <c r="II86" s="76"/>
      <c r="IJ86" s="76"/>
      <c r="IK86" s="76"/>
      <c r="IL86" s="76"/>
      <c r="IM86" s="76"/>
      <c r="IN86" s="76"/>
      <c r="IO86" s="76"/>
      <c r="IP86" s="76"/>
      <c r="IQ86" s="76"/>
      <c r="IR86" s="76"/>
      <c r="IS86" s="76"/>
      <c r="IT86" s="76"/>
      <c r="IU86" s="76"/>
      <c r="IV86" s="76"/>
      <c r="IW86" s="76"/>
      <c r="IX86" s="76"/>
      <c r="IY86" s="76"/>
      <c r="IZ86" s="76"/>
      <c r="JA86" s="76"/>
      <c r="JB86" s="76"/>
      <c r="JC86" s="76"/>
      <c r="JD86" s="76"/>
      <c r="JE86" s="76"/>
      <c r="JF86" s="76"/>
      <c r="JG86" s="76"/>
      <c r="JH86" s="76"/>
      <c r="JI86" s="76"/>
      <c r="JJ86" s="76"/>
      <c r="JK86" s="76"/>
      <c r="JL86" s="76"/>
      <c r="JM86" s="76"/>
      <c r="JN86" s="76"/>
      <c r="JO86" s="76"/>
      <c r="JP86" s="76"/>
      <c r="JQ86" s="76"/>
      <c r="JR86" s="76"/>
      <c r="JS86" s="76"/>
      <c r="JT86" s="76"/>
      <c r="JU86" s="76"/>
      <c r="JV86" s="76"/>
      <c r="JW86" s="76"/>
      <c r="JX86" s="76"/>
      <c r="JY86" s="76"/>
      <c r="JZ86" s="76"/>
      <c r="KA86" s="76"/>
      <c r="KB86" s="76"/>
      <c r="KC86" s="76"/>
      <c r="KD86" s="76"/>
      <c r="KE86" s="76"/>
      <c r="KF86" s="76"/>
      <c r="KG86" s="76"/>
      <c r="KH86" s="76"/>
      <c r="KI86" s="76"/>
      <c r="KJ86" s="76"/>
      <c r="KK86" s="76"/>
      <c r="KL86" s="76"/>
      <c r="KM86" s="76"/>
      <c r="KN86" s="76"/>
      <c r="KO86" s="76"/>
      <c r="KP86" s="76"/>
      <c r="KQ86" s="76"/>
      <c r="KR86" s="76"/>
      <c r="KS86" s="76"/>
      <c r="KT86" s="76"/>
      <c r="KU86" s="76"/>
      <c r="KV86" s="76"/>
      <c r="KW86" s="76"/>
      <c r="KX86" s="76"/>
      <c r="KY86" s="76"/>
      <c r="KZ86" s="76"/>
      <c r="LA86" s="76"/>
      <c r="LB86" s="76"/>
      <c r="LC86" s="76"/>
      <c r="LD86" s="76"/>
      <c r="LE86" s="76"/>
      <c r="LF86" s="76"/>
      <c r="LG86" s="76"/>
      <c r="LH86" s="76"/>
      <c r="LI86" s="76"/>
      <c r="LJ86" s="76"/>
      <c r="LK86" s="76"/>
      <c r="LL86" s="76"/>
      <c r="LM86" s="76"/>
      <c r="LN86" s="76"/>
      <c r="LO86" s="76"/>
      <c r="LP86" s="76"/>
      <c r="LQ86" s="76"/>
      <c r="LR86" s="76"/>
      <c r="LS86" s="76"/>
      <c r="LT86" s="76"/>
      <c r="LU86" s="76"/>
      <c r="LV86" s="76"/>
      <c r="LW86" s="76"/>
      <c r="LX86" s="76"/>
      <c r="LY86" s="76"/>
      <c r="LZ86" s="76"/>
      <c r="MA86" s="76"/>
      <c r="MB86" s="76"/>
      <c r="MC86" s="76"/>
      <c r="MD86" s="76"/>
      <c r="ME86" s="76"/>
      <c r="MF86" s="76"/>
      <c r="MG86" s="76"/>
      <c r="MH86" s="76"/>
      <c r="MI86" s="76"/>
      <c r="MJ86" s="76"/>
      <c r="MK86" s="76"/>
      <c r="ML86" s="76"/>
      <c r="MM86" s="76"/>
      <c r="MN86" s="76"/>
      <c r="MO86" s="76"/>
      <c r="MP86" s="76"/>
      <c r="MQ86" s="76"/>
      <c r="MR86" s="76"/>
      <c r="MS86" s="76"/>
      <c r="MT86" s="76"/>
      <c r="MU86" s="76"/>
      <c r="MV86" s="76"/>
      <c r="MW86" s="76"/>
      <c r="MX86" s="76"/>
      <c r="MY86" s="76"/>
      <c r="MZ86" s="76"/>
      <c r="NA86" s="76"/>
      <c r="NB86" s="76"/>
      <c r="NC86" s="76"/>
      <c r="ND86" s="76"/>
      <c r="NE86" s="76"/>
      <c r="NF86" s="76"/>
      <c r="NG86" s="76"/>
      <c r="NH86" s="76"/>
      <c r="NI86" s="76"/>
      <c r="NJ86" s="2">
        <f ca="1">IF(DAY(NI$15)=1,COUNTIF(INDIRECT("H"&amp;ROW()&amp;":NH"&amp;ROW()),CP)+COUNTIF(INDIRECT("H"&amp;ROW()&amp;":NH"&amp;ROW()),CP_2)/2,COUNTIF(INDIRECT("H"&amp;ROW()&amp;":NI"&amp;ROW()),CP)+COUNTIF(INDIRECT("H"&amp;ROW()&amp;":NI"&amp;ROW()),CP_2)/2)</f>
        <v>0</v>
      </c>
    </row>
    <row r="87" spans="1:374" ht="18" customHeight="1">
      <c r="A87" s="245"/>
      <c r="B87" s="246"/>
      <c r="C87" s="246"/>
      <c r="D87" s="247"/>
      <c r="E87" s="101"/>
      <c r="F87" s="102" t="str">
        <f>Avant_Journée</f>
        <v>HHO</v>
      </c>
      <c r="G87" s="103"/>
      <c r="H87" s="76"/>
      <c r="I87" s="76"/>
      <c r="J87" s="76"/>
      <c r="K87" s="76"/>
      <c r="L87" s="76"/>
      <c r="M87" s="76"/>
      <c r="N87" s="76"/>
      <c r="O87" s="76"/>
      <c r="P87" s="76"/>
      <c r="Q87" s="76"/>
      <c r="R87" s="76"/>
      <c r="S87" s="76"/>
      <c r="T87" s="76"/>
      <c r="U87" s="76"/>
      <c r="V87" s="76"/>
      <c r="W87" s="76"/>
      <c r="X87" s="76"/>
      <c r="Y87" s="76"/>
      <c r="Z87" s="76"/>
      <c r="AA87" s="76"/>
      <c r="AB87" s="76"/>
      <c r="AC87" s="76"/>
      <c r="AD87" s="76"/>
      <c r="AE87" s="76"/>
      <c r="AF87" s="76"/>
      <c r="AG87" s="76"/>
      <c r="AH87" s="76"/>
      <c r="AI87" s="76"/>
      <c r="AJ87" s="76"/>
      <c r="AK87" s="76"/>
      <c r="AL87" s="76"/>
      <c r="AM87" s="76"/>
      <c r="AN87" s="76"/>
      <c r="AO87" s="76"/>
      <c r="AP87" s="76"/>
      <c r="AQ87" s="76"/>
      <c r="AR87" s="76"/>
      <c r="AS87" s="76"/>
      <c r="AT87" s="76"/>
      <c r="AU87" s="76"/>
      <c r="AV87" s="76"/>
      <c r="AW87" s="76"/>
      <c r="AX87" s="76"/>
      <c r="AY87" s="76"/>
      <c r="AZ87" s="76"/>
      <c r="BA87" s="76"/>
      <c r="BB87" s="76"/>
      <c r="BC87" s="76"/>
      <c r="BD87" s="76"/>
      <c r="BE87" s="76"/>
      <c r="BF87" s="76"/>
      <c r="BG87" s="76"/>
      <c r="BH87" s="76"/>
      <c r="BI87" s="76"/>
      <c r="BJ87" s="76"/>
      <c r="BK87" s="76"/>
      <c r="BL87" s="76"/>
      <c r="BM87" s="76"/>
      <c r="BN87" s="76"/>
      <c r="BO87" s="76"/>
      <c r="BP87" s="76"/>
      <c r="BQ87" s="76"/>
      <c r="BR87" s="76"/>
      <c r="BS87" s="76"/>
      <c r="BT87" s="76"/>
      <c r="BU87" s="76"/>
      <c r="BV87" s="76"/>
      <c r="BW87" s="76"/>
      <c r="BX87" s="76"/>
      <c r="BY87" s="76"/>
      <c r="BZ87" s="76"/>
      <c r="CA87" s="76"/>
      <c r="CB87" s="76"/>
      <c r="CC87" s="76"/>
      <c r="CD87" s="76"/>
      <c r="CE87" s="76"/>
      <c r="CF87" s="76"/>
      <c r="CG87" s="76"/>
      <c r="CH87" s="76"/>
      <c r="CI87" s="76"/>
      <c r="CJ87" s="76"/>
      <c r="CK87" s="76"/>
      <c r="CL87" s="76"/>
      <c r="CM87" s="76"/>
      <c r="CN87" s="76"/>
      <c r="CO87" s="76"/>
      <c r="CP87" s="76"/>
      <c r="CQ87" s="76"/>
      <c r="CR87" s="76"/>
      <c r="CS87" s="76"/>
      <c r="CT87" s="76"/>
      <c r="CU87" s="76"/>
      <c r="CV87" s="76"/>
      <c r="CW87" s="76"/>
      <c r="CX87" s="76"/>
      <c r="CY87" s="76"/>
      <c r="CZ87" s="76"/>
      <c r="DA87" s="76"/>
      <c r="DB87" s="76"/>
      <c r="DC87" s="76"/>
      <c r="DD87" s="76"/>
      <c r="DE87" s="76"/>
      <c r="DF87" s="76"/>
      <c r="DG87" s="76"/>
      <c r="DH87" s="76"/>
      <c r="DI87" s="76"/>
      <c r="DJ87" s="76"/>
      <c r="DK87" s="76"/>
      <c r="DL87" s="76"/>
      <c r="DM87" s="76"/>
      <c r="DN87" s="76"/>
      <c r="DO87" s="76"/>
      <c r="DP87" s="76"/>
      <c r="DQ87" s="76"/>
      <c r="DR87" s="76"/>
      <c r="DS87" s="76"/>
      <c r="DT87" s="76"/>
      <c r="DU87" s="76"/>
      <c r="DV87" s="76"/>
      <c r="DW87" s="76"/>
      <c r="DX87" s="76"/>
      <c r="DY87" s="76"/>
      <c r="DZ87" s="76"/>
      <c r="EA87" s="76"/>
      <c r="EB87" s="76"/>
      <c r="EC87" s="76"/>
      <c r="ED87" s="76"/>
      <c r="EE87" s="76"/>
      <c r="EF87" s="76"/>
      <c r="EG87" s="76"/>
      <c r="EH87" s="76"/>
      <c r="EI87" s="76"/>
      <c r="EJ87" s="76"/>
      <c r="EK87" s="76"/>
      <c r="EL87" s="76"/>
      <c r="EM87" s="76"/>
      <c r="EN87" s="76"/>
      <c r="EO87" s="76"/>
      <c r="EP87" s="76"/>
      <c r="EQ87" s="76"/>
      <c r="ER87" s="76"/>
      <c r="ES87" s="76"/>
      <c r="ET87" s="76"/>
      <c r="EU87" s="76"/>
      <c r="EV87" s="76"/>
      <c r="EW87" s="76"/>
      <c r="EX87" s="76"/>
      <c r="EY87" s="76"/>
      <c r="EZ87" s="76"/>
      <c r="FA87" s="76"/>
      <c r="FB87" s="76"/>
      <c r="FC87" s="76"/>
      <c r="FD87" s="76"/>
      <c r="FE87" s="76"/>
      <c r="FF87" s="76"/>
      <c r="FG87" s="76"/>
      <c r="FH87" s="76"/>
      <c r="FI87" s="76"/>
      <c r="FJ87" s="76"/>
      <c r="FK87" s="76"/>
      <c r="FL87" s="76"/>
      <c r="FM87" s="76"/>
      <c r="FN87" s="76"/>
      <c r="FO87" s="76"/>
      <c r="FP87" s="76"/>
      <c r="FQ87" s="76"/>
      <c r="FR87" s="76"/>
      <c r="FS87" s="76"/>
      <c r="FT87" s="76"/>
      <c r="FU87" s="76"/>
      <c r="FV87" s="76"/>
      <c r="FW87" s="76"/>
      <c r="FX87" s="76"/>
      <c r="FY87" s="76"/>
      <c r="FZ87" s="76"/>
      <c r="GA87" s="76"/>
      <c r="GB87" s="76"/>
      <c r="GC87" s="76"/>
      <c r="GD87" s="76"/>
      <c r="GE87" s="76"/>
      <c r="GF87" s="76"/>
      <c r="GG87" s="76"/>
      <c r="GH87" s="76"/>
      <c r="GI87" s="76"/>
      <c r="GJ87" s="76"/>
      <c r="GK87" s="76"/>
      <c r="GL87" s="76"/>
      <c r="GM87" s="76"/>
      <c r="GN87" s="76"/>
      <c r="GO87" s="76"/>
      <c r="GP87" s="76"/>
      <c r="GQ87" s="76"/>
      <c r="GR87" s="76"/>
      <c r="GS87" s="76"/>
      <c r="GT87" s="76"/>
      <c r="GU87" s="76"/>
      <c r="GV87" s="76"/>
      <c r="GW87" s="76"/>
      <c r="GX87" s="76"/>
      <c r="GY87" s="76"/>
      <c r="GZ87" s="76"/>
      <c r="HA87" s="76"/>
      <c r="HB87" s="76"/>
      <c r="HC87" s="76"/>
      <c r="HD87" s="76"/>
      <c r="HE87" s="76"/>
      <c r="HF87" s="76"/>
      <c r="HG87" s="76"/>
      <c r="HH87" s="76"/>
      <c r="HI87" s="76"/>
      <c r="HJ87" s="76"/>
      <c r="HK87" s="76"/>
      <c r="HL87" s="76"/>
      <c r="HM87" s="76"/>
      <c r="HN87" s="76"/>
      <c r="HO87" s="76"/>
      <c r="HP87" s="76"/>
      <c r="HQ87" s="76"/>
      <c r="HR87" s="76"/>
      <c r="HS87" s="76"/>
      <c r="HT87" s="76"/>
      <c r="HU87" s="76"/>
      <c r="HV87" s="76"/>
      <c r="HW87" s="76"/>
      <c r="HX87" s="76"/>
      <c r="HY87" s="76"/>
      <c r="HZ87" s="76"/>
      <c r="IA87" s="76"/>
      <c r="IB87" s="76"/>
      <c r="IC87" s="76"/>
      <c r="ID87" s="76"/>
      <c r="IE87" s="76"/>
      <c r="IF87" s="76"/>
      <c r="IG87" s="76"/>
      <c r="IH87" s="76"/>
      <c r="II87" s="76"/>
      <c r="IJ87" s="76"/>
      <c r="IK87" s="76"/>
      <c r="IL87" s="76"/>
      <c r="IM87" s="76"/>
      <c r="IN87" s="76"/>
      <c r="IO87" s="76"/>
      <c r="IP87" s="76"/>
      <c r="IQ87" s="76"/>
      <c r="IR87" s="76"/>
      <c r="IS87" s="76"/>
      <c r="IT87" s="76"/>
      <c r="IU87" s="76"/>
      <c r="IV87" s="76"/>
      <c r="IW87" s="76"/>
      <c r="IX87" s="76"/>
      <c r="IY87" s="76"/>
      <c r="IZ87" s="76"/>
      <c r="JA87" s="76"/>
      <c r="JB87" s="76"/>
      <c r="JC87" s="76"/>
      <c r="JD87" s="76"/>
      <c r="JE87" s="76"/>
      <c r="JF87" s="76"/>
      <c r="JG87" s="76"/>
      <c r="JH87" s="76"/>
      <c r="JI87" s="76"/>
      <c r="JJ87" s="76"/>
      <c r="JK87" s="76"/>
      <c r="JL87" s="76"/>
      <c r="JM87" s="76"/>
      <c r="JN87" s="76"/>
      <c r="JO87" s="76"/>
      <c r="JP87" s="76"/>
      <c r="JQ87" s="76"/>
      <c r="JR87" s="76"/>
      <c r="JS87" s="76"/>
      <c r="JT87" s="76"/>
      <c r="JU87" s="76"/>
      <c r="JV87" s="76"/>
      <c r="JW87" s="76"/>
      <c r="JX87" s="76"/>
      <c r="JY87" s="76"/>
      <c r="JZ87" s="76"/>
      <c r="KA87" s="76"/>
      <c r="KB87" s="76"/>
      <c r="KC87" s="76"/>
      <c r="KD87" s="76"/>
      <c r="KE87" s="76"/>
      <c r="KF87" s="76"/>
      <c r="KG87" s="76"/>
      <c r="KH87" s="76"/>
      <c r="KI87" s="76"/>
      <c r="KJ87" s="76"/>
      <c r="KK87" s="76"/>
      <c r="KL87" s="76"/>
      <c r="KM87" s="76"/>
      <c r="KN87" s="76"/>
      <c r="KO87" s="76"/>
      <c r="KP87" s="76"/>
      <c r="KQ87" s="76"/>
      <c r="KR87" s="76"/>
      <c r="KS87" s="76"/>
      <c r="KT87" s="76"/>
      <c r="KU87" s="76"/>
      <c r="KV87" s="76"/>
      <c r="KW87" s="76"/>
      <c r="KX87" s="76"/>
      <c r="KY87" s="76"/>
      <c r="KZ87" s="76"/>
      <c r="LA87" s="76"/>
      <c r="LB87" s="76"/>
      <c r="LC87" s="76"/>
      <c r="LD87" s="76"/>
      <c r="LE87" s="76"/>
      <c r="LF87" s="76"/>
      <c r="LG87" s="76"/>
      <c r="LH87" s="76"/>
      <c r="LI87" s="76"/>
      <c r="LJ87" s="76"/>
      <c r="LK87" s="76"/>
      <c r="LL87" s="76"/>
      <c r="LM87" s="76"/>
      <c r="LN87" s="76"/>
      <c r="LO87" s="76"/>
      <c r="LP87" s="76"/>
      <c r="LQ87" s="76"/>
      <c r="LR87" s="76"/>
      <c r="LS87" s="76"/>
      <c r="LT87" s="76"/>
      <c r="LU87" s="76"/>
      <c r="LV87" s="76"/>
      <c r="LW87" s="76"/>
      <c r="LX87" s="76"/>
      <c r="LY87" s="76"/>
      <c r="LZ87" s="76"/>
      <c r="MA87" s="76"/>
      <c r="MB87" s="76"/>
      <c r="MC87" s="76"/>
      <c r="MD87" s="76"/>
      <c r="ME87" s="76"/>
      <c r="MF87" s="76"/>
      <c r="MG87" s="76"/>
      <c r="MH87" s="76"/>
      <c r="MI87" s="76"/>
      <c r="MJ87" s="76"/>
      <c r="MK87" s="76"/>
      <c r="ML87" s="76"/>
      <c r="MM87" s="76"/>
      <c r="MN87" s="76"/>
      <c r="MO87" s="76"/>
      <c r="MP87" s="76"/>
      <c r="MQ87" s="76"/>
      <c r="MR87" s="76"/>
      <c r="MS87" s="76"/>
      <c r="MT87" s="76"/>
      <c r="MU87" s="76"/>
      <c r="MV87" s="76"/>
      <c r="MW87" s="76"/>
      <c r="MX87" s="76"/>
      <c r="MY87" s="76"/>
      <c r="MZ87" s="76"/>
      <c r="NA87" s="76"/>
      <c r="NB87" s="76"/>
      <c r="NC87" s="76"/>
      <c r="ND87" s="76"/>
      <c r="NE87" s="76"/>
      <c r="NF87" s="76"/>
      <c r="NG87" s="76"/>
      <c r="NH87" s="76"/>
      <c r="NI87" s="76"/>
    </row>
    <row r="88" spans="1:374" ht="18" customHeight="1">
      <c r="A88" s="245"/>
      <c r="B88" s="246"/>
      <c r="C88" s="246"/>
      <c r="D88" s="247"/>
      <c r="E88" s="18"/>
      <c r="F88" s="239" t="str">
        <f>Pendant_Journée</f>
        <v>HO</v>
      </c>
      <c r="G88" s="19"/>
      <c r="H88" s="76"/>
      <c r="I88" s="76"/>
      <c r="J88" s="76"/>
      <c r="K88" s="76"/>
      <c r="L88" s="76"/>
      <c r="M88" s="76"/>
      <c r="N88" s="76"/>
      <c r="O88" s="76"/>
      <c r="P88" s="76"/>
      <c r="Q88" s="76"/>
      <c r="R88" s="76"/>
      <c r="S88" s="76"/>
      <c r="T88" s="76"/>
      <c r="U88" s="76"/>
      <c r="V88" s="76"/>
      <c r="W88" s="76"/>
      <c r="X88" s="76"/>
      <c r="Y88" s="76"/>
      <c r="Z88" s="76"/>
      <c r="AA88" s="76"/>
      <c r="AB88" s="76"/>
      <c r="AC88" s="76"/>
      <c r="AD88" s="76"/>
      <c r="AE88" s="76"/>
      <c r="AF88" s="76"/>
      <c r="AG88" s="76"/>
      <c r="AH88" s="76"/>
      <c r="AI88" s="76"/>
      <c r="AJ88" s="76"/>
      <c r="AK88" s="76"/>
      <c r="AL88" s="76"/>
      <c r="AM88" s="76"/>
      <c r="AN88" s="76"/>
      <c r="AO88" s="76"/>
      <c r="AP88" s="76"/>
      <c r="AQ88" s="76"/>
      <c r="AR88" s="76"/>
      <c r="AS88" s="76"/>
      <c r="AT88" s="76"/>
      <c r="AU88" s="76"/>
      <c r="AV88" s="76"/>
      <c r="AW88" s="76"/>
      <c r="AX88" s="76"/>
      <c r="AY88" s="76"/>
      <c r="AZ88" s="76"/>
      <c r="BA88" s="76"/>
      <c r="BB88" s="76"/>
      <c r="BC88" s="76"/>
      <c r="BD88" s="76"/>
      <c r="BE88" s="76"/>
      <c r="BF88" s="76"/>
      <c r="BG88" s="76"/>
      <c r="BH88" s="76"/>
      <c r="BI88" s="76"/>
      <c r="BJ88" s="76"/>
      <c r="BK88" s="76"/>
      <c r="BL88" s="76"/>
      <c r="BM88" s="76"/>
      <c r="BN88" s="76"/>
      <c r="BO88" s="76"/>
      <c r="BP88" s="76"/>
      <c r="BQ88" s="76"/>
      <c r="BR88" s="76"/>
      <c r="BS88" s="76"/>
      <c r="BT88" s="76"/>
      <c r="BU88" s="76"/>
      <c r="BV88" s="76"/>
      <c r="BW88" s="76"/>
      <c r="BX88" s="76"/>
      <c r="BY88" s="76"/>
      <c r="BZ88" s="76"/>
      <c r="CA88" s="76"/>
      <c r="CB88" s="76"/>
      <c r="CC88" s="76"/>
      <c r="CD88" s="76"/>
      <c r="CE88" s="76"/>
      <c r="CF88" s="76"/>
      <c r="CG88" s="76"/>
      <c r="CH88" s="76"/>
      <c r="CI88" s="76"/>
      <c r="CJ88" s="76"/>
      <c r="CK88" s="76"/>
      <c r="CL88" s="76"/>
      <c r="CM88" s="76"/>
      <c r="CN88" s="76"/>
      <c r="CO88" s="76"/>
      <c r="CP88" s="76"/>
      <c r="CQ88" s="76"/>
      <c r="CR88" s="76"/>
      <c r="CS88" s="76"/>
      <c r="CT88" s="76"/>
      <c r="CU88" s="76"/>
      <c r="CV88" s="76"/>
      <c r="CW88" s="76"/>
      <c r="CX88" s="76"/>
      <c r="CY88" s="76"/>
      <c r="CZ88" s="76"/>
      <c r="DA88" s="76"/>
      <c r="DB88" s="76"/>
      <c r="DC88" s="76"/>
      <c r="DD88" s="76"/>
      <c r="DE88" s="76"/>
      <c r="DF88" s="76"/>
      <c r="DG88" s="76"/>
      <c r="DH88" s="76"/>
      <c r="DI88" s="76"/>
      <c r="DJ88" s="76"/>
      <c r="DK88" s="76"/>
      <c r="DL88" s="76"/>
      <c r="DM88" s="76"/>
      <c r="DN88" s="76"/>
      <c r="DO88" s="76"/>
      <c r="DP88" s="76"/>
      <c r="DQ88" s="76"/>
      <c r="DR88" s="76"/>
      <c r="DS88" s="76"/>
      <c r="DT88" s="76"/>
      <c r="DU88" s="76"/>
      <c r="DV88" s="76"/>
      <c r="DW88" s="76"/>
      <c r="DX88" s="76"/>
      <c r="DY88" s="76"/>
      <c r="DZ88" s="76"/>
      <c r="EA88" s="76"/>
      <c r="EB88" s="76"/>
      <c r="EC88" s="76"/>
      <c r="ED88" s="76"/>
      <c r="EE88" s="76"/>
      <c r="EF88" s="76"/>
      <c r="EG88" s="76"/>
      <c r="EH88" s="76"/>
      <c r="EI88" s="76"/>
      <c r="EJ88" s="76"/>
      <c r="EK88" s="76"/>
      <c r="EL88" s="76"/>
      <c r="EM88" s="76"/>
      <c r="EN88" s="76"/>
      <c r="EO88" s="76"/>
      <c r="EP88" s="76"/>
      <c r="EQ88" s="76"/>
      <c r="ER88" s="76"/>
      <c r="ES88" s="76"/>
      <c r="ET88" s="76"/>
      <c r="EU88" s="76"/>
      <c r="EV88" s="76"/>
      <c r="EW88" s="76"/>
      <c r="EX88" s="76"/>
      <c r="EY88" s="76"/>
      <c r="EZ88" s="76"/>
      <c r="FA88" s="76"/>
      <c r="FB88" s="76"/>
      <c r="FC88" s="76"/>
      <c r="FD88" s="76"/>
      <c r="FE88" s="76"/>
      <c r="FF88" s="76"/>
      <c r="FG88" s="76"/>
      <c r="FH88" s="76"/>
      <c r="FI88" s="76"/>
      <c r="FJ88" s="76"/>
      <c r="FK88" s="76"/>
      <c r="FL88" s="76"/>
      <c r="FM88" s="76"/>
      <c r="FN88" s="76"/>
      <c r="FO88" s="76"/>
      <c r="FP88" s="76"/>
      <c r="FQ88" s="76"/>
      <c r="FR88" s="76"/>
      <c r="FS88" s="76"/>
      <c r="FT88" s="76"/>
      <c r="FU88" s="76"/>
      <c r="FV88" s="76"/>
      <c r="FW88" s="76"/>
      <c r="FX88" s="76"/>
      <c r="FY88" s="76"/>
      <c r="FZ88" s="76"/>
      <c r="GA88" s="76"/>
      <c r="GB88" s="76"/>
      <c r="GC88" s="76"/>
      <c r="GD88" s="76"/>
      <c r="GE88" s="76"/>
      <c r="GF88" s="76"/>
      <c r="GG88" s="76"/>
      <c r="GH88" s="76"/>
      <c r="GI88" s="76"/>
      <c r="GJ88" s="76"/>
      <c r="GK88" s="76"/>
      <c r="GL88" s="76"/>
      <c r="GM88" s="76"/>
      <c r="GN88" s="76"/>
      <c r="GO88" s="76"/>
      <c r="GP88" s="76"/>
      <c r="GQ88" s="76"/>
      <c r="GR88" s="76"/>
      <c r="GS88" s="76"/>
      <c r="GT88" s="76"/>
      <c r="GU88" s="76"/>
      <c r="GV88" s="76"/>
      <c r="GW88" s="76"/>
      <c r="GX88" s="76"/>
      <c r="GY88" s="76"/>
      <c r="GZ88" s="76"/>
      <c r="HA88" s="76"/>
      <c r="HB88" s="76"/>
      <c r="HC88" s="76"/>
      <c r="HD88" s="76"/>
      <c r="HE88" s="76"/>
      <c r="HF88" s="76"/>
      <c r="HG88" s="76"/>
      <c r="HH88" s="76"/>
      <c r="HI88" s="76"/>
      <c r="HJ88" s="76"/>
      <c r="HK88" s="76"/>
      <c r="HL88" s="76"/>
      <c r="HM88" s="76"/>
      <c r="HN88" s="76"/>
      <c r="HO88" s="76"/>
      <c r="HP88" s="76"/>
      <c r="HQ88" s="76"/>
      <c r="HR88" s="76"/>
      <c r="HS88" s="76"/>
      <c r="HT88" s="76"/>
      <c r="HU88" s="76"/>
      <c r="HV88" s="76"/>
      <c r="HW88" s="76"/>
      <c r="HX88" s="76"/>
      <c r="HY88" s="76"/>
      <c r="HZ88" s="76"/>
      <c r="IA88" s="76"/>
      <c r="IB88" s="76"/>
      <c r="IC88" s="76"/>
      <c r="ID88" s="76"/>
      <c r="IE88" s="76"/>
      <c r="IF88" s="76"/>
      <c r="IG88" s="76"/>
      <c r="IH88" s="76"/>
      <c r="II88" s="76"/>
      <c r="IJ88" s="76"/>
      <c r="IK88" s="76"/>
      <c r="IL88" s="76"/>
      <c r="IM88" s="76"/>
      <c r="IN88" s="76"/>
      <c r="IO88" s="76"/>
      <c r="IP88" s="76"/>
      <c r="IQ88" s="76"/>
      <c r="IR88" s="76"/>
      <c r="IS88" s="76"/>
      <c r="IT88" s="76"/>
      <c r="IU88" s="76"/>
      <c r="IV88" s="76"/>
      <c r="IW88" s="76"/>
      <c r="IX88" s="76"/>
      <c r="IY88" s="76"/>
      <c r="IZ88" s="76"/>
      <c r="JA88" s="76"/>
      <c r="JB88" s="76"/>
      <c r="JC88" s="76"/>
      <c r="JD88" s="76"/>
      <c r="JE88" s="76"/>
      <c r="JF88" s="76"/>
      <c r="JG88" s="76"/>
      <c r="JH88" s="76"/>
      <c r="JI88" s="76"/>
      <c r="JJ88" s="76"/>
      <c r="JK88" s="76"/>
      <c r="JL88" s="76"/>
      <c r="JM88" s="76"/>
      <c r="JN88" s="76"/>
      <c r="JO88" s="76"/>
      <c r="JP88" s="76"/>
      <c r="JQ88" s="76"/>
      <c r="JR88" s="76"/>
      <c r="JS88" s="76"/>
      <c r="JT88" s="76"/>
      <c r="JU88" s="76"/>
      <c r="JV88" s="76"/>
      <c r="JW88" s="76"/>
      <c r="JX88" s="76"/>
      <c r="JY88" s="76"/>
      <c r="JZ88" s="76"/>
      <c r="KA88" s="76"/>
      <c r="KB88" s="76"/>
      <c r="KC88" s="76"/>
      <c r="KD88" s="76"/>
      <c r="KE88" s="76"/>
      <c r="KF88" s="76"/>
      <c r="KG88" s="76"/>
      <c r="KH88" s="76"/>
      <c r="KI88" s="76"/>
      <c r="KJ88" s="76"/>
      <c r="KK88" s="76"/>
      <c r="KL88" s="76"/>
      <c r="KM88" s="76"/>
      <c r="KN88" s="76"/>
      <c r="KO88" s="76"/>
      <c r="KP88" s="76"/>
      <c r="KQ88" s="76"/>
      <c r="KR88" s="76"/>
      <c r="KS88" s="76"/>
      <c r="KT88" s="76"/>
      <c r="KU88" s="76"/>
      <c r="KV88" s="76"/>
      <c r="KW88" s="76"/>
      <c r="KX88" s="76"/>
      <c r="KY88" s="76"/>
      <c r="KZ88" s="76"/>
      <c r="LA88" s="76"/>
      <c r="LB88" s="76"/>
      <c r="LC88" s="76"/>
      <c r="LD88" s="76"/>
      <c r="LE88" s="76"/>
      <c r="LF88" s="76"/>
      <c r="LG88" s="76"/>
      <c r="LH88" s="76"/>
      <c r="LI88" s="76"/>
      <c r="LJ88" s="76"/>
      <c r="LK88" s="76"/>
      <c r="LL88" s="76"/>
      <c r="LM88" s="76"/>
      <c r="LN88" s="76"/>
      <c r="LO88" s="76"/>
      <c r="LP88" s="76"/>
      <c r="LQ88" s="76"/>
      <c r="LR88" s="76"/>
      <c r="LS88" s="76"/>
      <c r="LT88" s="76"/>
      <c r="LU88" s="76"/>
      <c r="LV88" s="76"/>
      <c r="LW88" s="76"/>
      <c r="LX88" s="76"/>
      <c r="LY88" s="76"/>
      <c r="LZ88" s="76"/>
      <c r="MA88" s="76"/>
      <c r="MB88" s="76"/>
      <c r="MC88" s="76"/>
      <c r="MD88" s="76"/>
      <c r="ME88" s="76"/>
      <c r="MF88" s="76"/>
      <c r="MG88" s="76"/>
      <c r="MH88" s="76"/>
      <c r="MI88" s="76"/>
      <c r="MJ88" s="76"/>
      <c r="MK88" s="76"/>
      <c r="ML88" s="76"/>
      <c r="MM88" s="76"/>
      <c r="MN88" s="76"/>
      <c r="MO88" s="76"/>
      <c r="MP88" s="76"/>
      <c r="MQ88" s="76"/>
      <c r="MR88" s="76"/>
      <c r="MS88" s="76"/>
      <c r="MT88" s="76"/>
      <c r="MU88" s="76"/>
      <c r="MV88" s="76"/>
      <c r="MW88" s="76"/>
      <c r="MX88" s="76"/>
      <c r="MY88" s="76"/>
      <c r="MZ88" s="76"/>
      <c r="NA88" s="76"/>
      <c r="NB88" s="76"/>
      <c r="NC88" s="76"/>
      <c r="ND88" s="76"/>
      <c r="NE88" s="76"/>
      <c r="NF88" s="76"/>
      <c r="NG88" s="76"/>
      <c r="NH88" s="76"/>
      <c r="NI88" s="76"/>
    </row>
    <row r="89" spans="1:374" ht="18" customHeight="1">
      <c r="A89" s="245"/>
      <c r="B89" s="246"/>
      <c r="C89" s="246"/>
      <c r="D89" s="247"/>
      <c r="E89" s="16"/>
      <c r="F89" s="240"/>
      <c r="G89" s="17"/>
      <c r="H89" s="76"/>
      <c r="I89" s="76"/>
      <c r="J89" s="76"/>
      <c r="K89" s="76"/>
      <c r="L89" s="76"/>
      <c r="M89" s="76"/>
      <c r="N89" s="76"/>
      <c r="O89" s="76"/>
      <c r="P89" s="76"/>
      <c r="Q89" s="76"/>
      <c r="R89" s="76"/>
      <c r="S89" s="76"/>
      <c r="T89" s="76"/>
      <c r="U89" s="76"/>
      <c r="V89" s="76"/>
      <c r="W89" s="76"/>
      <c r="X89" s="76"/>
      <c r="Y89" s="76"/>
      <c r="Z89" s="76"/>
      <c r="AA89" s="76"/>
      <c r="AB89" s="76"/>
      <c r="AC89" s="76"/>
      <c r="AD89" s="76"/>
      <c r="AE89" s="76"/>
      <c r="AF89" s="76"/>
      <c r="AG89" s="76"/>
      <c r="AH89" s="76"/>
      <c r="AI89" s="76"/>
      <c r="AJ89" s="76"/>
      <c r="AK89" s="76"/>
      <c r="AL89" s="76"/>
      <c r="AM89" s="76"/>
      <c r="AN89" s="76"/>
      <c r="AO89" s="76"/>
      <c r="AP89" s="76"/>
      <c r="AQ89" s="76"/>
      <c r="AR89" s="76"/>
      <c r="AS89" s="76"/>
      <c r="AT89" s="76"/>
      <c r="AU89" s="76"/>
      <c r="AV89" s="76"/>
      <c r="AW89" s="76"/>
      <c r="AX89" s="76"/>
      <c r="AY89" s="76"/>
      <c r="AZ89" s="76"/>
      <c r="BA89" s="76"/>
      <c r="BB89" s="76"/>
      <c r="BC89" s="76"/>
      <c r="BD89" s="76"/>
      <c r="BE89" s="76"/>
      <c r="BF89" s="76"/>
      <c r="BG89" s="76"/>
      <c r="BH89" s="76"/>
      <c r="BI89" s="76"/>
      <c r="BJ89" s="76"/>
      <c r="BK89" s="76"/>
      <c r="BL89" s="76"/>
      <c r="BM89" s="76"/>
      <c r="BN89" s="76"/>
      <c r="BO89" s="76"/>
      <c r="BP89" s="76"/>
      <c r="BQ89" s="76"/>
      <c r="BR89" s="76"/>
      <c r="BS89" s="76"/>
      <c r="BT89" s="76"/>
      <c r="BU89" s="76"/>
      <c r="BV89" s="76"/>
      <c r="BW89" s="76"/>
      <c r="BX89" s="76"/>
      <c r="BY89" s="76"/>
      <c r="BZ89" s="76"/>
      <c r="CA89" s="76"/>
      <c r="CB89" s="76"/>
      <c r="CC89" s="76"/>
      <c r="CD89" s="76"/>
      <c r="CE89" s="76"/>
      <c r="CF89" s="76"/>
      <c r="CG89" s="76"/>
      <c r="CH89" s="76"/>
      <c r="CI89" s="76"/>
      <c r="CJ89" s="76"/>
      <c r="CK89" s="76"/>
      <c r="CL89" s="76"/>
      <c r="CM89" s="76"/>
      <c r="CN89" s="76"/>
      <c r="CO89" s="76"/>
      <c r="CP89" s="76"/>
      <c r="CQ89" s="76"/>
      <c r="CR89" s="76"/>
      <c r="CS89" s="76"/>
      <c r="CT89" s="76"/>
      <c r="CU89" s="76"/>
      <c r="CV89" s="76"/>
      <c r="CW89" s="76"/>
      <c r="CX89" s="76"/>
      <c r="CY89" s="76"/>
      <c r="CZ89" s="76"/>
      <c r="DA89" s="76"/>
      <c r="DB89" s="76"/>
      <c r="DC89" s="76"/>
      <c r="DD89" s="76"/>
      <c r="DE89" s="76"/>
      <c r="DF89" s="76"/>
      <c r="DG89" s="76"/>
      <c r="DH89" s="76"/>
      <c r="DI89" s="76"/>
      <c r="DJ89" s="76"/>
      <c r="DK89" s="76"/>
      <c r="DL89" s="76"/>
      <c r="DM89" s="76"/>
      <c r="DN89" s="76"/>
      <c r="DO89" s="76"/>
      <c r="DP89" s="76"/>
      <c r="DQ89" s="76"/>
      <c r="DR89" s="76"/>
      <c r="DS89" s="76"/>
      <c r="DT89" s="76"/>
      <c r="DU89" s="76"/>
      <c r="DV89" s="76"/>
      <c r="DW89" s="76"/>
      <c r="DX89" s="76"/>
      <c r="DY89" s="76"/>
      <c r="DZ89" s="76"/>
      <c r="EA89" s="76"/>
      <c r="EB89" s="76"/>
      <c r="EC89" s="76"/>
      <c r="ED89" s="76"/>
      <c r="EE89" s="76"/>
      <c r="EF89" s="76"/>
      <c r="EG89" s="76"/>
      <c r="EH89" s="76"/>
      <c r="EI89" s="76"/>
      <c r="EJ89" s="76"/>
      <c r="EK89" s="76"/>
      <c r="EL89" s="76"/>
      <c r="EM89" s="76"/>
      <c r="EN89" s="76"/>
      <c r="EO89" s="76"/>
      <c r="EP89" s="76"/>
      <c r="EQ89" s="76"/>
      <c r="ER89" s="76"/>
      <c r="ES89" s="76"/>
      <c r="ET89" s="76"/>
      <c r="EU89" s="76"/>
      <c r="EV89" s="76"/>
      <c r="EW89" s="76"/>
      <c r="EX89" s="76"/>
      <c r="EY89" s="76"/>
      <c r="EZ89" s="76"/>
      <c r="FA89" s="76"/>
      <c r="FB89" s="76"/>
      <c r="FC89" s="76"/>
      <c r="FD89" s="76"/>
      <c r="FE89" s="76"/>
      <c r="FF89" s="76"/>
      <c r="FG89" s="76"/>
      <c r="FH89" s="76"/>
      <c r="FI89" s="76"/>
      <c r="FJ89" s="76"/>
      <c r="FK89" s="76"/>
      <c r="FL89" s="76"/>
      <c r="FM89" s="76"/>
      <c r="FN89" s="76"/>
      <c r="FO89" s="76"/>
      <c r="FP89" s="76"/>
      <c r="FQ89" s="76"/>
      <c r="FR89" s="76"/>
      <c r="FS89" s="76"/>
      <c r="FT89" s="76"/>
      <c r="FU89" s="76"/>
      <c r="FV89" s="76"/>
      <c r="FW89" s="76"/>
      <c r="FX89" s="76"/>
      <c r="FY89" s="76"/>
      <c r="FZ89" s="76"/>
      <c r="GA89" s="76"/>
      <c r="GB89" s="76"/>
      <c r="GC89" s="76"/>
      <c r="GD89" s="76"/>
      <c r="GE89" s="76"/>
      <c r="GF89" s="76"/>
      <c r="GG89" s="76"/>
      <c r="GH89" s="76"/>
      <c r="GI89" s="76"/>
      <c r="GJ89" s="76"/>
      <c r="GK89" s="76"/>
      <c r="GL89" s="76"/>
      <c r="GM89" s="76"/>
      <c r="GN89" s="76"/>
      <c r="GO89" s="76"/>
      <c r="GP89" s="76"/>
      <c r="GQ89" s="76"/>
      <c r="GR89" s="76"/>
      <c r="GS89" s="76"/>
      <c r="GT89" s="76"/>
      <c r="GU89" s="76"/>
      <c r="GV89" s="76"/>
      <c r="GW89" s="76"/>
      <c r="GX89" s="76"/>
      <c r="GY89" s="76"/>
      <c r="GZ89" s="76"/>
      <c r="HA89" s="76"/>
      <c r="HB89" s="76"/>
      <c r="HC89" s="76"/>
      <c r="HD89" s="76"/>
      <c r="HE89" s="76"/>
      <c r="HF89" s="76"/>
      <c r="HG89" s="76"/>
      <c r="HH89" s="76"/>
      <c r="HI89" s="76"/>
      <c r="HJ89" s="76"/>
      <c r="HK89" s="76"/>
      <c r="HL89" s="76"/>
      <c r="HM89" s="76"/>
      <c r="HN89" s="76"/>
      <c r="HO89" s="76"/>
      <c r="HP89" s="76"/>
      <c r="HQ89" s="76"/>
      <c r="HR89" s="76"/>
      <c r="HS89" s="76"/>
      <c r="HT89" s="76"/>
      <c r="HU89" s="76"/>
      <c r="HV89" s="76"/>
      <c r="HW89" s="76"/>
      <c r="HX89" s="76"/>
      <c r="HY89" s="76"/>
      <c r="HZ89" s="76"/>
      <c r="IA89" s="76"/>
      <c r="IB89" s="76"/>
      <c r="IC89" s="76"/>
      <c r="ID89" s="76"/>
      <c r="IE89" s="76"/>
      <c r="IF89" s="76"/>
      <c r="IG89" s="76"/>
      <c r="IH89" s="76"/>
      <c r="II89" s="76"/>
      <c r="IJ89" s="76"/>
      <c r="IK89" s="76"/>
      <c r="IL89" s="76"/>
      <c r="IM89" s="76"/>
      <c r="IN89" s="76"/>
      <c r="IO89" s="76"/>
      <c r="IP89" s="76"/>
      <c r="IQ89" s="76"/>
      <c r="IR89" s="76"/>
      <c r="IS89" s="76"/>
      <c r="IT89" s="76"/>
      <c r="IU89" s="76"/>
      <c r="IV89" s="76"/>
      <c r="IW89" s="76"/>
      <c r="IX89" s="76"/>
      <c r="IY89" s="76"/>
      <c r="IZ89" s="76"/>
      <c r="JA89" s="76"/>
      <c r="JB89" s="76"/>
      <c r="JC89" s="76"/>
      <c r="JD89" s="76"/>
      <c r="JE89" s="76"/>
      <c r="JF89" s="76"/>
      <c r="JG89" s="76"/>
      <c r="JH89" s="76"/>
      <c r="JI89" s="76"/>
      <c r="JJ89" s="76"/>
      <c r="JK89" s="76"/>
      <c r="JL89" s="76"/>
      <c r="JM89" s="76"/>
      <c r="JN89" s="76"/>
      <c r="JO89" s="76"/>
      <c r="JP89" s="76"/>
      <c r="JQ89" s="76"/>
      <c r="JR89" s="76"/>
      <c r="JS89" s="76"/>
      <c r="JT89" s="76"/>
      <c r="JU89" s="76"/>
      <c r="JV89" s="76"/>
      <c r="JW89" s="76"/>
      <c r="JX89" s="76"/>
      <c r="JY89" s="76"/>
      <c r="JZ89" s="76"/>
      <c r="KA89" s="76"/>
      <c r="KB89" s="76"/>
      <c r="KC89" s="76"/>
      <c r="KD89" s="76"/>
      <c r="KE89" s="76"/>
      <c r="KF89" s="76"/>
      <c r="KG89" s="76"/>
      <c r="KH89" s="76"/>
      <c r="KI89" s="76"/>
      <c r="KJ89" s="76"/>
      <c r="KK89" s="76"/>
      <c r="KL89" s="76"/>
      <c r="KM89" s="76"/>
      <c r="KN89" s="76"/>
      <c r="KO89" s="76"/>
      <c r="KP89" s="76"/>
      <c r="KQ89" s="76"/>
      <c r="KR89" s="76"/>
      <c r="KS89" s="76"/>
      <c r="KT89" s="76"/>
      <c r="KU89" s="76"/>
      <c r="KV89" s="76"/>
      <c r="KW89" s="76"/>
      <c r="KX89" s="76"/>
      <c r="KY89" s="76"/>
      <c r="KZ89" s="76"/>
      <c r="LA89" s="76"/>
      <c r="LB89" s="76"/>
      <c r="LC89" s="76"/>
      <c r="LD89" s="76"/>
      <c r="LE89" s="76"/>
      <c r="LF89" s="76"/>
      <c r="LG89" s="76"/>
      <c r="LH89" s="76"/>
      <c r="LI89" s="76"/>
      <c r="LJ89" s="76"/>
      <c r="LK89" s="76"/>
      <c r="LL89" s="76"/>
      <c r="LM89" s="76"/>
      <c r="LN89" s="76"/>
      <c r="LO89" s="76"/>
      <c r="LP89" s="76"/>
      <c r="LQ89" s="76"/>
      <c r="LR89" s="76"/>
      <c r="LS89" s="76"/>
      <c r="LT89" s="76"/>
      <c r="LU89" s="76"/>
      <c r="LV89" s="76"/>
      <c r="LW89" s="76"/>
      <c r="LX89" s="76"/>
      <c r="LY89" s="76"/>
      <c r="LZ89" s="76"/>
      <c r="MA89" s="76"/>
      <c r="MB89" s="76"/>
      <c r="MC89" s="76"/>
      <c r="MD89" s="76"/>
      <c r="ME89" s="76"/>
      <c r="MF89" s="76"/>
      <c r="MG89" s="76"/>
      <c r="MH89" s="76"/>
      <c r="MI89" s="76"/>
      <c r="MJ89" s="76"/>
      <c r="MK89" s="76"/>
      <c r="ML89" s="76"/>
      <c r="MM89" s="76"/>
      <c r="MN89" s="76"/>
      <c r="MO89" s="76"/>
      <c r="MP89" s="76"/>
      <c r="MQ89" s="76"/>
      <c r="MR89" s="76"/>
      <c r="MS89" s="76"/>
      <c r="MT89" s="76"/>
      <c r="MU89" s="76"/>
      <c r="MV89" s="76"/>
      <c r="MW89" s="76"/>
      <c r="MX89" s="76"/>
      <c r="MY89" s="76"/>
      <c r="MZ89" s="76"/>
      <c r="NA89" s="76"/>
      <c r="NB89" s="76"/>
      <c r="NC89" s="76"/>
      <c r="ND89" s="76"/>
      <c r="NE89" s="76"/>
      <c r="NF89" s="76"/>
      <c r="NG89" s="76"/>
      <c r="NH89" s="76"/>
      <c r="NI89" s="76"/>
    </row>
    <row r="90" spans="1:374" ht="18" customHeight="1">
      <c r="A90" s="245"/>
      <c r="B90" s="246"/>
      <c r="C90" s="246"/>
      <c r="D90" s="247"/>
      <c r="E90" s="16"/>
      <c r="F90" s="240"/>
      <c r="G90" s="17"/>
      <c r="H90" s="76"/>
      <c r="I90" s="76"/>
      <c r="J90" s="76"/>
      <c r="K90" s="76"/>
      <c r="L90" s="76"/>
      <c r="M90" s="76"/>
      <c r="N90" s="76"/>
      <c r="O90" s="76"/>
      <c r="P90" s="76"/>
      <c r="Q90" s="76"/>
      <c r="R90" s="76"/>
      <c r="S90" s="76"/>
      <c r="T90" s="76"/>
      <c r="U90" s="76"/>
      <c r="V90" s="76"/>
      <c r="W90" s="76"/>
      <c r="X90" s="76"/>
      <c r="Y90" s="76"/>
      <c r="Z90" s="76"/>
      <c r="AA90" s="76"/>
      <c r="AB90" s="76"/>
      <c r="AC90" s="76"/>
      <c r="AD90" s="76"/>
      <c r="AE90" s="76"/>
      <c r="AF90" s="76"/>
      <c r="AG90" s="76"/>
      <c r="AH90" s="76"/>
      <c r="AI90" s="76"/>
      <c r="AJ90" s="76"/>
      <c r="AK90" s="76"/>
      <c r="AL90" s="76"/>
      <c r="AM90" s="76"/>
      <c r="AN90" s="76"/>
      <c r="AO90" s="76"/>
      <c r="AP90" s="76"/>
      <c r="AQ90" s="76"/>
      <c r="AR90" s="76"/>
      <c r="AS90" s="76"/>
      <c r="AT90" s="76"/>
      <c r="AU90" s="76"/>
      <c r="AV90" s="76"/>
      <c r="AW90" s="76"/>
      <c r="AX90" s="76"/>
      <c r="AY90" s="76"/>
      <c r="AZ90" s="76"/>
      <c r="BA90" s="76"/>
      <c r="BB90" s="76"/>
      <c r="BC90" s="76"/>
      <c r="BD90" s="76"/>
      <c r="BE90" s="76"/>
      <c r="BF90" s="76"/>
      <c r="BG90" s="76"/>
      <c r="BH90" s="76"/>
      <c r="BI90" s="76"/>
      <c r="BJ90" s="76"/>
      <c r="BK90" s="76"/>
      <c r="BL90" s="76"/>
      <c r="BM90" s="76"/>
      <c r="BN90" s="76"/>
      <c r="BO90" s="76"/>
      <c r="BP90" s="76"/>
      <c r="BQ90" s="76"/>
      <c r="BR90" s="76"/>
      <c r="BS90" s="76"/>
      <c r="BT90" s="76"/>
      <c r="BU90" s="76"/>
      <c r="BV90" s="76"/>
      <c r="BW90" s="76"/>
      <c r="BX90" s="76"/>
      <c r="BY90" s="76"/>
      <c r="BZ90" s="76"/>
      <c r="CA90" s="76"/>
      <c r="CB90" s="76"/>
      <c r="CC90" s="76"/>
      <c r="CD90" s="76"/>
      <c r="CE90" s="76"/>
      <c r="CF90" s="76"/>
      <c r="CG90" s="76"/>
      <c r="CH90" s="76"/>
      <c r="CI90" s="76"/>
      <c r="CJ90" s="76"/>
      <c r="CK90" s="76"/>
      <c r="CL90" s="76"/>
      <c r="CM90" s="76"/>
      <c r="CN90" s="76"/>
      <c r="CO90" s="76"/>
      <c r="CP90" s="76"/>
      <c r="CQ90" s="76"/>
      <c r="CR90" s="76"/>
      <c r="CS90" s="76"/>
      <c r="CT90" s="76"/>
      <c r="CU90" s="76"/>
      <c r="CV90" s="76"/>
      <c r="CW90" s="76"/>
      <c r="CX90" s="76"/>
      <c r="CY90" s="76"/>
      <c r="CZ90" s="76"/>
      <c r="DA90" s="76"/>
      <c r="DB90" s="76"/>
      <c r="DC90" s="76"/>
      <c r="DD90" s="76"/>
      <c r="DE90" s="76"/>
      <c r="DF90" s="76"/>
      <c r="DG90" s="76"/>
      <c r="DH90" s="76"/>
      <c r="DI90" s="76"/>
      <c r="DJ90" s="76"/>
      <c r="DK90" s="76"/>
      <c r="DL90" s="76"/>
      <c r="DM90" s="76"/>
      <c r="DN90" s="76"/>
      <c r="DO90" s="76"/>
      <c r="DP90" s="76"/>
      <c r="DQ90" s="76"/>
      <c r="DR90" s="76"/>
      <c r="DS90" s="76"/>
      <c r="DT90" s="76"/>
      <c r="DU90" s="76"/>
      <c r="DV90" s="76"/>
      <c r="DW90" s="76"/>
      <c r="DX90" s="76"/>
      <c r="DY90" s="76"/>
      <c r="DZ90" s="76"/>
      <c r="EA90" s="76"/>
      <c r="EB90" s="76"/>
      <c r="EC90" s="76"/>
      <c r="ED90" s="76"/>
      <c r="EE90" s="76"/>
      <c r="EF90" s="76"/>
      <c r="EG90" s="76"/>
      <c r="EH90" s="76"/>
      <c r="EI90" s="76"/>
      <c r="EJ90" s="76"/>
      <c r="EK90" s="76"/>
      <c r="EL90" s="76"/>
      <c r="EM90" s="76"/>
      <c r="EN90" s="76"/>
      <c r="EO90" s="76"/>
      <c r="EP90" s="76"/>
      <c r="EQ90" s="76"/>
      <c r="ER90" s="76"/>
      <c r="ES90" s="76"/>
      <c r="ET90" s="76"/>
      <c r="EU90" s="76"/>
      <c r="EV90" s="76"/>
      <c r="EW90" s="76"/>
      <c r="EX90" s="76"/>
      <c r="EY90" s="76"/>
      <c r="EZ90" s="76"/>
      <c r="FA90" s="76"/>
      <c r="FB90" s="76"/>
      <c r="FC90" s="76"/>
      <c r="FD90" s="76"/>
      <c r="FE90" s="76"/>
      <c r="FF90" s="76"/>
      <c r="FG90" s="76"/>
      <c r="FH90" s="76"/>
      <c r="FI90" s="76"/>
      <c r="FJ90" s="76"/>
      <c r="FK90" s="76"/>
      <c r="FL90" s="76"/>
      <c r="FM90" s="76"/>
      <c r="FN90" s="76"/>
      <c r="FO90" s="76"/>
      <c r="FP90" s="76"/>
      <c r="FQ90" s="76"/>
      <c r="FR90" s="76"/>
      <c r="FS90" s="76"/>
      <c r="FT90" s="76"/>
      <c r="FU90" s="76"/>
      <c r="FV90" s="76"/>
      <c r="FW90" s="76"/>
      <c r="FX90" s="76"/>
      <c r="FY90" s="76"/>
      <c r="FZ90" s="76"/>
      <c r="GA90" s="76"/>
      <c r="GB90" s="76"/>
      <c r="GC90" s="76"/>
      <c r="GD90" s="76"/>
      <c r="GE90" s="76"/>
      <c r="GF90" s="76"/>
      <c r="GG90" s="76"/>
      <c r="GH90" s="76"/>
      <c r="GI90" s="76"/>
      <c r="GJ90" s="76"/>
      <c r="GK90" s="76"/>
      <c r="GL90" s="76"/>
      <c r="GM90" s="76"/>
      <c r="GN90" s="76"/>
      <c r="GO90" s="76"/>
      <c r="GP90" s="76"/>
      <c r="GQ90" s="76"/>
      <c r="GR90" s="76"/>
      <c r="GS90" s="76"/>
      <c r="GT90" s="76"/>
      <c r="GU90" s="76"/>
      <c r="GV90" s="76"/>
      <c r="GW90" s="76"/>
      <c r="GX90" s="76"/>
      <c r="GY90" s="76"/>
      <c r="GZ90" s="76"/>
      <c r="HA90" s="76"/>
      <c r="HB90" s="76"/>
      <c r="HC90" s="76"/>
      <c r="HD90" s="76"/>
      <c r="HE90" s="76"/>
      <c r="HF90" s="76"/>
      <c r="HG90" s="76"/>
      <c r="HH90" s="76"/>
      <c r="HI90" s="76"/>
      <c r="HJ90" s="76"/>
      <c r="HK90" s="76"/>
      <c r="HL90" s="76"/>
      <c r="HM90" s="76"/>
      <c r="HN90" s="76"/>
      <c r="HO90" s="76"/>
      <c r="HP90" s="76"/>
      <c r="HQ90" s="76"/>
      <c r="HR90" s="76"/>
      <c r="HS90" s="76"/>
      <c r="HT90" s="76"/>
      <c r="HU90" s="76"/>
      <c r="HV90" s="76"/>
      <c r="HW90" s="76"/>
      <c r="HX90" s="76"/>
      <c r="HY90" s="76"/>
      <c r="HZ90" s="76"/>
      <c r="IA90" s="76"/>
      <c r="IB90" s="76"/>
      <c r="IC90" s="76"/>
      <c r="ID90" s="76"/>
      <c r="IE90" s="76"/>
      <c r="IF90" s="76"/>
      <c r="IG90" s="76"/>
      <c r="IH90" s="76"/>
      <c r="II90" s="76"/>
      <c r="IJ90" s="76"/>
      <c r="IK90" s="76"/>
      <c r="IL90" s="76"/>
      <c r="IM90" s="76"/>
      <c r="IN90" s="76"/>
      <c r="IO90" s="76"/>
      <c r="IP90" s="76"/>
      <c r="IQ90" s="76"/>
      <c r="IR90" s="76"/>
      <c r="IS90" s="76"/>
      <c r="IT90" s="76"/>
      <c r="IU90" s="76"/>
      <c r="IV90" s="76"/>
      <c r="IW90" s="76"/>
      <c r="IX90" s="76"/>
      <c r="IY90" s="76"/>
      <c r="IZ90" s="76"/>
      <c r="JA90" s="76"/>
      <c r="JB90" s="76"/>
      <c r="JC90" s="76"/>
      <c r="JD90" s="76"/>
      <c r="JE90" s="76"/>
      <c r="JF90" s="76"/>
      <c r="JG90" s="76"/>
      <c r="JH90" s="76"/>
      <c r="JI90" s="76"/>
      <c r="JJ90" s="76"/>
      <c r="JK90" s="76"/>
      <c r="JL90" s="76"/>
      <c r="JM90" s="76"/>
      <c r="JN90" s="76"/>
      <c r="JO90" s="76"/>
      <c r="JP90" s="76"/>
      <c r="JQ90" s="76"/>
      <c r="JR90" s="76"/>
      <c r="JS90" s="76"/>
      <c r="JT90" s="76"/>
      <c r="JU90" s="76"/>
      <c r="JV90" s="76"/>
      <c r="JW90" s="76"/>
      <c r="JX90" s="76"/>
      <c r="JY90" s="76"/>
      <c r="JZ90" s="76"/>
      <c r="KA90" s="76"/>
      <c r="KB90" s="76"/>
      <c r="KC90" s="76"/>
      <c r="KD90" s="76"/>
      <c r="KE90" s="76"/>
      <c r="KF90" s="76"/>
      <c r="KG90" s="76"/>
      <c r="KH90" s="76"/>
      <c r="KI90" s="76"/>
      <c r="KJ90" s="76"/>
      <c r="KK90" s="76"/>
      <c r="KL90" s="76"/>
      <c r="KM90" s="76"/>
      <c r="KN90" s="76"/>
      <c r="KO90" s="76"/>
      <c r="KP90" s="76"/>
      <c r="KQ90" s="76"/>
      <c r="KR90" s="76"/>
      <c r="KS90" s="76"/>
      <c r="KT90" s="76"/>
      <c r="KU90" s="76"/>
      <c r="KV90" s="76"/>
      <c r="KW90" s="76"/>
      <c r="KX90" s="76"/>
      <c r="KY90" s="76"/>
      <c r="KZ90" s="76"/>
      <c r="LA90" s="76"/>
      <c r="LB90" s="76"/>
      <c r="LC90" s="76"/>
      <c r="LD90" s="76"/>
      <c r="LE90" s="76"/>
      <c r="LF90" s="76"/>
      <c r="LG90" s="76"/>
      <c r="LH90" s="76"/>
      <c r="LI90" s="76"/>
      <c r="LJ90" s="76"/>
      <c r="LK90" s="76"/>
      <c r="LL90" s="76"/>
      <c r="LM90" s="76"/>
      <c r="LN90" s="76"/>
      <c r="LO90" s="76"/>
      <c r="LP90" s="76"/>
      <c r="LQ90" s="76"/>
      <c r="LR90" s="76"/>
      <c r="LS90" s="76"/>
      <c r="LT90" s="76"/>
      <c r="LU90" s="76"/>
      <c r="LV90" s="76"/>
      <c r="LW90" s="76"/>
      <c r="LX90" s="76"/>
      <c r="LY90" s="76"/>
      <c r="LZ90" s="76"/>
      <c r="MA90" s="76"/>
      <c r="MB90" s="76"/>
      <c r="MC90" s="76"/>
      <c r="MD90" s="76"/>
      <c r="ME90" s="76"/>
      <c r="MF90" s="76"/>
      <c r="MG90" s="76"/>
      <c r="MH90" s="76"/>
      <c r="MI90" s="76"/>
      <c r="MJ90" s="76"/>
      <c r="MK90" s="76"/>
      <c r="ML90" s="76"/>
      <c r="MM90" s="76"/>
      <c r="MN90" s="76"/>
      <c r="MO90" s="76"/>
      <c r="MP90" s="76"/>
      <c r="MQ90" s="76"/>
      <c r="MR90" s="76"/>
      <c r="MS90" s="76"/>
      <c r="MT90" s="76"/>
      <c r="MU90" s="76"/>
      <c r="MV90" s="76"/>
      <c r="MW90" s="76"/>
      <c r="MX90" s="76"/>
      <c r="MY90" s="76"/>
      <c r="MZ90" s="76"/>
      <c r="NA90" s="76"/>
      <c r="NB90" s="76"/>
      <c r="NC90" s="76"/>
      <c r="ND90" s="76"/>
      <c r="NE90" s="76"/>
      <c r="NF90" s="76"/>
      <c r="NG90" s="76"/>
      <c r="NH90" s="76"/>
      <c r="NI90" s="76"/>
    </row>
    <row r="91" spans="1:374" ht="18" customHeight="1">
      <c r="A91" s="245"/>
      <c r="B91" s="246"/>
      <c r="C91" s="246"/>
      <c r="D91" s="247"/>
      <c r="E91" s="20"/>
      <c r="F91" s="241"/>
      <c r="G91" s="21"/>
      <c r="H91" s="76"/>
      <c r="I91" s="76"/>
      <c r="J91" s="76"/>
      <c r="K91" s="76"/>
      <c r="L91" s="76"/>
      <c r="M91" s="76"/>
      <c r="N91" s="76"/>
      <c r="O91" s="76"/>
      <c r="P91" s="76"/>
      <c r="Q91" s="76"/>
      <c r="R91" s="76"/>
      <c r="S91" s="76"/>
      <c r="T91" s="76"/>
      <c r="U91" s="76"/>
      <c r="V91" s="76"/>
      <c r="W91" s="76"/>
      <c r="X91" s="76"/>
      <c r="Y91" s="76"/>
      <c r="Z91" s="76"/>
      <c r="AA91" s="76"/>
      <c r="AB91" s="76"/>
      <c r="AC91" s="76"/>
      <c r="AD91" s="76"/>
      <c r="AE91" s="76"/>
      <c r="AF91" s="76"/>
      <c r="AG91" s="76"/>
      <c r="AH91" s="76"/>
      <c r="AI91" s="76"/>
      <c r="AJ91" s="76"/>
      <c r="AK91" s="76"/>
      <c r="AL91" s="76"/>
      <c r="AM91" s="76"/>
      <c r="AN91" s="76"/>
      <c r="AO91" s="76"/>
      <c r="AP91" s="76"/>
      <c r="AQ91" s="76"/>
      <c r="AR91" s="76"/>
      <c r="AS91" s="76"/>
      <c r="AT91" s="76"/>
      <c r="AU91" s="76"/>
      <c r="AV91" s="76"/>
      <c r="AW91" s="76"/>
      <c r="AX91" s="76"/>
      <c r="AY91" s="76"/>
      <c r="AZ91" s="76"/>
      <c r="BA91" s="76"/>
      <c r="BB91" s="76"/>
      <c r="BC91" s="76"/>
      <c r="BD91" s="76"/>
      <c r="BE91" s="76"/>
      <c r="BF91" s="76"/>
      <c r="BG91" s="76"/>
      <c r="BH91" s="76"/>
      <c r="BI91" s="76"/>
      <c r="BJ91" s="76"/>
      <c r="BK91" s="76"/>
      <c r="BL91" s="76"/>
      <c r="BM91" s="76"/>
      <c r="BN91" s="76"/>
      <c r="BO91" s="76"/>
      <c r="BP91" s="76"/>
      <c r="BQ91" s="76"/>
      <c r="BR91" s="76"/>
      <c r="BS91" s="76"/>
      <c r="BT91" s="76"/>
      <c r="BU91" s="76"/>
      <c r="BV91" s="76"/>
      <c r="BW91" s="76"/>
      <c r="BX91" s="76"/>
      <c r="BY91" s="76"/>
      <c r="BZ91" s="76"/>
      <c r="CA91" s="76"/>
      <c r="CB91" s="76"/>
      <c r="CC91" s="76"/>
      <c r="CD91" s="76"/>
      <c r="CE91" s="76"/>
      <c r="CF91" s="76"/>
      <c r="CG91" s="76"/>
      <c r="CH91" s="76"/>
      <c r="CI91" s="76"/>
      <c r="CJ91" s="76"/>
      <c r="CK91" s="76"/>
      <c r="CL91" s="76"/>
      <c r="CM91" s="76"/>
      <c r="CN91" s="76"/>
      <c r="CO91" s="76"/>
      <c r="CP91" s="76"/>
      <c r="CQ91" s="76"/>
      <c r="CR91" s="76"/>
      <c r="CS91" s="76"/>
      <c r="CT91" s="76"/>
      <c r="CU91" s="76"/>
      <c r="CV91" s="76"/>
      <c r="CW91" s="76"/>
      <c r="CX91" s="76"/>
      <c r="CY91" s="76"/>
      <c r="CZ91" s="76"/>
      <c r="DA91" s="76"/>
      <c r="DB91" s="76"/>
      <c r="DC91" s="76"/>
      <c r="DD91" s="76"/>
      <c r="DE91" s="76"/>
      <c r="DF91" s="76"/>
      <c r="DG91" s="76"/>
      <c r="DH91" s="76"/>
      <c r="DI91" s="76"/>
      <c r="DJ91" s="76"/>
      <c r="DK91" s="76"/>
      <c r="DL91" s="76"/>
      <c r="DM91" s="76"/>
      <c r="DN91" s="76"/>
      <c r="DO91" s="76"/>
      <c r="DP91" s="76"/>
      <c r="DQ91" s="76"/>
      <c r="DR91" s="76"/>
      <c r="DS91" s="76"/>
      <c r="DT91" s="76"/>
      <c r="DU91" s="76"/>
      <c r="DV91" s="76"/>
      <c r="DW91" s="76"/>
      <c r="DX91" s="76"/>
      <c r="DY91" s="76"/>
      <c r="DZ91" s="76"/>
      <c r="EA91" s="76"/>
      <c r="EB91" s="76"/>
      <c r="EC91" s="76"/>
      <c r="ED91" s="76"/>
      <c r="EE91" s="76"/>
      <c r="EF91" s="76"/>
      <c r="EG91" s="76"/>
      <c r="EH91" s="76"/>
      <c r="EI91" s="76"/>
      <c r="EJ91" s="76"/>
      <c r="EK91" s="76"/>
      <c r="EL91" s="76"/>
      <c r="EM91" s="76"/>
      <c r="EN91" s="76"/>
      <c r="EO91" s="76"/>
      <c r="EP91" s="76"/>
      <c r="EQ91" s="76"/>
      <c r="ER91" s="76"/>
      <c r="ES91" s="76"/>
      <c r="ET91" s="76"/>
      <c r="EU91" s="76"/>
      <c r="EV91" s="76"/>
      <c r="EW91" s="76"/>
      <c r="EX91" s="76"/>
      <c r="EY91" s="76"/>
      <c r="EZ91" s="76"/>
      <c r="FA91" s="76"/>
      <c r="FB91" s="76"/>
      <c r="FC91" s="76"/>
      <c r="FD91" s="76"/>
      <c r="FE91" s="76"/>
      <c r="FF91" s="76"/>
      <c r="FG91" s="76"/>
      <c r="FH91" s="76"/>
      <c r="FI91" s="76"/>
      <c r="FJ91" s="76"/>
      <c r="FK91" s="76"/>
      <c r="FL91" s="76"/>
      <c r="FM91" s="76"/>
      <c r="FN91" s="76"/>
      <c r="FO91" s="76"/>
      <c r="FP91" s="76"/>
      <c r="FQ91" s="76"/>
      <c r="FR91" s="76"/>
      <c r="FS91" s="76"/>
      <c r="FT91" s="76"/>
      <c r="FU91" s="76"/>
      <c r="FV91" s="76"/>
      <c r="FW91" s="76"/>
      <c r="FX91" s="76"/>
      <c r="FY91" s="76"/>
      <c r="FZ91" s="76"/>
      <c r="GA91" s="76"/>
      <c r="GB91" s="76"/>
      <c r="GC91" s="76"/>
      <c r="GD91" s="76"/>
      <c r="GE91" s="76"/>
      <c r="GF91" s="76"/>
      <c r="GG91" s="76"/>
      <c r="GH91" s="76"/>
      <c r="GI91" s="76"/>
      <c r="GJ91" s="76"/>
      <c r="GK91" s="76"/>
      <c r="GL91" s="76"/>
      <c r="GM91" s="76"/>
      <c r="GN91" s="76"/>
      <c r="GO91" s="76"/>
      <c r="GP91" s="76"/>
      <c r="GQ91" s="76"/>
      <c r="GR91" s="76"/>
      <c r="GS91" s="76"/>
      <c r="GT91" s="76"/>
      <c r="GU91" s="76"/>
      <c r="GV91" s="76"/>
      <c r="GW91" s="76"/>
      <c r="GX91" s="76"/>
      <c r="GY91" s="76"/>
      <c r="GZ91" s="76"/>
      <c r="HA91" s="76"/>
      <c r="HB91" s="76"/>
      <c r="HC91" s="76"/>
      <c r="HD91" s="76"/>
      <c r="HE91" s="76"/>
      <c r="HF91" s="76"/>
      <c r="HG91" s="76"/>
      <c r="HH91" s="76"/>
      <c r="HI91" s="76"/>
      <c r="HJ91" s="76"/>
      <c r="HK91" s="76"/>
      <c r="HL91" s="76"/>
      <c r="HM91" s="76"/>
      <c r="HN91" s="76"/>
      <c r="HO91" s="76"/>
      <c r="HP91" s="76"/>
      <c r="HQ91" s="76"/>
      <c r="HR91" s="76"/>
      <c r="HS91" s="76"/>
      <c r="HT91" s="76"/>
      <c r="HU91" s="76"/>
      <c r="HV91" s="76"/>
      <c r="HW91" s="76"/>
      <c r="HX91" s="76"/>
      <c r="HY91" s="76"/>
      <c r="HZ91" s="76"/>
      <c r="IA91" s="76"/>
      <c r="IB91" s="76"/>
      <c r="IC91" s="76"/>
      <c r="ID91" s="76"/>
      <c r="IE91" s="76"/>
      <c r="IF91" s="76"/>
      <c r="IG91" s="76"/>
      <c r="IH91" s="76"/>
      <c r="II91" s="76"/>
      <c r="IJ91" s="76"/>
      <c r="IK91" s="76"/>
      <c r="IL91" s="76"/>
      <c r="IM91" s="76"/>
      <c r="IN91" s="76"/>
      <c r="IO91" s="76"/>
      <c r="IP91" s="76"/>
      <c r="IQ91" s="76"/>
      <c r="IR91" s="76"/>
      <c r="IS91" s="76"/>
      <c r="IT91" s="76"/>
      <c r="IU91" s="76"/>
      <c r="IV91" s="76"/>
      <c r="IW91" s="76"/>
      <c r="IX91" s="76"/>
      <c r="IY91" s="76"/>
      <c r="IZ91" s="76"/>
      <c r="JA91" s="76"/>
      <c r="JB91" s="76"/>
      <c r="JC91" s="76"/>
      <c r="JD91" s="76"/>
      <c r="JE91" s="76"/>
      <c r="JF91" s="76"/>
      <c r="JG91" s="76"/>
      <c r="JH91" s="76"/>
      <c r="JI91" s="76"/>
      <c r="JJ91" s="76"/>
      <c r="JK91" s="76"/>
      <c r="JL91" s="76"/>
      <c r="JM91" s="76"/>
      <c r="JN91" s="76"/>
      <c r="JO91" s="76"/>
      <c r="JP91" s="76"/>
      <c r="JQ91" s="76"/>
      <c r="JR91" s="76"/>
      <c r="JS91" s="76"/>
      <c r="JT91" s="76"/>
      <c r="JU91" s="76"/>
      <c r="JV91" s="76"/>
      <c r="JW91" s="76"/>
      <c r="JX91" s="76"/>
      <c r="JY91" s="76"/>
      <c r="JZ91" s="76"/>
      <c r="KA91" s="76"/>
      <c r="KB91" s="76"/>
      <c r="KC91" s="76"/>
      <c r="KD91" s="76"/>
      <c r="KE91" s="76"/>
      <c r="KF91" s="76"/>
      <c r="KG91" s="76"/>
      <c r="KH91" s="76"/>
      <c r="KI91" s="76"/>
      <c r="KJ91" s="76"/>
      <c r="KK91" s="76"/>
      <c r="KL91" s="76"/>
      <c r="KM91" s="76"/>
      <c r="KN91" s="76"/>
      <c r="KO91" s="76"/>
      <c r="KP91" s="76"/>
      <c r="KQ91" s="76"/>
      <c r="KR91" s="76"/>
      <c r="KS91" s="76"/>
      <c r="KT91" s="76"/>
      <c r="KU91" s="76"/>
      <c r="KV91" s="76"/>
      <c r="KW91" s="76"/>
      <c r="KX91" s="76"/>
      <c r="KY91" s="76"/>
      <c r="KZ91" s="76"/>
      <c r="LA91" s="76"/>
      <c r="LB91" s="76"/>
      <c r="LC91" s="76"/>
      <c r="LD91" s="76"/>
      <c r="LE91" s="76"/>
      <c r="LF91" s="76"/>
      <c r="LG91" s="76"/>
      <c r="LH91" s="76"/>
      <c r="LI91" s="76"/>
      <c r="LJ91" s="76"/>
      <c r="LK91" s="76"/>
      <c r="LL91" s="76"/>
      <c r="LM91" s="76"/>
      <c r="LN91" s="76"/>
      <c r="LO91" s="76"/>
      <c r="LP91" s="76"/>
      <c r="LQ91" s="76"/>
      <c r="LR91" s="76"/>
      <c r="LS91" s="76"/>
      <c r="LT91" s="76"/>
      <c r="LU91" s="76"/>
      <c r="LV91" s="76"/>
      <c r="LW91" s="76"/>
      <c r="LX91" s="76"/>
      <c r="LY91" s="76"/>
      <c r="LZ91" s="76"/>
      <c r="MA91" s="76"/>
      <c r="MB91" s="76"/>
      <c r="MC91" s="76"/>
      <c r="MD91" s="76"/>
      <c r="ME91" s="76"/>
      <c r="MF91" s="76"/>
      <c r="MG91" s="76"/>
      <c r="MH91" s="76"/>
      <c r="MI91" s="76"/>
      <c r="MJ91" s="76"/>
      <c r="MK91" s="76"/>
      <c r="ML91" s="76"/>
      <c r="MM91" s="76"/>
      <c r="MN91" s="76"/>
      <c r="MO91" s="76"/>
      <c r="MP91" s="76"/>
      <c r="MQ91" s="76"/>
      <c r="MR91" s="76"/>
      <c r="MS91" s="76"/>
      <c r="MT91" s="76"/>
      <c r="MU91" s="76"/>
      <c r="MV91" s="76"/>
      <c r="MW91" s="76"/>
      <c r="MX91" s="76"/>
      <c r="MY91" s="76"/>
      <c r="MZ91" s="76"/>
      <c r="NA91" s="76"/>
      <c r="NB91" s="76"/>
      <c r="NC91" s="76"/>
      <c r="ND91" s="76"/>
      <c r="NE91" s="76"/>
      <c r="NF91" s="76"/>
      <c r="NG91" s="76"/>
      <c r="NH91" s="76"/>
      <c r="NI91" s="76"/>
    </row>
    <row r="92" spans="1:374" ht="18" customHeight="1">
      <c r="A92" s="248"/>
      <c r="B92" s="249"/>
      <c r="C92" s="249"/>
      <c r="D92" s="250"/>
      <c r="E92" s="101"/>
      <c r="F92" s="102" t="str">
        <f>Après_Journée</f>
        <v>HHO</v>
      </c>
      <c r="G92" s="103"/>
      <c r="H92" s="76"/>
      <c r="I92" s="76"/>
      <c r="J92" s="76"/>
      <c r="K92" s="76"/>
      <c r="L92" s="76"/>
      <c r="M92" s="76"/>
      <c r="N92" s="76"/>
      <c r="O92" s="76"/>
      <c r="P92" s="76"/>
      <c r="Q92" s="76"/>
      <c r="R92" s="76"/>
      <c r="S92" s="76"/>
      <c r="T92" s="76"/>
      <c r="U92" s="76"/>
      <c r="V92" s="76"/>
      <c r="W92" s="76"/>
      <c r="X92" s="76"/>
      <c r="Y92" s="76"/>
      <c r="Z92" s="76"/>
      <c r="AA92" s="76"/>
      <c r="AB92" s="76"/>
      <c r="AC92" s="76"/>
      <c r="AD92" s="76"/>
      <c r="AE92" s="76"/>
      <c r="AF92" s="76"/>
      <c r="AG92" s="76"/>
      <c r="AH92" s="76"/>
      <c r="AI92" s="76"/>
      <c r="AJ92" s="76"/>
      <c r="AK92" s="76"/>
      <c r="AL92" s="76"/>
      <c r="AM92" s="76"/>
      <c r="AN92" s="76"/>
      <c r="AO92" s="76"/>
      <c r="AP92" s="76"/>
      <c r="AQ92" s="76"/>
      <c r="AR92" s="76"/>
      <c r="AS92" s="76"/>
      <c r="AT92" s="76"/>
      <c r="AU92" s="76"/>
      <c r="AV92" s="76"/>
      <c r="AW92" s="76"/>
      <c r="AX92" s="76"/>
      <c r="AY92" s="76"/>
      <c r="AZ92" s="76"/>
      <c r="BA92" s="76"/>
      <c r="BB92" s="76"/>
      <c r="BC92" s="76"/>
      <c r="BD92" s="76"/>
      <c r="BE92" s="76"/>
      <c r="BF92" s="76"/>
      <c r="BG92" s="76"/>
      <c r="BH92" s="76"/>
      <c r="BI92" s="76"/>
      <c r="BJ92" s="76"/>
      <c r="BK92" s="76"/>
      <c r="BL92" s="76"/>
      <c r="BM92" s="76"/>
      <c r="BN92" s="76"/>
      <c r="BO92" s="76"/>
      <c r="BP92" s="76"/>
      <c r="BQ92" s="76"/>
      <c r="BR92" s="76"/>
      <c r="BS92" s="76"/>
      <c r="BT92" s="76"/>
      <c r="BU92" s="76"/>
      <c r="BV92" s="76"/>
      <c r="BW92" s="76"/>
      <c r="BX92" s="76"/>
      <c r="BY92" s="76"/>
      <c r="BZ92" s="76"/>
      <c r="CA92" s="76"/>
      <c r="CB92" s="76"/>
      <c r="CC92" s="76"/>
      <c r="CD92" s="76"/>
      <c r="CE92" s="76"/>
      <c r="CF92" s="76"/>
      <c r="CG92" s="76"/>
      <c r="CH92" s="76"/>
      <c r="CI92" s="76"/>
      <c r="CJ92" s="76"/>
      <c r="CK92" s="76"/>
      <c r="CL92" s="76"/>
      <c r="CM92" s="76"/>
      <c r="CN92" s="76"/>
      <c r="CO92" s="76"/>
      <c r="CP92" s="76"/>
      <c r="CQ92" s="76"/>
      <c r="CR92" s="76"/>
      <c r="CS92" s="76"/>
      <c r="CT92" s="76"/>
      <c r="CU92" s="76"/>
      <c r="CV92" s="76"/>
      <c r="CW92" s="76"/>
      <c r="CX92" s="76"/>
      <c r="CY92" s="76"/>
      <c r="CZ92" s="76"/>
      <c r="DA92" s="76"/>
      <c r="DB92" s="76"/>
      <c r="DC92" s="76"/>
      <c r="DD92" s="76"/>
      <c r="DE92" s="76"/>
      <c r="DF92" s="76"/>
      <c r="DG92" s="76"/>
      <c r="DH92" s="76"/>
      <c r="DI92" s="76"/>
      <c r="DJ92" s="76"/>
      <c r="DK92" s="76"/>
      <c r="DL92" s="76"/>
      <c r="DM92" s="76"/>
      <c r="DN92" s="76"/>
      <c r="DO92" s="76"/>
      <c r="DP92" s="76"/>
      <c r="DQ92" s="76"/>
      <c r="DR92" s="76"/>
      <c r="DS92" s="76"/>
      <c r="DT92" s="76"/>
      <c r="DU92" s="76"/>
      <c r="DV92" s="76"/>
      <c r="DW92" s="76"/>
      <c r="DX92" s="76"/>
      <c r="DY92" s="76"/>
      <c r="DZ92" s="76"/>
      <c r="EA92" s="76"/>
      <c r="EB92" s="76"/>
      <c r="EC92" s="76"/>
      <c r="ED92" s="76"/>
      <c r="EE92" s="76"/>
      <c r="EF92" s="76"/>
      <c r="EG92" s="76"/>
      <c r="EH92" s="76"/>
      <c r="EI92" s="76"/>
      <c r="EJ92" s="76"/>
      <c r="EK92" s="76"/>
      <c r="EL92" s="76"/>
      <c r="EM92" s="76"/>
      <c r="EN92" s="76"/>
      <c r="EO92" s="76"/>
      <c r="EP92" s="76"/>
      <c r="EQ92" s="76"/>
      <c r="ER92" s="76"/>
      <c r="ES92" s="76"/>
      <c r="ET92" s="76"/>
      <c r="EU92" s="76"/>
      <c r="EV92" s="76"/>
      <c r="EW92" s="76"/>
      <c r="EX92" s="76"/>
      <c r="EY92" s="76"/>
      <c r="EZ92" s="76"/>
      <c r="FA92" s="76"/>
      <c r="FB92" s="76"/>
      <c r="FC92" s="76"/>
      <c r="FD92" s="76"/>
      <c r="FE92" s="76"/>
      <c r="FF92" s="76"/>
      <c r="FG92" s="76"/>
      <c r="FH92" s="76"/>
      <c r="FI92" s="76"/>
      <c r="FJ92" s="76"/>
      <c r="FK92" s="76"/>
      <c r="FL92" s="76"/>
      <c r="FM92" s="76"/>
      <c r="FN92" s="76"/>
      <c r="FO92" s="76"/>
      <c r="FP92" s="76"/>
      <c r="FQ92" s="76"/>
      <c r="FR92" s="76"/>
      <c r="FS92" s="76"/>
      <c r="FT92" s="76"/>
      <c r="FU92" s="76"/>
      <c r="FV92" s="76"/>
      <c r="FW92" s="76"/>
      <c r="FX92" s="76"/>
      <c r="FY92" s="76"/>
      <c r="FZ92" s="76"/>
      <c r="GA92" s="76"/>
      <c r="GB92" s="76"/>
      <c r="GC92" s="76"/>
      <c r="GD92" s="76"/>
      <c r="GE92" s="76"/>
      <c r="GF92" s="76"/>
      <c r="GG92" s="76"/>
      <c r="GH92" s="76"/>
      <c r="GI92" s="76"/>
      <c r="GJ92" s="76"/>
      <c r="GK92" s="76"/>
      <c r="GL92" s="76"/>
      <c r="GM92" s="76"/>
      <c r="GN92" s="76"/>
      <c r="GO92" s="76"/>
      <c r="GP92" s="76"/>
      <c r="GQ92" s="76"/>
      <c r="GR92" s="76"/>
      <c r="GS92" s="76"/>
      <c r="GT92" s="76"/>
      <c r="GU92" s="76"/>
      <c r="GV92" s="76"/>
      <c r="GW92" s="76"/>
      <c r="GX92" s="76"/>
      <c r="GY92" s="76"/>
      <c r="GZ92" s="76"/>
      <c r="HA92" s="76"/>
      <c r="HB92" s="76"/>
      <c r="HC92" s="76"/>
      <c r="HD92" s="76"/>
      <c r="HE92" s="76"/>
      <c r="HF92" s="76"/>
      <c r="HG92" s="76"/>
      <c r="HH92" s="76"/>
      <c r="HI92" s="76"/>
      <c r="HJ92" s="76"/>
      <c r="HK92" s="76"/>
      <c r="HL92" s="76"/>
      <c r="HM92" s="76"/>
      <c r="HN92" s="76"/>
      <c r="HO92" s="76"/>
      <c r="HP92" s="76"/>
      <c r="HQ92" s="76"/>
      <c r="HR92" s="76"/>
      <c r="HS92" s="76"/>
      <c r="HT92" s="76"/>
      <c r="HU92" s="76"/>
      <c r="HV92" s="76"/>
      <c r="HW92" s="76"/>
      <c r="HX92" s="76"/>
      <c r="HY92" s="76"/>
      <c r="HZ92" s="76"/>
      <c r="IA92" s="76"/>
      <c r="IB92" s="76"/>
      <c r="IC92" s="76"/>
      <c r="ID92" s="76"/>
      <c r="IE92" s="76"/>
      <c r="IF92" s="76"/>
      <c r="IG92" s="76"/>
      <c r="IH92" s="76"/>
      <c r="II92" s="76"/>
      <c r="IJ92" s="76"/>
      <c r="IK92" s="76"/>
      <c r="IL92" s="76"/>
      <c r="IM92" s="76"/>
      <c r="IN92" s="76"/>
      <c r="IO92" s="76"/>
      <c r="IP92" s="76"/>
      <c r="IQ92" s="76"/>
      <c r="IR92" s="76"/>
      <c r="IS92" s="76"/>
      <c r="IT92" s="76"/>
      <c r="IU92" s="76"/>
      <c r="IV92" s="76"/>
      <c r="IW92" s="76"/>
      <c r="IX92" s="76"/>
      <c r="IY92" s="76"/>
      <c r="IZ92" s="76"/>
      <c r="JA92" s="76"/>
      <c r="JB92" s="76"/>
      <c r="JC92" s="76"/>
      <c r="JD92" s="76"/>
      <c r="JE92" s="76"/>
      <c r="JF92" s="76"/>
      <c r="JG92" s="76"/>
      <c r="JH92" s="76"/>
      <c r="JI92" s="76"/>
      <c r="JJ92" s="76"/>
      <c r="JK92" s="76"/>
      <c r="JL92" s="76"/>
      <c r="JM92" s="76"/>
      <c r="JN92" s="76"/>
      <c r="JO92" s="76"/>
      <c r="JP92" s="76"/>
      <c r="JQ92" s="76"/>
      <c r="JR92" s="76"/>
      <c r="JS92" s="76"/>
      <c r="JT92" s="76"/>
      <c r="JU92" s="76"/>
      <c r="JV92" s="76"/>
      <c r="JW92" s="76"/>
      <c r="JX92" s="76"/>
      <c r="JY92" s="76"/>
      <c r="JZ92" s="76"/>
      <c r="KA92" s="76"/>
      <c r="KB92" s="76"/>
      <c r="KC92" s="76"/>
      <c r="KD92" s="76"/>
      <c r="KE92" s="76"/>
      <c r="KF92" s="76"/>
      <c r="KG92" s="76"/>
      <c r="KH92" s="76"/>
      <c r="KI92" s="76"/>
      <c r="KJ92" s="76"/>
      <c r="KK92" s="76"/>
      <c r="KL92" s="76"/>
      <c r="KM92" s="76"/>
      <c r="KN92" s="76"/>
      <c r="KO92" s="76"/>
      <c r="KP92" s="76"/>
      <c r="KQ92" s="76"/>
      <c r="KR92" s="76"/>
      <c r="KS92" s="76"/>
      <c r="KT92" s="76"/>
      <c r="KU92" s="76"/>
      <c r="KV92" s="76"/>
      <c r="KW92" s="76"/>
      <c r="KX92" s="76"/>
      <c r="KY92" s="76"/>
      <c r="KZ92" s="76"/>
      <c r="LA92" s="76"/>
      <c r="LB92" s="76"/>
      <c r="LC92" s="76"/>
      <c r="LD92" s="76"/>
      <c r="LE92" s="76"/>
      <c r="LF92" s="76"/>
      <c r="LG92" s="76"/>
      <c r="LH92" s="76"/>
      <c r="LI92" s="76"/>
      <c r="LJ92" s="76"/>
      <c r="LK92" s="76"/>
      <c r="LL92" s="76"/>
      <c r="LM92" s="76"/>
      <c r="LN92" s="76"/>
      <c r="LO92" s="76"/>
      <c r="LP92" s="76"/>
      <c r="LQ92" s="76"/>
      <c r="LR92" s="76"/>
      <c r="LS92" s="76"/>
      <c r="LT92" s="76"/>
      <c r="LU92" s="76"/>
      <c r="LV92" s="76"/>
      <c r="LW92" s="76"/>
      <c r="LX92" s="76"/>
      <c r="LY92" s="76"/>
      <c r="LZ92" s="76"/>
      <c r="MA92" s="76"/>
      <c r="MB92" s="76"/>
      <c r="MC92" s="76"/>
      <c r="MD92" s="76"/>
      <c r="ME92" s="76"/>
      <c r="MF92" s="76"/>
      <c r="MG92" s="76"/>
      <c r="MH92" s="76"/>
      <c r="MI92" s="76"/>
      <c r="MJ92" s="76"/>
      <c r="MK92" s="76"/>
      <c r="ML92" s="76"/>
      <c r="MM92" s="76"/>
      <c r="MN92" s="76"/>
      <c r="MO92" s="76"/>
      <c r="MP92" s="76"/>
      <c r="MQ92" s="76"/>
      <c r="MR92" s="76"/>
      <c r="MS92" s="76"/>
      <c r="MT92" s="76"/>
      <c r="MU92" s="76"/>
      <c r="MV92" s="76"/>
      <c r="MW92" s="76"/>
      <c r="MX92" s="76"/>
      <c r="MY92" s="76"/>
      <c r="MZ92" s="76"/>
      <c r="NA92" s="76"/>
      <c r="NB92" s="76"/>
      <c r="NC92" s="76"/>
      <c r="ND92" s="76"/>
      <c r="NE92" s="76"/>
      <c r="NF92" s="76"/>
      <c r="NG92" s="76"/>
      <c r="NH92" s="76"/>
      <c r="NI92" s="76"/>
    </row>
    <row r="93" spans="1:374" s="42" customFormat="1" ht="18" customHeight="1">
      <c r="A93" s="178"/>
      <c r="B93" s="63"/>
      <c r="C93" s="63"/>
      <c r="D93" s="63"/>
      <c r="E93" s="49"/>
      <c r="F93" s="49"/>
      <c r="G93" s="49"/>
      <c r="AM93" s="43"/>
    </row>
    <row r="94" spans="1:374" ht="18" customHeight="1">
      <c r="A94" s="179"/>
      <c r="B94" s="58"/>
      <c r="C94" s="58"/>
      <c r="D94" s="58"/>
    </row>
    <row r="95" spans="1:374" ht="18" customHeight="1">
      <c r="A95" s="180"/>
    </row>
    <row r="96" spans="1:374" ht="18" customHeight="1">
      <c r="A96" s="180"/>
    </row>
    <row r="97" spans="1:1" ht="18" customHeight="1">
      <c r="A97" s="180"/>
    </row>
    <row r="98" spans="1:1" ht="18" customHeight="1">
      <c r="A98" s="180"/>
    </row>
    <row r="99" spans="1:1" ht="18" customHeight="1">
      <c r="A99" s="180"/>
    </row>
    <row r="100" spans="1:1" hidden="1"/>
    <row r="101" spans="1:1" hidden="1"/>
    <row r="102" spans="1:1" hidden="1"/>
    <row r="103" spans="1:1" hidden="1"/>
    <row r="104" spans="1:1" hidden="1"/>
    <row r="105" spans="1:1" hidden="1"/>
    <row r="106" spans="1:1" hidden="1"/>
    <row r="107" spans="1:1" hidden="1"/>
    <row r="108" spans="1:1" hidden="1"/>
    <row r="109" spans="1:1" hidden="1"/>
    <row r="110" spans="1:1" hidden="1"/>
    <row r="111" spans="1:1" hidden="1"/>
    <row r="112" spans="1:1"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sheetData>
  <mergeCells count="25">
    <mergeCell ref="A86:D92"/>
    <mergeCell ref="F88:F91"/>
    <mergeCell ref="F81:F84"/>
    <mergeCell ref="A23:D29"/>
    <mergeCell ref="F53:F56"/>
    <mergeCell ref="F60:F63"/>
    <mergeCell ref="F67:F70"/>
    <mergeCell ref="F74:F77"/>
    <mergeCell ref="A58:D64"/>
    <mergeCell ref="A79:D85"/>
    <mergeCell ref="A72:D78"/>
    <mergeCell ref="A65:D71"/>
    <mergeCell ref="A51:D57"/>
    <mergeCell ref="A44:D50"/>
    <mergeCell ref="A37:D43"/>
    <mergeCell ref="F32:F35"/>
    <mergeCell ref="F39:F42"/>
    <mergeCell ref="F46:F49"/>
    <mergeCell ref="A30:D36"/>
    <mergeCell ref="A8:D9"/>
    <mergeCell ref="A16:D22"/>
    <mergeCell ref="A14:D15"/>
    <mergeCell ref="F18:F21"/>
    <mergeCell ref="F25:F28"/>
    <mergeCell ref="E14:G15"/>
  </mergeCells>
  <phoneticPr fontId="9" type="noConversion"/>
  <conditionalFormatting sqref="A3:F3">
    <cfRule type="expression" dxfId="133" priority="2271">
      <formula>A3="Mise à jour activité en cours"</formula>
    </cfRule>
    <cfRule type="expression" dxfId="132" priority="2299">
      <formula>A3="Modification en cours"</formula>
    </cfRule>
  </conditionalFormatting>
  <conditionalFormatting sqref="BO8">
    <cfRule type="expression" dxfId="131" priority="1856">
      <formula>AND(DAY(BO15=DATE(AN,3,1)))</formula>
    </cfRule>
  </conditionalFormatting>
  <conditionalFormatting sqref="CT8">
    <cfRule type="expression" dxfId="130" priority="1855">
      <formula>AND(DAY(CT15=DATE(AN,4,1)))</formula>
    </cfRule>
  </conditionalFormatting>
  <conditionalFormatting sqref="DX8">
    <cfRule type="expression" dxfId="129" priority="1854">
      <formula>AND(DAY(DX15=DATE(AN,5,1)))</formula>
    </cfRule>
  </conditionalFormatting>
  <conditionalFormatting sqref="FC8">
    <cfRule type="expression" dxfId="128" priority="1853">
      <formula>AND(DAY(FC15=DATE(AN,6,1)))</formula>
    </cfRule>
  </conditionalFormatting>
  <conditionalFormatting sqref="GG8">
    <cfRule type="expression" dxfId="127" priority="1852">
      <formula>AND(DAY(GG15=DATE(AN,7,1)))</formula>
    </cfRule>
  </conditionalFormatting>
  <conditionalFormatting sqref="HL8">
    <cfRule type="expression" dxfId="126" priority="1851">
      <formula>AND(DAY(HL15=DATE(AN,8,1)))</formula>
    </cfRule>
  </conditionalFormatting>
  <conditionalFormatting sqref="IQ8">
    <cfRule type="expression" dxfId="125" priority="1850">
      <formula>AND(DAY(IQ15=DATE(AN,9,1)))</formula>
    </cfRule>
  </conditionalFormatting>
  <conditionalFormatting sqref="JU8">
    <cfRule type="expression" dxfId="124" priority="1849">
      <formula>AND(DAY(JU15=DATE(AN,10,1)))</formula>
    </cfRule>
  </conditionalFormatting>
  <conditionalFormatting sqref="KZ8">
    <cfRule type="expression" dxfId="123" priority="1848">
      <formula>AND(DAY(KZ15=DATE(AN,11,1)))</formula>
    </cfRule>
  </conditionalFormatting>
  <conditionalFormatting sqref="MD8">
    <cfRule type="expression" dxfId="122" priority="1847">
      <formula>AND(DAY(MD15=DATE(AN,12,1)))</formula>
    </cfRule>
  </conditionalFormatting>
  <conditionalFormatting sqref="H9:NI13">
    <cfRule type="expression" dxfId="121" priority="1844">
      <formula>AND(WEEKDAY(H$15,1)=1)</formula>
    </cfRule>
  </conditionalFormatting>
  <conditionalFormatting sqref="H9:NI9">
    <cfRule type="expression" dxfId="120" priority="1842">
      <formula>AND(WEEKDAY(H$15,1)&lt;&gt;5)</formula>
    </cfRule>
  </conditionalFormatting>
  <conditionalFormatting sqref="H14:NI15">
    <cfRule type="expression" dxfId="119" priority="1828" stopIfTrue="1">
      <formula>H$1=0</formula>
    </cfRule>
  </conditionalFormatting>
  <conditionalFormatting sqref="F7">
    <cfRule type="expression" dxfId="118" priority="2304">
      <formula>E6="en cours de modif"</formula>
    </cfRule>
  </conditionalFormatting>
  <conditionalFormatting sqref="H14:NI14">
    <cfRule type="expression" dxfId="117" priority="235" stopIfTrue="1">
      <formula>H14=TODAY()</formula>
    </cfRule>
  </conditionalFormatting>
  <conditionalFormatting sqref="NI8">
    <cfRule type="expression" dxfId="116" priority="166">
      <formula>AND(DAY(BO15=DATE(AN,3,1)))</formula>
    </cfRule>
  </conditionalFormatting>
  <conditionalFormatting sqref="LB18 DP31:NI36 DM31:DN36 H32:DL36 DO34:DO36 H37:NI92 DF20:DM22 DF29:NI30 DN18:DN22 DF23:DN26 S22:CS24 DX22:NI23 CT18:CY28 CZ17:DE31">
    <cfRule type="expression" dxfId="115" priority="164">
      <formula>ISNUMBER(H17)</formula>
    </cfRule>
    <cfRule type="expression" dxfId="114" priority="165">
      <formula>H$1=0</formula>
    </cfRule>
  </conditionalFormatting>
  <conditionalFormatting sqref="CU16 M17:N17 H23:P23 P18:CR18 EA16 H17:J18 H16:K16 DH16:DM16 DL17:DP17 CW16:DF16 DF17:DJ19 CV17:CY17 O19:R19 L21 H19:K21 DO16:DP16 DO31:DO32 DK19:DM19 DL18:DM18 DR24:NI24 EM19:NI19 DR25:DS28 DX25:NI28 DX16:DY16 M20 O21:P21 P20:R20 AA19:CQ19 AA20:CS21 Q16:CR17 O16 Q25:CS26 H22:L22 N22:P22 Q27 S27:CS27 Q28:T28 DF27:DN28 H30:CY31 DF31:DK31 DV22 DO24:DP24 DO22:DP22 H24:K29 Q29:CY29 V28:CS28 DR17:NI17 EH18:NI18 DR20:DT22 DU21:DU22 DW21:DW22 DV20 DO23:DV23 DX20:DZ21 EB20:NI21 ED16:NI16">
    <cfRule type="expression" dxfId="113" priority="167">
      <formula>ISNUMBER(H16)</formula>
    </cfRule>
    <cfRule type="expression" dxfId="112" priority="168">
      <formula>H$1=0</formula>
    </cfRule>
  </conditionalFormatting>
  <conditionalFormatting sqref="K18">
    <cfRule type="expression" dxfId="111" priority="160">
      <formula>ISNUMBER(K18)</formula>
    </cfRule>
    <cfRule type="expression" dxfId="110" priority="161">
      <formula>K$1=0</formula>
    </cfRule>
  </conditionalFormatting>
  <conditionalFormatting sqref="K18">
    <cfRule type="expression" dxfId="109" priority="158">
      <formula>ISNUMBER(K18)</formula>
    </cfRule>
    <cfRule type="expression" dxfId="108" priority="159">
      <formula>K$1=0</formula>
    </cfRule>
  </conditionalFormatting>
  <conditionalFormatting sqref="K17">
    <cfRule type="expression" dxfId="107" priority="156">
      <formula>ISNUMBER(K17)</formula>
    </cfRule>
    <cfRule type="expression" dxfId="106" priority="157">
      <formula>K$1=0</formula>
    </cfRule>
  </conditionalFormatting>
  <conditionalFormatting sqref="K17">
    <cfRule type="expression" dxfId="105" priority="154">
      <formula>ISNUMBER(K17)</formula>
    </cfRule>
    <cfRule type="expression" dxfId="104" priority="155">
      <formula>K$1=0</formula>
    </cfRule>
  </conditionalFormatting>
  <conditionalFormatting sqref="DK17">
    <cfRule type="expression" dxfId="103" priority="152">
      <formula>ISNUMBER(DK17)</formula>
    </cfRule>
    <cfRule type="expression" dxfId="102" priority="153">
      <formula>DK$1=0</formula>
    </cfRule>
  </conditionalFormatting>
  <conditionalFormatting sqref="DK17">
    <cfRule type="expression" dxfId="101" priority="150">
      <formula>ISNUMBER(DK17)</formula>
    </cfRule>
    <cfRule type="expression" dxfId="100" priority="151">
      <formula>DK$1=0</formula>
    </cfRule>
  </conditionalFormatting>
  <conditionalFormatting sqref="DK18">
    <cfRule type="expression" dxfId="99" priority="148">
      <formula>ISNUMBER(DK18)</formula>
    </cfRule>
    <cfRule type="expression" dxfId="98" priority="149">
      <formula>DK$1=0</formula>
    </cfRule>
  </conditionalFormatting>
  <conditionalFormatting sqref="DK18">
    <cfRule type="expression" dxfId="97" priority="146">
      <formula>ISNUMBER(DK18)</formula>
    </cfRule>
    <cfRule type="expression" dxfId="96" priority="147">
      <formula>DK$1=0</formula>
    </cfRule>
  </conditionalFormatting>
  <conditionalFormatting sqref="DZ16">
    <cfRule type="expression" dxfId="95" priority="136">
      <formula>ISNUMBER(DZ16)</formula>
    </cfRule>
    <cfRule type="expression" dxfId="94" priority="137">
      <formula>DZ$1=0</formula>
    </cfRule>
  </conditionalFormatting>
  <conditionalFormatting sqref="DZ16">
    <cfRule type="expression" dxfId="93" priority="134">
      <formula>ISNUMBER(DZ16)</formula>
    </cfRule>
    <cfRule type="expression" dxfId="92" priority="135">
      <formula>DZ$1=0</formula>
    </cfRule>
  </conditionalFormatting>
  <conditionalFormatting sqref="DZ16">
    <cfRule type="expression" dxfId="91" priority="132">
      <formula>ISNUMBER(DZ16)</formula>
    </cfRule>
    <cfRule type="expression" dxfId="90" priority="133">
      <formula>DZ$1=0</formula>
    </cfRule>
  </conditionalFormatting>
  <conditionalFormatting sqref="DZ16">
    <cfRule type="expression" dxfId="89" priority="130">
      <formula>ISNUMBER(DZ16)</formula>
    </cfRule>
    <cfRule type="expression" dxfId="88" priority="131">
      <formula>DZ$1=0</formula>
    </cfRule>
  </conditionalFormatting>
  <conditionalFormatting sqref="DL30">
    <cfRule type="expression" dxfId="87" priority="128">
      <formula>ISNUMBER(DL30)</formula>
    </cfRule>
    <cfRule type="expression" dxfId="86" priority="129">
      <formula>DL$1=0</formula>
    </cfRule>
  </conditionalFormatting>
  <conditionalFormatting sqref="DL31">
    <cfRule type="expression" dxfId="85" priority="126">
      <formula>ISNUMBER(DL31)</formula>
    </cfRule>
    <cfRule type="expression" dxfId="84" priority="127">
      <formula>DL$1=0</formula>
    </cfRule>
  </conditionalFormatting>
  <conditionalFormatting sqref="DT25:DW28">
    <cfRule type="expression" dxfId="83" priority="124">
      <formula>ISNUMBER(DT25)</formula>
    </cfRule>
    <cfRule type="expression" dxfId="82" priority="125">
      <formula>DT$1=0</formula>
    </cfRule>
  </conditionalFormatting>
  <conditionalFormatting sqref="DO25:DQ28">
    <cfRule type="expression" dxfId="81" priority="122">
      <formula>ISNUMBER(DO25)</formula>
    </cfRule>
    <cfRule type="expression" dxfId="80" priority="123">
      <formula>DO$1=0</formula>
    </cfRule>
  </conditionalFormatting>
  <conditionalFormatting sqref="DO19:DP21 DO18">
    <cfRule type="expression" dxfId="79" priority="120">
      <formula>ISNUMBER(DO18)</formula>
    </cfRule>
    <cfRule type="expression" dxfId="78" priority="121">
      <formula>DO$1=0</formula>
    </cfRule>
  </conditionalFormatting>
  <conditionalFormatting sqref="DQ16:DS16">
    <cfRule type="expression" dxfId="77" priority="118">
      <formula>ISNUMBER(DQ16)</formula>
    </cfRule>
    <cfRule type="expression" dxfId="76" priority="119">
      <formula>DQ$1=0</formula>
    </cfRule>
  </conditionalFormatting>
  <conditionalFormatting sqref="L19">
    <cfRule type="expression" dxfId="75" priority="116">
      <formula>ISNUMBER(L19)</formula>
    </cfRule>
    <cfRule type="expression" dxfId="74" priority="117">
      <formula>L$1=0</formula>
    </cfRule>
  </conditionalFormatting>
  <conditionalFormatting sqref="M19">
    <cfRule type="expression" dxfId="73" priority="114">
      <formula>ISNUMBER(M19)</formula>
    </cfRule>
    <cfRule type="expression" dxfId="72" priority="115">
      <formula>M$1=0</formula>
    </cfRule>
  </conditionalFormatting>
  <conditionalFormatting sqref="M18">
    <cfRule type="expression" dxfId="71" priority="110">
      <formula>ISNUMBER(M18)</formula>
    </cfRule>
    <cfRule type="expression" dxfId="70" priority="111">
      <formula>M$1=0</formula>
    </cfRule>
  </conditionalFormatting>
  <conditionalFormatting sqref="N18">
    <cfRule type="expression" dxfId="69" priority="108">
      <formula>ISNUMBER(N18)</formula>
    </cfRule>
    <cfRule type="expression" dxfId="68" priority="109">
      <formula>N$1=0</formula>
    </cfRule>
  </conditionalFormatting>
  <conditionalFormatting sqref="N19">
    <cfRule type="expression" dxfId="67" priority="106">
      <formula>ISNUMBER(N19)</formula>
    </cfRule>
    <cfRule type="expression" dxfId="66" priority="107">
      <formula>N$1=0</formula>
    </cfRule>
  </conditionalFormatting>
  <conditionalFormatting sqref="O20">
    <cfRule type="expression" dxfId="65" priority="104">
      <formula>ISNUMBER(O20)</formula>
    </cfRule>
    <cfRule type="expression" dxfId="64" priority="105">
      <formula>O$1=0</formula>
    </cfRule>
  </conditionalFormatting>
  <conditionalFormatting sqref="N20">
    <cfRule type="expression" dxfId="63" priority="102">
      <formula>ISNUMBER(N20)</formula>
    </cfRule>
    <cfRule type="expression" dxfId="62" priority="103">
      <formula>N$1=0</formula>
    </cfRule>
  </conditionalFormatting>
  <conditionalFormatting sqref="L18">
    <cfRule type="expression" dxfId="61" priority="98">
      <formula>ISNUMBER(L18)</formula>
    </cfRule>
    <cfRule type="expression" dxfId="60" priority="99">
      <formula>L$1=0</formula>
    </cfRule>
  </conditionalFormatting>
  <conditionalFormatting sqref="S19:Z19 S20:T20 V20:Z21">
    <cfRule type="expression" dxfId="59" priority="96">
      <formula>ISNUMBER(S19)</formula>
    </cfRule>
    <cfRule type="expression" dxfId="58" priority="97">
      <formula>S$1=0</formula>
    </cfRule>
  </conditionalFormatting>
  <conditionalFormatting sqref="Q24">
    <cfRule type="expression" dxfId="57" priority="94">
      <formula>ISNUMBER(Q24)</formula>
    </cfRule>
    <cfRule type="expression" dxfId="56" priority="95">
      <formula>Q$1=0</formula>
    </cfRule>
  </conditionalFormatting>
  <conditionalFormatting sqref="Q22">
    <cfRule type="expression" dxfId="55" priority="90">
      <formula>ISNUMBER(Q22)</formula>
    </cfRule>
    <cfRule type="expression" dxfId="54" priority="91">
      <formula>Q$1=0</formula>
    </cfRule>
  </conditionalFormatting>
  <conditionalFormatting sqref="Q21">
    <cfRule type="expression" dxfId="53" priority="88">
      <formula>ISNUMBER(Q21)</formula>
    </cfRule>
    <cfRule type="expression" dxfId="52" priority="89">
      <formula>Q$1=0</formula>
    </cfRule>
  </conditionalFormatting>
  <conditionalFormatting sqref="R21">
    <cfRule type="expression" dxfId="51" priority="86">
      <formula>ISNUMBER(R21)</formula>
    </cfRule>
    <cfRule type="expression" dxfId="50" priority="87">
      <formula>R$1=0</formula>
    </cfRule>
  </conditionalFormatting>
  <conditionalFormatting sqref="R22">
    <cfRule type="expression" dxfId="49" priority="84">
      <formula>ISNUMBER(R22)</formula>
    </cfRule>
    <cfRule type="expression" dxfId="48" priority="85">
      <formula>R$1=0</formula>
    </cfRule>
  </conditionalFormatting>
  <conditionalFormatting sqref="R23">
    <cfRule type="expression" dxfId="47" priority="82">
      <formula>ISNUMBER(R23)</formula>
    </cfRule>
    <cfRule type="expression" dxfId="46" priority="83">
      <formula>R$1=0</formula>
    </cfRule>
  </conditionalFormatting>
  <conditionalFormatting sqref="M22">
    <cfRule type="expression" dxfId="45" priority="72">
      <formula>ISNUMBER(M22)</formula>
    </cfRule>
    <cfRule type="expression" dxfId="44" priority="73">
      <formula>M$1=0</formula>
    </cfRule>
  </conditionalFormatting>
  <conditionalFormatting sqref="R27">
    <cfRule type="expression" dxfId="43" priority="66">
      <formula>ISNUMBER(R27)</formula>
    </cfRule>
    <cfRule type="expression" dxfId="42" priority="67">
      <formula>R$1=0</formula>
    </cfRule>
  </conditionalFormatting>
  <conditionalFormatting sqref="R24">
    <cfRule type="expression" dxfId="41" priority="64">
      <formula>ISNUMBER(R24)</formula>
    </cfRule>
    <cfRule type="expression" dxfId="40" priority="65">
      <formula>R$1=0</formula>
    </cfRule>
  </conditionalFormatting>
  <conditionalFormatting sqref="Q23">
    <cfRule type="expression" dxfId="39" priority="62">
      <formula>ISNUMBER(Q23)</formula>
    </cfRule>
    <cfRule type="expression" dxfId="38" priority="63">
      <formula>Q$1=0</formula>
    </cfRule>
  </conditionalFormatting>
  <conditionalFormatting sqref="CS17">
    <cfRule type="expression" dxfId="37" priority="60">
      <formula>ISNUMBER(CS17)</formula>
    </cfRule>
    <cfRule type="expression" dxfId="36" priority="61">
      <formula>CS$1=0</formula>
    </cfRule>
  </conditionalFormatting>
  <conditionalFormatting sqref="CS16">
    <cfRule type="expression" dxfId="35" priority="58">
      <formula>ISNUMBER(CS16)</formula>
    </cfRule>
    <cfRule type="expression" dxfId="34" priority="59">
      <formula>CS$1=0</formula>
    </cfRule>
  </conditionalFormatting>
  <conditionalFormatting sqref="CV16">
    <cfRule type="expression" dxfId="33" priority="56">
      <formula>ISNUMBER(CV16)</formula>
    </cfRule>
    <cfRule type="expression" dxfId="32" priority="57">
      <formula>CV$1=0</formula>
    </cfRule>
  </conditionalFormatting>
  <conditionalFormatting sqref="L24:P29">
    <cfRule type="expression" dxfId="31" priority="46">
      <formula>ISNUMBER(L24)</formula>
    </cfRule>
    <cfRule type="expression" dxfId="30" priority="47">
      <formula>L$1=0</formula>
    </cfRule>
  </conditionalFormatting>
  <conditionalFormatting sqref="U28">
    <cfRule type="expression" dxfId="29" priority="44">
      <formula>ISNUMBER(U28)</formula>
    </cfRule>
    <cfRule type="expression" dxfId="28" priority="45">
      <formula>U$1=0</formula>
    </cfRule>
  </conditionalFormatting>
  <conditionalFormatting sqref="DP18 DR18:DS18 DV18:DZ18 EB18:EG18">
    <cfRule type="expression" dxfId="27" priority="42">
      <formula>ISNUMBER(DP18)</formula>
    </cfRule>
    <cfRule type="expression" dxfId="26" priority="43">
      <formula>DP$1=0</formula>
    </cfRule>
  </conditionalFormatting>
  <conditionalFormatting sqref="DR19:DS19 DX19:DZ19 EB19:EL19">
    <cfRule type="expression" dxfId="25" priority="40">
      <formula>ISNUMBER(DR19)</formula>
    </cfRule>
    <cfRule type="expression" dxfId="24" priority="41">
      <formula>DR$1=0</formula>
    </cfRule>
  </conditionalFormatting>
  <conditionalFormatting sqref="A16:A261">
    <cfRule type="duplicateValues" dxfId="23" priority="2421"/>
  </conditionalFormatting>
  <conditionalFormatting sqref="DQ17:DQ20">
    <cfRule type="expression" dxfId="22" priority="38">
      <formula>ISNUMBER(DQ17)</formula>
    </cfRule>
    <cfRule type="expression" dxfId="21" priority="39">
      <formula>DQ$1=0</formula>
    </cfRule>
  </conditionalFormatting>
  <conditionalFormatting sqref="DT20 DT17:DU17 DX17:DX20 DV20 DV17:DW18">
    <cfRule type="expression" dxfId="20" priority="36">
      <formula>ISNUMBER(DT17)</formula>
    </cfRule>
    <cfRule type="expression" dxfId="19" priority="37">
      <formula>DT$1=0</formula>
    </cfRule>
  </conditionalFormatting>
  <conditionalFormatting sqref="DT19">
    <cfRule type="expression" dxfId="18" priority="34">
      <formula>ISNUMBER(DT19)</formula>
    </cfRule>
    <cfRule type="expression" dxfId="17" priority="35">
      <formula>DT$1=0</formula>
    </cfRule>
  </conditionalFormatting>
  <conditionalFormatting sqref="DU20">
    <cfRule type="expression" dxfId="16" priority="30">
      <formula>ISNUMBER(DU20)</formula>
    </cfRule>
    <cfRule type="expression" dxfId="15" priority="31">
      <formula>DU$1=0</formula>
    </cfRule>
  </conditionalFormatting>
  <conditionalFormatting sqref="DV21">
    <cfRule type="expression" dxfId="14" priority="24">
      <formula>ISNUMBER(DV21)</formula>
    </cfRule>
    <cfRule type="expression" dxfId="13" priority="25">
      <formula>DV$1=0</formula>
    </cfRule>
  </conditionalFormatting>
  <conditionalFormatting sqref="DU16:DW16">
    <cfRule type="expression" dxfId="12" priority="22">
      <formula>ISNUMBER(DU16)</formula>
    </cfRule>
    <cfRule type="expression" dxfId="11" priority="23">
      <formula>DU$1=0</formula>
    </cfRule>
  </conditionalFormatting>
  <conditionalFormatting sqref="DU18:DW20 DT19:DT20">
    <cfRule type="expression" dxfId="10" priority="20">
      <formula>ISNUMBER(DT18)</formula>
    </cfRule>
    <cfRule type="expression" dxfId="9" priority="21">
      <formula>DT$1=0</formula>
    </cfRule>
  </conditionalFormatting>
  <conditionalFormatting sqref="DW23">
    <cfRule type="expression" dxfId="8" priority="18">
      <formula>ISNUMBER(DW23)</formula>
    </cfRule>
    <cfRule type="expression" dxfId="7" priority="19">
      <formula>DW$1=0</formula>
    </cfRule>
  </conditionalFormatting>
  <conditionalFormatting sqref="DT16">
    <cfRule type="expression" dxfId="6" priority="16">
      <formula>ISNUMBER(DT16)</formula>
    </cfRule>
    <cfRule type="expression" dxfId="5" priority="17">
      <formula>DT$1=0</formula>
    </cfRule>
  </conditionalFormatting>
  <conditionalFormatting sqref="DT18">
    <cfRule type="expression" dxfId="4" priority="14">
      <formula>ISNUMBER(DT18)</formula>
    </cfRule>
    <cfRule type="expression" dxfId="3" priority="15">
      <formula>DT$1=0</formula>
    </cfRule>
  </conditionalFormatting>
  <pageMargins left="0" right="0" top="0" bottom="0" header="0" footer="0"/>
  <pageSetup paperSize="9" scale="73" orientation="landscape" r:id="rId1"/>
  <headerFooter alignWithMargins="0"/>
  <rowBreaks count="4" manualBreakCount="4">
    <brk id="50" max="372" man="1"/>
    <brk id="85" max="372" man="1"/>
    <brk id="86" max="372" man="1"/>
    <brk id="92" max="16383" man="1"/>
  </rowBreaks>
  <colBreaks count="11" manualBreakCount="11">
    <brk id="38" min="7" max="91" man="1"/>
    <brk id="66" min="7" max="91" man="1"/>
    <brk id="97" min="7" max="91" man="1"/>
    <brk id="127" min="7" max="91" man="1"/>
    <brk id="158" min="7" max="91" man="1"/>
    <brk id="188" min="7" max="91" man="1"/>
    <brk id="219" min="7" max="91" man="1"/>
    <brk id="250" min="7" max="91" man="1"/>
    <brk id="280" min="7" max="91" man="1"/>
    <brk id="311" min="7" max="91" man="1"/>
    <brk id="341" min="7" max="91"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BX709"/>
  <sheetViews>
    <sheetView tabSelected="1" workbookViewId="0">
      <pane xSplit="1" ySplit="2" topLeftCell="B3" activePane="bottomRight" state="frozen"/>
      <selection pane="topRight" activeCell="B1" sqref="B1"/>
      <selection pane="bottomLeft" activeCell="A3" sqref="A3"/>
      <selection pane="bottomRight"/>
    </sheetView>
  </sheetViews>
  <sheetFormatPr baseColWidth="10" defaultRowHeight="12.75"/>
  <cols>
    <col min="1" max="1" width="29" style="1" customWidth="1"/>
    <col min="2" max="4" width="7.140625" style="7" customWidth="1"/>
    <col min="5" max="5" width="7.140625" style="68" customWidth="1"/>
    <col min="6" max="76" width="4.85546875" customWidth="1"/>
  </cols>
  <sheetData>
    <row r="1" spans="1:76" s="68" customFormat="1" ht="29.25" customHeight="1">
      <c r="A1" s="194" t="s">
        <v>175</v>
      </c>
      <c r="B1" s="276" t="s">
        <v>81</v>
      </c>
      <c r="C1" s="277"/>
      <c r="D1" s="277"/>
      <c r="E1" s="193" t="s">
        <v>126</v>
      </c>
      <c r="F1" s="278" t="s">
        <v>305</v>
      </c>
      <c r="G1" s="278"/>
      <c r="H1" s="278"/>
      <c r="I1" s="278"/>
      <c r="J1" s="278"/>
      <c r="K1" s="278"/>
      <c r="L1" s="278"/>
      <c r="M1" s="278"/>
      <c r="N1" s="278"/>
      <c r="O1" s="278"/>
      <c r="P1" s="278"/>
      <c r="Q1" s="278"/>
      <c r="R1" s="278"/>
      <c r="S1" s="278"/>
      <c r="T1" s="278"/>
      <c r="U1" s="278"/>
      <c r="V1" s="278"/>
      <c r="W1" s="278"/>
      <c r="X1" s="278"/>
      <c r="Y1" s="278"/>
      <c r="Z1" s="278"/>
      <c r="AA1" s="278"/>
      <c r="AB1" s="278"/>
      <c r="AC1" s="278"/>
      <c r="AD1" s="278"/>
      <c r="AE1" s="278"/>
      <c r="AF1" s="278"/>
      <c r="AG1" s="278"/>
      <c r="AH1" s="278" t="s">
        <v>307</v>
      </c>
      <c r="AI1" s="278"/>
      <c r="AJ1" s="278"/>
      <c r="AK1" s="278"/>
      <c r="AL1" s="278"/>
      <c r="AM1" s="278"/>
      <c r="AN1" s="278"/>
      <c r="AO1" s="278"/>
      <c r="AP1" s="278"/>
      <c r="AQ1" s="278" t="s">
        <v>308</v>
      </c>
      <c r="AR1" s="278"/>
      <c r="AS1" s="278"/>
      <c r="AT1" s="278"/>
      <c r="AU1" s="278"/>
      <c r="AV1" s="278"/>
      <c r="AW1" s="278"/>
      <c r="AX1" s="278"/>
      <c r="AY1" s="278"/>
      <c r="AZ1" s="278"/>
      <c r="BA1" s="278"/>
      <c r="BB1" s="278"/>
      <c r="BC1" s="278"/>
      <c r="BD1" s="278"/>
      <c r="BE1" s="278"/>
      <c r="BF1" s="278" t="s">
        <v>309</v>
      </c>
      <c r="BG1" s="278"/>
      <c r="BH1" s="278"/>
      <c r="BI1" s="278"/>
      <c r="BJ1" s="278" t="s">
        <v>310</v>
      </c>
      <c r="BK1" s="278"/>
      <c r="BL1" s="278"/>
      <c r="BM1" s="278"/>
      <c r="BN1" s="278" t="s">
        <v>311</v>
      </c>
      <c r="BO1" s="278"/>
      <c r="BP1" s="278"/>
      <c r="BQ1" s="278"/>
      <c r="BR1" s="278" t="s">
        <v>312</v>
      </c>
      <c r="BS1" s="278"/>
      <c r="BT1" s="278"/>
      <c r="BU1" s="278"/>
      <c r="BV1" s="278"/>
      <c r="BW1" s="278" t="s">
        <v>313</v>
      </c>
      <c r="BX1" s="278"/>
    </row>
    <row r="2" spans="1:76" s="68" customFormat="1" ht="216.75" customHeight="1">
      <c r="A2" s="309" t="s">
        <v>354</v>
      </c>
      <c r="B2" s="195" t="s">
        <v>34</v>
      </c>
      <c r="C2" s="195" t="str">
        <f>"Droit ouvert en "&amp;AN</f>
        <v>Droit ouvert en 2015</v>
      </c>
      <c r="D2" s="195" t="str">
        <f>"Droit restant en "&amp;AN</f>
        <v>Droit restant en 2015</v>
      </c>
      <c r="E2" s="196" t="s">
        <v>82</v>
      </c>
      <c r="F2" s="192"/>
      <c r="G2" s="192" t="s">
        <v>220</v>
      </c>
      <c r="H2" s="192" t="s">
        <v>222</v>
      </c>
      <c r="I2" s="192"/>
      <c r="J2" s="192" t="s">
        <v>226</v>
      </c>
      <c r="K2" s="192" t="s">
        <v>231</v>
      </c>
      <c r="L2" s="192" t="s">
        <v>233</v>
      </c>
      <c r="M2" s="192" t="s">
        <v>237</v>
      </c>
      <c r="N2" s="192" t="s">
        <v>238</v>
      </c>
      <c r="O2" s="192" t="s">
        <v>239</v>
      </c>
      <c r="P2" s="192"/>
      <c r="Q2" s="192" t="s">
        <v>250</v>
      </c>
      <c r="R2" s="192" t="s">
        <v>251</v>
      </c>
      <c r="S2" s="192" t="s">
        <v>252</v>
      </c>
      <c r="T2" s="192" t="s">
        <v>253</v>
      </c>
      <c r="U2" s="192" t="s">
        <v>254</v>
      </c>
      <c r="V2" s="192" t="s">
        <v>260</v>
      </c>
      <c r="W2" s="192"/>
      <c r="X2" s="192" t="s">
        <v>261</v>
      </c>
      <c r="Y2" s="192"/>
      <c r="Z2" s="192"/>
      <c r="AA2" s="192"/>
      <c r="AB2" s="192" t="s">
        <v>262</v>
      </c>
      <c r="AC2" s="192" t="s">
        <v>263</v>
      </c>
      <c r="AD2" s="192" t="s">
        <v>264</v>
      </c>
      <c r="AE2" s="192"/>
      <c r="AF2" s="192"/>
      <c r="AG2" s="192" t="s">
        <v>265</v>
      </c>
      <c r="AH2" s="192" t="s">
        <v>269</v>
      </c>
      <c r="AI2" s="192"/>
      <c r="AJ2" s="192"/>
      <c r="AK2" s="192" t="s">
        <v>276</v>
      </c>
      <c r="AL2" s="192" t="s">
        <v>277</v>
      </c>
      <c r="AM2" s="192" t="s">
        <v>278</v>
      </c>
      <c r="AN2" s="192" t="s">
        <v>279</v>
      </c>
      <c r="AO2" s="192" t="s">
        <v>280</v>
      </c>
      <c r="AP2" s="192" t="s">
        <v>281</v>
      </c>
      <c r="AQ2" s="192"/>
      <c r="AR2" s="192"/>
      <c r="AS2" s="192"/>
      <c r="AT2" s="192"/>
      <c r="AU2" s="192"/>
      <c r="AV2" s="192" t="s">
        <v>293</v>
      </c>
      <c r="AW2" s="192"/>
      <c r="AX2" s="192"/>
      <c r="AY2" s="192" t="s">
        <v>294</v>
      </c>
      <c r="AZ2" s="192"/>
      <c r="BA2" s="192" t="s">
        <v>295</v>
      </c>
      <c r="BB2" s="192"/>
      <c r="BC2" s="192" t="s">
        <v>296</v>
      </c>
      <c r="BD2" s="192" t="s">
        <v>406</v>
      </c>
      <c r="BE2" s="192" t="s">
        <v>407</v>
      </c>
      <c r="BF2" s="192" t="s">
        <v>314</v>
      </c>
      <c r="BG2" s="192" t="s">
        <v>321</v>
      </c>
      <c r="BH2" s="192" t="s">
        <v>328</v>
      </c>
      <c r="BI2" s="192" t="s">
        <v>333</v>
      </c>
      <c r="BJ2" s="192" t="s">
        <v>315</v>
      </c>
      <c r="BK2" s="192" t="s">
        <v>322</v>
      </c>
      <c r="BL2" s="192" t="s">
        <v>329</v>
      </c>
      <c r="BM2" s="192" t="s">
        <v>334</v>
      </c>
      <c r="BN2" s="192" t="s">
        <v>316</v>
      </c>
      <c r="BO2" s="192" t="s">
        <v>323</v>
      </c>
      <c r="BP2" s="192" t="s">
        <v>330</v>
      </c>
      <c r="BQ2" s="192" t="s">
        <v>335</v>
      </c>
      <c r="BR2" s="192" t="s">
        <v>317</v>
      </c>
      <c r="BS2" s="192" t="s">
        <v>324</v>
      </c>
      <c r="BT2" s="192" t="s">
        <v>331</v>
      </c>
      <c r="BU2" s="192" t="s">
        <v>336</v>
      </c>
      <c r="BV2" s="192" t="s">
        <v>338</v>
      </c>
      <c r="BW2" s="192" t="s">
        <v>319</v>
      </c>
      <c r="BX2" s="192" t="s">
        <v>326</v>
      </c>
    </row>
    <row r="3" spans="1:76" ht="18.75" customHeight="1">
      <c r="A3" s="237" t="str">
        <f ca="1">IF(INDIRECT("Planning!A"&amp;16+((ROW()-3)*7))&lt;&gt;"",INDIRECT("Planning!A"&amp;16+((ROW()-3)*7)),"")</f>
        <v>Jessica</v>
      </c>
      <c r="B3" s="237"/>
      <c r="C3" s="237">
        <f ca="1">IF(A3="","",Congés_Payés)</f>
        <v>25</v>
      </c>
      <c r="D3" s="237">
        <f ca="1">IFERROR(B3+C3-SUMPRODUCT((INDIRECT("Planning!A$15:A"&amp;15+((NB_Personnel)*7))=A3)*(INDIRECT("Planning!NJ$15:NJ"&amp;15+((NB_Personnel)*7)))),"")</f>
        <v>23</v>
      </c>
      <c r="E3" s="237">
        <f ca="1">IF($A3="","",SUM(INDIRECT("Planning!"&amp;VLOOKUP($A$1,tab_z,2,FALSE)&amp;(17+((ROW()-3)*7))&amp;":"&amp;VLOOKUP($A$1,tab_z,3,FALSE)&amp;(22+((ROW()-3)*7)))))</f>
        <v>0</v>
      </c>
      <c r="F3" s="237">
        <f ca="1">IF($A3="","",COUNTIF(INDIRECT("Planning!"&amp;VLOOKUP($A$1,tab_z,2,FALSE)&amp;(17+((ROW()-3)*7))&amp;":"&amp;VLOOKUP($A$1,tab_z,3,FALSE)&amp;(22+((ROW()-3)*7))),BD!$E$2)*BD!$F$2)</f>
        <v>0</v>
      </c>
      <c r="G3" s="237">
        <f ca="1">IF($A3="","",COUNTIF(INDIRECT("Planning!"&amp;VLOOKUP($A$1,tab_z,2,FALSE)&amp;(17+((ROW()-3)*7))&amp;":"&amp;VLOOKUP($A$1,tab_z,3,FALSE)&amp;(22+((ROW()-3)*7))),BD!$E$3)*BD!$F$3)</f>
        <v>0</v>
      </c>
      <c r="H3" s="237">
        <f ca="1">IF($A3="","",COUNTIF(INDIRECT("Planning!"&amp;VLOOKUP($A$1,tab_z,2,FALSE)&amp;(17+((ROW()-3)*7))&amp;":"&amp;VLOOKUP($A$1,tab_z,3,FALSE)&amp;(22+((ROW()-3)*7))),BD!$E$4)*BD!$F$4)</f>
        <v>0</v>
      </c>
      <c r="I3" s="237">
        <f ca="1">IF($A3="","",COUNTIF(INDIRECT("Planning!"&amp;VLOOKUP($A$1,tab_z,2,FALSE)&amp;(17+((ROW()-3)*7))&amp;":"&amp;VLOOKUP($A$1,tab_z,3,FALSE)&amp;(22+((ROW()-3)*7))),BD!$E$5)*BD!$F$5)</f>
        <v>0</v>
      </c>
      <c r="J3" s="237">
        <f ca="1">IF($A3="","",COUNTIF(INDIRECT("Planning!"&amp;VLOOKUP($A$1,tab_z,2,FALSE)&amp;(17+((ROW()-3)*7))&amp;":"&amp;VLOOKUP($A$1,tab_z,3,FALSE)&amp;(22+((ROW()-3)*7))),BD!$E$6)*BD!$F$6)</f>
        <v>0</v>
      </c>
      <c r="K3" s="237">
        <f ca="1">IF($A3="","",COUNTIF(INDIRECT("Planning!"&amp;VLOOKUP($A$1,tab_z,2,FALSE)&amp;(17+((ROW()-3)*7))&amp;":"&amp;VLOOKUP($A$1,tab_z,3,FALSE)&amp;(22+((ROW()-3)*7))),BD!$E$7)*BD!$F$7)</f>
        <v>4</v>
      </c>
      <c r="L3" s="237">
        <f ca="1">IF($A3="","",COUNTIF(INDIRECT("Planning!"&amp;VLOOKUP($A$1,tab_z,2,FALSE)&amp;(17+((ROW()-3)*7))&amp;":"&amp;VLOOKUP($A$1,tab_z,3,FALSE)&amp;(22+((ROW()-3)*7))),BD!$E$8)*BD!$F$8)</f>
        <v>0</v>
      </c>
      <c r="M3" s="237">
        <f ca="1">IF($A3="","",COUNTIF(INDIRECT("Planning!"&amp;VLOOKUP($A$1,tab_z,2,FALSE)&amp;(17+((ROW()-3)*7))&amp;":"&amp;VLOOKUP($A$1,tab_z,3,FALSE)&amp;(22+((ROW()-3)*7))),BD!$E$9)*BD!$F$9)</f>
        <v>0</v>
      </c>
      <c r="N3" s="237">
        <f ca="1">IF($A3="","",COUNTIF(INDIRECT("Planning!"&amp;VLOOKUP($A$1,tab_z,2,FALSE)&amp;(17+((ROW()-3)*7))&amp;":"&amp;VLOOKUP($A$1,tab_z,3,FALSE)&amp;(22+((ROW()-3)*7))),BD!$E$10)*BD!$F$10)</f>
        <v>0</v>
      </c>
      <c r="O3" s="237">
        <f ca="1">IF($A3="","",COUNTIF(INDIRECT("Planning!"&amp;VLOOKUP($A$1,tab_z,2,FALSE)&amp;(17+((ROW()-3)*7))&amp;":"&amp;VLOOKUP($A$1,tab_z,3,FALSE)&amp;(22+((ROW()-3)*7))),BD!$E$11)*BD!$F$11)</f>
        <v>0</v>
      </c>
      <c r="P3" s="237">
        <f ca="1">IF($A3="","",COUNTIF(INDIRECT("Planning!"&amp;VLOOKUP($A$1,tab_z,2,FALSE)&amp;(17+((ROW()-3)*7))&amp;":"&amp;VLOOKUP($A$1,tab_z,3,FALSE)&amp;(22+((ROW()-3)*7))),BD!$E$12)*BD!$F$12)</f>
        <v>0</v>
      </c>
      <c r="Q3" s="237">
        <f ca="1">IF($A3="","",COUNTIF(INDIRECT("Planning!"&amp;VLOOKUP($A$1,tab_z,2,FALSE)&amp;(17+((ROW()-3)*7))&amp;":"&amp;VLOOKUP($A$1,tab_z,3,FALSE)&amp;(22+((ROW()-3)*7))),BD!$E$13)*BD!$F$13)</f>
        <v>0</v>
      </c>
      <c r="R3" s="237">
        <f ca="1">IF($A3="","",COUNTIF(INDIRECT("Planning!"&amp;VLOOKUP($A$1,tab_z,2,FALSE)&amp;(17+((ROW()-3)*7))&amp;":"&amp;VLOOKUP($A$1,tab_z,3,FALSE)&amp;(22+((ROW()-3)*7))),BD!$E$14)*BD!$F$14)</f>
        <v>0</v>
      </c>
      <c r="S3" s="237">
        <f ca="1">IF($A3="","",COUNTIF(INDIRECT("Planning!"&amp;VLOOKUP($A$1,tab_z,2,FALSE)&amp;(17+((ROW()-3)*7))&amp;":"&amp;VLOOKUP($A$1,tab_z,3,FALSE)&amp;(22+((ROW()-3)*7))),BD!$E$15)*BD!$F$15)</f>
        <v>0</v>
      </c>
      <c r="T3" s="237">
        <f ca="1">IF($A3="","",COUNTIF(INDIRECT("Planning!"&amp;VLOOKUP($A$1,tab_z,2,FALSE)&amp;(17+((ROW()-3)*7))&amp;":"&amp;VLOOKUP($A$1,tab_z,3,FALSE)&amp;(22+((ROW()-3)*7))),BD!$E$16)*BD!$F$16)</f>
        <v>0</v>
      </c>
      <c r="U3" s="237">
        <f ca="1">IF($A3="","",COUNTIF(INDIRECT("Planning!"&amp;VLOOKUP($A$1,tab_z,2,FALSE)&amp;(17+((ROW()-3)*7))&amp;":"&amp;VLOOKUP($A$1,tab_z,3,FALSE)&amp;(22+((ROW()-3)*7))),BD!$E$17)*BD!$F$17)</f>
        <v>0</v>
      </c>
      <c r="V3" s="237">
        <f ca="1">IF($A3="","",COUNTIF(INDIRECT("Planning!"&amp;VLOOKUP($A$1,tab_z,2,FALSE)&amp;(17+((ROW()-3)*7))&amp;":"&amp;VLOOKUP($A$1,tab_z,3,FALSE)&amp;(22+((ROW()-3)*7))),BD!$E$18)*BD!$F$18)</f>
        <v>0</v>
      </c>
      <c r="W3" s="237">
        <f ca="1">IF($A3="","",COUNTIF(INDIRECT("Planning!"&amp;VLOOKUP($A$1,tab_z,2,FALSE)&amp;(17+((ROW()-3)*7))&amp;":"&amp;VLOOKUP($A$1,tab_z,3,FALSE)&amp;(22+((ROW()-3)*7))),BD!$E$19)*BD!$F$19)</f>
        <v>0</v>
      </c>
      <c r="X3" s="237">
        <f ca="1">IF($A3="","",COUNTIF(INDIRECT("Planning!"&amp;VLOOKUP($A$1,tab_z,2,FALSE)&amp;(17+((ROW()-3)*7))&amp;":"&amp;VLOOKUP($A$1,tab_z,3,FALSE)&amp;(22+((ROW()-3)*7))),BD!$E$20)*BD!$F$20)</f>
        <v>0</v>
      </c>
      <c r="Y3" s="237">
        <f ca="1">IF($A3="","",COUNTIF(INDIRECT("Planning!"&amp;VLOOKUP($A$1,tab_z,2,FALSE)&amp;(17+((ROW()-3)*7))&amp;":"&amp;VLOOKUP($A$1,tab_z,3,FALSE)&amp;(22+((ROW()-3)*7))),BD!$E$21)*BD!$F$21)</f>
        <v>0</v>
      </c>
      <c r="Z3" s="237">
        <f ca="1">IF($A3="","",COUNTIF(INDIRECT("Planning!"&amp;VLOOKUP($A$1,tab_z,2,FALSE)&amp;(17+((ROW()-3)*7))&amp;":"&amp;VLOOKUP($A$1,tab_z,3,FALSE)&amp;(22+((ROW()-3)*7))),BD!$E$22)*BD!$F$22)</f>
        <v>0</v>
      </c>
      <c r="AA3" s="237">
        <f ca="1">IF($A3="","",COUNTIF(INDIRECT("Planning!"&amp;VLOOKUP($A$1,tab_z,2,FALSE)&amp;(17+((ROW()-3)*7))&amp;":"&amp;VLOOKUP($A$1,tab_z,3,FALSE)&amp;(22+((ROW()-3)*7))),BD!$E$23)*BD!$F$23)</f>
        <v>0</v>
      </c>
      <c r="AB3" s="237">
        <f ca="1">IF($A3="","",COUNTIF(INDIRECT("Planning!"&amp;VLOOKUP($A$1,tab_z,2,FALSE)&amp;(17+((ROW()-3)*7))&amp;":"&amp;VLOOKUP($A$1,tab_z,3,FALSE)&amp;(22+((ROW()-3)*7))),BD!$E$24)*BD!$F$24)</f>
        <v>0</v>
      </c>
      <c r="AC3" s="237">
        <f ca="1">IF($A3="","",COUNTIF(INDIRECT("Planning!"&amp;VLOOKUP($A$1,tab_z,2,FALSE)&amp;(17+((ROW()-3)*7))&amp;":"&amp;VLOOKUP($A$1,tab_z,3,FALSE)&amp;(22+((ROW()-3)*7))),BD!$E$25)*BD!$F$25)</f>
        <v>0</v>
      </c>
      <c r="AD3" s="237">
        <f ca="1">IF($A3="","",COUNTIF(INDIRECT("Planning!"&amp;VLOOKUP($A$1,tab_z,2,FALSE)&amp;(17+((ROW()-3)*7))&amp;":"&amp;VLOOKUP($A$1,tab_z,3,FALSE)&amp;(22+((ROW()-3)*7))),BD!$E$26)*BD!$F$26)</f>
        <v>0</v>
      </c>
      <c r="AE3" s="237">
        <f ca="1">IF($A3="","",COUNTIF(INDIRECT("Planning!"&amp;VLOOKUP($A$1,tab_z,2,FALSE)&amp;(17+((ROW()-3)*7))&amp;":"&amp;VLOOKUP($A$1,tab_z,3,FALSE)&amp;(22+((ROW()-3)*7))),BD!$E$27)*BD!$F$27)</f>
        <v>0</v>
      </c>
      <c r="AF3" s="237">
        <f ca="1">IF($A3="","",COUNTIF(INDIRECT("Planning!"&amp;VLOOKUP($A$1,tab_z,2,FALSE)&amp;(17+((ROW()-3)*7))&amp;":"&amp;VLOOKUP($A$1,tab_z,3,FALSE)&amp;(22+((ROW()-3)*7))),BD!$E$28)*BD!$F$28)</f>
        <v>0</v>
      </c>
      <c r="AG3" s="237">
        <f ca="1">IF($A3="","",COUNTIF(INDIRECT("Planning!"&amp;VLOOKUP($A$1,tab_z,2,FALSE)&amp;(17+((ROW()-3)*7))&amp;":"&amp;VLOOKUP($A$1,tab_z,3,FALSE)&amp;(22+((ROW()-3)*7))),BD!$E$29)*BD!$F$29)</f>
        <v>0</v>
      </c>
      <c r="AH3" s="237">
        <f ca="1">IF($A3="","",COUNTIF(INDIRECT("Planning!"&amp;VLOOKUP($A$1,tab_z,2,FALSE)&amp;(17+((ROW()-3)*7))&amp;":"&amp;VLOOKUP($A$1,tab_z,3,FALSE)&amp;(22+((ROW()-3)*7))),BD!$H$2)*BD!$I$2)</f>
        <v>0</v>
      </c>
      <c r="AI3" s="237">
        <f ca="1">IF($A3="","",COUNTIF(INDIRECT("Planning!"&amp;VLOOKUP($A$1,tab_z,2,FALSE)&amp;(17+((ROW()-3)*7))&amp;":"&amp;VLOOKUP($A$1,tab_z,3,FALSE)&amp;(22+((ROW()-3)*7))),BD!$H$3)*BD!$I$3)</f>
        <v>0</v>
      </c>
      <c r="AJ3" s="237">
        <f ca="1">IF($A3="","",COUNTIF(INDIRECT("Planning!"&amp;VLOOKUP($A$1,tab_z,2,FALSE)&amp;(17+((ROW()-3)*7))&amp;":"&amp;VLOOKUP($A$1,tab_z,3,FALSE)&amp;(22+((ROW()-3)*7))),BD!$H$4)*BD!$I$4)</f>
        <v>0</v>
      </c>
      <c r="AK3" s="237">
        <f ca="1">IF($A3="","",COUNTIF(INDIRECT("Planning!"&amp;VLOOKUP($A$1,tab_z,2,FALSE)&amp;(17+((ROW()-3)*7))&amp;":"&amp;VLOOKUP($A$1,tab_z,3,FALSE)&amp;(22+((ROW()-3)*7))),BD!$H$5)*BD!$I$5)</f>
        <v>0</v>
      </c>
      <c r="AL3" s="237">
        <f ca="1">IF($A3="","",COUNTIF(INDIRECT("Planning!"&amp;VLOOKUP($A$1,tab_z,2,FALSE)&amp;(17+((ROW()-3)*7))&amp;":"&amp;VLOOKUP($A$1,tab_z,3,FALSE)&amp;(22+((ROW()-3)*7))),BD!$H$6)*BD!$I$6)</f>
        <v>0</v>
      </c>
      <c r="AM3" s="237">
        <f ca="1">IF($A3="","",COUNTIF(INDIRECT("Planning!"&amp;VLOOKUP($A$1,tab_z,2,FALSE)&amp;(17+((ROW()-3)*7))&amp;":"&amp;VLOOKUP($A$1,tab_z,3,FALSE)&amp;(22+((ROW()-3)*7))),BD!$H$7)*BD!$I$7)</f>
        <v>0</v>
      </c>
      <c r="AN3" s="237">
        <f ca="1">IF($A3="","",COUNTIF(INDIRECT("Planning!"&amp;VLOOKUP($A$1,tab_z,2,FALSE)&amp;(17+((ROW()-3)*7))&amp;":"&amp;VLOOKUP($A$1,tab_z,3,FALSE)&amp;(22+((ROW()-3)*7))),BD!$H$8)*BD!$I$8)</f>
        <v>0</v>
      </c>
      <c r="AO3" s="237">
        <f ca="1">IF($A3="","",COUNTIF(INDIRECT("Planning!"&amp;VLOOKUP($A$1,tab_z,2,FALSE)&amp;(17+((ROW()-3)*7))&amp;":"&amp;VLOOKUP($A$1,tab_z,3,FALSE)&amp;(22+((ROW()-3)*7))),BD!$H$9)*BD!$I$9)</f>
        <v>0</v>
      </c>
      <c r="AP3" s="237">
        <f ca="1">IF($A3="","",COUNTIF(INDIRECT("Planning!"&amp;VLOOKUP($A$1,tab_z,2,FALSE)&amp;(17+((ROW()-3)*7))&amp;":"&amp;VLOOKUP($A$1,tab_z,3,FALSE)&amp;(22+((ROW()-3)*7))),BD!$H$10)*BD!$I$10)</f>
        <v>0</v>
      </c>
      <c r="AQ3" s="237">
        <f ca="1">IF($A3="","",COUNTIF(INDIRECT("Planning!"&amp;VLOOKUP($A$1,tab_z,2,FALSE)&amp;(17+((ROW()-3)*7))&amp;":"&amp;VLOOKUP($A$1,tab_z,3,FALSE)&amp;(22+((ROW()-3)*7))),BD!$K$2)*BD!$L$2)</f>
        <v>0</v>
      </c>
      <c r="AR3" s="237">
        <f ca="1">IF($A3="","",COUNTIF(INDIRECT("Planning!"&amp;VLOOKUP($A$1,tab_z,2,FALSE)&amp;(17+((ROW()-3)*7))&amp;":"&amp;VLOOKUP($A$1,tab_z,3,FALSE)&amp;(22+((ROW()-3)*7))),BD!$K$3)*BD!$L$3)</f>
        <v>0</v>
      </c>
      <c r="AS3" s="237">
        <f ca="1">IF($A3="","",COUNTIF(INDIRECT("Planning!"&amp;VLOOKUP($A$1,tab_z,2,FALSE)&amp;(17+((ROW()-3)*7))&amp;":"&amp;VLOOKUP($A$1,tab_z,3,FALSE)&amp;(22+((ROW()-3)*7))),BD!$K$4)*BD!$L$4)</f>
        <v>0</v>
      </c>
      <c r="AT3" s="237">
        <f ca="1">IF($A3="","",COUNTIF(INDIRECT("Planning!"&amp;VLOOKUP($A$1,tab_z,2,FALSE)&amp;(17+((ROW()-3)*7))&amp;":"&amp;VLOOKUP($A$1,tab_z,3,FALSE)&amp;(22+((ROW()-3)*7))),BD!$K$5)*BD!$L$5)</f>
        <v>0</v>
      </c>
      <c r="AU3" s="237">
        <f ca="1">IF($A3="","",COUNTIF(INDIRECT("Planning!"&amp;VLOOKUP($A$1,tab_z,2,FALSE)&amp;(17+((ROW()-3)*7))&amp;":"&amp;VLOOKUP($A$1,tab_z,3,FALSE)&amp;(22+((ROW()-3)*7))),BD!$K$6)*BD!$L$6)</f>
        <v>0</v>
      </c>
      <c r="AV3" s="237">
        <f ca="1">IF($A3="","",COUNTIF(INDIRECT("Planning!"&amp;VLOOKUP($A$1,tab_z,2,FALSE)&amp;(17+((ROW()-3)*7))&amp;":"&amp;VLOOKUP($A$1,tab_z,3,FALSE)&amp;(22+((ROW()-3)*7))),BD!$K$7)*BD!$L$7)</f>
        <v>4</v>
      </c>
      <c r="AW3" s="237">
        <f ca="1">IF($A3="","",COUNTIF(INDIRECT("Planning!"&amp;VLOOKUP($A$1,tab_z,2,FALSE)&amp;(17+((ROW()-3)*7))&amp;":"&amp;VLOOKUP($A$1,tab_z,3,FALSE)&amp;(22+((ROW()-3)*7))),BD!$K$8)*BD!$L$8)</f>
        <v>0</v>
      </c>
      <c r="AX3" s="237">
        <f ca="1">IF($A3="","",COUNTIF(INDIRECT("Planning!"&amp;VLOOKUP($A$1,tab_z,2,FALSE)&amp;(17+((ROW()-3)*7))&amp;":"&amp;VLOOKUP($A$1,tab_z,3,FALSE)&amp;(22+((ROW()-3)*7))),BD!$K$9)*BD!$L$9)</f>
        <v>0</v>
      </c>
      <c r="AY3" s="237">
        <f ca="1">IF($A3="","",COUNTIF(INDIRECT("Planning!"&amp;VLOOKUP($A$1,tab_z,2,FALSE)&amp;(17+((ROW()-3)*7))&amp;":"&amp;VLOOKUP($A$1,tab_z,3,FALSE)&amp;(22+((ROW()-3)*7))),BD!$K$10)*BD!$L$10)</f>
        <v>0</v>
      </c>
      <c r="AZ3" s="237">
        <f ca="1">IF($A3="","",COUNTIF(INDIRECT("Planning!"&amp;VLOOKUP($A$1,tab_z,2,FALSE)&amp;(17+((ROW()-3)*7))&amp;":"&amp;VLOOKUP($A$1,tab_z,3,FALSE)&amp;(22+((ROW()-3)*7))),BD!$K$11)*BD!$L$11)</f>
        <v>0</v>
      </c>
      <c r="BA3" s="237">
        <f ca="1">IF($A3="","",COUNTIF(INDIRECT("Planning!"&amp;VLOOKUP($A$1,tab_z,2,FALSE)&amp;(17+((ROW()-3)*7))&amp;":"&amp;VLOOKUP($A$1,tab_z,3,FALSE)&amp;(22+((ROW()-3)*7))),BD!$K$12)*BD!$L$12)</f>
        <v>0</v>
      </c>
      <c r="BB3" s="237">
        <f ca="1">IF($A3="","",COUNTIF(INDIRECT("Planning!"&amp;VLOOKUP($A$1,tab_z,2,FALSE)&amp;(17+((ROW()-3)*7))&amp;":"&amp;VLOOKUP($A$1,tab_z,3,FALSE)&amp;(22+((ROW()-3)*7))),BD!$K$13)*BD!$L$13)</f>
        <v>0</v>
      </c>
      <c r="BC3" s="237">
        <f ca="1">IF($A3="","",COUNTIF(INDIRECT("Planning!"&amp;VLOOKUP($A$1,tab_z,2,FALSE)&amp;(17+((ROW()-3)*7))&amp;":"&amp;VLOOKUP($A$1,tab_z,3,FALSE)&amp;(22+((ROW()-3)*7))),BD!$K$14)*BD!$L$14)</f>
        <v>0</v>
      </c>
      <c r="BD3" s="237">
        <f ca="1">IF($A3="","",COUNTIF(INDIRECT("Planning!"&amp;VLOOKUP($A$1,tab_z,2,FALSE)&amp;(17+((ROW()-3)*7))&amp;":"&amp;VLOOKUP($A$1,tab_z,3,FALSE)&amp;(22+((ROW()-3)*7))),BD!$K$15)*BD!$L$15)</f>
        <v>0</v>
      </c>
      <c r="BE3" s="237">
        <f ca="1">IF($A3="","",COUNTIF(INDIRECT("Planning!"&amp;VLOOKUP($A$1,tab_z,2,FALSE)&amp;(17+((ROW()-3)*7))&amp;":"&amp;VLOOKUP($A$1,tab_z,3,FALSE)&amp;(22+((ROW()-3)*7))),BD!$K$16)*BD!$L$16)</f>
        <v>0</v>
      </c>
      <c r="BF3" s="237">
        <f ca="1">IF($A3="","",COUNTIF(INDIRECT("Planning!"&amp;VLOOKUP($A$1,tab_z,2,FALSE)&amp;(17+((ROW()-3)*7))&amp;":"&amp;VLOOKUP($A$1,tab_z,3,FALSE)&amp;(22+((ROW()-3)*7))),BD!$N$2)*BD!$O$2)</f>
        <v>0</v>
      </c>
      <c r="BG3" s="237">
        <f ca="1">IF($A3="","",COUNTIF(INDIRECT("Planning!"&amp;VLOOKUP($A$1,tab_z,2,FALSE)&amp;(17+((ROW()-3)*7))&amp;":"&amp;VLOOKUP($A$1,tab_z,3,FALSE)&amp;(22+((ROW()-3)*7))),BD!$N$3)*BD!$O$3)</f>
        <v>0</v>
      </c>
      <c r="BH3" s="237">
        <f ca="1">IF($A3="","",COUNTIF(INDIRECT("Planning!"&amp;VLOOKUP($A$1,tab_z,2,FALSE)&amp;(17+((ROW()-3)*7))&amp;":"&amp;VLOOKUP($A$1,tab_z,3,FALSE)&amp;(22+((ROW()-3)*7))),BD!$N$4)*BD!$O$4)</f>
        <v>0</v>
      </c>
      <c r="BI3" s="237">
        <f ca="1">IF($A3="","",COUNTIF(INDIRECT("Planning!"&amp;VLOOKUP($A$1,tab_z,2,FALSE)&amp;(17+((ROW()-3)*7))&amp;":"&amp;VLOOKUP($A$1,tab_z,3,FALSE)&amp;(22+((ROW()-3)*7))),BD!$N$5)*BD!$O$5)</f>
        <v>0</v>
      </c>
      <c r="BJ3" s="237">
        <f ca="1">IF($A3="","",COUNTIF(INDIRECT("Planning!"&amp;VLOOKUP($A$1,tab_z,2,FALSE)&amp;(17+((ROW()-3)*7))&amp;":"&amp;VLOOKUP($A$1,tab_z,3,FALSE)&amp;(22+((ROW()-3)*7))),BD!$Q$2)*BD!$R$2)</f>
        <v>0</v>
      </c>
      <c r="BK3" s="237">
        <f ca="1">IF($A3="","",COUNTIF(INDIRECT("Planning!"&amp;VLOOKUP($A$1,tab_z,2,FALSE)&amp;(17+((ROW()-3)*7))&amp;":"&amp;VLOOKUP($A$1,tab_z,3,FALSE)&amp;(22+((ROW()-3)*7))),BD!$Q$3)*BD!$R$3)</f>
        <v>0</v>
      </c>
      <c r="BL3" s="237">
        <f ca="1">IF($A3="","",COUNTIF(INDIRECT("Planning!"&amp;VLOOKUP($A$1,tab_z,2,FALSE)&amp;(17+((ROW()-3)*7))&amp;":"&amp;VLOOKUP($A$1,tab_z,3,FALSE)&amp;(22+((ROW()-3)*7))),BD!$Q$4)*BD!$R$4)</f>
        <v>0</v>
      </c>
      <c r="BM3" s="237">
        <f ca="1">IF($A3="","",COUNTIF(INDIRECT("Planning!"&amp;VLOOKUP($A$1,tab_z,2,FALSE)&amp;(17+((ROW()-3)*7))&amp;":"&amp;VLOOKUP($A$1,tab_z,3,FALSE)&amp;(22+((ROW()-3)*7))),BD!$Q$5)*BD!$R$5)</f>
        <v>0</v>
      </c>
      <c r="BN3" s="237">
        <f ca="1">IF($A3="","",COUNTIF(INDIRECT("Planning!"&amp;VLOOKUP($A$1,tab_z,2,FALSE)&amp;(17+((ROW()-3)*7))&amp;":"&amp;VLOOKUP($A$1,tab_z,3,FALSE)&amp;(22+((ROW()-3)*7))),BD!$T$2)*BD!$U$2)</f>
        <v>0</v>
      </c>
      <c r="BO3" s="237">
        <f ca="1">IF($A3="","",COUNTIF(INDIRECT("Planning!"&amp;VLOOKUP($A$1,tab_z,2,FALSE)&amp;(17+((ROW()-3)*7))&amp;":"&amp;VLOOKUP($A$1,tab_z,3,FALSE)&amp;(22+((ROW()-3)*7))),BD!$T$3)*BD!$U$3)</f>
        <v>0</v>
      </c>
      <c r="BP3" s="237">
        <f ca="1">IF($A3="","",COUNTIF(INDIRECT("Planning!"&amp;VLOOKUP($A$1,tab_z,2,FALSE)&amp;(17+((ROW()-3)*7))&amp;":"&amp;VLOOKUP($A$1,tab_z,3,FALSE)&amp;(22+((ROW()-3)*7))),BD!$T$4)*BD!$U$4)</f>
        <v>0</v>
      </c>
      <c r="BQ3" s="237">
        <f ca="1">IF($A3="","",COUNTIF(INDIRECT("Planning!"&amp;VLOOKUP($A$1,tab_z,2,FALSE)&amp;(17+((ROW()-3)*7))&amp;":"&amp;VLOOKUP($A$1,tab_z,3,FALSE)&amp;(22+((ROW()-3)*7))),BD!$T$5)*BD!$U$5)</f>
        <v>0</v>
      </c>
      <c r="BR3" s="237">
        <f ca="1">IF($A3="","",COUNTIF(INDIRECT("Planning!"&amp;VLOOKUP($A$1,tab_z,2,FALSE)&amp;(17+((ROW()-3)*7))&amp;":"&amp;VLOOKUP($A$1,tab_z,3,FALSE)&amp;(22+((ROW()-3)*7))),BD!$W$2)*BD!$X$2)</f>
        <v>0</v>
      </c>
      <c r="BS3" s="237">
        <f ca="1">IF($A3="","",COUNTIF(INDIRECT("Planning!"&amp;VLOOKUP($A$1,tab_z,2,FALSE)&amp;(17+((ROW()-3)*7))&amp;":"&amp;VLOOKUP($A$1,tab_z,3,FALSE)&amp;(22+((ROW()-3)*7))),BD!$W$3)*BD!$X$3)</f>
        <v>0</v>
      </c>
      <c r="BT3" s="237">
        <f ca="1">IF($A3="","",COUNTIF(INDIRECT("Planning!"&amp;VLOOKUP($A$1,tab_z,2,FALSE)&amp;(17+((ROW()-3)*7))&amp;":"&amp;VLOOKUP($A$1,tab_z,3,FALSE)&amp;(22+((ROW()-3)*7))),BD!$W$4)*BD!$X$4)</f>
        <v>0</v>
      </c>
      <c r="BU3" s="237">
        <f ca="1">IF($A3="","",COUNTIF(INDIRECT("Planning!"&amp;VLOOKUP($A$1,tab_z,2,FALSE)&amp;(17+((ROW()-3)*7))&amp;":"&amp;VLOOKUP($A$1,tab_z,3,FALSE)&amp;(22+((ROW()-3)*7))),BD!$W$5)*BD!$X$5)</f>
        <v>0</v>
      </c>
      <c r="BV3" s="237">
        <f ca="1">IF($A3="","",COUNTIF(INDIRECT("Planning!"&amp;VLOOKUP($A$1,tab_z,2,FALSE)&amp;(17+((ROW()-3)*7))&amp;":"&amp;VLOOKUP($A$1,tab_z,3,FALSE)&amp;(22+((ROW()-3)*7))),BD!$W$6)*BD!$X$6)</f>
        <v>0</v>
      </c>
      <c r="BW3" s="237">
        <f ca="1">IF($A3="","",COUNTIF(INDIRECT("Planning!"&amp;VLOOKUP($A$1,tab_z,2,FALSE)&amp;(17+((ROW()-3)*7))&amp;":"&amp;VLOOKUP($A$1,tab_z,3,FALSE)&amp;(22+((ROW()-3)*7))),BD!$Z$2)*BD!$AA$2)</f>
        <v>0</v>
      </c>
      <c r="BX3" s="237">
        <f ca="1">IF($A3="","",COUNTIF(INDIRECT("Planning!"&amp;VLOOKUP($A$1,tab_z,2,FALSE)&amp;(17+((ROW()-3)*7))&amp;":"&amp;VLOOKUP($A$1,tab_z,3,FALSE)&amp;(22+((ROW()-3)*7))),BD!$Z$3)*BD!$AA$3)</f>
        <v>0</v>
      </c>
    </row>
    <row r="4" spans="1:76" ht="18.75" customHeight="1">
      <c r="A4" s="237" t="str">
        <f ca="1">IF(INDIRECT("Planning!A"&amp;16+((ROW()-3)*7))&lt;&gt;"",INDIRECT("Planning!A"&amp;16+((ROW()-3)*7)),"")</f>
        <v>Florence</v>
      </c>
      <c r="B4" s="237"/>
      <c r="C4" s="237">
        <f ca="1">IF(A4="","",Congés_Payés)</f>
        <v>25</v>
      </c>
      <c r="D4" s="237">
        <f ca="1">IFERROR(B4+C4-SUMPRODUCT((INDIRECT("Planning!A$15:A"&amp;15+((NB_Personnel)*7))=A4)*(INDIRECT("Planning!NJ$15:NJ"&amp;15+((NB_Personnel)*7)))),"")</f>
        <v>25</v>
      </c>
      <c r="E4" s="237">
        <f ca="1">IF($A4="","",SUM(INDIRECT("Planning!"&amp;VLOOKUP($A$1,tab_z,2,FALSE)&amp;(17+((ROW()-3)*7))&amp;":"&amp;VLOOKUP($A$1,tab_z,3,FALSE)&amp;(22+((ROW()-3)*7)))))</f>
        <v>0</v>
      </c>
      <c r="F4" s="237">
        <f ca="1">IF($A4="","",COUNTIF(INDIRECT("Planning!"&amp;VLOOKUP($A$1,tab_z,2,FALSE)&amp;(17+((ROW()-3)*7))&amp;":"&amp;VLOOKUP($A$1,tab_z,3,FALSE)&amp;(22+((ROW()-3)*7))),BD!$E$2)*BD!$F$2)</f>
        <v>0</v>
      </c>
      <c r="G4" s="237">
        <f ca="1">IF($A4="","",COUNTIF(INDIRECT("Planning!"&amp;VLOOKUP($A$1,tab_z,2,FALSE)&amp;(17+((ROW()-3)*7))&amp;":"&amp;VLOOKUP($A$1,tab_z,3,FALSE)&amp;(22+((ROW()-3)*7))),BD!$E$3)*BD!$F$3)</f>
        <v>0</v>
      </c>
      <c r="H4" s="237">
        <f ca="1">IF($A4="","",COUNTIF(INDIRECT("Planning!"&amp;VLOOKUP($A$1,tab_z,2,FALSE)&amp;(17+((ROW()-3)*7))&amp;":"&amp;VLOOKUP($A$1,tab_z,3,FALSE)&amp;(22+((ROW()-3)*7))),BD!$E$4)*BD!$F$4)</f>
        <v>0</v>
      </c>
      <c r="I4" s="237">
        <f ca="1">IF($A4="","",COUNTIF(INDIRECT("Planning!"&amp;VLOOKUP($A$1,tab_z,2,FALSE)&amp;(17+((ROW()-3)*7))&amp;":"&amp;VLOOKUP($A$1,tab_z,3,FALSE)&amp;(22+((ROW()-3)*7))),BD!$E$5)*BD!$F$5)</f>
        <v>0</v>
      </c>
      <c r="J4" s="237">
        <f ca="1">IF($A4="","",COUNTIF(INDIRECT("Planning!"&amp;VLOOKUP($A$1,tab_z,2,FALSE)&amp;(17+((ROW()-3)*7))&amp;":"&amp;VLOOKUP($A$1,tab_z,3,FALSE)&amp;(22+((ROW()-3)*7))),BD!$E$6)*BD!$F$6)</f>
        <v>0</v>
      </c>
      <c r="K4" s="237">
        <f ca="1">IF($A4="","",COUNTIF(INDIRECT("Planning!"&amp;VLOOKUP($A$1,tab_z,2,FALSE)&amp;(17+((ROW()-3)*7))&amp;":"&amp;VLOOKUP($A$1,tab_z,3,FALSE)&amp;(22+((ROW()-3)*7))),BD!$E$7)*BD!$F$7)</f>
        <v>0</v>
      </c>
      <c r="L4" s="237">
        <f ca="1">IF($A4="","",COUNTIF(INDIRECT("Planning!"&amp;VLOOKUP($A$1,tab_z,2,FALSE)&amp;(17+((ROW()-3)*7))&amp;":"&amp;VLOOKUP($A$1,tab_z,3,FALSE)&amp;(22+((ROW()-3)*7))),BD!$E$8)*BD!$F$8)</f>
        <v>4</v>
      </c>
      <c r="M4" s="237">
        <f ca="1">IF($A4="","",COUNTIF(INDIRECT("Planning!"&amp;VLOOKUP($A$1,tab_z,2,FALSE)&amp;(17+((ROW()-3)*7))&amp;":"&amp;VLOOKUP($A$1,tab_z,3,FALSE)&amp;(22+((ROW()-3)*7))),BD!$E$9)*BD!$F$9)</f>
        <v>0</v>
      </c>
      <c r="N4" s="237">
        <f ca="1">IF($A4="","",COUNTIF(INDIRECT("Planning!"&amp;VLOOKUP($A$1,tab_z,2,FALSE)&amp;(17+((ROW()-3)*7))&amp;":"&amp;VLOOKUP($A$1,tab_z,3,FALSE)&amp;(22+((ROW()-3)*7))),BD!$E$10)*BD!$F$10)</f>
        <v>0</v>
      </c>
      <c r="O4" s="237">
        <f ca="1">IF($A4="","",COUNTIF(INDIRECT("Planning!"&amp;VLOOKUP($A$1,tab_z,2,FALSE)&amp;(17+((ROW()-3)*7))&amp;":"&amp;VLOOKUP($A$1,tab_z,3,FALSE)&amp;(22+((ROW()-3)*7))),BD!$E$11)*BD!$F$11)</f>
        <v>0</v>
      </c>
      <c r="P4" s="237">
        <f ca="1">IF($A4="","",COUNTIF(INDIRECT("Planning!"&amp;VLOOKUP($A$1,tab_z,2,FALSE)&amp;(17+((ROW()-3)*7))&amp;":"&amp;VLOOKUP($A$1,tab_z,3,FALSE)&amp;(22+((ROW()-3)*7))),BD!$E$12)*BD!$F$12)</f>
        <v>0</v>
      </c>
      <c r="Q4" s="237">
        <f ca="1">IF($A4="","",COUNTIF(INDIRECT("Planning!"&amp;VLOOKUP($A$1,tab_z,2,FALSE)&amp;(17+((ROW()-3)*7))&amp;":"&amp;VLOOKUP($A$1,tab_z,3,FALSE)&amp;(22+((ROW()-3)*7))),BD!$E$13)*BD!$F$13)</f>
        <v>0</v>
      </c>
      <c r="R4" s="237">
        <f ca="1">IF($A4="","",COUNTIF(INDIRECT("Planning!"&amp;VLOOKUP($A$1,tab_z,2,FALSE)&amp;(17+((ROW()-3)*7))&amp;":"&amp;VLOOKUP($A$1,tab_z,3,FALSE)&amp;(22+((ROW()-3)*7))),BD!$E$14)*BD!$F$14)</f>
        <v>0</v>
      </c>
      <c r="S4" s="237">
        <f ca="1">IF($A4="","",COUNTIF(INDIRECT("Planning!"&amp;VLOOKUP($A$1,tab_z,2,FALSE)&amp;(17+((ROW()-3)*7))&amp;":"&amp;VLOOKUP($A$1,tab_z,3,FALSE)&amp;(22+((ROW()-3)*7))),BD!$E$15)*BD!$F$15)</f>
        <v>0</v>
      </c>
      <c r="T4" s="237">
        <f ca="1">IF($A4="","",COUNTIF(INDIRECT("Planning!"&amp;VLOOKUP($A$1,tab_z,2,FALSE)&amp;(17+((ROW()-3)*7))&amp;":"&amp;VLOOKUP($A$1,tab_z,3,FALSE)&amp;(22+((ROW()-3)*7))),BD!$E$16)*BD!$F$16)</f>
        <v>0</v>
      </c>
      <c r="U4" s="237">
        <f ca="1">IF($A4="","",COUNTIF(INDIRECT("Planning!"&amp;VLOOKUP($A$1,tab_z,2,FALSE)&amp;(17+((ROW()-3)*7))&amp;":"&amp;VLOOKUP($A$1,tab_z,3,FALSE)&amp;(22+((ROW()-3)*7))),BD!$E$17)*BD!$F$17)</f>
        <v>0</v>
      </c>
      <c r="V4" s="237">
        <f ca="1">IF($A4="","",COUNTIF(INDIRECT("Planning!"&amp;VLOOKUP($A$1,tab_z,2,FALSE)&amp;(17+((ROW()-3)*7))&amp;":"&amp;VLOOKUP($A$1,tab_z,3,FALSE)&amp;(22+((ROW()-3)*7))),BD!$E$18)*BD!$F$18)</f>
        <v>0</v>
      </c>
      <c r="W4" s="237">
        <f ca="1">IF($A4="","",COUNTIF(INDIRECT("Planning!"&amp;VLOOKUP($A$1,tab_z,2,FALSE)&amp;(17+((ROW()-3)*7))&amp;":"&amp;VLOOKUP($A$1,tab_z,3,FALSE)&amp;(22+((ROW()-3)*7))),BD!$E$19)*BD!$F$19)</f>
        <v>0</v>
      </c>
      <c r="X4" s="237">
        <f ca="1">IF($A4="","",COUNTIF(INDIRECT("Planning!"&amp;VLOOKUP($A$1,tab_z,2,FALSE)&amp;(17+((ROW()-3)*7))&amp;":"&amp;VLOOKUP($A$1,tab_z,3,FALSE)&amp;(22+((ROW()-3)*7))),BD!$E$20)*BD!$F$20)</f>
        <v>0</v>
      </c>
      <c r="Y4" s="237">
        <f ca="1">IF($A4="","",COUNTIF(INDIRECT("Planning!"&amp;VLOOKUP($A$1,tab_z,2,FALSE)&amp;(17+((ROW()-3)*7))&amp;":"&amp;VLOOKUP($A$1,tab_z,3,FALSE)&amp;(22+((ROW()-3)*7))),BD!$E$21)*BD!$F$21)</f>
        <v>0</v>
      </c>
      <c r="Z4" s="237">
        <f ca="1">IF($A4="","",COUNTIF(INDIRECT("Planning!"&amp;VLOOKUP($A$1,tab_z,2,FALSE)&amp;(17+((ROW()-3)*7))&amp;":"&amp;VLOOKUP($A$1,tab_z,3,FALSE)&amp;(22+((ROW()-3)*7))),BD!$E$22)*BD!$F$22)</f>
        <v>0</v>
      </c>
      <c r="AA4" s="237">
        <f ca="1">IF($A4="","",COUNTIF(INDIRECT("Planning!"&amp;VLOOKUP($A$1,tab_z,2,FALSE)&amp;(17+((ROW()-3)*7))&amp;":"&amp;VLOOKUP($A$1,tab_z,3,FALSE)&amp;(22+((ROW()-3)*7))),BD!$E$23)*BD!$F$23)</f>
        <v>0</v>
      </c>
      <c r="AB4" s="237">
        <f ca="1">IF($A4="","",COUNTIF(INDIRECT("Planning!"&amp;VLOOKUP($A$1,tab_z,2,FALSE)&amp;(17+((ROW()-3)*7))&amp;":"&amp;VLOOKUP($A$1,tab_z,3,FALSE)&amp;(22+((ROW()-3)*7))),BD!$E$24)*BD!$F$24)</f>
        <v>0</v>
      </c>
      <c r="AC4" s="237">
        <f ca="1">IF($A4="","",COUNTIF(INDIRECT("Planning!"&amp;VLOOKUP($A$1,tab_z,2,FALSE)&amp;(17+((ROW()-3)*7))&amp;":"&amp;VLOOKUP($A$1,tab_z,3,FALSE)&amp;(22+((ROW()-3)*7))),BD!$E$25)*BD!$F$25)</f>
        <v>0</v>
      </c>
      <c r="AD4" s="237">
        <f ca="1">IF($A4="","",COUNTIF(INDIRECT("Planning!"&amp;VLOOKUP($A$1,tab_z,2,FALSE)&amp;(17+((ROW()-3)*7))&amp;":"&amp;VLOOKUP($A$1,tab_z,3,FALSE)&amp;(22+((ROW()-3)*7))),BD!$E$26)*BD!$F$26)</f>
        <v>0</v>
      </c>
      <c r="AE4" s="237">
        <f ca="1">IF($A4="","",COUNTIF(INDIRECT("Planning!"&amp;VLOOKUP($A$1,tab_z,2,FALSE)&amp;(17+((ROW()-3)*7))&amp;":"&amp;VLOOKUP($A$1,tab_z,3,FALSE)&amp;(22+((ROW()-3)*7))),BD!$E$27)*BD!$F$27)</f>
        <v>0</v>
      </c>
      <c r="AF4" s="237">
        <f ca="1">IF($A4="","",COUNTIF(INDIRECT("Planning!"&amp;VLOOKUP($A$1,tab_z,2,FALSE)&amp;(17+((ROW()-3)*7))&amp;":"&amp;VLOOKUP($A$1,tab_z,3,FALSE)&amp;(22+((ROW()-3)*7))),BD!$E$28)*BD!$F$28)</f>
        <v>0</v>
      </c>
      <c r="AG4" s="237">
        <f ca="1">IF($A4="","",COUNTIF(INDIRECT("Planning!"&amp;VLOOKUP($A$1,tab_z,2,FALSE)&amp;(17+((ROW()-3)*7))&amp;":"&amp;VLOOKUP($A$1,tab_z,3,FALSE)&amp;(22+((ROW()-3)*7))),BD!$E$29)*BD!$F$29)</f>
        <v>0</v>
      </c>
      <c r="AH4" s="237">
        <f ca="1">IF($A4="","",COUNTIF(INDIRECT("Planning!"&amp;VLOOKUP($A$1,tab_z,2,FALSE)&amp;(17+((ROW()-3)*7))&amp;":"&amp;VLOOKUP($A$1,tab_z,3,FALSE)&amp;(22+((ROW()-3)*7))),BD!$H$2)*BD!$I$2)</f>
        <v>4</v>
      </c>
      <c r="AI4" s="237">
        <f ca="1">IF($A4="","",COUNTIF(INDIRECT("Planning!"&amp;VLOOKUP($A$1,tab_z,2,FALSE)&amp;(17+((ROW()-3)*7))&amp;":"&amp;VLOOKUP($A$1,tab_z,3,FALSE)&amp;(22+((ROW()-3)*7))),BD!$H$3)*BD!$I$3)</f>
        <v>0</v>
      </c>
      <c r="AJ4" s="237">
        <f ca="1">IF($A4="","",COUNTIF(INDIRECT("Planning!"&amp;VLOOKUP($A$1,tab_z,2,FALSE)&amp;(17+((ROW()-3)*7))&amp;":"&amp;VLOOKUP($A$1,tab_z,3,FALSE)&amp;(22+((ROW()-3)*7))),BD!$H$4)*BD!$I$4)</f>
        <v>0</v>
      </c>
      <c r="AK4" s="237">
        <f ca="1">IF($A4="","",COUNTIF(INDIRECT("Planning!"&amp;VLOOKUP($A$1,tab_z,2,FALSE)&amp;(17+((ROW()-3)*7))&amp;":"&amp;VLOOKUP($A$1,tab_z,3,FALSE)&amp;(22+((ROW()-3)*7))),BD!$H$5)*BD!$I$5)</f>
        <v>0</v>
      </c>
      <c r="AL4" s="237">
        <f ca="1">IF($A4="","",COUNTIF(INDIRECT("Planning!"&amp;VLOOKUP($A$1,tab_z,2,FALSE)&amp;(17+((ROW()-3)*7))&amp;":"&amp;VLOOKUP($A$1,tab_z,3,FALSE)&amp;(22+((ROW()-3)*7))),BD!$H$6)*BD!$I$6)</f>
        <v>0</v>
      </c>
      <c r="AM4" s="237">
        <f ca="1">IF($A4="","",COUNTIF(INDIRECT("Planning!"&amp;VLOOKUP($A$1,tab_z,2,FALSE)&amp;(17+((ROW()-3)*7))&amp;":"&amp;VLOOKUP($A$1,tab_z,3,FALSE)&amp;(22+((ROW()-3)*7))),BD!$H$7)*BD!$I$7)</f>
        <v>0</v>
      </c>
      <c r="AN4" s="237">
        <f ca="1">IF($A4="","",COUNTIF(INDIRECT("Planning!"&amp;VLOOKUP($A$1,tab_z,2,FALSE)&amp;(17+((ROW()-3)*7))&amp;":"&amp;VLOOKUP($A$1,tab_z,3,FALSE)&amp;(22+((ROW()-3)*7))),BD!$H$8)*BD!$I$8)</f>
        <v>0</v>
      </c>
      <c r="AO4" s="237">
        <f ca="1">IF($A4="","",COUNTIF(INDIRECT("Planning!"&amp;VLOOKUP($A$1,tab_z,2,FALSE)&amp;(17+((ROW()-3)*7))&amp;":"&amp;VLOOKUP($A$1,tab_z,3,FALSE)&amp;(22+((ROW()-3)*7))),BD!$H$9)*BD!$I$9)</f>
        <v>0</v>
      </c>
      <c r="AP4" s="237">
        <f ca="1">IF($A4="","",COUNTIF(INDIRECT("Planning!"&amp;VLOOKUP($A$1,tab_z,2,FALSE)&amp;(17+((ROW()-3)*7))&amp;":"&amp;VLOOKUP($A$1,tab_z,3,FALSE)&amp;(22+((ROW()-3)*7))),BD!$H$10)*BD!$I$10)</f>
        <v>0</v>
      </c>
      <c r="AQ4" s="237">
        <f ca="1">IF($A4="","",COUNTIF(INDIRECT("Planning!"&amp;VLOOKUP($A$1,tab_z,2,FALSE)&amp;(17+((ROW()-3)*7))&amp;":"&amp;VLOOKUP($A$1,tab_z,3,FALSE)&amp;(22+((ROW()-3)*7))),BD!$K$2)*BD!$L$2)</f>
        <v>0</v>
      </c>
      <c r="AR4" s="237">
        <f ca="1">IF($A4="","",COUNTIF(INDIRECT("Planning!"&amp;VLOOKUP($A$1,tab_z,2,FALSE)&amp;(17+((ROW()-3)*7))&amp;":"&amp;VLOOKUP($A$1,tab_z,3,FALSE)&amp;(22+((ROW()-3)*7))),BD!$K$3)*BD!$L$3)</f>
        <v>0</v>
      </c>
      <c r="AS4" s="237">
        <f ca="1">IF($A4="","",COUNTIF(INDIRECT("Planning!"&amp;VLOOKUP($A$1,tab_z,2,FALSE)&amp;(17+((ROW()-3)*7))&amp;":"&amp;VLOOKUP($A$1,tab_z,3,FALSE)&amp;(22+((ROW()-3)*7))),BD!$K$4)*BD!$L$4)</f>
        <v>0</v>
      </c>
      <c r="AT4" s="237">
        <f ca="1">IF($A4="","",COUNTIF(INDIRECT("Planning!"&amp;VLOOKUP($A$1,tab_z,2,FALSE)&amp;(17+((ROW()-3)*7))&amp;":"&amp;VLOOKUP($A$1,tab_z,3,FALSE)&amp;(22+((ROW()-3)*7))),BD!$K$5)*BD!$L$5)</f>
        <v>0</v>
      </c>
      <c r="AU4" s="237">
        <f ca="1">IF($A4="","",COUNTIF(INDIRECT("Planning!"&amp;VLOOKUP($A$1,tab_z,2,FALSE)&amp;(17+((ROW()-3)*7))&amp;":"&amp;VLOOKUP($A$1,tab_z,3,FALSE)&amp;(22+((ROW()-3)*7))),BD!$K$6)*BD!$L$6)</f>
        <v>0</v>
      </c>
      <c r="AV4" s="237">
        <f ca="1">IF($A4="","",COUNTIF(INDIRECT("Planning!"&amp;VLOOKUP($A$1,tab_z,2,FALSE)&amp;(17+((ROW()-3)*7))&amp;":"&amp;VLOOKUP($A$1,tab_z,3,FALSE)&amp;(22+((ROW()-3)*7))),BD!$K$7)*BD!$L$7)</f>
        <v>0</v>
      </c>
      <c r="AW4" s="237">
        <f ca="1">IF($A4="","",COUNTIF(INDIRECT("Planning!"&amp;VLOOKUP($A$1,tab_z,2,FALSE)&amp;(17+((ROW()-3)*7))&amp;":"&amp;VLOOKUP($A$1,tab_z,3,FALSE)&amp;(22+((ROW()-3)*7))),BD!$K$8)*BD!$L$8)</f>
        <v>0</v>
      </c>
      <c r="AX4" s="237">
        <f ca="1">IF($A4="","",COUNTIF(INDIRECT("Planning!"&amp;VLOOKUP($A$1,tab_z,2,FALSE)&amp;(17+((ROW()-3)*7))&amp;":"&amp;VLOOKUP($A$1,tab_z,3,FALSE)&amp;(22+((ROW()-3)*7))),BD!$K$9)*BD!$L$9)</f>
        <v>0</v>
      </c>
      <c r="AY4" s="237">
        <f ca="1">IF($A4="","",COUNTIF(INDIRECT("Planning!"&amp;VLOOKUP($A$1,tab_z,2,FALSE)&amp;(17+((ROW()-3)*7))&amp;":"&amp;VLOOKUP($A$1,tab_z,3,FALSE)&amp;(22+((ROW()-3)*7))),BD!$K$10)*BD!$L$10)</f>
        <v>0</v>
      </c>
      <c r="AZ4" s="237">
        <f ca="1">IF($A4="","",COUNTIF(INDIRECT("Planning!"&amp;VLOOKUP($A$1,tab_z,2,FALSE)&amp;(17+((ROW()-3)*7))&amp;":"&amp;VLOOKUP($A$1,tab_z,3,FALSE)&amp;(22+((ROW()-3)*7))),BD!$K$11)*BD!$L$11)</f>
        <v>0</v>
      </c>
      <c r="BA4" s="237">
        <f ca="1">IF($A4="","",COUNTIF(INDIRECT("Planning!"&amp;VLOOKUP($A$1,tab_z,2,FALSE)&amp;(17+((ROW()-3)*7))&amp;":"&amp;VLOOKUP($A$1,tab_z,3,FALSE)&amp;(22+((ROW()-3)*7))),BD!$K$12)*BD!$L$12)</f>
        <v>0</v>
      </c>
      <c r="BB4" s="237">
        <f ca="1">IF($A4="","",COUNTIF(INDIRECT("Planning!"&amp;VLOOKUP($A$1,tab_z,2,FALSE)&amp;(17+((ROW()-3)*7))&amp;":"&amp;VLOOKUP($A$1,tab_z,3,FALSE)&amp;(22+((ROW()-3)*7))),BD!$K$13)*BD!$L$13)</f>
        <v>0</v>
      </c>
      <c r="BC4" s="237">
        <f ca="1">IF($A4="","",COUNTIF(INDIRECT("Planning!"&amp;VLOOKUP($A$1,tab_z,2,FALSE)&amp;(17+((ROW()-3)*7))&amp;":"&amp;VLOOKUP($A$1,tab_z,3,FALSE)&amp;(22+((ROW()-3)*7))),BD!$K$14)*BD!$L$14)</f>
        <v>0</v>
      </c>
      <c r="BD4" s="237">
        <f ca="1">IF($A4="","",COUNTIF(INDIRECT("Planning!"&amp;VLOOKUP($A$1,tab_z,2,FALSE)&amp;(17+((ROW()-3)*7))&amp;":"&amp;VLOOKUP($A$1,tab_z,3,FALSE)&amp;(22+((ROW()-3)*7))),BD!$K$15)*BD!$L$15)</f>
        <v>0</v>
      </c>
      <c r="BE4" s="237">
        <f ca="1">IF($A4="","",COUNTIF(INDIRECT("Planning!"&amp;VLOOKUP($A$1,tab_z,2,FALSE)&amp;(17+((ROW()-3)*7))&amp;":"&amp;VLOOKUP($A$1,tab_z,3,FALSE)&amp;(22+((ROW()-3)*7))),BD!$K$16)*BD!$L$16)</f>
        <v>0</v>
      </c>
      <c r="BF4" s="237">
        <f ca="1">IF($A4="","",COUNTIF(INDIRECT("Planning!"&amp;VLOOKUP($A$1,tab_z,2,FALSE)&amp;(17+((ROW()-3)*7))&amp;":"&amp;VLOOKUP($A$1,tab_z,3,FALSE)&amp;(22+((ROW()-3)*7))),BD!$N$2)*BD!$O$2)</f>
        <v>0</v>
      </c>
      <c r="BG4" s="237">
        <f ca="1">IF($A4="","",COUNTIF(INDIRECT("Planning!"&amp;VLOOKUP($A$1,tab_z,2,FALSE)&amp;(17+((ROW()-3)*7))&amp;":"&amp;VLOOKUP($A$1,tab_z,3,FALSE)&amp;(22+((ROW()-3)*7))),BD!$N$3)*BD!$O$3)</f>
        <v>0</v>
      </c>
      <c r="BH4" s="237">
        <f ca="1">IF($A4="","",COUNTIF(INDIRECT("Planning!"&amp;VLOOKUP($A$1,tab_z,2,FALSE)&amp;(17+((ROW()-3)*7))&amp;":"&amp;VLOOKUP($A$1,tab_z,3,FALSE)&amp;(22+((ROW()-3)*7))),BD!$N$4)*BD!$O$4)</f>
        <v>0</v>
      </c>
      <c r="BI4" s="237">
        <f ca="1">IF($A4="","",COUNTIF(INDIRECT("Planning!"&amp;VLOOKUP($A$1,tab_z,2,FALSE)&amp;(17+((ROW()-3)*7))&amp;":"&amp;VLOOKUP($A$1,tab_z,3,FALSE)&amp;(22+((ROW()-3)*7))),BD!$N$5)*BD!$O$5)</f>
        <v>0</v>
      </c>
      <c r="BJ4" s="237">
        <f ca="1">IF($A4="","",COUNTIF(INDIRECT("Planning!"&amp;VLOOKUP($A$1,tab_z,2,FALSE)&amp;(17+((ROW()-3)*7))&amp;":"&amp;VLOOKUP($A$1,tab_z,3,FALSE)&amp;(22+((ROW()-3)*7))),BD!$Q$2)*BD!$R$2)</f>
        <v>0</v>
      </c>
      <c r="BK4" s="237">
        <f ca="1">IF($A4="","",COUNTIF(INDIRECT("Planning!"&amp;VLOOKUP($A$1,tab_z,2,FALSE)&amp;(17+((ROW()-3)*7))&amp;":"&amp;VLOOKUP($A$1,tab_z,3,FALSE)&amp;(22+((ROW()-3)*7))),BD!$Q$3)*BD!$R$3)</f>
        <v>0</v>
      </c>
      <c r="BL4" s="237">
        <f ca="1">IF($A4="","",COUNTIF(INDIRECT("Planning!"&amp;VLOOKUP($A$1,tab_z,2,FALSE)&amp;(17+((ROW()-3)*7))&amp;":"&amp;VLOOKUP($A$1,tab_z,3,FALSE)&amp;(22+((ROW()-3)*7))),BD!$Q$4)*BD!$R$4)</f>
        <v>0</v>
      </c>
      <c r="BM4" s="237">
        <f ca="1">IF($A4="","",COUNTIF(INDIRECT("Planning!"&amp;VLOOKUP($A$1,tab_z,2,FALSE)&amp;(17+((ROW()-3)*7))&amp;":"&amp;VLOOKUP($A$1,tab_z,3,FALSE)&amp;(22+((ROW()-3)*7))),BD!$Q$5)*BD!$R$5)</f>
        <v>0</v>
      </c>
      <c r="BN4" s="237">
        <f ca="1">IF($A4="","",COUNTIF(INDIRECT("Planning!"&amp;VLOOKUP($A$1,tab_z,2,FALSE)&amp;(17+((ROW()-3)*7))&amp;":"&amp;VLOOKUP($A$1,tab_z,3,FALSE)&amp;(22+((ROW()-3)*7))),BD!$T$2)*BD!$U$2)</f>
        <v>0</v>
      </c>
      <c r="BO4" s="237">
        <f ca="1">IF($A4="","",COUNTIF(INDIRECT("Planning!"&amp;VLOOKUP($A$1,tab_z,2,FALSE)&amp;(17+((ROW()-3)*7))&amp;":"&amp;VLOOKUP($A$1,tab_z,3,FALSE)&amp;(22+((ROW()-3)*7))),BD!$T$3)*BD!$U$3)</f>
        <v>0</v>
      </c>
      <c r="BP4" s="237">
        <f ca="1">IF($A4="","",COUNTIF(INDIRECT("Planning!"&amp;VLOOKUP($A$1,tab_z,2,FALSE)&amp;(17+((ROW()-3)*7))&amp;":"&amp;VLOOKUP($A$1,tab_z,3,FALSE)&amp;(22+((ROW()-3)*7))),BD!$T$4)*BD!$U$4)</f>
        <v>0</v>
      </c>
      <c r="BQ4" s="237">
        <f ca="1">IF($A4="","",COUNTIF(INDIRECT("Planning!"&amp;VLOOKUP($A$1,tab_z,2,FALSE)&amp;(17+((ROW()-3)*7))&amp;":"&amp;VLOOKUP($A$1,tab_z,3,FALSE)&amp;(22+((ROW()-3)*7))),BD!$T$5)*BD!$U$5)</f>
        <v>0</v>
      </c>
      <c r="BR4" s="237">
        <f ca="1">IF($A4="","",COUNTIF(INDIRECT("Planning!"&amp;VLOOKUP($A$1,tab_z,2,FALSE)&amp;(17+((ROW()-3)*7))&amp;":"&amp;VLOOKUP($A$1,tab_z,3,FALSE)&amp;(22+((ROW()-3)*7))),BD!$W$2)*BD!$X$2)</f>
        <v>0</v>
      </c>
      <c r="BS4" s="237">
        <f ca="1">IF($A4="","",COUNTIF(INDIRECT("Planning!"&amp;VLOOKUP($A$1,tab_z,2,FALSE)&amp;(17+((ROW()-3)*7))&amp;":"&amp;VLOOKUP($A$1,tab_z,3,FALSE)&amp;(22+((ROW()-3)*7))),BD!$W$3)*BD!$X$3)</f>
        <v>0</v>
      </c>
      <c r="BT4" s="237">
        <f ca="1">IF($A4="","",COUNTIF(INDIRECT("Planning!"&amp;VLOOKUP($A$1,tab_z,2,FALSE)&amp;(17+((ROW()-3)*7))&amp;":"&amp;VLOOKUP($A$1,tab_z,3,FALSE)&amp;(22+((ROW()-3)*7))),BD!$W$4)*BD!$X$4)</f>
        <v>0</v>
      </c>
      <c r="BU4" s="237">
        <f ca="1">IF($A4="","",COUNTIF(INDIRECT("Planning!"&amp;VLOOKUP($A$1,tab_z,2,FALSE)&amp;(17+((ROW()-3)*7))&amp;":"&amp;VLOOKUP($A$1,tab_z,3,FALSE)&amp;(22+((ROW()-3)*7))),BD!$W$5)*BD!$X$5)</f>
        <v>0</v>
      </c>
      <c r="BV4" s="237">
        <f ca="1">IF($A4="","",COUNTIF(INDIRECT("Planning!"&amp;VLOOKUP($A$1,tab_z,2,FALSE)&amp;(17+((ROW()-3)*7))&amp;":"&amp;VLOOKUP($A$1,tab_z,3,FALSE)&amp;(22+((ROW()-3)*7))),BD!$W$6)*BD!$X$6)</f>
        <v>0</v>
      </c>
      <c r="BW4" s="237">
        <f ca="1">IF($A4="","",COUNTIF(INDIRECT("Planning!"&amp;VLOOKUP($A$1,tab_z,2,FALSE)&amp;(17+((ROW()-3)*7))&amp;":"&amp;VLOOKUP($A$1,tab_z,3,FALSE)&amp;(22+((ROW()-3)*7))),BD!$Z$2)*BD!$AA$2)</f>
        <v>0</v>
      </c>
      <c r="BX4" s="237">
        <f ca="1">IF($A4="","",COUNTIF(INDIRECT("Planning!"&amp;VLOOKUP($A$1,tab_z,2,FALSE)&amp;(17+((ROW()-3)*7))&amp;":"&amp;VLOOKUP($A$1,tab_z,3,FALSE)&amp;(22+((ROW()-3)*7))),BD!$Z$3)*BD!$AA$3)</f>
        <v>0</v>
      </c>
    </row>
    <row r="5" spans="1:76" ht="18.75" customHeight="1">
      <c r="A5" s="237" t="str">
        <f ca="1">IF(INDIRECT("Planning!A"&amp;16+((ROW()-3)*7))&lt;&gt;"",INDIRECT("Planning!A"&amp;16+((ROW()-3)*7)),"")</f>
        <v>Cyprien</v>
      </c>
      <c r="B5" s="237"/>
      <c r="C5" s="237">
        <f ca="1">IF(A5="","",Congés_Payés)</f>
        <v>25</v>
      </c>
      <c r="D5" s="237">
        <f ca="1">IFERROR(B5+C5-SUMPRODUCT((INDIRECT("Planning!A$15:A"&amp;15+((NB_Personnel)*7))=A5)*(INDIRECT("Planning!NJ$15:NJ"&amp;15+((NB_Personnel)*7)))),"")</f>
        <v>25</v>
      </c>
      <c r="E5" s="237">
        <f ca="1">IF($A5="","",SUM(INDIRECT("Planning!"&amp;VLOOKUP($A$1,tab_z,2,FALSE)&amp;(17+((ROW()-3)*7))&amp;":"&amp;VLOOKUP($A$1,tab_z,3,FALSE)&amp;(22+((ROW()-3)*7)))))</f>
        <v>0</v>
      </c>
      <c r="F5" s="237">
        <f ca="1">IF($A5="","",COUNTIF(INDIRECT("Planning!"&amp;VLOOKUP($A$1,tab_z,2,FALSE)&amp;(17+((ROW()-3)*7))&amp;":"&amp;VLOOKUP($A$1,tab_z,3,FALSE)&amp;(22+((ROW()-3)*7))),BD!$E$2)*BD!$F$2)</f>
        <v>0</v>
      </c>
      <c r="G5" s="237">
        <f ca="1">IF($A5="","",COUNTIF(INDIRECT("Planning!"&amp;VLOOKUP($A$1,tab_z,2,FALSE)&amp;(17+((ROW()-3)*7))&amp;":"&amp;VLOOKUP($A$1,tab_z,3,FALSE)&amp;(22+((ROW()-3)*7))),BD!$E$3)*BD!$F$3)</f>
        <v>0</v>
      </c>
      <c r="H5" s="237">
        <f ca="1">IF($A5="","",COUNTIF(INDIRECT("Planning!"&amp;VLOOKUP($A$1,tab_z,2,FALSE)&amp;(17+((ROW()-3)*7))&amp;":"&amp;VLOOKUP($A$1,tab_z,3,FALSE)&amp;(22+((ROW()-3)*7))),BD!$E$4)*BD!$F$4)</f>
        <v>0</v>
      </c>
      <c r="I5" s="237">
        <f ca="1">IF($A5="","",COUNTIF(INDIRECT("Planning!"&amp;VLOOKUP($A$1,tab_z,2,FALSE)&amp;(17+((ROW()-3)*7))&amp;":"&amp;VLOOKUP($A$1,tab_z,3,FALSE)&amp;(22+((ROW()-3)*7))),BD!$E$5)*BD!$F$5)</f>
        <v>0</v>
      </c>
      <c r="J5" s="237">
        <f ca="1">IF($A5="","",COUNTIF(INDIRECT("Planning!"&amp;VLOOKUP($A$1,tab_z,2,FALSE)&amp;(17+((ROW()-3)*7))&amp;":"&amp;VLOOKUP($A$1,tab_z,3,FALSE)&amp;(22+((ROW()-3)*7))),BD!$E$6)*BD!$F$6)</f>
        <v>0</v>
      </c>
      <c r="K5" s="237">
        <f ca="1">IF($A5="","",COUNTIF(INDIRECT("Planning!"&amp;VLOOKUP($A$1,tab_z,2,FALSE)&amp;(17+((ROW()-3)*7))&amp;":"&amp;VLOOKUP($A$1,tab_z,3,FALSE)&amp;(22+((ROW()-3)*7))),BD!$E$7)*BD!$F$7)</f>
        <v>0</v>
      </c>
      <c r="L5" s="237">
        <f ca="1">IF($A5="","",COUNTIF(INDIRECT("Planning!"&amp;VLOOKUP($A$1,tab_z,2,FALSE)&amp;(17+((ROW()-3)*7))&amp;":"&amp;VLOOKUP($A$1,tab_z,3,FALSE)&amp;(22+((ROW()-3)*7))),BD!$E$8)*BD!$F$8)</f>
        <v>0</v>
      </c>
      <c r="M5" s="237">
        <f ca="1">IF($A5="","",COUNTIF(INDIRECT("Planning!"&amp;VLOOKUP($A$1,tab_z,2,FALSE)&amp;(17+((ROW()-3)*7))&amp;":"&amp;VLOOKUP($A$1,tab_z,3,FALSE)&amp;(22+((ROW()-3)*7))),BD!$E$9)*BD!$F$9)</f>
        <v>0</v>
      </c>
      <c r="N5" s="237">
        <f ca="1">IF($A5="","",COUNTIF(INDIRECT("Planning!"&amp;VLOOKUP($A$1,tab_z,2,FALSE)&amp;(17+((ROW()-3)*7))&amp;":"&amp;VLOOKUP($A$1,tab_z,3,FALSE)&amp;(22+((ROW()-3)*7))),BD!$E$10)*BD!$F$10)</f>
        <v>0</v>
      </c>
      <c r="O5" s="237">
        <f ca="1">IF($A5="","",COUNTIF(INDIRECT("Planning!"&amp;VLOOKUP($A$1,tab_z,2,FALSE)&amp;(17+((ROW()-3)*7))&amp;":"&amp;VLOOKUP($A$1,tab_z,3,FALSE)&amp;(22+((ROW()-3)*7))),BD!$E$11)*BD!$F$11)</f>
        <v>0</v>
      </c>
      <c r="P5" s="237">
        <f ca="1">IF($A5="","",COUNTIF(INDIRECT("Planning!"&amp;VLOOKUP($A$1,tab_z,2,FALSE)&amp;(17+((ROW()-3)*7))&amp;":"&amp;VLOOKUP($A$1,tab_z,3,FALSE)&amp;(22+((ROW()-3)*7))),BD!$E$12)*BD!$F$12)</f>
        <v>0</v>
      </c>
      <c r="Q5" s="237">
        <f ca="1">IF($A5="","",COUNTIF(INDIRECT("Planning!"&amp;VLOOKUP($A$1,tab_z,2,FALSE)&amp;(17+((ROW()-3)*7))&amp;":"&amp;VLOOKUP($A$1,tab_z,3,FALSE)&amp;(22+((ROW()-3)*7))),BD!$E$13)*BD!$F$13)</f>
        <v>0</v>
      </c>
      <c r="R5" s="237">
        <f ca="1">IF($A5="","",COUNTIF(INDIRECT("Planning!"&amp;VLOOKUP($A$1,tab_z,2,FALSE)&amp;(17+((ROW()-3)*7))&amp;":"&amp;VLOOKUP($A$1,tab_z,3,FALSE)&amp;(22+((ROW()-3)*7))),BD!$E$14)*BD!$F$14)</f>
        <v>0</v>
      </c>
      <c r="S5" s="237">
        <f ca="1">IF($A5="","",COUNTIF(INDIRECT("Planning!"&amp;VLOOKUP($A$1,tab_z,2,FALSE)&amp;(17+((ROW()-3)*7))&amp;":"&amp;VLOOKUP($A$1,tab_z,3,FALSE)&amp;(22+((ROW()-3)*7))),BD!$E$15)*BD!$F$15)</f>
        <v>0</v>
      </c>
      <c r="T5" s="237">
        <f ca="1">IF($A5="","",COUNTIF(INDIRECT("Planning!"&amp;VLOOKUP($A$1,tab_z,2,FALSE)&amp;(17+((ROW()-3)*7))&amp;":"&amp;VLOOKUP($A$1,tab_z,3,FALSE)&amp;(22+((ROW()-3)*7))),BD!$E$16)*BD!$F$16)</f>
        <v>0</v>
      </c>
      <c r="U5" s="237">
        <f ca="1">IF($A5="","",COUNTIF(INDIRECT("Planning!"&amp;VLOOKUP($A$1,tab_z,2,FALSE)&amp;(17+((ROW()-3)*7))&amp;":"&amp;VLOOKUP($A$1,tab_z,3,FALSE)&amp;(22+((ROW()-3)*7))),BD!$E$17)*BD!$F$17)</f>
        <v>0</v>
      </c>
      <c r="V5" s="237">
        <f ca="1">IF($A5="","",COUNTIF(INDIRECT("Planning!"&amp;VLOOKUP($A$1,tab_z,2,FALSE)&amp;(17+((ROW()-3)*7))&amp;":"&amp;VLOOKUP($A$1,tab_z,3,FALSE)&amp;(22+((ROW()-3)*7))),BD!$E$18)*BD!$F$18)</f>
        <v>0</v>
      </c>
      <c r="W5" s="237">
        <f ca="1">IF($A5="","",COUNTIF(INDIRECT("Planning!"&amp;VLOOKUP($A$1,tab_z,2,FALSE)&amp;(17+((ROW()-3)*7))&amp;":"&amp;VLOOKUP($A$1,tab_z,3,FALSE)&amp;(22+((ROW()-3)*7))),BD!$E$19)*BD!$F$19)</f>
        <v>0</v>
      </c>
      <c r="X5" s="237">
        <f ca="1">IF($A5="","",COUNTIF(INDIRECT("Planning!"&amp;VLOOKUP($A$1,tab_z,2,FALSE)&amp;(17+((ROW()-3)*7))&amp;":"&amp;VLOOKUP($A$1,tab_z,3,FALSE)&amp;(22+((ROW()-3)*7))),BD!$E$20)*BD!$F$20)</f>
        <v>0</v>
      </c>
      <c r="Y5" s="237">
        <f ca="1">IF($A5="","",COUNTIF(INDIRECT("Planning!"&amp;VLOOKUP($A$1,tab_z,2,FALSE)&amp;(17+((ROW()-3)*7))&amp;":"&amp;VLOOKUP($A$1,tab_z,3,FALSE)&amp;(22+((ROW()-3)*7))),BD!$E$21)*BD!$F$21)</f>
        <v>0</v>
      </c>
      <c r="Z5" s="237">
        <f ca="1">IF($A5="","",COUNTIF(INDIRECT("Planning!"&amp;VLOOKUP($A$1,tab_z,2,FALSE)&amp;(17+((ROW()-3)*7))&amp;":"&amp;VLOOKUP($A$1,tab_z,3,FALSE)&amp;(22+((ROW()-3)*7))),BD!$E$22)*BD!$F$22)</f>
        <v>0</v>
      </c>
      <c r="AA5" s="237">
        <f ca="1">IF($A5="","",COUNTIF(INDIRECT("Planning!"&amp;VLOOKUP($A$1,tab_z,2,FALSE)&amp;(17+((ROW()-3)*7))&amp;":"&amp;VLOOKUP($A$1,tab_z,3,FALSE)&amp;(22+((ROW()-3)*7))),BD!$E$23)*BD!$F$23)</f>
        <v>0</v>
      </c>
      <c r="AB5" s="237">
        <f ca="1">IF($A5="","",COUNTIF(INDIRECT("Planning!"&amp;VLOOKUP($A$1,tab_z,2,FALSE)&amp;(17+((ROW()-3)*7))&amp;":"&amp;VLOOKUP($A$1,tab_z,3,FALSE)&amp;(22+((ROW()-3)*7))),BD!$E$24)*BD!$F$24)</f>
        <v>0</v>
      </c>
      <c r="AC5" s="237">
        <f ca="1">IF($A5="","",COUNTIF(INDIRECT("Planning!"&amp;VLOOKUP($A$1,tab_z,2,FALSE)&amp;(17+((ROW()-3)*7))&amp;":"&amp;VLOOKUP($A$1,tab_z,3,FALSE)&amp;(22+((ROW()-3)*7))),BD!$E$25)*BD!$F$25)</f>
        <v>0</v>
      </c>
      <c r="AD5" s="237">
        <f ca="1">IF($A5="","",COUNTIF(INDIRECT("Planning!"&amp;VLOOKUP($A$1,tab_z,2,FALSE)&amp;(17+((ROW()-3)*7))&amp;":"&amp;VLOOKUP($A$1,tab_z,3,FALSE)&amp;(22+((ROW()-3)*7))),BD!$E$26)*BD!$F$26)</f>
        <v>0</v>
      </c>
      <c r="AE5" s="237">
        <f ca="1">IF($A5="","",COUNTIF(INDIRECT("Planning!"&amp;VLOOKUP($A$1,tab_z,2,FALSE)&amp;(17+((ROW()-3)*7))&amp;":"&amp;VLOOKUP($A$1,tab_z,3,FALSE)&amp;(22+((ROW()-3)*7))),BD!$E$27)*BD!$F$27)</f>
        <v>0</v>
      </c>
      <c r="AF5" s="237">
        <f ca="1">IF($A5="","",COUNTIF(INDIRECT("Planning!"&amp;VLOOKUP($A$1,tab_z,2,FALSE)&amp;(17+((ROW()-3)*7))&amp;":"&amp;VLOOKUP($A$1,tab_z,3,FALSE)&amp;(22+((ROW()-3)*7))),BD!$E$28)*BD!$F$28)</f>
        <v>0</v>
      </c>
      <c r="AG5" s="237">
        <f ca="1">IF($A5="","",COUNTIF(INDIRECT("Planning!"&amp;VLOOKUP($A$1,tab_z,2,FALSE)&amp;(17+((ROW()-3)*7))&amp;":"&amp;VLOOKUP($A$1,tab_z,3,FALSE)&amp;(22+((ROW()-3)*7))),BD!$E$29)*BD!$F$29)</f>
        <v>0</v>
      </c>
      <c r="AH5" s="237">
        <f ca="1">IF($A5="","",COUNTIF(INDIRECT("Planning!"&amp;VLOOKUP($A$1,tab_z,2,FALSE)&amp;(17+((ROW()-3)*7))&amp;":"&amp;VLOOKUP($A$1,tab_z,3,FALSE)&amp;(22+((ROW()-3)*7))),BD!$H$2)*BD!$I$2)</f>
        <v>0</v>
      </c>
      <c r="AI5" s="237">
        <f ca="1">IF($A5="","",COUNTIF(INDIRECT("Planning!"&amp;VLOOKUP($A$1,tab_z,2,FALSE)&amp;(17+((ROW()-3)*7))&amp;":"&amp;VLOOKUP($A$1,tab_z,3,FALSE)&amp;(22+((ROW()-3)*7))),BD!$H$3)*BD!$I$3)</f>
        <v>0</v>
      </c>
      <c r="AJ5" s="237">
        <f ca="1">IF($A5="","",COUNTIF(INDIRECT("Planning!"&amp;VLOOKUP($A$1,tab_z,2,FALSE)&amp;(17+((ROW()-3)*7))&amp;":"&amp;VLOOKUP($A$1,tab_z,3,FALSE)&amp;(22+((ROW()-3)*7))),BD!$H$4)*BD!$I$4)</f>
        <v>0</v>
      </c>
      <c r="AK5" s="237">
        <f ca="1">IF($A5="","",COUNTIF(INDIRECT("Planning!"&amp;VLOOKUP($A$1,tab_z,2,FALSE)&amp;(17+((ROW()-3)*7))&amp;":"&amp;VLOOKUP($A$1,tab_z,3,FALSE)&amp;(22+((ROW()-3)*7))),BD!$H$5)*BD!$I$5)</f>
        <v>0</v>
      </c>
      <c r="AL5" s="237">
        <f ca="1">IF($A5="","",COUNTIF(INDIRECT("Planning!"&amp;VLOOKUP($A$1,tab_z,2,FALSE)&amp;(17+((ROW()-3)*7))&amp;":"&amp;VLOOKUP($A$1,tab_z,3,FALSE)&amp;(22+((ROW()-3)*7))),BD!$H$6)*BD!$I$6)</f>
        <v>0</v>
      </c>
      <c r="AM5" s="237">
        <f ca="1">IF($A5="","",COUNTIF(INDIRECT("Planning!"&amp;VLOOKUP($A$1,tab_z,2,FALSE)&amp;(17+((ROW()-3)*7))&amp;":"&amp;VLOOKUP($A$1,tab_z,3,FALSE)&amp;(22+((ROW()-3)*7))),BD!$H$7)*BD!$I$7)</f>
        <v>0</v>
      </c>
      <c r="AN5" s="237">
        <f ca="1">IF($A5="","",COUNTIF(INDIRECT("Planning!"&amp;VLOOKUP($A$1,tab_z,2,FALSE)&amp;(17+((ROW()-3)*7))&amp;":"&amp;VLOOKUP($A$1,tab_z,3,FALSE)&amp;(22+((ROW()-3)*7))),BD!$H$8)*BD!$I$8)</f>
        <v>0</v>
      </c>
      <c r="AO5" s="237">
        <f ca="1">IF($A5="","",COUNTIF(INDIRECT("Planning!"&amp;VLOOKUP($A$1,tab_z,2,FALSE)&amp;(17+((ROW()-3)*7))&amp;":"&amp;VLOOKUP($A$1,tab_z,3,FALSE)&amp;(22+((ROW()-3)*7))),BD!$H$9)*BD!$I$9)</f>
        <v>0</v>
      </c>
      <c r="AP5" s="237">
        <f ca="1">IF($A5="","",COUNTIF(INDIRECT("Planning!"&amp;VLOOKUP($A$1,tab_z,2,FALSE)&amp;(17+((ROW()-3)*7))&amp;":"&amp;VLOOKUP($A$1,tab_z,3,FALSE)&amp;(22+((ROW()-3)*7))),BD!$H$10)*BD!$I$10)</f>
        <v>0</v>
      </c>
      <c r="AQ5" s="237">
        <f ca="1">IF($A5="","",COUNTIF(INDIRECT("Planning!"&amp;VLOOKUP($A$1,tab_z,2,FALSE)&amp;(17+((ROW()-3)*7))&amp;":"&amp;VLOOKUP($A$1,tab_z,3,FALSE)&amp;(22+((ROW()-3)*7))),BD!$K$2)*BD!$L$2)</f>
        <v>0</v>
      </c>
      <c r="AR5" s="237">
        <f ca="1">IF($A5="","",COUNTIF(INDIRECT("Planning!"&amp;VLOOKUP($A$1,tab_z,2,FALSE)&amp;(17+((ROW()-3)*7))&amp;":"&amp;VLOOKUP($A$1,tab_z,3,FALSE)&amp;(22+((ROW()-3)*7))),BD!$K$3)*BD!$L$3)</f>
        <v>0</v>
      </c>
      <c r="AS5" s="237">
        <f ca="1">IF($A5="","",COUNTIF(INDIRECT("Planning!"&amp;VLOOKUP($A$1,tab_z,2,FALSE)&amp;(17+((ROW()-3)*7))&amp;":"&amp;VLOOKUP($A$1,tab_z,3,FALSE)&amp;(22+((ROW()-3)*7))),BD!$K$4)*BD!$L$4)</f>
        <v>0</v>
      </c>
      <c r="AT5" s="237">
        <f ca="1">IF($A5="","",COUNTIF(INDIRECT("Planning!"&amp;VLOOKUP($A$1,tab_z,2,FALSE)&amp;(17+((ROW()-3)*7))&amp;":"&amp;VLOOKUP($A$1,tab_z,3,FALSE)&amp;(22+((ROW()-3)*7))),BD!$K$5)*BD!$L$5)</f>
        <v>0</v>
      </c>
      <c r="AU5" s="237">
        <f ca="1">IF($A5="","",COUNTIF(INDIRECT("Planning!"&amp;VLOOKUP($A$1,tab_z,2,FALSE)&amp;(17+((ROW()-3)*7))&amp;":"&amp;VLOOKUP($A$1,tab_z,3,FALSE)&amp;(22+((ROW()-3)*7))),BD!$K$6)*BD!$L$6)</f>
        <v>0</v>
      </c>
      <c r="AV5" s="237">
        <f ca="1">IF($A5="","",COUNTIF(INDIRECT("Planning!"&amp;VLOOKUP($A$1,tab_z,2,FALSE)&amp;(17+((ROW()-3)*7))&amp;":"&amp;VLOOKUP($A$1,tab_z,3,FALSE)&amp;(22+((ROW()-3)*7))),BD!$K$7)*BD!$L$7)</f>
        <v>0</v>
      </c>
      <c r="AW5" s="237">
        <f ca="1">IF($A5="","",COUNTIF(INDIRECT("Planning!"&amp;VLOOKUP($A$1,tab_z,2,FALSE)&amp;(17+((ROW()-3)*7))&amp;":"&amp;VLOOKUP($A$1,tab_z,3,FALSE)&amp;(22+((ROW()-3)*7))),BD!$K$8)*BD!$L$8)</f>
        <v>0</v>
      </c>
      <c r="AX5" s="237">
        <f ca="1">IF($A5="","",COUNTIF(INDIRECT("Planning!"&amp;VLOOKUP($A$1,tab_z,2,FALSE)&amp;(17+((ROW()-3)*7))&amp;":"&amp;VLOOKUP($A$1,tab_z,3,FALSE)&amp;(22+((ROW()-3)*7))),BD!$K$9)*BD!$L$9)</f>
        <v>0</v>
      </c>
      <c r="AY5" s="237">
        <f ca="1">IF($A5="","",COUNTIF(INDIRECT("Planning!"&amp;VLOOKUP($A$1,tab_z,2,FALSE)&amp;(17+((ROW()-3)*7))&amp;":"&amp;VLOOKUP($A$1,tab_z,3,FALSE)&amp;(22+((ROW()-3)*7))),BD!$K$10)*BD!$L$10)</f>
        <v>0</v>
      </c>
      <c r="AZ5" s="237">
        <f ca="1">IF($A5="","",COUNTIF(INDIRECT("Planning!"&amp;VLOOKUP($A$1,tab_z,2,FALSE)&amp;(17+((ROW()-3)*7))&amp;":"&amp;VLOOKUP($A$1,tab_z,3,FALSE)&amp;(22+((ROW()-3)*7))),BD!$K$11)*BD!$L$11)</f>
        <v>0</v>
      </c>
      <c r="BA5" s="237">
        <f ca="1">IF($A5="","",COUNTIF(INDIRECT("Planning!"&amp;VLOOKUP($A$1,tab_z,2,FALSE)&amp;(17+((ROW()-3)*7))&amp;":"&amp;VLOOKUP($A$1,tab_z,3,FALSE)&amp;(22+((ROW()-3)*7))),BD!$K$12)*BD!$L$12)</f>
        <v>0</v>
      </c>
      <c r="BB5" s="237">
        <f ca="1">IF($A5="","",COUNTIF(INDIRECT("Planning!"&amp;VLOOKUP($A$1,tab_z,2,FALSE)&amp;(17+((ROW()-3)*7))&amp;":"&amp;VLOOKUP($A$1,tab_z,3,FALSE)&amp;(22+((ROW()-3)*7))),BD!$K$13)*BD!$L$13)</f>
        <v>0</v>
      </c>
      <c r="BC5" s="237">
        <f ca="1">IF($A5="","",COUNTIF(INDIRECT("Planning!"&amp;VLOOKUP($A$1,tab_z,2,FALSE)&amp;(17+((ROW()-3)*7))&amp;":"&amp;VLOOKUP($A$1,tab_z,3,FALSE)&amp;(22+((ROW()-3)*7))),BD!$K$14)*BD!$L$14)</f>
        <v>0</v>
      </c>
      <c r="BD5" s="237">
        <f ca="1">IF($A5="","",COUNTIF(INDIRECT("Planning!"&amp;VLOOKUP($A$1,tab_z,2,FALSE)&amp;(17+((ROW()-3)*7))&amp;":"&amp;VLOOKUP($A$1,tab_z,3,FALSE)&amp;(22+((ROW()-3)*7))),BD!$K$15)*BD!$L$15)</f>
        <v>0</v>
      </c>
      <c r="BE5" s="237">
        <f ca="1">IF($A5="","",COUNTIF(INDIRECT("Planning!"&amp;VLOOKUP($A$1,tab_z,2,FALSE)&amp;(17+((ROW()-3)*7))&amp;":"&amp;VLOOKUP($A$1,tab_z,3,FALSE)&amp;(22+((ROW()-3)*7))),BD!$K$16)*BD!$L$16)</f>
        <v>0</v>
      </c>
      <c r="BF5" s="237">
        <f ca="1">IF($A5="","",COUNTIF(INDIRECT("Planning!"&amp;VLOOKUP($A$1,tab_z,2,FALSE)&amp;(17+((ROW()-3)*7))&amp;":"&amp;VLOOKUP($A$1,tab_z,3,FALSE)&amp;(22+((ROW()-3)*7))),BD!$N$2)*BD!$O$2)</f>
        <v>0</v>
      </c>
      <c r="BG5" s="237">
        <f ca="1">IF($A5="","",COUNTIF(INDIRECT("Planning!"&amp;VLOOKUP($A$1,tab_z,2,FALSE)&amp;(17+((ROW()-3)*7))&amp;":"&amp;VLOOKUP($A$1,tab_z,3,FALSE)&amp;(22+((ROW()-3)*7))),BD!$N$3)*BD!$O$3)</f>
        <v>0</v>
      </c>
      <c r="BH5" s="237">
        <f ca="1">IF($A5="","",COUNTIF(INDIRECT("Planning!"&amp;VLOOKUP($A$1,tab_z,2,FALSE)&amp;(17+((ROW()-3)*7))&amp;":"&amp;VLOOKUP($A$1,tab_z,3,FALSE)&amp;(22+((ROW()-3)*7))),BD!$N$4)*BD!$O$4)</f>
        <v>0</v>
      </c>
      <c r="BI5" s="237">
        <f ca="1">IF($A5="","",COUNTIF(INDIRECT("Planning!"&amp;VLOOKUP($A$1,tab_z,2,FALSE)&amp;(17+((ROW()-3)*7))&amp;":"&amp;VLOOKUP($A$1,tab_z,3,FALSE)&amp;(22+((ROW()-3)*7))),BD!$N$5)*BD!$O$5)</f>
        <v>0</v>
      </c>
      <c r="BJ5" s="237">
        <f ca="1">IF($A5="","",COUNTIF(INDIRECT("Planning!"&amp;VLOOKUP($A$1,tab_z,2,FALSE)&amp;(17+((ROW()-3)*7))&amp;":"&amp;VLOOKUP($A$1,tab_z,3,FALSE)&amp;(22+((ROW()-3)*7))),BD!$Q$2)*BD!$R$2)</f>
        <v>0</v>
      </c>
      <c r="BK5" s="237">
        <f ca="1">IF($A5="","",COUNTIF(INDIRECT("Planning!"&amp;VLOOKUP($A$1,tab_z,2,FALSE)&amp;(17+((ROW()-3)*7))&amp;":"&amp;VLOOKUP($A$1,tab_z,3,FALSE)&amp;(22+((ROW()-3)*7))),BD!$Q$3)*BD!$R$3)</f>
        <v>0</v>
      </c>
      <c r="BL5" s="237">
        <f ca="1">IF($A5="","",COUNTIF(INDIRECT("Planning!"&amp;VLOOKUP($A$1,tab_z,2,FALSE)&amp;(17+((ROW()-3)*7))&amp;":"&amp;VLOOKUP($A$1,tab_z,3,FALSE)&amp;(22+((ROW()-3)*7))),BD!$Q$4)*BD!$R$4)</f>
        <v>0</v>
      </c>
      <c r="BM5" s="237">
        <f ca="1">IF($A5="","",COUNTIF(INDIRECT("Planning!"&amp;VLOOKUP($A$1,tab_z,2,FALSE)&amp;(17+((ROW()-3)*7))&amp;":"&amp;VLOOKUP($A$1,tab_z,3,FALSE)&amp;(22+((ROW()-3)*7))),BD!$Q$5)*BD!$R$5)</f>
        <v>0</v>
      </c>
      <c r="BN5" s="237">
        <f ca="1">IF($A5="","",COUNTIF(INDIRECT("Planning!"&amp;VLOOKUP($A$1,tab_z,2,FALSE)&amp;(17+((ROW()-3)*7))&amp;":"&amp;VLOOKUP($A$1,tab_z,3,FALSE)&amp;(22+((ROW()-3)*7))),BD!$T$2)*BD!$U$2)</f>
        <v>0</v>
      </c>
      <c r="BO5" s="237">
        <f ca="1">IF($A5="","",COUNTIF(INDIRECT("Planning!"&amp;VLOOKUP($A$1,tab_z,2,FALSE)&amp;(17+((ROW()-3)*7))&amp;":"&amp;VLOOKUP($A$1,tab_z,3,FALSE)&amp;(22+((ROW()-3)*7))),BD!$T$3)*BD!$U$3)</f>
        <v>0</v>
      </c>
      <c r="BP5" s="237">
        <f ca="1">IF($A5="","",COUNTIF(INDIRECT("Planning!"&amp;VLOOKUP($A$1,tab_z,2,FALSE)&amp;(17+((ROW()-3)*7))&amp;":"&amp;VLOOKUP($A$1,tab_z,3,FALSE)&amp;(22+((ROW()-3)*7))),BD!$T$4)*BD!$U$4)</f>
        <v>0</v>
      </c>
      <c r="BQ5" s="237">
        <f ca="1">IF($A5="","",COUNTIF(INDIRECT("Planning!"&amp;VLOOKUP($A$1,tab_z,2,FALSE)&amp;(17+((ROW()-3)*7))&amp;":"&amp;VLOOKUP($A$1,tab_z,3,FALSE)&amp;(22+((ROW()-3)*7))),BD!$T$5)*BD!$U$5)</f>
        <v>0</v>
      </c>
      <c r="BR5" s="237">
        <f ca="1">IF($A5="","",COUNTIF(INDIRECT("Planning!"&amp;VLOOKUP($A$1,tab_z,2,FALSE)&amp;(17+((ROW()-3)*7))&amp;":"&amp;VLOOKUP($A$1,tab_z,3,FALSE)&amp;(22+((ROW()-3)*7))),BD!$W$2)*BD!$X$2)</f>
        <v>0</v>
      </c>
      <c r="BS5" s="237">
        <f ca="1">IF($A5="","",COUNTIF(INDIRECT("Planning!"&amp;VLOOKUP($A$1,tab_z,2,FALSE)&amp;(17+((ROW()-3)*7))&amp;":"&amp;VLOOKUP($A$1,tab_z,3,FALSE)&amp;(22+((ROW()-3)*7))),BD!$W$3)*BD!$X$3)</f>
        <v>0</v>
      </c>
      <c r="BT5" s="237">
        <f ca="1">IF($A5="","",COUNTIF(INDIRECT("Planning!"&amp;VLOOKUP($A$1,tab_z,2,FALSE)&amp;(17+((ROW()-3)*7))&amp;":"&amp;VLOOKUP($A$1,tab_z,3,FALSE)&amp;(22+((ROW()-3)*7))),BD!$W$4)*BD!$X$4)</f>
        <v>0</v>
      </c>
      <c r="BU5" s="237">
        <f ca="1">IF($A5="","",COUNTIF(INDIRECT("Planning!"&amp;VLOOKUP($A$1,tab_z,2,FALSE)&amp;(17+((ROW()-3)*7))&amp;":"&amp;VLOOKUP($A$1,tab_z,3,FALSE)&amp;(22+((ROW()-3)*7))),BD!$W$5)*BD!$X$5)</f>
        <v>0</v>
      </c>
      <c r="BV5" s="237">
        <f ca="1">IF($A5="","",COUNTIF(INDIRECT("Planning!"&amp;VLOOKUP($A$1,tab_z,2,FALSE)&amp;(17+((ROW()-3)*7))&amp;":"&amp;VLOOKUP($A$1,tab_z,3,FALSE)&amp;(22+((ROW()-3)*7))),BD!$W$6)*BD!$X$6)</f>
        <v>0</v>
      </c>
      <c r="BW5" s="237">
        <f ca="1">IF($A5="","",COUNTIF(INDIRECT("Planning!"&amp;VLOOKUP($A$1,tab_z,2,FALSE)&amp;(17+((ROW()-3)*7))&amp;":"&amp;VLOOKUP($A$1,tab_z,3,FALSE)&amp;(22+((ROW()-3)*7))),BD!$Z$2)*BD!$AA$2)</f>
        <v>0</v>
      </c>
      <c r="BX5" s="237">
        <f ca="1">IF($A5="","",COUNTIF(INDIRECT("Planning!"&amp;VLOOKUP($A$1,tab_z,2,FALSE)&amp;(17+((ROW()-3)*7))&amp;":"&amp;VLOOKUP($A$1,tab_z,3,FALSE)&amp;(22+((ROW()-3)*7))),BD!$Z$3)*BD!$AA$3)</f>
        <v>0</v>
      </c>
    </row>
    <row r="6" spans="1:76" ht="18.75" customHeight="1">
      <c r="A6" s="237" t="str">
        <f ca="1">IF(INDIRECT("Planning!A"&amp;16+((ROW()-3)*7))&lt;&gt;"",INDIRECT("Planning!A"&amp;16+((ROW()-3)*7)),"")</f>
        <v>Linda</v>
      </c>
      <c r="B6" s="237"/>
      <c r="C6" s="237">
        <f ca="1">IF(A6="","",Congés_Payés)</f>
        <v>25</v>
      </c>
      <c r="D6" s="237">
        <f ca="1">IFERROR(B6+C6-SUMPRODUCT((INDIRECT("Planning!A$15:A"&amp;15+((NB_Personnel)*7))=A6)*(INDIRECT("Planning!NJ$15:NJ"&amp;15+((NB_Personnel)*7)))),"")</f>
        <v>25</v>
      </c>
      <c r="E6" s="237">
        <f ca="1">IF($A6="","",SUM(INDIRECT("Planning!"&amp;VLOOKUP($A$1,tab_z,2,FALSE)&amp;(17+((ROW()-3)*7))&amp;":"&amp;VLOOKUP($A$1,tab_z,3,FALSE)&amp;(22+((ROW()-3)*7)))))</f>
        <v>0</v>
      </c>
      <c r="F6" s="237">
        <f ca="1">IF($A6="","",COUNTIF(INDIRECT("Planning!"&amp;VLOOKUP($A$1,tab_z,2,FALSE)&amp;(17+((ROW()-3)*7))&amp;":"&amp;VLOOKUP($A$1,tab_z,3,FALSE)&amp;(22+((ROW()-3)*7))),BD!$E$2)*BD!$F$2)</f>
        <v>0</v>
      </c>
      <c r="G6" s="237">
        <f ca="1">IF($A6="","",COUNTIF(INDIRECT("Planning!"&amp;VLOOKUP($A$1,tab_z,2,FALSE)&amp;(17+((ROW()-3)*7))&amp;":"&amp;VLOOKUP($A$1,tab_z,3,FALSE)&amp;(22+((ROW()-3)*7))),BD!$E$3)*BD!$F$3)</f>
        <v>0</v>
      </c>
      <c r="H6" s="237">
        <f ca="1">IF($A6="","",COUNTIF(INDIRECT("Planning!"&amp;VLOOKUP($A$1,tab_z,2,FALSE)&amp;(17+((ROW()-3)*7))&amp;":"&amp;VLOOKUP($A$1,tab_z,3,FALSE)&amp;(22+((ROW()-3)*7))),BD!$E$4)*BD!$F$4)</f>
        <v>0</v>
      </c>
      <c r="I6" s="237">
        <f ca="1">IF($A6="","",COUNTIF(INDIRECT("Planning!"&amp;VLOOKUP($A$1,tab_z,2,FALSE)&amp;(17+((ROW()-3)*7))&amp;":"&amp;VLOOKUP($A$1,tab_z,3,FALSE)&amp;(22+((ROW()-3)*7))),BD!$E$5)*BD!$F$5)</f>
        <v>0</v>
      </c>
      <c r="J6" s="237">
        <f ca="1">IF($A6="","",COUNTIF(INDIRECT("Planning!"&amp;VLOOKUP($A$1,tab_z,2,FALSE)&amp;(17+((ROW()-3)*7))&amp;":"&amp;VLOOKUP($A$1,tab_z,3,FALSE)&amp;(22+((ROW()-3)*7))),BD!$E$6)*BD!$F$6)</f>
        <v>0</v>
      </c>
      <c r="K6" s="237">
        <f ca="1">IF($A6="","",COUNTIF(INDIRECT("Planning!"&amp;VLOOKUP($A$1,tab_z,2,FALSE)&amp;(17+((ROW()-3)*7))&amp;":"&amp;VLOOKUP($A$1,tab_z,3,FALSE)&amp;(22+((ROW()-3)*7))),BD!$E$7)*BD!$F$7)</f>
        <v>0</v>
      </c>
      <c r="L6" s="237">
        <f ca="1">IF($A6="","",COUNTIF(INDIRECT("Planning!"&amp;VLOOKUP($A$1,tab_z,2,FALSE)&amp;(17+((ROW()-3)*7))&amp;":"&amp;VLOOKUP($A$1,tab_z,3,FALSE)&amp;(22+((ROW()-3)*7))),BD!$E$8)*BD!$F$8)</f>
        <v>0</v>
      </c>
      <c r="M6" s="237">
        <f ca="1">IF($A6="","",COUNTIF(INDIRECT("Planning!"&amp;VLOOKUP($A$1,tab_z,2,FALSE)&amp;(17+((ROW()-3)*7))&amp;":"&amp;VLOOKUP($A$1,tab_z,3,FALSE)&amp;(22+((ROW()-3)*7))),BD!$E$9)*BD!$F$9)</f>
        <v>0</v>
      </c>
      <c r="N6" s="237">
        <f ca="1">IF($A6="","",COUNTIF(INDIRECT("Planning!"&amp;VLOOKUP($A$1,tab_z,2,FALSE)&amp;(17+((ROW()-3)*7))&amp;":"&amp;VLOOKUP($A$1,tab_z,3,FALSE)&amp;(22+((ROW()-3)*7))),BD!$E$10)*BD!$F$10)</f>
        <v>0</v>
      </c>
      <c r="O6" s="237">
        <f ca="1">IF($A6="","",COUNTIF(INDIRECT("Planning!"&amp;VLOOKUP($A$1,tab_z,2,FALSE)&amp;(17+((ROW()-3)*7))&amp;":"&amp;VLOOKUP($A$1,tab_z,3,FALSE)&amp;(22+((ROW()-3)*7))),BD!$E$11)*BD!$F$11)</f>
        <v>0</v>
      </c>
      <c r="P6" s="237">
        <f ca="1">IF($A6="","",COUNTIF(INDIRECT("Planning!"&amp;VLOOKUP($A$1,tab_z,2,FALSE)&amp;(17+((ROW()-3)*7))&amp;":"&amp;VLOOKUP($A$1,tab_z,3,FALSE)&amp;(22+((ROW()-3)*7))),BD!$E$12)*BD!$F$12)</f>
        <v>0</v>
      </c>
      <c r="Q6" s="237">
        <f ca="1">IF($A6="","",COUNTIF(INDIRECT("Planning!"&amp;VLOOKUP($A$1,tab_z,2,FALSE)&amp;(17+((ROW()-3)*7))&amp;":"&amp;VLOOKUP($A$1,tab_z,3,FALSE)&amp;(22+((ROW()-3)*7))),BD!$E$13)*BD!$F$13)</f>
        <v>0</v>
      </c>
      <c r="R6" s="237">
        <f ca="1">IF($A6="","",COUNTIF(INDIRECT("Planning!"&amp;VLOOKUP($A$1,tab_z,2,FALSE)&amp;(17+((ROW()-3)*7))&amp;":"&amp;VLOOKUP($A$1,tab_z,3,FALSE)&amp;(22+((ROW()-3)*7))),BD!$E$14)*BD!$F$14)</f>
        <v>0</v>
      </c>
      <c r="S6" s="237">
        <f ca="1">IF($A6="","",COUNTIF(INDIRECT("Planning!"&amp;VLOOKUP($A$1,tab_z,2,FALSE)&amp;(17+((ROW()-3)*7))&amp;":"&amp;VLOOKUP($A$1,tab_z,3,FALSE)&amp;(22+((ROW()-3)*7))),BD!$E$15)*BD!$F$15)</f>
        <v>0</v>
      </c>
      <c r="T6" s="237">
        <f ca="1">IF($A6="","",COUNTIF(INDIRECT("Planning!"&amp;VLOOKUP($A$1,tab_z,2,FALSE)&amp;(17+((ROW()-3)*7))&amp;":"&amp;VLOOKUP($A$1,tab_z,3,FALSE)&amp;(22+((ROW()-3)*7))),BD!$E$16)*BD!$F$16)</f>
        <v>0</v>
      </c>
      <c r="U6" s="237">
        <f ca="1">IF($A6="","",COUNTIF(INDIRECT("Planning!"&amp;VLOOKUP($A$1,tab_z,2,FALSE)&amp;(17+((ROW()-3)*7))&amp;":"&amp;VLOOKUP($A$1,tab_z,3,FALSE)&amp;(22+((ROW()-3)*7))),BD!$E$17)*BD!$F$17)</f>
        <v>0</v>
      </c>
      <c r="V6" s="237">
        <f ca="1">IF($A6="","",COUNTIF(INDIRECT("Planning!"&amp;VLOOKUP($A$1,tab_z,2,FALSE)&amp;(17+((ROW()-3)*7))&amp;":"&amp;VLOOKUP($A$1,tab_z,3,FALSE)&amp;(22+((ROW()-3)*7))),BD!$E$18)*BD!$F$18)</f>
        <v>0</v>
      </c>
      <c r="W6" s="237">
        <f ca="1">IF($A6="","",COUNTIF(INDIRECT("Planning!"&amp;VLOOKUP($A$1,tab_z,2,FALSE)&amp;(17+((ROW()-3)*7))&amp;":"&amp;VLOOKUP($A$1,tab_z,3,FALSE)&amp;(22+((ROW()-3)*7))),BD!$E$19)*BD!$F$19)</f>
        <v>0</v>
      </c>
      <c r="X6" s="237">
        <f ca="1">IF($A6="","",COUNTIF(INDIRECT("Planning!"&amp;VLOOKUP($A$1,tab_z,2,FALSE)&amp;(17+((ROW()-3)*7))&amp;":"&amp;VLOOKUP($A$1,tab_z,3,FALSE)&amp;(22+((ROW()-3)*7))),BD!$E$20)*BD!$F$20)</f>
        <v>0</v>
      </c>
      <c r="Y6" s="237">
        <f ca="1">IF($A6="","",COUNTIF(INDIRECT("Planning!"&amp;VLOOKUP($A$1,tab_z,2,FALSE)&amp;(17+((ROW()-3)*7))&amp;":"&amp;VLOOKUP($A$1,tab_z,3,FALSE)&amp;(22+((ROW()-3)*7))),BD!$E$21)*BD!$F$21)</f>
        <v>0</v>
      </c>
      <c r="Z6" s="237">
        <f ca="1">IF($A6="","",COUNTIF(INDIRECT("Planning!"&amp;VLOOKUP($A$1,tab_z,2,FALSE)&amp;(17+((ROW()-3)*7))&amp;":"&amp;VLOOKUP($A$1,tab_z,3,FALSE)&amp;(22+((ROW()-3)*7))),BD!$E$22)*BD!$F$22)</f>
        <v>0</v>
      </c>
      <c r="AA6" s="237">
        <f ca="1">IF($A6="","",COUNTIF(INDIRECT("Planning!"&amp;VLOOKUP($A$1,tab_z,2,FALSE)&amp;(17+((ROW()-3)*7))&amp;":"&amp;VLOOKUP($A$1,tab_z,3,FALSE)&amp;(22+((ROW()-3)*7))),BD!$E$23)*BD!$F$23)</f>
        <v>0</v>
      </c>
      <c r="AB6" s="237">
        <f ca="1">IF($A6="","",COUNTIF(INDIRECT("Planning!"&amp;VLOOKUP($A$1,tab_z,2,FALSE)&amp;(17+((ROW()-3)*7))&amp;":"&amp;VLOOKUP($A$1,tab_z,3,FALSE)&amp;(22+((ROW()-3)*7))),BD!$E$24)*BD!$F$24)</f>
        <v>0</v>
      </c>
      <c r="AC6" s="237">
        <f ca="1">IF($A6="","",COUNTIF(INDIRECT("Planning!"&amp;VLOOKUP($A$1,tab_z,2,FALSE)&amp;(17+((ROW()-3)*7))&amp;":"&amp;VLOOKUP($A$1,tab_z,3,FALSE)&amp;(22+((ROW()-3)*7))),BD!$E$25)*BD!$F$25)</f>
        <v>0</v>
      </c>
      <c r="AD6" s="237">
        <f ca="1">IF($A6="","",COUNTIF(INDIRECT("Planning!"&amp;VLOOKUP($A$1,tab_z,2,FALSE)&amp;(17+((ROW()-3)*7))&amp;":"&amp;VLOOKUP($A$1,tab_z,3,FALSE)&amp;(22+((ROW()-3)*7))),BD!$E$26)*BD!$F$26)</f>
        <v>0</v>
      </c>
      <c r="AE6" s="237">
        <f ca="1">IF($A6="","",COUNTIF(INDIRECT("Planning!"&amp;VLOOKUP($A$1,tab_z,2,FALSE)&amp;(17+((ROW()-3)*7))&amp;":"&amp;VLOOKUP($A$1,tab_z,3,FALSE)&amp;(22+((ROW()-3)*7))),BD!$E$27)*BD!$F$27)</f>
        <v>0</v>
      </c>
      <c r="AF6" s="237">
        <f ca="1">IF($A6="","",COUNTIF(INDIRECT("Planning!"&amp;VLOOKUP($A$1,tab_z,2,FALSE)&amp;(17+((ROW()-3)*7))&amp;":"&amp;VLOOKUP($A$1,tab_z,3,FALSE)&amp;(22+((ROW()-3)*7))),BD!$E$28)*BD!$F$28)</f>
        <v>0</v>
      </c>
      <c r="AG6" s="237">
        <f ca="1">IF($A6="","",COUNTIF(INDIRECT("Planning!"&amp;VLOOKUP($A$1,tab_z,2,FALSE)&amp;(17+((ROW()-3)*7))&amp;":"&amp;VLOOKUP($A$1,tab_z,3,FALSE)&amp;(22+((ROW()-3)*7))),BD!$E$29)*BD!$F$29)</f>
        <v>0</v>
      </c>
      <c r="AH6" s="237">
        <f ca="1">IF($A6="","",COUNTIF(INDIRECT("Planning!"&amp;VLOOKUP($A$1,tab_z,2,FALSE)&amp;(17+((ROW()-3)*7))&amp;":"&amp;VLOOKUP($A$1,tab_z,3,FALSE)&amp;(22+((ROW()-3)*7))),BD!$H$2)*BD!$I$2)</f>
        <v>0</v>
      </c>
      <c r="AI6" s="237">
        <f ca="1">IF($A6="","",COUNTIF(INDIRECT("Planning!"&amp;VLOOKUP($A$1,tab_z,2,FALSE)&amp;(17+((ROW()-3)*7))&amp;":"&amp;VLOOKUP($A$1,tab_z,3,FALSE)&amp;(22+((ROW()-3)*7))),BD!$H$3)*BD!$I$3)</f>
        <v>0</v>
      </c>
      <c r="AJ6" s="237">
        <f ca="1">IF($A6="","",COUNTIF(INDIRECT("Planning!"&amp;VLOOKUP($A$1,tab_z,2,FALSE)&amp;(17+((ROW()-3)*7))&amp;":"&amp;VLOOKUP($A$1,tab_z,3,FALSE)&amp;(22+((ROW()-3)*7))),BD!$H$4)*BD!$I$4)</f>
        <v>0</v>
      </c>
      <c r="AK6" s="237">
        <f ca="1">IF($A6="","",COUNTIF(INDIRECT("Planning!"&amp;VLOOKUP($A$1,tab_z,2,FALSE)&amp;(17+((ROW()-3)*7))&amp;":"&amp;VLOOKUP($A$1,tab_z,3,FALSE)&amp;(22+((ROW()-3)*7))),BD!$H$5)*BD!$I$5)</f>
        <v>0</v>
      </c>
      <c r="AL6" s="237">
        <f ca="1">IF($A6="","",COUNTIF(INDIRECT("Planning!"&amp;VLOOKUP($A$1,tab_z,2,FALSE)&amp;(17+((ROW()-3)*7))&amp;":"&amp;VLOOKUP($A$1,tab_z,3,FALSE)&amp;(22+((ROW()-3)*7))),BD!$H$6)*BD!$I$6)</f>
        <v>0</v>
      </c>
      <c r="AM6" s="237">
        <f ca="1">IF($A6="","",COUNTIF(INDIRECT("Planning!"&amp;VLOOKUP($A$1,tab_z,2,FALSE)&amp;(17+((ROW()-3)*7))&amp;":"&amp;VLOOKUP($A$1,tab_z,3,FALSE)&amp;(22+((ROW()-3)*7))),BD!$H$7)*BD!$I$7)</f>
        <v>0</v>
      </c>
      <c r="AN6" s="237">
        <f ca="1">IF($A6="","",COUNTIF(INDIRECT("Planning!"&amp;VLOOKUP($A$1,tab_z,2,FALSE)&amp;(17+((ROW()-3)*7))&amp;":"&amp;VLOOKUP($A$1,tab_z,3,FALSE)&amp;(22+((ROW()-3)*7))),BD!$H$8)*BD!$I$8)</f>
        <v>0</v>
      </c>
      <c r="AO6" s="237">
        <f ca="1">IF($A6="","",COUNTIF(INDIRECT("Planning!"&amp;VLOOKUP($A$1,tab_z,2,FALSE)&amp;(17+((ROW()-3)*7))&amp;":"&amp;VLOOKUP($A$1,tab_z,3,FALSE)&amp;(22+((ROW()-3)*7))),BD!$H$9)*BD!$I$9)</f>
        <v>0</v>
      </c>
      <c r="AP6" s="237">
        <f ca="1">IF($A6="","",COUNTIF(INDIRECT("Planning!"&amp;VLOOKUP($A$1,tab_z,2,FALSE)&amp;(17+((ROW()-3)*7))&amp;":"&amp;VLOOKUP($A$1,tab_z,3,FALSE)&amp;(22+((ROW()-3)*7))),BD!$H$10)*BD!$I$10)</f>
        <v>0</v>
      </c>
      <c r="AQ6" s="237">
        <f ca="1">IF($A6="","",COUNTIF(INDIRECT("Planning!"&amp;VLOOKUP($A$1,tab_z,2,FALSE)&amp;(17+((ROW()-3)*7))&amp;":"&amp;VLOOKUP($A$1,tab_z,3,FALSE)&amp;(22+((ROW()-3)*7))),BD!$K$2)*BD!$L$2)</f>
        <v>0</v>
      </c>
      <c r="AR6" s="237">
        <f ca="1">IF($A6="","",COUNTIF(INDIRECT("Planning!"&amp;VLOOKUP($A$1,tab_z,2,FALSE)&amp;(17+((ROW()-3)*7))&amp;":"&amp;VLOOKUP($A$1,tab_z,3,FALSE)&amp;(22+((ROW()-3)*7))),BD!$K$3)*BD!$L$3)</f>
        <v>0</v>
      </c>
      <c r="AS6" s="237">
        <f ca="1">IF($A6="","",COUNTIF(INDIRECT("Planning!"&amp;VLOOKUP($A$1,tab_z,2,FALSE)&amp;(17+((ROW()-3)*7))&amp;":"&amp;VLOOKUP($A$1,tab_z,3,FALSE)&amp;(22+((ROW()-3)*7))),BD!$K$4)*BD!$L$4)</f>
        <v>0</v>
      </c>
      <c r="AT6" s="237">
        <f ca="1">IF($A6="","",COUNTIF(INDIRECT("Planning!"&amp;VLOOKUP($A$1,tab_z,2,FALSE)&amp;(17+((ROW()-3)*7))&amp;":"&amp;VLOOKUP($A$1,tab_z,3,FALSE)&amp;(22+((ROW()-3)*7))),BD!$K$5)*BD!$L$5)</f>
        <v>0</v>
      </c>
      <c r="AU6" s="237">
        <f ca="1">IF($A6="","",COUNTIF(INDIRECT("Planning!"&amp;VLOOKUP($A$1,tab_z,2,FALSE)&amp;(17+((ROW()-3)*7))&amp;":"&amp;VLOOKUP($A$1,tab_z,3,FALSE)&amp;(22+((ROW()-3)*7))),BD!$K$6)*BD!$L$6)</f>
        <v>0</v>
      </c>
      <c r="AV6" s="237">
        <f ca="1">IF($A6="","",COUNTIF(INDIRECT("Planning!"&amp;VLOOKUP($A$1,tab_z,2,FALSE)&amp;(17+((ROW()-3)*7))&amp;":"&amp;VLOOKUP($A$1,tab_z,3,FALSE)&amp;(22+((ROW()-3)*7))),BD!$K$7)*BD!$L$7)</f>
        <v>0</v>
      </c>
      <c r="AW6" s="237">
        <f ca="1">IF($A6="","",COUNTIF(INDIRECT("Planning!"&amp;VLOOKUP($A$1,tab_z,2,FALSE)&amp;(17+((ROW()-3)*7))&amp;":"&amp;VLOOKUP($A$1,tab_z,3,FALSE)&amp;(22+((ROW()-3)*7))),BD!$K$8)*BD!$L$8)</f>
        <v>0</v>
      </c>
      <c r="AX6" s="237">
        <f ca="1">IF($A6="","",COUNTIF(INDIRECT("Planning!"&amp;VLOOKUP($A$1,tab_z,2,FALSE)&amp;(17+((ROW()-3)*7))&amp;":"&amp;VLOOKUP($A$1,tab_z,3,FALSE)&amp;(22+((ROW()-3)*7))),BD!$K$9)*BD!$L$9)</f>
        <v>0</v>
      </c>
      <c r="AY6" s="237">
        <f ca="1">IF($A6="","",COUNTIF(INDIRECT("Planning!"&amp;VLOOKUP($A$1,tab_z,2,FALSE)&amp;(17+((ROW()-3)*7))&amp;":"&amp;VLOOKUP($A$1,tab_z,3,FALSE)&amp;(22+((ROW()-3)*7))),BD!$K$10)*BD!$L$10)</f>
        <v>0</v>
      </c>
      <c r="AZ6" s="237">
        <f ca="1">IF($A6="","",COUNTIF(INDIRECT("Planning!"&amp;VLOOKUP($A$1,tab_z,2,FALSE)&amp;(17+((ROW()-3)*7))&amp;":"&amp;VLOOKUP($A$1,tab_z,3,FALSE)&amp;(22+((ROW()-3)*7))),BD!$K$11)*BD!$L$11)</f>
        <v>0</v>
      </c>
      <c r="BA6" s="237">
        <f ca="1">IF($A6="","",COUNTIF(INDIRECT("Planning!"&amp;VLOOKUP($A$1,tab_z,2,FALSE)&amp;(17+((ROW()-3)*7))&amp;":"&amp;VLOOKUP($A$1,tab_z,3,FALSE)&amp;(22+((ROW()-3)*7))),BD!$K$12)*BD!$L$12)</f>
        <v>0</v>
      </c>
      <c r="BB6" s="237">
        <f ca="1">IF($A6="","",COUNTIF(INDIRECT("Planning!"&amp;VLOOKUP($A$1,tab_z,2,FALSE)&amp;(17+((ROW()-3)*7))&amp;":"&amp;VLOOKUP($A$1,tab_z,3,FALSE)&amp;(22+((ROW()-3)*7))),BD!$K$13)*BD!$L$13)</f>
        <v>0</v>
      </c>
      <c r="BC6" s="237">
        <f ca="1">IF($A6="","",COUNTIF(INDIRECT("Planning!"&amp;VLOOKUP($A$1,tab_z,2,FALSE)&amp;(17+((ROW()-3)*7))&amp;":"&amp;VLOOKUP($A$1,tab_z,3,FALSE)&amp;(22+((ROW()-3)*7))),BD!$K$14)*BD!$L$14)</f>
        <v>0</v>
      </c>
      <c r="BD6" s="237">
        <f ca="1">IF($A6="","",COUNTIF(INDIRECT("Planning!"&amp;VLOOKUP($A$1,tab_z,2,FALSE)&amp;(17+((ROW()-3)*7))&amp;":"&amp;VLOOKUP($A$1,tab_z,3,FALSE)&amp;(22+((ROW()-3)*7))),BD!$K$15)*BD!$L$15)</f>
        <v>0</v>
      </c>
      <c r="BE6" s="237">
        <f ca="1">IF($A6="","",COUNTIF(INDIRECT("Planning!"&amp;VLOOKUP($A$1,tab_z,2,FALSE)&amp;(17+((ROW()-3)*7))&amp;":"&amp;VLOOKUP($A$1,tab_z,3,FALSE)&amp;(22+((ROW()-3)*7))),BD!$K$16)*BD!$L$16)</f>
        <v>0</v>
      </c>
      <c r="BF6" s="237">
        <f ca="1">IF($A6="","",COUNTIF(INDIRECT("Planning!"&amp;VLOOKUP($A$1,tab_z,2,FALSE)&amp;(17+((ROW()-3)*7))&amp;":"&amp;VLOOKUP($A$1,tab_z,3,FALSE)&amp;(22+((ROW()-3)*7))),BD!$N$2)*BD!$O$2)</f>
        <v>0</v>
      </c>
      <c r="BG6" s="237">
        <f ca="1">IF($A6="","",COUNTIF(INDIRECT("Planning!"&amp;VLOOKUP($A$1,tab_z,2,FALSE)&amp;(17+((ROW()-3)*7))&amp;":"&amp;VLOOKUP($A$1,tab_z,3,FALSE)&amp;(22+((ROW()-3)*7))),BD!$N$3)*BD!$O$3)</f>
        <v>0</v>
      </c>
      <c r="BH6" s="237">
        <f ca="1">IF($A6="","",COUNTIF(INDIRECT("Planning!"&amp;VLOOKUP($A$1,tab_z,2,FALSE)&amp;(17+((ROW()-3)*7))&amp;":"&amp;VLOOKUP($A$1,tab_z,3,FALSE)&amp;(22+((ROW()-3)*7))),BD!$N$4)*BD!$O$4)</f>
        <v>0</v>
      </c>
      <c r="BI6" s="237">
        <f ca="1">IF($A6="","",COUNTIF(INDIRECT("Planning!"&amp;VLOOKUP($A$1,tab_z,2,FALSE)&amp;(17+((ROW()-3)*7))&amp;":"&amp;VLOOKUP($A$1,tab_z,3,FALSE)&amp;(22+((ROW()-3)*7))),BD!$N$5)*BD!$O$5)</f>
        <v>0</v>
      </c>
      <c r="BJ6" s="237">
        <f ca="1">IF($A6="","",COUNTIF(INDIRECT("Planning!"&amp;VLOOKUP($A$1,tab_z,2,FALSE)&amp;(17+((ROW()-3)*7))&amp;":"&amp;VLOOKUP($A$1,tab_z,3,FALSE)&amp;(22+((ROW()-3)*7))),BD!$Q$2)*BD!$R$2)</f>
        <v>0</v>
      </c>
      <c r="BK6" s="237">
        <f ca="1">IF($A6="","",COUNTIF(INDIRECT("Planning!"&amp;VLOOKUP($A$1,tab_z,2,FALSE)&amp;(17+((ROW()-3)*7))&amp;":"&amp;VLOOKUP($A$1,tab_z,3,FALSE)&amp;(22+((ROW()-3)*7))),BD!$Q$3)*BD!$R$3)</f>
        <v>0</v>
      </c>
      <c r="BL6" s="237">
        <f ca="1">IF($A6="","",COUNTIF(INDIRECT("Planning!"&amp;VLOOKUP($A$1,tab_z,2,FALSE)&amp;(17+((ROW()-3)*7))&amp;":"&amp;VLOOKUP($A$1,tab_z,3,FALSE)&amp;(22+((ROW()-3)*7))),BD!$Q$4)*BD!$R$4)</f>
        <v>0</v>
      </c>
      <c r="BM6" s="237">
        <f ca="1">IF($A6="","",COUNTIF(INDIRECT("Planning!"&amp;VLOOKUP($A$1,tab_z,2,FALSE)&amp;(17+((ROW()-3)*7))&amp;":"&amp;VLOOKUP($A$1,tab_z,3,FALSE)&amp;(22+((ROW()-3)*7))),BD!$Q$5)*BD!$R$5)</f>
        <v>0</v>
      </c>
      <c r="BN6" s="237">
        <f ca="1">IF($A6="","",COUNTIF(INDIRECT("Planning!"&amp;VLOOKUP($A$1,tab_z,2,FALSE)&amp;(17+((ROW()-3)*7))&amp;":"&amp;VLOOKUP($A$1,tab_z,3,FALSE)&amp;(22+((ROW()-3)*7))),BD!$T$2)*BD!$U$2)</f>
        <v>0</v>
      </c>
      <c r="BO6" s="237">
        <f ca="1">IF($A6="","",COUNTIF(INDIRECT("Planning!"&amp;VLOOKUP($A$1,tab_z,2,FALSE)&amp;(17+((ROW()-3)*7))&amp;":"&amp;VLOOKUP($A$1,tab_z,3,FALSE)&amp;(22+((ROW()-3)*7))),BD!$T$3)*BD!$U$3)</f>
        <v>0</v>
      </c>
      <c r="BP6" s="237">
        <f ca="1">IF($A6="","",COUNTIF(INDIRECT("Planning!"&amp;VLOOKUP($A$1,tab_z,2,FALSE)&amp;(17+((ROW()-3)*7))&amp;":"&amp;VLOOKUP($A$1,tab_z,3,FALSE)&amp;(22+((ROW()-3)*7))),BD!$T$4)*BD!$U$4)</f>
        <v>0</v>
      </c>
      <c r="BQ6" s="237">
        <f ca="1">IF($A6="","",COUNTIF(INDIRECT("Planning!"&amp;VLOOKUP($A$1,tab_z,2,FALSE)&amp;(17+((ROW()-3)*7))&amp;":"&amp;VLOOKUP($A$1,tab_z,3,FALSE)&amp;(22+((ROW()-3)*7))),BD!$T$5)*BD!$U$5)</f>
        <v>0</v>
      </c>
      <c r="BR6" s="237">
        <f ca="1">IF($A6="","",COUNTIF(INDIRECT("Planning!"&amp;VLOOKUP($A$1,tab_z,2,FALSE)&amp;(17+((ROW()-3)*7))&amp;":"&amp;VLOOKUP($A$1,tab_z,3,FALSE)&amp;(22+((ROW()-3)*7))),BD!$W$2)*BD!$X$2)</f>
        <v>0</v>
      </c>
      <c r="BS6" s="237">
        <f ca="1">IF($A6="","",COUNTIF(INDIRECT("Planning!"&amp;VLOOKUP($A$1,tab_z,2,FALSE)&amp;(17+((ROW()-3)*7))&amp;":"&amp;VLOOKUP($A$1,tab_z,3,FALSE)&amp;(22+((ROW()-3)*7))),BD!$W$3)*BD!$X$3)</f>
        <v>0</v>
      </c>
      <c r="BT6" s="237">
        <f ca="1">IF($A6="","",COUNTIF(INDIRECT("Planning!"&amp;VLOOKUP($A$1,tab_z,2,FALSE)&amp;(17+((ROW()-3)*7))&amp;":"&amp;VLOOKUP($A$1,tab_z,3,FALSE)&amp;(22+((ROW()-3)*7))),BD!$W$4)*BD!$X$4)</f>
        <v>0</v>
      </c>
      <c r="BU6" s="237">
        <f ca="1">IF($A6="","",COUNTIF(INDIRECT("Planning!"&amp;VLOOKUP($A$1,tab_z,2,FALSE)&amp;(17+((ROW()-3)*7))&amp;":"&amp;VLOOKUP($A$1,tab_z,3,FALSE)&amp;(22+((ROW()-3)*7))),BD!$W$5)*BD!$X$5)</f>
        <v>0</v>
      </c>
      <c r="BV6" s="237">
        <f ca="1">IF($A6="","",COUNTIF(INDIRECT("Planning!"&amp;VLOOKUP($A$1,tab_z,2,FALSE)&amp;(17+((ROW()-3)*7))&amp;":"&amp;VLOOKUP($A$1,tab_z,3,FALSE)&amp;(22+((ROW()-3)*7))),BD!$W$6)*BD!$X$6)</f>
        <v>0</v>
      </c>
      <c r="BW6" s="237">
        <f ca="1">IF($A6="","",COUNTIF(INDIRECT("Planning!"&amp;VLOOKUP($A$1,tab_z,2,FALSE)&amp;(17+((ROW()-3)*7))&amp;":"&amp;VLOOKUP($A$1,tab_z,3,FALSE)&amp;(22+((ROW()-3)*7))),BD!$Z$2)*BD!$AA$2)</f>
        <v>0</v>
      </c>
      <c r="BX6" s="237">
        <f ca="1">IF($A6="","",COUNTIF(INDIRECT("Planning!"&amp;VLOOKUP($A$1,tab_z,2,FALSE)&amp;(17+((ROW()-3)*7))&amp;":"&amp;VLOOKUP($A$1,tab_z,3,FALSE)&amp;(22+((ROW()-3)*7))),BD!$Z$3)*BD!$AA$3)</f>
        <v>0</v>
      </c>
    </row>
    <row r="7" spans="1:76" ht="18.75" customHeight="1">
      <c r="A7" s="237" t="str">
        <f ca="1">IF(INDIRECT("Planning!A"&amp;16+((ROW()-3)*7))&lt;&gt;"",INDIRECT("Planning!A"&amp;16+((ROW()-3)*7)),"")</f>
        <v>Personnel 05</v>
      </c>
      <c r="B7" s="237"/>
      <c r="C7" s="237">
        <f ca="1">IF(A7="","",Congés_Payés)</f>
        <v>25</v>
      </c>
      <c r="D7" s="237">
        <f ca="1">IFERROR(B7+C7-SUMPRODUCT((INDIRECT("Planning!A$15:A"&amp;15+((NB_Personnel)*7))=A7)*(INDIRECT("Planning!NJ$15:NJ"&amp;15+((NB_Personnel)*7)))),"")</f>
        <v>25</v>
      </c>
      <c r="E7" s="237">
        <f ca="1">IF($A7="","",SUM(INDIRECT("Planning!"&amp;VLOOKUP($A$1,tab_z,2,FALSE)&amp;(17+((ROW()-3)*7))&amp;":"&amp;VLOOKUP($A$1,tab_z,3,FALSE)&amp;(22+((ROW()-3)*7)))))</f>
        <v>0</v>
      </c>
      <c r="F7" s="237">
        <f ca="1">IF($A7="","",COUNTIF(INDIRECT("Planning!"&amp;VLOOKUP($A$1,tab_z,2,FALSE)&amp;(17+((ROW()-3)*7))&amp;":"&amp;VLOOKUP($A$1,tab_z,3,FALSE)&amp;(22+((ROW()-3)*7))),BD!$E$2)*BD!$F$2)</f>
        <v>0</v>
      </c>
      <c r="G7" s="237">
        <f ca="1">IF($A7="","",COUNTIF(INDIRECT("Planning!"&amp;VLOOKUP($A$1,tab_z,2,FALSE)&amp;(17+((ROW()-3)*7))&amp;":"&amp;VLOOKUP($A$1,tab_z,3,FALSE)&amp;(22+((ROW()-3)*7))),BD!$E$3)*BD!$F$3)</f>
        <v>0</v>
      </c>
      <c r="H7" s="237">
        <f ca="1">IF($A7="","",COUNTIF(INDIRECT("Planning!"&amp;VLOOKUP($A$1,tab_z,2,FALSE)&amp;(17+((ROW()-3)*7))&amp;":"&amp;VLOOKUP($A$1,tab_z,3,FALSE)&amp;(22+((ROW()-3)*7))),BD!$E$4)*BD!$F$4)</f>
        <v>0</v>
      </c>
      <c r="I7" s="237">
        <f ca="1">IF($A7="","",COUNTIF(INDIRECT("Planning!"&amp;VLOOKUP($A$1,tab_z,2,FALSE)&amp;(17+((ROW()-3)*7))&amp;":"&amp;VLOOKUP($A$1,tab_z,3,FALSE)&amp;(22+((ROW()-3)*7))),BD!$E$5)*BD!$F$5)</f>
        <v>0</v>
      </c>
      <c r="J7" s="237">
        <f ca="1">IF($A7="","",COUNTIF(INDIRECT("Planning!"&amp;VLOOKUP($A$1,tab_z,2,FALSE)&amp;(17+((ROW()-3)*7))&amp;":"&amp;VLOOKUP($A$1,tab_z,3,FALSE)&amp;(22+((ROW()-3)*7))),BD!$E$6)*BD!$F$6)</f>
        <v>0</v>
      </c>
      <c r="K7" s="237">
        <f ca="1">IF($A7="","",COUNTIF(INDIRECT("Planning!"&amp;VLOOKUP($A$1,tab_z,2,FALSE)&amp;(17+((ROW()-3)*7))&amp;":"&amp;VLOOKUP($A$1,tab_z,3,FALSE)&amp;(22+((ROW()-3)*7))),BD!$E$7)*BD!$F$7)</f>
        <v>0</v>
      </c>
      <c r="L7" s="237">
        <f ca="1">IF($A7="","",COUNTIF(INDIRECT("Planning!"&amp;VLOOKUP($A$1,tab_z,2,FALSE)&amp;(17+((ROW()-3)*7))&amp;":"&amp;VLOOKUP($A$1,tab_z,3,FALSE)&amp;(22+((ROW()-3)*7))),BD!$E$8)*BD!$F$8)</f>
        <v>0</v>
      </c>
      <c r="M7" s="237">
        <f ca="1">IF($A7="","",COUNTIF(INDIRECT("Planning!"&amp;VLOOKUP($A$1,tab_z,2,FALSE)&amp;(17+((ROW()-3)*7))&amp;":"&amp;VLOOKUP($A$1,tab_z,3,FALSE)&amp;(22+((ROW()-3)*7))),BD!$E$9)*BD!$F$9)</f>
        <v>0</v>
      </c>
      <c r="N7" s="237">
        <f ca="1">IF($A7="","",COUNTIF(INDIRECT("Planning!"&amp;VLOOKUP($A$1,tab_z,2,FALSE)&amp;(17+((ROW()-3)*7))&amp;":"&amp;VLOOKUP($A$1,tab_z,3,FALSE)&amp;(22+((ROW()-3)*7))),BD!$E$10)*BD!$F$10)</f>
        <v>0</v>
      </c>
      <c r="O7" s="237">
        <f ca="1">IF($A7="","",COUNTIF(INDIRECT("Planning!"&amp;VLOOKUP($A$1,tab_z,2,FALSE)&amp;(17+((ROW()-3)*7))&amp;":"&amp;VLOOKUP($A$1,tab_z,3,FALSE)&amp;(22+((ROW()-3)*7))),BD!$E$11)*BD!$F$11)</f>
        <v>0</v>
      </c>
      <c r="P7" s="237">
        <f ca="1">IF($A7="","",COUNTIF(INDIRECT("Planning!"&amp;VLOOKUP($A$1,tab_z,2,FALSE)&amp;(17+((ROW()-3)*7))&amp;":"&amp;VLOOKUP($A$1,tab_z,3,FALSE)&amp;(22+((ROW()-3)*7))),BD!$E$12)*BD!$F$12)</f>
        <v>0</v>
      </c>
      <c r="Q7" s="237">
        <f ca="1">IF($A7="","",COUNTIF(INDIRECT("Planning!"&amp;VLOOKUP($A$1,tab_z,2,FALSE)&amp;(17+((ROW()-3)*7))&amp;":"&amp;VLOOKUP($A$1,tab_z,3,FALSE)&amp;(22+((ROW()-3)*7))),BD!$E$13)*BD!$F$13)</f>
        <v>0</v>
      </c>
      <c r="R7" s="237">
        <f ca="1">IF($A7="","",COUNTIF(INDIRECT("Planning!"&amp;VLOOKUP($A$1,tab_z,2,FALSE)&amp;(17+((ROW()-3)*7))&amp;":"&amp;VLOOKUP($A$1,tab_z,3,FALSE)&amp;(22+((ROW()-3)*7))),BD!$E$14)*BD!$F$14)</f>
        <v>0</v>
      </c>
      <c r="S7" s="237">
        <f ca="1">IF($A7="","",COUNTIF(INDIRECT("Planning!"&amp;VLOOKUP($A$1,tab_z,2,FALSE)&amp;(17+((ROW()-3)*7))&amp;":"&amp;VLOOKUP($A$1,tab_z,3,FALSE)&amp;(22+((ROW()-3)*7))),BD!$E$15)*BD!$F$15)</f>
        <v>0</v>
      </c>
      <c r="T7" s="237">
        <f ca="1">IF($A7="","",COUNTIF(INDIRECT("Planning!"&amp;VLOOKUP($A$1,tab_z,2,FALSE)&amp;(17+((ROW()-3)*7))&amp;":"&amp;VLOOKUP($A$1,tab_z,3,FALSE)&amp;(22+((ROW()-3)*7))),BD!$E$16)*BD!$F$16)</f>
        <v>0</v>
      </c>
      <c r="U7" s="237">
        <f ca="1">IF($A7="","",COUNTIF(INDIRECT("Planning!"&amp;VLOOKUP($A$1,tab_z,2,FALSE)&amp;(17+((ROW()-3)*7))&amp;":"&amp;VLOOKUP($A$1,tab_z,3,FALSE)&amp;(22+((ROW()-3)*7))),BD!$E$17)*BD!$F$17)</f>
        <v>0</v>
      </c>
      <c r="V7" s="237">
        <f ca="1">IF($A7="","",COUNTIF(INDIRECT("Planning!"&amp;VLOOKUP($A$1,tab_z,2,FALSE)&amp;(17+((ROW()-3)*7))&amp;":"&amp;VLOOKUP($A$1,tab_z,3,FALSE)&amp;(22+((ROW()-3)*7))),BD!$E$18)*BD!$F$18)</f>
        <v>0</v>
      </c>
      <c r="W7" s="237">
        <f ca="1">IF($A7="","",COUNTIF(INDIRECT("Planning!"&amp;VLOOKUP($A$1,tab_z,2,FALSE)&amp;(17+((ROW()-3)*7))&amp;":"&amp;VLOOKUP($A$1,tab_z,3,FALSE)&amp;(22+((ROW()-3)*7))),BD!$E$19)*BD!$F$19)</f>
        <v>0</v>
      </c>
      <c r="X7" s="237">
        <f ca="1">IF($A7="","",COUNTIF(INDIRECT("Planning!"&amp;VLOOKUP($A$1,tab_z,2,FALSE)&amp;(17+((ROW()-3)*7))&amp;":"&amp;VLOOKUP($A$1,tab_z,3,FALSE)&amp;(22+((ROW()-3)*7))),BD!$E$20)*BD!$F$20)</f>
        <v>0</v>
      </c>
      <c r="Y7" s="237">
        <f ca="1">IF($A7="","",COUNTIF(INDIRECT("Planning!"&amp;VLOOKUP($A$1,tab_z,2,FALSE)&amp;(17+((ROW()-3)*7))&amp;":"&amp;VLOOKUP($A$1,tab_z,3,FALSE)&amp;(22+((ROW()-3)*7))),BD!$E$21)*BD!$F$21)</f>
        <v>0</v>
      </c>
      <c r="Z7" s="237">
        <f ca="1">IF($A7="","",COUNTIF(INDIRECT("Planning!"&amp;VLOOKUP($A$1,tab_z,2,FALSE)&amp;(17+((ROW()-3)*7))&amp;":"&amp;VLOOKUP($A$1,tab_z,3,FALSE)&amp;(22+((ROW()-3)*7))),BD!$E$22)*BD!$F$22)</f>
        <v>0</v>
      </c>
      <c r="AA7" s="237">
        <f ca="1">IF($A7="","",COUNTIF(INDIRECT("Planning!"&amp;VLOOKUP($A$1,tab_z,2,FALSE)&amp;(17+((ROW()-3)*7))&amp;":"&amp;VLOOKUP($A$1,tab_z,3,FALSE)&amp;(22+((ROW()-3)*7))),BD!$E$23)*BD!$F$23)</f>
        <v>0</v>
      </c>
      <c r="AB7" s="237">
        <f ca="1">IF($A7="","",COUNTIF(INDIRECT("Planning!"&amp;VLOOKUP($A$1,tab_z,2,FALSE)&amp;(17+((ROW()-3)*7))&amp;":"&amp;VLOOKUP($A$1,tab_z,3,FALSE)&amp;(22+((ROW()-3)*7))),BD!$E$24)*BD!$F$24)</f>
        <v>0</v>
      </c>
      <c r="AC7" s="237">
        <f ca="1">IF($A7="","",COUNTIF(INDIRECT("Planning!"&amp;VLOOKUP($A$1,tab_z,2,FALSE)&amp;(17+((ROW()-3)*7))&amp;":"&amp;VLOOKUP($A$1,tab_z,3,FALSE)&amp;(22+((ROW()-3)*7))),BD!$E$25)*BD!$F$25)</f>
        <v>0</v>
      </c>
      <c r="AD7" s="237">
        <f ca="1">IF($A7="","",COUNTIF(INDIRECT("Planning!"&amp;VLOOKUP($A$1,tab_z,2,FALSE)&amp;(17+((ROW()-3)*7))&amp;":"&amp;VLOOKUP($A$1,tab_z,3,FALSE)&amp;(22+((ROW()-3)*7))),BD!$E$26)*BD!$F$26)</f>
        <v>0</v>
      </c>
      <c r="AE7" s="237">
        <f ca="1">IF($A7="","",COUNTIF(INDIRECT("Planning!"&amp;VLOOKUP($A$1,tab_z,2,FALSE)&amp;(17+((ROW()-3)*7))&amp;":"&amp;VLOOKUP($A$1,tab_z,3,FALSE)&amp;(22+((ROW()-3)*7))),BD!$E$27)*BD!$F$27)</f>
        <v>0</v>
      </c>
      <c r="AF7" s="237">
        <f ca="1">IF($A7="","",COUNTIF(INDIRECT("Planning!"&amp;VLOOKUP($A$1,tab_z,2,FALSE)&amp;(17+((ROW()-3)*7))&amp;":"&amp;VLOOKUP($A$1,tab_z,3,FALSE)&amp;(22+((ROW()-3)*7))),BD!$E$28)*BD!$F$28)</f>
        <v>0</v>
      </c>
      <c r="AG7" s="237">
        <f ca="1">IF($A7="","",COUNTIF(INDIRECT("Planning!"&amp;VLOOKUP($A$1,tab_z,2,FALSE)&amp;(17+((ROW()-3)*7))&amp;":"&amp;VLOOKUP($A$1,tab_z,3,FALSE)&amp;(22+((ROW()-3)*7))),BD!$E$29)*BD!$F$29)</f>
        <v>0</v>
      </c>
      <c r="AH7" s="237">
        <f ca="1">IF($A7="","",COUNTIF(INDIRECT("Planning!"&amp;VLOOKUP($A$1,tab_z,2,FALSE)&amp;(17+((ROW()-3)*7))&amp;":"&amp;VLOOKUP($A$1,tab_z,3,FALSE)&amp;(22+((ROW()-3)*7))),BD!$H$2)*BD!$I$2)</f>
        <v>0</v>
      </c>
      <c r="AI7" s="237">
        <f ca="1">IF($A7="","",COUNTIF(INDIRECT("Planning!"&amp;VLOOKUP($A$1,tab_z,2,FALSE)&amp;(17+((ROW()-3)*7))&amp;":"&amp;VLOOKUP($A$1,tab_z,3,FALSE)&amp;(22+((ROW()-3)*7))),BD!$H$3)*BD!$I$3)</f>
        <v>0</v>
      </c>
      <c r="AJ7" s="237">
        <f ca="1">IF($A7="","",COUNTIF(INDIRECT("Planning!"&amp;VLOOKUP($A$1,tab_z,2,FALSE)&amp;(17+((ROW()-3)*7))&amp;":"&amp;VLOOKUP($A$1,tab_z,3,FALSE)&amp;(22+((ROW()-3)*7))),BD!$H$4)*BD!$I$4)</f>
        <v>0</v>
      </c>
      <c r="AK7" s="237">
        <f ca="1">IF($A7="","",COUNTIF(INDIRECT("Planning!"&amp;VLOOKUP($A$1,tab_z,2,FALSE)&amp;(17+((ROW()-3)*7))&amp;":"&amp;VLOOKUP($A$1,tab_z,3,FALSE)&amp;(22+((ROW()-3)*7))),BD!$H$5)*BD!$I$5)</f>
        <v>0</v>
      </c>
      <c r="AL7" s="237">
        <f ca="1">IF($A7="","",COUNTIF(INDIRECT("Planning!"&amp;VLOOKUP($A$1,tab_z,2,FALSE)&amp;(17+((ROW()-3)*7))&amp;":"&amp;VLOOKUP($A$1,tab_z,3,FALSE)&amp;(22+((ROW()-3)*7))),BD!$H$6)*BD!$I$6)</f>
        <v>0</v>
      </c>
      <c r="AM7" s="237">
        <f ca="1">IF($A7="","",COUNTIF(INDIRECT("Planning!"&amp;VLOOKUP($A$1,tab_z,2,FALSE)&amp;(17+((ROW()-3)*7))&amp;":"&amp;VLOOKUP($A$1,tab_z,3,FALSE)&amp;(22+((ROW()-3)*7))),BD!$H$7)*BD!$I$7)</f>
        <v>0</v>
      </c>
      <c r="AN7" s="237">
        <f ca="1">IF($A7="","",COUNTIF(INDIRECT("Planning!"&amp;VLOOKUP($A$1,tab_z,2,FALSE)&amp;(17+((ROW()-3)*7))&amp;":"&amp;VLOOKUP($A$1,tab_z,3,FALSE)&amp;(22+((ROW()-3)*7))),BD!$H$8)*BD!$I$8)</f>
        <v>0</v>
      </c>
      <c r="AO7" s="237">
        <f ca="1">IF($A7="","",COUNTIF(INDIRECT("Planning!"&amp;VLOOKUP($A$1,tab_z,2,FALSE)&amp;(17+((ROW()-3)*7))&amp;":"&amp;VLOOKUP($A$1,tab_z,3,FALSE)&amp;(22+((ROW()-3)*7))),BD!$H$9)*BD!$I$9)</f>
        <v>0</v>
      </c>
      <c r="AP7" s="237">
        <f ca="1">IF($A7="","",COUNTIF(INDIRECT("Planning!"&amp;VLOOKUP($A$1,tab_z,2,FALSE)&amp;(17+((ROW()-3)*7))&amp;":"&amp;VLOOKUP($A$1,tab_z,3,FALSE)&amp;(22+((ROW()-3)*7))),BD!$H$10)*BD!$I$10)</f>
        <v>0</v>
      </c>
      <c r="AQ7" s="237">
        <f ca="1">IF($A7="","",COUNTIF(INDIRECT("Planning!"&amp;VLOOKUP($A$1,tab_z,2,FALSE)&amp;(17+((ROW()-3)*7))&amp;":"&amp;VLOOKUP($A$1,tab_z,3,FALSE)&amp;(22+((ROW()-3)*7))),BD!$K$2)*BD!$L$2)</f>
        <v>0</v>
      </c>
      <c r="AR7" s="237">
        <f ca="1">IF($A7="","",COUNTIF(INDIRECT("Planning!"&amp;VLOOKUP($A$1,tab_z,2,FALSE)&amp;(17+((ROW()-3)*7))&amp;":"&amp;VLOOKUP($A$1,tab_z,3,FALSE)&amp;(22+((ROW()-3)*7))),BD!$K$3)*BD!$L$3)</f>
        <v>0</v>
      </c>
      <c r="AS7" s="237">
        <f ca="1">IF($A7="","",COUNTIF(INDIRECT("Planning!"&amp;VLOOKUP($A$1,tab_z,2,FALSE)&amp;(17+((ROW()-3)*7))&amp;":"&amp;VLOOKUP($A$1,tab_z,3,FALSE)&amp;(22+((ROW()-3)*7))),BD!$K$4)*BD!$L$4)</f>
        <v>0</v>
      </c>
      <c r="AT7" s="237">
        <f ca="1">IF($A7="","",COUNTIF(INDIRECT("Planning!"&amp;VLOOKUP($A$1,tab_z,2,FALSE)&amp;(17+((ROW()-3)*7))&amp;":"&amp;VLOOKUP($A$1,tab_z,3,FALSE)&amp;(22+((ROW()-3)*7))),BD!$K$5)*BD!$L$5)</f>
        <v>0</v>
      </c>
      <c r="AU7" s="237">
        <f ca="1">IF($A7="","",COUNTIF(INDIRECT("Planning!"&amp;VLOOKUP($A$1,tab_z,2,FALSE)&amp;(17+((ROW()-3)*7))&amp;":"&amp;VLOOKUP($A$1,tab_z,3,FALSE)&amp;(22+((ROW()-3)*7))),BD!$K$6)*BD!$L$6)</f>
        <v>0</v>
      </c>
      <c r="AV7" s="237">
        <f ca="1">IF($A7="","",COUNTIF(INDIRECT("Planning!"&amp;VLOOKUP($A$1,tab_z,2,FALSE)&amp;(17+((ROW()-3)*7))&amp;":"&amp;VLOOKUP($A$1,tab_z,3,FALSE)&amp;(22+((ROW()-3)*7))),BD!$K$7)*BD!$L$7)</f>
        <v>0</v>
      </c>
      <c r="AW7" s="237">
        <f ca="1">IF($A7="","",COUNTIF(INDIRECT("Planning!"&amp;VLOOKUP($A$1,tab_z,2,FALSE)&amp;(17+((ROW()-3)*7))&amp;":"&amp;VLOOKUP($A$1,tab_z,3,FALSE)&amp;(22+((ROW()-3)*7))),BD!$K$8)*BD!$L$8)</f>
        <v>0</v>
      </c>
      <c r="AX7" s="237">
        <f ca="1">IF($A7="","",COUNTIF(INDIRECT("Planning!"&amp;VLOOKUP($A$1,tab_z,2,FALSE)&amp;(17+((ROW()-3)*7))&amp;":"&amp;VLOOKUP($A$1,tab_z,3,FALSE)&amp;(22+((ROW()-3)*7))),BD!$K$9)*BD!$L$9)</f>
        <v>0</v>
      </c>
      <c r="AY7" s="237">
        <f ca="1">IF($A7="","",COUNTIF(INDIRECT("Planning!"&amp;VLOOKUP($A$1,tab_z,2,FALSE)&amp;(17+((ROW()-3)*7))&amp;":"&amp;VLOOKUP($A$1,tab_z,3,FALSE)&amp;(22+((ROW()-3)*7))),BD!$K$10)*BD!$L$10)</f>
        <v>0</v>
      </c>
      <c r="AZ7" s="237">
        <f ca="1">IF($A7="","",COUNTIF(INDIRECT("Planning!"&amp;VLOOKUP($A$1,tab_z,2,FALSE)&amp;(17+((ROW()-3)*7))&amp;":"&amp;VLOOKUP($A$1,tab_z,3,FALSE)&amp;(22+((ROW()-3)*7))),BD!$K$11)*BD!$L$11)</f>
        <v>0</v>
      </c>
      <c r="BA7" s="237">
        <f ca="1">IF($A7="","",COUNTIF(INDIRECT("Planning!"&amp;VLOOKUP($A$1,tab_z,2,FALSE)&amp;(17+((ROW()-3)*7))&amp;":"&amp;VLOOKUP($A$1,tab_z,3,FALSE)&amp;(22+((ROW()-3)*7))),BD!$K$12)*BD!$L$12)</f>
        <v>0</v>
      </c>
      <c r="BB7" s="237">
        <f ca="1">IF($A7="","",COUNTIF(INDIRECT("Planning!"&amp;VLOOKUP($A$1,tab_z,2,FALSE)&amp;(17+((ROW()-3)*7))&amp;":"&amp;VLOOKUP($A$1,tab_z,3,FALSE)&amp;(22+((ROW()-3)*7))),BD!$K$13)*BD!$L$13)</f>
        <v>0</v>
      </c>
      <c r="BC7" s="237">
        <f ca="1">IF($A7="","",COUNTIF(INDIRECT("Planning!"&amp;VLOOKUP($A$1,tab_z,2,FALSE)&amp;(17+((ROW()-3)*7))&amp;":"&amp;VLOOKUP($A$1,tab_z,3,FALSE)&amp;(22+((ROW()-3)*7))),BD!$K$14)*BD!$L$14)</f>
        <v>0</v>
      </c>
      <c r="BD7" s="237">
        <f ca="1">IF($A7="","",COUNTIF(INDIRECT("Planning!"&amp;VLOOKUP($A$1,tab_z,2,FALSE)&amp;(17+((ROW()-3)*7))&amp;":"&amp;VLOOKUP($A$1,tab_z,3,FALSE)&amp;(22+((ROW()-3)*7))),BD!$K$15)*BD!$L$15)</f>
        <v>0</v>
      </c>
      <c r="BE7" s="237">
        <f ca="1">IF($A7="","",COUNTIF(INDIRECT("Planning!"&amp;VLOOKUP($A$1,tab_z,2,FALSE)&amp;(17+((ROW()-3)*7))&amp;":"&amp;VLOOKUP($A$1,tab_z,3,FALSE)&amp;(22+((ROW()-3)*7))),BD!$K$16)*BD!$L$16)</f>
        <v>0</v>
      </c>
      <c r="BF7" s="237">
        <f ca="1">IF($A7="","",COUNTIF(INDIRECT("Planning!"&amp;VLOOKUP($A$1,tab_z,2,FALSE)&amp;(17+((ROW()-3)*7))&amp;":"&amp;VLOOKUP($A$1,tab_z,3,FALSE)&amp;(22+((ROW()-3)*7))),BD!$N$2)*BD!$O$2)</f>
        <v>0</v>
      </c>
      <c r="BG7" s="237">
        <f ca="1">IF($A7="","",COUNTIF(INDIRECT("Planning!"&amp;VLOOKUP($A$1,tab_z,2,FALSE)&amp;(17+((ROW()-3)*7))&amp;":"&amp;VLOOKUP($A$1,tab_z,3,FALSE)&amp;(22+((ROW()-3)*7))),BD!$N$3)*BD!$O$3)</f>
        <v>0</v>
      </c>
      <c r="BH7" s="237">
        <f ca="1">IF($A7="","",COUNTIF(INDIRECT("Planning!"&amp;VLOOKUP($A$1,tab_z,2,FALSE)&amp;(17+((ROW()-3)*7))&amp;":"&amp;VLOOKUP($A$1,tab_z,3,FALSE)&amp;(22+((ROW()-3)*7))),BD!$N$4)*BD!$O$4)</f>
        <v>0</v>
      </c>
      <c r="BI7" s="237">
        <f ca="1">IF($A7="","",COUNTIF(INDIRECT("Planning!"&amp;VLOOKUP($A$1,tab_z,2,FALSE)&amp;(17+((ROW()-3)*7))&amp;":"&amp;VLOOKUP($A$1,tab_z,3,FALSE)&amp;(22+((ROW()-3)*7))),BD!$N$5)*BD!$O$5)</f>
        <v>0</v>
      </c>
      <c r="BJ7" s="237">
        <f ca="1">IF($A7="","",COUNTIF(INDIRECT("Planning!"&amp;VLOOKUP($A$1,tab_z,2,FALSE)&amp;(17+((ROW()-3)*7))&amp;":"&amp;VLOOKUP($A$1,tab_z,3,FALSE)&amp;(22+((ROW()-3)*7))),BD!$Q$2)*BD!$R$2)</f>
        <v>0</v>
      </c>
      <c r="BK7" s="237">
        <f ca="1">IF($A7="","",COUNTIF(INDIRECT("Planning!"&amp;VLOOKUP($A$1,tab_z,2,FALSE)&amp;(17+((ROW()-3)*7))&amp;":"&amp;VLOOKUP($A$1,tab_z,3,FALSE)&amp;(22+((ROW()-3)*7))),BD!$Q$3)*BD!$R$3)</f>
        <v>0</v>
      </c>
      <c r="BL7" s="237">
        <f ca="1">IF($A7="","",COUNTIF(INDIRECT("Planning!"&amp;VLOOKUP($A$1,tab_z,2,FALSE)&amp;(17+((ROW()-3)*7))&amp;":"&amp;VLOOKUP($A$1,tab_z,3,FALSE)&amp;(22+((ROW()-3)*7))),BD!$Q$4)*BD!$R$4)</f>
        <v>0</v>
      </c>
      <c r="BM7" s="237">
        <f ca="1">IF($A7="","",COUNTIF(INDIRECT("Planning!"&amp;VLOOKUP($A$1,tab_z,2,FALSE)&amp;(17+((ROW()-3)*7))&amp;":"&amp;VLOOKUP($A$1,tab_z,3,FALSE)&amp;(22+((ROW()-3)*7))),BD!$Q$5)*BD!$R$5)</f>
        <v>0</v>
      </c>
      <c r="BN7" s="237">
        <f ca="1">IF($A7="","",COUNTIF(INDIRECT("Planning!"&amp;VLOOKUP($A$1,tab_z,2,FALSE)&amp;(17+((ROW()-3)*7))&amp;":"&amp;VLOOKUP($A$1,tab_z,3,FALSE)&amp;(22+((ROW()-3)*7))),BD!$T$2)*BD!$U$2)</f>
        <v>0</v>
      </c>
      <c r="BO7" s="237">
        <f ca="1">IF($A7="","",COUNTIF(INDIRECT("Planning!"&amp;VLOOKUP($A$1,tab_z,2,FALSE)&amp;(17+((ROW()-3)*7))&amp;":"&amp;VLOOKUP($A$1,tab_z,3,FALSE)&amp;(22+((ROW()-3)*7))),BD!$T$3)*BD!$U$3)</f>
        <v>0</v>
      </c>
      <c r="BP7" s="237">
        <f ca="1">IF($A7="","",COUNTIF(INDIRECT("Planning!"&amp;VLOOKUP($A$1,tab_z,2,FALSE)&amp;(17+((ROW()-3)*7))&amp;":"&amp;VLOOKUP($A$1,tab_z,3,FALSE)&amp;(22+((ROW()-3)*7))),BD!$T$4)*BD!$U$4)</f>
        <v>0</v>
      </c>
      <c r="BQ7" s="237">
        <f ca="1">IF($A7="","",COUNTIF(INDIRECT("Planning!"&amp;VLOOKUP($A$1,tab_z,2,FALSE)&amp;(17+((ROW()-3)*7))&amp;":"&amp;VLOOKUP($A$1,tab_z,3,FALSE)&amp;(22+((ROW()-3)*7))),BD!$T$5)*BD!$U$5)</f>
        <v>0</v>
      </c>
      <c r="BR7" s="237">
        <f ca="1">IF($A7="","",COUNTIF(INDIRECT("Planning!"&amp;VLOOKUP($A$1,tab_z,2,FALSE)&amp;(17+((ROW()-3)*7))&amp;":"&amp;VLOOKUP($A$1,tab_z,3,FALSE)&amp;(22+((ROW()-3)*7))),BD!$W$2)*BD!$X$2)</f>
        <v>0</v>
      </c>
      <c r="BS7" s="237">
        <f ca="1">IF($A7="","",COUNTIF(INDIRECT("Planning!"&amp;VLOOKUP($A$1,tab_z,2,FALSE)&amp;(17+((ROW()-3)*7))&amp;":"&amp;VLOOKUP($A$1,tab_z,3,FALSE)&amp;(22+((ROW()-3)*7))),BD!$W$3)*BD!$X$3)</f>
        <v>0</v>
      </c>
      <c r="BT7" s="237">
        <f ca="1">IF($A7="","",COUNTIF(INDIRECT("Planning!"&amp;VLOOKUP($A$1,tab_z,2,FALSE)&amp;(17+((ROW()-3)*7))&amp;":"&amp;VLOOKUP($A$1,tab_z,3,FALSE)&amp;(22+((ROW()-3)*7))),BD!$W$4)*BD!$X$4)</f>
        <v>0</v>
      </c>
      <c r="BU7" s="237">
        <f ca="1">IF($A7="","",COUNTIF(INDIRECT("Planning!"&amp;VLOOKUP($A$1,tab_z,2,FALSE)&amp;(17+((ROW()-3)*7))&amp;":"&amp;VLOOKUP($A$1,tab_z,3,FALSE)&amp;(22+((ROW()-3)*7))),BD!$W$5)*BD!$X$5)</f>
        <v>0</v>
      </c>
      <c r="BV7" s="237">
        <f ca="1">IF($A7="","",COUNTIF(INDIRECT("Planning!"&amp;VLOOKUP($A$1,tab_z,2,FALSE)&amp;(17+((ROW()-3)*7))&amp;":"&amp;VLOOKUP($A$1,tab_z,3,FALSE)&amp;(22+((ROW()-3)*7))),BD!$W$6)*BD!$X$6)</f>
        <v>0</v>
      </c>
      <c r="BW7" s="237">
        <f ca="1">IF($A7="","",COUNTIF(INDIRECT("Planning!"&amp;VLOOKUP($A$1,tab_z,2,FALSE)&amp;(17+((ROW()-3)*7))&amp;":"&amp;VLOOKUP($A$1,tab_z,3,FALSE)&amp;(22+((ROW()-3)*7))),BD!$Z$2)*BD!$AA$2)</f>
        <v>0</v>
      </c>
      <c r="BX7" s="237">
        <f ca="1">IF($A7="","",COUNTIF(INDIRECT("Planning!"&amp;VLOOKUP($A$1,tab_z,2,FALSE)&amp;(17+((ROW()-3)*7))&amp;":"&amp;VLOOKUP($A$1,tab_z,3,FALSE)&amp;(22+((ROW()-3)*7))),BD!$Z$3)*BD!$AA$3)</f>
        <v>0</v>
      </c>
    </row>
    <row r="8" spans="1:76" ht="18.75" customHeight="1">
      <c r="A8" s="237" t="str">
        <f ca="1">IF(INDIRECT("Planning!A"&amp;16+((ROW()-3)*7))&lt;&gt;"",INDIRECT("Planning!A"&amp;16+((ROW()-3)*7)),"")</f>
        <v>Personnel 06</v>
      </c>
      <c r="B8" s="237"/>
      <c r="C8" s="237">
        <f ca="1">IF(A8="","",Congés_Payés)</f>
        <v>25</v>
      </c>
      <c r="D8" s="237">
        <f ca="1">IFERROR(B8+C8-SUMPRODUCT((INDIRECT("Planning!A$15:A"&amp;15+((NB_Personnel)*7))=A8)*(INDIRECT("Planning!NJ$15:NJ"&amp;15+((NB_Personnel)*7)))),"")</f>
        <v>25</v>
      </c>
      <c r="E8" s="237">
        <f ca="1">IF($A8="","",SUM(INDIRECT("Planning!"&amp;VLOOKUP($A$1,tab_z,2,FALSE)&amp;(17+((ROW()-3)*7))&amp;":"&amp;VLOOKUP($A$1,tab_z,3,FALSE)&amp;(22+((ROW()-3)*7)))))</f>
        <v>0</v>
      </c>
      <c r="F8" s="237">
        <f ca="1">IF($A8="","",COUNTIF(INDIRECT("Planning!"&amp;VLOOKUP($A$1,tab_z,2,FALSE)&amp;(17+((ROW()-3)*7))&amp;":"&amp;VLOOKUP($A$1,tab_z,3,FALSE)&amp;(22+((ROW()-3)*7))),BD!$E$2)*BD!$F$2)</f>
        <v>0</v>
      </c>
      <c r="G8" s="237">
        <f ca="1">IF($A8="","",COUNTIF(INDIRECT("Planning!"&amp;VLOOKUP($A$1,tab_z,2,FALSE)&amp;(17+((ROW()-3)*7))&amp;":"&amp;VLOOKUP($A$1,tab_z,3,FALSE)&amp;(22+((ROW()-3)*7))),BD!$E$3)*BD!$F$3)</f>
        <v>0</v>
      </c>
      <c r="H8" s="237">
        <f ca="1">IF($A8="","",COUNTIF(INDIRECT("Planning!"&amp;VLOOKUP($A$1,tab_z,2,FALSE)&amp;(17+((ROW()-3)*7))&amp;":"&amp;VLOOKUP($A$1,tab_z,3,FALSE)&amp;(22+((ROW()-3)*7))),BD!$E$4)*BD!$F$4)</f>
        <v>0</v>
      </c>
      <c r="I8" s="237">
        <f ca="1">IF($A8="","",COUNTIF(INDIRECT("Planning!"&amp;VLOOKUP($A$1,tab_z,2,FALSE)&amp;(17+((ROW()-3)*7))&amp;":"&amp;VLOOKUP($A$1,tab_z,3,FALSE)&amp;(22+((ROW()-3)*7))),BD!$E$5)*BD!$F$5)</f>
        <v>0</v>
      </c>
      <c r="J8" s="237">
        <f ca="1">IF($A8="","",COUNTIF(INDIRECT("Planning!"&amp;VLOOKUP($A$1,tab_z,2,FALSE)&amp;(17+((ROW()-3)*7))&amp;":"&amp;VLOOKUP($A$1,tab_z,3,FALSE)&amp;(22+((ROW()-3)*7))),BD!$E$6)*BD!$F$6)</f>
        <v>0</v>
      </c>
      <c r="K8" s="237">
        <f ca="1">IF($A8="","",COUNTIF(INDIRECT("Planning!"&amp;VLOOKUP($A$1,tab_z,2,FALSE)&amp;(17+((ROW()-3)*7))&amp;":"&amp;VLOOKUP($A$1,tab_z,3,FALSE)&amp;(22+((ROW()-3)*7))),BD!$E$7)*BD!$F$7)</f>
        <v>0</v>
      </c>
      <c r="L8" s="237">
        <f ca="1">IF($A8="","",COUNTIF(INDIRECT("Planning!"&amp;VLOOKUP($A$1,tab_z,2,FALSE)&amp;(17+((ROW()-3)*7))&amp;":"&amp;VLOOKUP($A$1,tab_z,3,FALSE)&amp;(22+((ROW()-3)*7))),BD!$E$8)*BD!$F$8)</f>
        <v>0</v>
      </c>
      <c r="M8" s="237">
        <f ca="1">IF($A8="","",COUNTIF(INDIRECT("Planning!"&amp;VLOOKUP($A$1,tab_z,2,FALSE)&amp;(17+((ROW()-3)*7))&amp;":"&amp;VLOOKUP($A$1,tab_z,3,FALSE)&amp;(22+((ROW()-3)*7))),BD!$E$9)*BD!$F$9)</f>
        <v>0</v>
      </c>
      <c r="N8" s="237">
        <f ca="1">IF($A8="","",COUNTIF(INDIRECT("Planning!"&amp;VLOOKUP($A$1,tab_z,2,FALSE)&amp;(17+((ROW()-3)*7))&amp;":"&amp;VLOOKUP($A$1,tab_z,3,FALSE)&amp;(22+((ROW()-3)*7))),BD!$E$10)*BD!$F$10)</f>
        <v>0</v>
      </c>
      <c r="O8" s="237">
        <f ca="1">IF($A8="","",COUNTIF(INDIRECT("Planning!"&amp;VLOOKUP($A$1,tab_z,2,FALSE)&amp;(17+((ROW()-3)*7))&amp;":"&amp;VLOOKUP($A$1,tab_z,3,FALSE)&amp;(22+((ROW()-3)*7))),BD!$E$11)*BD!$F$11)</f>
        <v>0</v>
      </c>
      <c r="P8" s="237">
        <f ca="1">IF($A8="","",COUNTIF(INDIRECT("Planning!"&amp;VLOOKUP($A$1,tab_z,2,FALSE)&amp;(17+((ROW()-3)*7))&amp;":"&amp;VLOOKUP($A$1,tab_z,3,FALSE)&amp;(22+((ROW()-3)*7))),BD!$E$12)*BD!$F$12)</f>
        <v>0</v>
      </c>
      <c r="Q8" s="237">
        <f ca="1">IF($A8="","",COUNTIF(INDIRECT("Planning!"&amp;VLOOKUP($A$1,tab_z,2,FALSE)&amp;(17+((ROW()-3)*7))&amp;":"&amp;VLOOKUP($A$1,tab_z,3,FALSE)&amp;(22+((ROW()-3)*7))),BD!$E$13)*BD!$F$13)</f>
        <v>0</v>
      </c>
      <c r="R8" s="237">
        <f ca="1">IF($A8="","",COUNTIF(INDIRECT("Planning!"&amp;VLOOKUP($A$1,tab_z,2,FALSE)&amp;(17+((ROW()-3)*7))&amp;":"&amp;VLOOKUP($A$1,tab_z,3,FALSE)&amp;(22+((ROW()-3)*7))),BD!$E$14)*BD!$F$14)</f>
        <v>0</v>
      </c>
      <c r="S8" s="237">
        <f ca="1">IF($A8="","",COUNTIF(INDIRECT("Planning!"&amp;VLOOKUP($A$1,tab_z,2,FALSE)&amp;(17+((ROW()-3)*7))&amp;":"&amp;VLOOKUP($A$1,tab_z,3,FALSE)&amp;(22+((ROW()-3)*7))),BD!$E$15)*BD!$F$15)</f>
        <v>0</v>
      </c>
      <c r="T8" s="237">
        <f ca="1">IF($A8="","",COUNTIF(INDIRECT("Planning!"&amp;VLOOKUP($A$1,tab_z,2,FALSE)&amp;(17+((ROW()-3)*7))&amp;":"&amp;VLOOKUP($A$1,tab_z,3,FALSE)&amp;(22+((ROW()-3)*7))),BD!$E$16)*BD!$F$16)</f>
        <v>0</v>
      </c>
      <c r="U8" s="237">
        <f ca="1">IF($A8="","",COUNTIF(INDIRECT("Planning!"&amp;VLOOKUP($A$1,tab_z,2,FALSE)&amp;(17+((ROW()-3)*7))&amp;":"&amp;VLOOKUP($A$1,tab_z,3,FALSE)&amp;(22+((ROW()-3)*7))),BD!$E$17)*BD!$F$17)</f>
        <v>0</v>
      </c>
      <c r="V8" s="237">
        <f ca="1">IF($A8="","",COUNTIF(INDIRECT("Planning!"&amp;VLOOKUP($A$1,tab_z,2,FALSE)&amp;(17+((ROW()-3)*7))&amp;":"&amp;VLOOKUP($A$1,tab_z,3,FALSE)&amp;(22+((ROW()-3)*7))),BD!$E$18)*BD!$F$18)</f>
        <v>0</v>
      </c>
      <c r="W8" s="237">
        <f ca="1">IF($A8="","",COUNTIF(INDIRECT("Planning!"&amp;VLOOKUP($A$1,tab_z,2,FALSE)&amp;(17+((ROW()-3)*7))&amp;":"&amp;VLOOKUP($A$1,tab_z,3,FALSE)&amp;(22+((ROW()-3)*7))),BD!$E$19)*BD!$F$19)</f>
        <v>0</v>
      </c>
      <c r="X8" s="237">
        <f ca="1">IF($A8="","",COUNTIF(INDIRECT("Planning!"&amp;VLOOKUP($A$1,tab_z,2,FALSE)&amp;(17+((ROW()-3)*7))&amp;":"&amp;VLOOKUP($A$1,tab_z,3,FALSE)&amp;(22+((ROW()-3)*7))),BD!$E$20)*BD!$F$20)</f>
        <v>0</v>
      </c>
      <c r="Y8" s="237">
        <f ca="1">IF($A8="","",COUNTIF(INDIRECT("Planning!"&amp;VLOOKUP($A$1,tab_z,2,FALSE)&amp;(17+((ROW()-3)*7))&amp;":"&amp;VLOOKUP($A$1,tab_z,3,FALSE)&amp;(22+((ROW()-3)*7))),BD!$E$21)*BD!$F$21)</f>
        <v>0</v>
      </c>
      <c r="Z8" s="237">
        <f ca="1">IF($A8="","",COUNTIF(INDIRECT("Planning!"&amp;VLOOKUP($A$1,tab_z,2,FALSE)&amp;(17+((ROW()-3)*7))&amp;":"&amp;VLOOKUP($A$1,tab_z,3,FALSE)&amp;(22+((ROW()-3)*7))),BD!$E$22)*BD!$F$22)</f>
        <v>0</v>
      </c>
      <c r="AA8" s="237">
        <f ca="1">IF($A8="","",COUNTIF(INDIRECT("Planning!"&amp;VLOOKUP($A$1,tab_z,2,FALSE)&amp;(17+((ROW()-3)*7))&amp;":"&amp;VLOOKUP($A$1,tab_z,3,FALSE)&amp;(22+((ROW()-3)*7))),BD!$E$23)*BD!$F$23)</f>
        <v>0</v>
      </c>
      <c r="AB8" s="237">
        <f ca="1">IF($A8="","",COUNTIF(INDIRECT("Planning!"&amp;VLOOKUP($A$1,tab_z,2,FALSE)&amp;(17+((ROW()-3)*7))&amp;":"&amp;VLOOKUP($A$1,tab_z,3,FALSE)&amp;(22+((ROW()-3)*7))),BD!$E$24)*BD!$F$24)</f>
        <v>0</v>
      </c>
      <c r="AC8" s="237">
        <f ca="1">IF($A8="","",COUNTIF(INDIRECT("Planning!"&amp;VLOOKUP($A$1,tab_z,2,FALSE)&amp;(17+((ROW()-3)*7))&amp;":"&amp;VLOOKUP($A$1,tab_z,3,FALSE)&amp;(22+((ROW()-3)*7))),BD!$E$25)*BD!$F$25)</f>
        <v>0</v>
      </c>
      <c r="AD8" s="237">
        <f ca="1">IF($A8="","",COUNTIF(INDIRECT("Planning!"&amp;VLOOKUP($A$1,tab_z,2,FALSE)&amp;(17+((ROW()-3)*7))&amp;":"&amp;VLOOKUP($A$1,tab_z,3,FALSE)&amp;(22+((ROW()-3)*7))),BD!$E$26)*BD!$F$26)</f>
        <v>0</v>
      </c>
      <c r="AE8" s="237">
        <f ca="1">IF($A8="","",COUNTIF(INDIRECT("Planning!"&amp;VLOOKUP($A$1,tab_z,2,FALSE)&amp;(17+((ROW()-3)*7))&amp;":"&amp;VLOOKUP($A$1,tab_z,3,FALSE)&amp;(22+((ROW()-3)*7))),BD!$E$27)*BD!$F$27)</f>
        <v>0</v>
      </c>
      <c r="AF8" s="237">
        <f ca="1">IF($A8="","",COUNTIF(INDIRECT("Planning!"&amp;VLOOKUP($A$1,tab_z,2,FALSE)&amp;(17+((ROW()-3)*7))&amp;":"&amp;VLOOKUP($A$1,tab_z,3,FALSE)&amp;(22+((ROW()-3)*7))),BD!$E$28)*BD!$F$28)</f>
        <v>0</v>
      </c>
      <c r="AG8" s="237">
        <f ca="1">IF($A8="","",COUNTIF(INDIRECT("Planning!"&amp;VLOOKUP($A$1,tab_z,2,FALSE)&amp;(17+((ROW()-3)*7))&amp;":"&amp;VLOOKUP($A$1,tab_z,3,FALSE)&amp;(22+((ROW()-3)*7))),BD!$E$29)*BD!$F$29)</f>
        <v>0</v>
      </c>
      <c r="AH8" s="237">
        <f ca="1">IF($A8="","",COUNTIF(INDIRECT("Planning!"&amp;VLOOKUP($A$1,tab_z,2,FALSE)&amp;(17+((ROW()-3)*7))&amp;":"&amp;VLOOKUP($A$1,tab_z,3,FALSE)&amp;(22+((ROW()-3)*7))),BD!$H$2)*BD!$I$2)</f>
        <v>0</v>
      </c>
      <c r="AI8" s="237">
        <f ca="1">IF($A8="","",COUNTIF(INDIRECT("Planning!"&amp;VLOOKUP($A$1,tab_z,2,FALSE)&amp;(17+((ROW()-3)*7))&amp;":"&amp;VLOOKUP($A$1,tab_z,3,FALSE)&amp;(22+((ROW()-3)*7))),BD!$H$3)*BD!$I$3)</f>
        <v>0</v>
      </c>
      <c r="AJ8" s="237">
        <f ca="1">IF($A8="","",COUNTIF(INDIRECT("Planning!"&amp;VLOOKUP($A$1,tab_z,2,FALSE)&amp;(17+((ROW()-3)*7))&amp;":"&amp;VLOOKUP($A$1,tab_z,3,FALSE)&amp;(22+((ROW()-3)*7))),BD!$H$4)*BD!$I$4)</f>
        <v>0</v>
      </c>
      <c r="AK8" s="237">
        <f ca="1">IF($A8="","",COUNTIF(INDIRECT("Planning!"&amp;VLOOKUP($A$1,tab_z,2,FALSE)&amp;(17+((ROW()-3)*7))&amp;":"&amp;VLOOKUP($A$1,tab_z,3,FALSE)&amp;(22+((ROW()-3)*7))),BD!$H$5)*BD!$I$5)</f>
        <v>0</v>
      </c>
      <c r="AL8" s="237">
        <f ca="1">IF($A8="","",COUNTIF(INDIRECT("Planning!"&amp;VLOOKUP($A$1,tab_z,2,FALSE)&amp;(17+((ROW()-3)*7))&amp;":"&amp;VLOOKUP($A$1,tab_z,3,FALSE)&amp;(22+((ROW()-3)*7))),BD!$H$6)*BD!$I$6)</f>
        <v>0</v>
      </c>
      <c r="AM8" s="237">
        <f ca="1">IF($A8="","",COUNTIF(INDIRECT("Planning!"&amp;VLOOKUP($A$1,tab_z,2,FALSE)&amp;(17+((ROW()-3)*7))&amp;":"&amp;VLOOKUP($A$1,tab_z,3,FALSE)&amp;(22+((ROW()-3)*7))),BD!$H$7)*BD!$I$7)</f>
        <v>0</v>
      </c>
      <c r="AN8" s="237">
        <f ca="1">IF($A8="","",COUNTIF(INDIRECT("Planning!"&amp;VLOOKUP($A$1,tab_z,2,FALSE)&amp;(17+((ROW()-3)*7))&amp;":"&amp;VLOOKUP($A$1,tab_z,3,FALSE)&amp;(22+((ROW()-3)*7))),BD!$H$8)*BD!$I$8)</f>
        <v>0</v>
      </c>
      <c r="AO8" s="237">
        <f ca="1">IF($A8="","",COUNTIF(INDIRECT("Planning!"&amp;VLOOKUP($A$1,tab_z,2,FALSE)&amp;(17+((ROW()-3)*7))&amp;":"&amp;VLOOKUP($A$1,tab_z,3,FALSE)&amp;(22+((ROW()-3)*7))),BD!$H$9)*BD!$I$9)</f>
        <v>0</v>
      </c>
      <c r="AP8" s="237">
        <f ca="1">IF($A8="","",COUNTIF(INDIRECT("Planning!"&amp;VLOOKUP($A$1,tab_z,2,FALSE)&amp;(17+((ROW()-3)*7))&amp;":"&amp;VLOOKUP($A$1,tab_z,3,FALSE)&amp;(22+((ROW()-3)*7))),BD!$H$10)*BD!$I$10)</f>
        <v>0</v>
      </c>
      <c r="AQ8" s="237">
        <f ca="1">IF($A8="","",COUNTIF(INDIRECT("Planning!"&amp;VLOOKUP($A$1,tab_z,2,FALSE)&amp;(17+((ROW()-3)*7))&amp;":"&amp;VLOOKUP($A$1,tab_z,3,FALSE)&amp;(22+((ROW()-3)*7))),BD!$K$2)*BD!$L$2)</f>
        <v>0</v>
      </c>
      <c r="AR8" s="237">
        <f ca="1">IF($A8="","",COUNTIF(INDIRECT("Planning!"&amp;VLOOKUP($A$1,tab_z,2,FALSE)&amp;(17+((ROW()-3)*7))&amp;":"&amp;VLOOKUP($A$1,tab_z,3,FALSE)&amp;(22+((ROW()-3)*7))),BD!$K$3)*BD!$L$3)</f>
        <v>0</v>
      </c>
      <c r="AS8" s="237">
        <f ca="1">IF($A8="","",COUNTIF(INDIRECT("Planning!"&amp;VLOOKUP($A$1,tab_z,2,FALSE)&amp;(17+((ROW()-3)*7))&amp;":"&amp;VLOOKUP($A$1,tab_z,3,FALSE)&amp;(22+((ROW()-3)*7))),BD!$K$4)*BD!$L$4)</f>
        <v>0</v>
      </c>
      <c r="AT8" s="237">
        <f ca="1">IF($A8="","",COUNTIF(INDIRECT("Planning!"&amp;VLOOKUP($A$1,tab_z,2,FALSE)&amp;(17+((ROW()-3)*7))&amp;":"&amp;VLOOKUP($A$1,tab_z,3,FALSE)&amp;(22+((ROW()-3)*7))),BD!$K$5)*BD!$L$5)</f>
        <v>0</v>
      </c>
      <c r="AU8" s="237">
        <f ca="1">IF($A8="","",COUNTIF(INDIRECT("Planning!"&amp;VLOOKUP($A$1,tab_z,2,FALSE)&amp;(17+((ROW()-3)*7))&amp;":"&amp;VLOOKUP($A$1,tab_z,3,FALSE)&amp;(22+((ROW()-3)*7))),BD!$K$6)*BD!$L$6)</f>
        <v>0</v>
      </c>
      <c r="AV8" s="237">
        <f ca="1">IF($A8="","",COUNTIF(INDIRECT("Planning!"&amp;VLOOKUP($A$1,tab_z,2,FALSE)&amp;(17+((ROW()-3)*7))&amp;":"&amp;VLOOKUP($A$1,tab_z,3,FALSE)&amp;(22+((ROW()-3)*7))),BD!$K$7)*BD!$L$7)</f>
        <v>0</v>
      </c>
      <c r="AW8" s="237">
        <f ca="1">IF($A8="","",COUNTIF(INDIRECT("Planning!"&amp;VLOOKUP($A$1,tab_z,2,FALSE)&amp;(17+((ROW()-3)*7))&amp;":"&amp;VLOOKUP($A$1,tab_z,3,FALSE)&amp;(22+((ROW()-3)*7))),BD!$K$8)*BD!$L$8)</f>
        <v>0</v>
      </c>
      <c r="AX8" s="237">
        <f ca="1">IF($A8="","",COUNTIF(INDIRECT("Planning!"&amp;VLOOKUP($A$1,tab_z,2,FALSE)&amp;(17+((ROW()-3)*7))&amp;":"&amp;VLOOKUP($A$1,tab_z,3,FALSE)&amp;(22+((ROW()-3)*7))),BD!$K$9)*BD!$L$9)</f>
        <v>0</v>
      </c>
      <c r="AY8" s="237">
        <f ca="1">IF($A8="","",COUNTIF(INDIRECT("Planning!"&amp;VLOOKUP($A$1,tab_z,2,FALSE)&amp;(17+((ROW()-3)*7))&amp;":"&amp;VLOOKUP($A$1,tab_z,3,FALSE)&amp;(22+((ROW()-3)*7))),BD!$K$10)*BD!$L$10)</f>
        <v>0</v>
      </c>
      <c r="AZ8" s="237">
        <f ca="1">IF($A8="","",COUNTIF(INDIRECT("Planning!"&amp;VLOOKUP($A$1,tab_z,2,FALSE)&amp;(17+((ROW()-3)*7))&amp;":"&amp;VLOOKUP($A$1,tab_z,3,FALSE)&amp;(22+((ROW()-3)*7))),BD!$K$11)*BD!$L$11)</f>
        <v>0</v>
      </c>
      <c r="BA8" s="237">
        <f ca="1">IF($A8="","",COUNTIF(INDIRECT("Planning!"&amp;VLOOKUP($A$1,tab_z,2,FALSE)&amp;(17+((ROW()-3)*7))&amp;":"&amp;VLOOKUP($A$1,tab_z,3,FALSE)&amp;(22+((ROW()-3)*7))),BD!$K$12)*BD!$L$12)</f>
        <v>0</v>
      </c>
      <c r="BB8" s="237">
        <f ca="1">IF($A8="","",COUNTIF(INDIRECT("Planning!"&amp;VLOOKUP($A$1,tab_z,2,FALSE)&amp;(17+((ROW()-3)*7))&amp;":"&amp;VLOOKUP($A$1,tab_z,3,FALSE)&amp;(22+((ROW()-3)*7))),BD!$K$13)*BD!$L$13)</f>
        <v>0</v>
      </c>
      <c r="BC8" s="237">
        <f ca="1">IF($A8="","",COUNTIF(INDIRECT("Planning!"&amp;VLOOKUP($A$1,tab_z,2,FALSE)&amp;(17+((ROW()-3)*7))&amp;":"&amp;VLOOKUP($A$1,tab_z,3,FALSE)&amp;(22+((ROW()-3)*7))),BD!$K$14)*BD!$L$14)</f>
        <v>0</v>
      </c>
      <c r="BD8" s="237">
        <f ca="1">IF($A8="","",COUNTIF(INDIRECT("Planning!"&amp;VLOOKUP($A$1,tab_z,2,FALSE)&amp;(17+((ROW()-3)*7))&amp;":"&amp;VLOOKUP($A$1,tab_z,3,FALSE)&amp;(22+((ROW()-3)*7))),BD!$K$15)*BD!$L$15)</f>
        <v>0</v>
      </c>
      <c r="BE8" s="237">
        <f ca="1">IF($A8="","",COUNTIF(INDIRECT("Planning!"&amp;VLOOKUP($A$1,tab_z,2,FALSE)&amp;(17+((ROW()-3)*7))&amp;":"&amp;VLOOKUP($A$1,tab_z,3,FALSE)&amp;(22+((ROW()-3)*7))),BD!$K$16)*BD!$L$16)</f>
        <v>0</v>
      </c>
      <c r="BF8" s="237">
        <f ca="1">IF($A8="","",COUNTIF(INDIRECT("Planning!"&amp;VLOOKUP($A$1,tab_z,2,FALSE)&amp;(17+((ROW()-3)*7))&amp;":"&amp;VLOOKUP($A$1,tab_z,3,FALSE)&amp;(22+((ROW()-3)*7))),BD!$N$2)*BD!$O$2)</f>
        <v>0</v>
      </c>
      <c r="BG8" s="237">
        <f ca="1">IF($A8="","",COUNTIF(INDIRECT("Planning!"&amp;VLOOKUP($A$1,tab_z,2,FALSE)&amp;(17+((ROW()-3)*7))&amp;":"&amp;VLOOKUP($A$1,tab_z,3,FALSE)&amp;(22+((ROW()-3)*7))),BD!$N$3)*BD!$O$3)</f>
        <v>0</v>
      </c>
      <c r="BH8" s="237">
        <f ca="1">IF($A8="","",COUNTIF(INDIRECT("Planning!"&amp;VLOOKUP($A$1,tab_z,2,FALSE)&amp;(17+((ROW()-3)*7))&amp;":"&amp;VLOOKUP($A$1,tab_z,3,FALSE)&amp;(22+((ROW()-3)*7))),BD!$N$4)*BD!$O$4)</f>
        <v>0</v>
      </c>
      <c r="BI8" s="237">
        <f ca="1">IF($A8="","",COUNTIF(INDIRECT("Planning!"&amp;VLOOKUP($A$1,tab_z,2,FALSE)&amp;(17+((ROW()-3)*7))&amp;":"&amp;VLOOKUP($A$1,tab_z,3,FALSE)&amp;(22+((ROW()-3)*7))),BD!$N$5)*BD!$O$5)</f>
        <v>0</v>
      </c>
      <c r="BJ8" s="237">
        <f ca="1">IF($A8="","",COUNTIF(INDIRECT("Planning!"&amp;VLOOKUP($A$1,tab_z,2,FALSE)&amp;(17+((ROW()-3)*7))&amp;":"&amp;VLOOKUP($A$1,tab_z,3,FALSE)&amp;(22+((ROW()-3)*7))),BD!$Q$2)*BD!$R$2)</f>
        <v>0</v>
      </c>
      <c r="BK8" s="237">
        <f ca="1">IF($A8="","",COUNTIF(INDIRECT("Planning!"&amp;VLOOKUP($A$1,tab_z,2,FALSE)&amp;(17+((ROW()-3)*7))&amp;":"&amp;VLOOKUP($A$1,tab_z,3,FALSE)&amp;(22+((ROW()-3)*7))),BD!$Q$3)*BD!$R$3)</f>
        <v>0</v>
      </c>
      <c r="BL8" s="237">
        <f ca="1">IF($A8="","",COUNTIF(INDIRECT("Planning!"&amp;VLOOKUP($A$1,tab_z,2,FALSE)&amp;(17+((ROW()-3)*7))&amp;":"&amp;VLOOKUP($A$1,tab_z,3,FALSE)&amp;(22+((ROW()-3)*7))),BD!$Q$4)*BD!$R$4)</f>
        <v>0</v>
      </c>
      <c r="BM8" s="237">
        <f ca="1">IF($A8="","",COUNTIF(INDIRECT("Planning!"&amp;VLOOKUP($A$1,tab_z,2,FALSE)&amp;(17+((ROW()-3)*7))&amp;":"&amp;VLOOKUP($A$1,tab_z,3,FALSE)&amp;(22+((ROW()-3)*7))),BD!$Q$5)*BD!$R$5)</f>
        <v>0</v>
      </c>
      <c r="BN8" s="237">
        <f ca="1">IF($A8="","",COUNTIF(INDIRECT("Planning!"&amp;VLOOKUP($A$1,tab_z,2,FALSE)&amp;(17+((ROW()-3)*7))&amp;":"&amp;VLOOKUP($A$1,tab_z,3,FALSE)&amp;(22+((ROW()-3)*7))),BD!$T$2)*BD!$U$2)</f>
        <v>0</v>
      </c>
      <c r="BO8" s="237">
        <f ca="1">IF($A8="","",COUNTIF(INDIRECT("Planning!"&amp;VLOOKUP($A$1,tab_z,2,FALSE)&amp;(17+((ROW()-3)*7))&amp;":"&amp;VLOOKUP($A$1,tab_z,3,FALSE)&amp;(22+((ROW()-3)*7))),BD!$T$3)*BD!$U$3)</f>
        <v>0</v>
      </c>
      <c r="BP8" s="237">
        <f ca="1">IF($A8="","",COUNTIF(INDIRECT("Planning!"&amp;VLOOKUP($A$1,tab_z,2,FALSE)&amp;(17+((ROW()-3)*7))&amp;":"&amp;VLOOKUP($A$1,tab_z,3,FALSE)&amp;(22+((ROW()-3)*7))),BD!$T$4)*BD!$U$4)</f>
        <v>0</v>
      </c>
      <c r="BQ8" s="237">
        <f ca="1">IF($A8="","",COUNTIF(INDIRECT("Planning!"&amp;VLOOKUP($A$1,tab_z,2,FALSE)&amp;(17+((ROW()-3)*7))&amp;":"&amp;VLOOKUP($A$1,tab_z,3,FALSE)&amp;(22+((ROW()-3)*7))),BD!$T$5)*BD!$U$5)</f>
        <v>0</v>
      </c>
      <c r="BR8" s="237">
        <f ca="1">IF($A8="","",COUNTIF(INDIRECT("Planning!"&amp;VLOOKUP($A$1,tab_z,2,FALSE)&amp;(17+((ROW()-3)*7))&amp;":"&amp;VLOOKUP($A$1,tab_z,3,FALSE)&amp;(22+((ROW()-3)*7))),BD!$W$2)*BD!$X$2)</f>
        <v>0</v>
      </c>
      <c r="BS8" s="237">
        <f ca="1">IF($A8="","",COUNTIF(INDIRECT("Planning!"&amp;VLOOKUP($A$1,tab_z,2,FALSE)&amp;(17+((ROW()-3)*7))&amp;":"&amp;VLOOKUP($A$1,tab_z,3,FALSE)&amp;(22+((ROW()-3)*7))),BD!$W$3)*BD!$X$3)</f>
        <v>0</v>
      </c>
      <c r="BT8" s="237">
        <f ca="1">IF($A8="","",COUNTIF(INDIRECT("Planning!"&amp;VLOOKUP($A$1,tab_z,2,FALSE)&amp;(17+((ROW()-3)*7))&amp;":"&amp;VLOOKUP($A$1,tab_z,3,FALSE)&amp;(22+((ROW()-3)*7))),BD!$W$4)*BD!$X$4)</f>
        <v>0</v>
      </c>
      <c r="BU8" s="237">
        <f ca="1">IF($A8="","",COUNTIF(INDIRECT("Planning!"&amp;VLOOKUP($A$1,tab_z,2,FALSE)&amp;(17+((ROW()-3)*7))&amp;":"&amp;VLOOKUP($A$1,tab_z,3,FALSE)&amp;(22+((ROW()-3)*7))),BD!$W$5)*BD!$X$5)</f>
        <v>0</v>
      </c>
      <c r="BV8" s="237">
        <f ca="1">IF($A8="","",COUNTIF(INDIRECT("Planning!"&amp;VLOOKUP($A$1,tab_z,2,FALSE)&amp;(17+((ROW()-3)*7))&amp;":"&amp;VLOOKUP($A$1,tab_z,3,FALSE)&amp;(22+((ROW()-3)*7))),BD!$W$6)*BD!$X$6)</f>
        <v>0</v>
      </c>
      <c r="BW8" s="237">
        <f ca="1">IF($A8="","",COUNTIF(INDIRECT("Planning!"&amp;VLOOKUP($A$1,tab_z,2,FALSE)&amp;(17+((ROW()-3)*7))&amp;":"&amp;VLOOKUP($A$1,tab_z,3,FALSE)&amp;(22+((ROW()-3)*7))),BD!$Z$2)*BD!$AA$2)</f>
        <v>0</v>
      </c>
      <c r="BX8" s="237">
        <f ca="1">IF($A8="","",COUNTIF(INDIRECT("Planning!"&amp;VLOOKUP($A$1,tab_z,2,FALSE)&amp;(17+((ROW()-3)*7))&amp;":"&amp;VLOOKUP($A$1,tab_z,3,FALSE)&amp;(22+((ROW()-3)*7))),BD!$Z$3)*BD!$AA$3)</f>
        <v>0</v>
      </c>
    </row>
    <row r="9" spans="1:76" ht="18.75" customHeight="1">
      <c r="A9" s="237" t="str">
        <f ca="1">IF(INDIRECT("Planning!A"&amp;16+((ROW()-3)*7))&lt;&gt;"",INDIRECT("Planning!A"&amp;16+((ROW()-3)*7)),"")</f>
        <v>Personnel 07</v>
      </c>
      <c r="B9" s="237"/>
      <c r="C9" s="237">
        <f ca="1">IF(A9="","",Congés_Payés)</f>
        <v>25</v>
      </c>
      <c r="D9" s="237">
        <f ca="1">IFERROR(B9+C9-SUMPRODUCT((INDIRECT("Planning!A$15:A"&amp;15+((NB_Personnel)*7))=A9)*(INDIRECT("Planning!NJ$15:NJ"&amp;15+((NB_Personnel)*7)))),"")</f>
        <v>25</v>
      </c>
      <c r="E9" s="237">
        <f ca="1">IF($A9="","",SUM(INDIRECT("Planning!"&amp;VLOOKUP($A$1,tab_z,2,FALSE)&amp;(17+((ROW()-3)*7))&amp;":"&amp;VLOOKUP($A$1,tab_z,3,FALSE)&amp;(22+((ROW()-3)*7)))))</f>
        <v>0</v>
      </c>
      <c r="F9" s="237">
        <f ca="1">IF($A9="","",COUNTIF(INDIRECT("Planning!"&amp;VLOOKUP($A$1,tab_z,2,FALSE)&amp;(17+((ROW()-3)*7))&amp;":"&amp;VLOOKUP($A$1,tab_z,3,FALSE)&amp;(22+((ROW()-3)*7))),BD!$E$2)*BD!$F$2)</f>
        <v>0</v>
      </c>
      <c r="G9" s="237">
        <f ca="1">IF($A9="","",COUNTIF(INDIRECT("Planning!"&amp;VLOOKUP($A$1,tab_z,2,FALSE)&amp;(17+((ROW()-3)*7))&amp;":"&amp;VLOOKUP($A$1,tab_z,3,FALSE)&amp;(22+((ROW()-3)*7))),BD!$E$3)*BD!$F$3)</f>
        <v>0</v>
      </c>
      <c r="H9" s="237">
        <f ca="1">IF($A9="","",COUNTIF(INDIRECT("Planning!"&amp;VLOOKUP($A$1,tab_z,2,FALSE)&amp;(17+((ROW()-3)*7))&amp;":"&amp;VLOOKUP($A$1,tab_z,3,FALSE)&amp;(22+((ROW()-3)*7))),BD!$E$4)*BD!$F$4)</f>
        <v>0</v>
      </c>
      <c r="I9" s="237">
        <f ca="1">IF($A9="","",COUNTIF(INDIRECT("Planning!"&amp;VLOOKUP($A$1,tab_z,2,FALSE)&amp;(17+((ROW()-3)*7))&amp;":"&amp;VLOOKUP($A$1,tab_z,3,FALSE)&amp;(22+((ROW()-3)*7))),BD!$E$5)*BD!$F$5)</f>
        <v>0</v>
      </c>
      <c r="J9" s="237">
        <f ca="1">IF($A9="","",COUNTIF(INDIRECT("Planning!"&amp;VLOOKUP($A$1,tab_z,2,FALSE)&amp;(17+((ROW()-3)*7))&amp;":"&amp;VLOOKUP($A$1,tab_z,3,FALSE)&amp;(22+((ROW()-3)*7))),BD!$E$6)*BD!$F$6)</f>
        <v>0</v>
      </c>
      <c r="K9" s="237">
        <f ca="1">IF($A9="","",COUNTIF(INDIRECT("Planning!"&amp;VLOOKUP($A$1,tab_z,2,FALSE)&amp;(17+((ROW()-3)*7))&amp;":"&amp;VLOOKUP($A$1,tab_z,3,FALSE)&amp;(22+((ROW()-3)*7))),BD!$E$7)*BD!$F$7)</f>
        <v>0</v>
      </c>
      <c r="L9" s="237">
        <f ca="1">IF($A9="","",COUNTIF(INDIRECT("Planning!"&amp;VLOOKUP($A$1,tab_z,2,FALSE)&amp;(17+((ROW()-3)*7))&amp;":"&amp;VLOOKUP($A$1,tab_z,3,FALSE)&amp;(22+((ROW()-3)*7))),BD!$E$8)*BD!$F$8)</f>
        <v>0</v>
      </c>
      <c r="M9" s="237">
        <f ca="1">IF($A9="","",COUNTIF(INDIRECT("Planning!"&amp;VLOOKUP($A$1,tab_z,2,FALSE)&amp;(17+((ROW()-3)*7))&amp;":"&amp;VLOOKUP($A$1,tab_z,3,FALSE)&amp;(22+((ROW()-3)*7))),BD!$E$9)*BD!$F$9)</f>
        <v>0</v>
      </c>
      <c r="N9" s="237">
        <f ca="1">IF($A9="","",COUNTIF(INDIRECT("Planning!"&amp;VLOOKUP($A$1,tab_z,2,FALSE)&amp;(17+((ROW()-3)*7))&amp;":"&amp;VLOOKUP($A$1,tab_z,3,FALSE)&amp;(22+((ROW()-3)*7))),BD!$E$10)*BD!$F$10)</f>
        <v>0</v>
      </c>
      <c r="O9" s="237">
        <f ca="1">IF($A9="","",COUNTIF(INDIRECT("Planning!"&amp;VLOOKUP($A$1,tab_z,2,FALSE)&amp;(17+((ROW()-3)*7))&amp;":"&amp;VLOOKUP($A$1,tab_z,3,FALSE)&amp;(22+((ROW()-3)*7))),BD!$E$11)*BD!$F$11)</f>
        <v>0</v>
      </c>
      <c r="P9" s="237">
        <f ca="1">IF($A9="","",COUNTIF(INDIRECT("Planning!"&amp;VLOOKUP($A$1,tab_z,2,FALSE)&amp;(17+((ROW()-3)*7))&amp;":"&amp;VLOOKUP($A$1,tab_z,3,FALSE)&amp;(22+((ROW()-3)*7))),BD!$E$12)*BD!$F$12)</f>
        <v>0</v>
      </c>
      <c r="Q9" s="237">
        <f ca="1">IF($A9="","",COUNTIF(INDIRECT("Planning!"&amp;VLOOKUP($A$1,tab_z,2,FALSE)&amp;(17+((ROW()-3)*7))&amp;":"&amp;VLOOKUP($A$1,tab_z,3,FALSE)&amp;(22+((ROW()-3)*7))),BD!$E$13)*BD!$F$13)</f>
        <v>0</v>
      </c>
      <c r="R9" s="237">
        <f ca="1">IF($A9="","",COUNTIF(INDIRECT("Planning!"&amp;VLOOKUP($A$1,tab_z,2,FALSE)&amp;(17+((ROW()-3)*7))&amp;":"&amp;VLOOKUP($A$1,tab_z,3,FALSE)&amp;(22+((ROW()-3)*7))),BD!$E$14)*BD!$F$14)</f>
        <v>0</v>
      </c>
      <c r="S9" s="237">
        <f ca="1">IF($A9="","",COUNTIF(INDIRECT("Planning!"&amp;VLOOKUP($A$1,tab_z,2,FALSE)&amp;(17+((ROW()-3)*7))&amp;":"&amp;VLOOKUP($A$1,tab_z,3,FALSE)&amp;(22+((ROW()-3)*7))),BD!$E$15)*BD!$F$15)</f>
        <v>0</v>
      </c>
      <c r="T9" s="237">
        <f ca="1">IF($A9="","",COUNTIF(INDIRECT("Planning!"&amp;VLOOKUP($A$1,tab_z,2,FALSE)&amp;(17+((ROW()-3)*7))&amp;":"&amp;VLOOKUP($A$1,tab_z,3,FALSE)&amp;(22+((ROW()-3)*7))),BD!$E$16)*BD!$F$16)</f>
        <v>0</v>
      </c>
      <c r="U9" s="237">
        <f ca="1">IF($A9="","",COUNTIF(INDIRECT("Planning!"&amp;VLOOKUP($A$1,tab_z,2,FALSE)&amp;(17+((ROW()-3)*7))&amp;":"&amp;VLOOKUP($A$1,tab_z,3,FALSE)&amp;(22+((ROW()-3)*7))),BD!$E$17)*BD!$F$17)</f>
        <v>0</v>
      </c>
      <c r="V9" s="237">
        <f ca="1">IF($A9="","",COUNTIF(INDIRECT("Planning!"&amp;VLOOKUP($A$1,tab_z,2,FALSE)&amp;(17+((ROW()-3)*7))&amp;":"&amp;VLOOKUP($A$1,tab_z,3,FALSE)&amp;(22+((ROW()-3)*7))),BD!$E$18)*BD!$F$18)</f>
        <v>0</v>
      </c>
      <c r="W9" s="237">
        <f ca="1">IF($A9="","",COUNTIF(INDIRECT("Planning!"&amp;VLOOKUP($A$1,tab_z,2,FALSE)&amp;(17+((ROW()-3)*7))&amp;":"&amp;VLOOKUP($A$1,tab_z,3,FALSE)&amp;(22+((ROW()-3)*7))),BD!$E$19)*BD!$F$19)</f>
        <v>0</v>
      </c>
      <c r="X9" s="237">
        <f ca="1">IF($A9="","",COUNTIF(INDIRECT("Planning!"&amp;VLOOKUP($A$1,tab_z,2,FALSE)&amp;(17+((ROW()-3)*7))&amp;":"&amp;VLOOKUP($A$1,tab_z,3,FALSE)&amp;(22+((ROW()-3)*7))),BD!$E$20)*BD!$F$20)</f>
        <v>0</v>
      </c>
      <c r="Y9" s="237">
        <f ca="1">IF($A9="","",COUNTIF(INDIRECT("Planning!"&amp;VLOOKUP($A$1,tab_z,2,FALSE)&amp;(17+((ROW()-3)*7))&amp;":"&amp;VLOOKUP($A$1,tab_z,3,FALSE)&amp;(22+((ROW()-3)*7))),BD!$E$21)*BD!$F$21)</f>
        <v>0</v>
      </c>
      <c r="Z9" s="237">
        <f ca="1">IF($A9="","",COUNTIF(INDIRECT("Planning!"&amp;VLOOKUP($A$1,tab_z,2,FALSE)&amp;(17+((ROW()-3)*7))&amp;":"&amp;VLOOKUP($A$1,tab_z,3,FALSE)&amp;(22+((ROW()-3)*7))),BD!$E$22)*BD!$F$22)</f>
        <v>0</v>
      </c>
      <c r="AA9" s="237">
        <f ca="1">IF($A9="","",COUNTIF(INDIRECT("Planning!"&amp;VLOOKUP($A$1,tab_z,2,FALSE)&amp;(17+((ROW()-3)*7))&amp;":"&amp;VLOOKUP($A$1,tab_z,3,FALSE)&amp;(22+((ROW()-3)*7))),BD!$E$23)*BD!$F$23)</f>
        <v>0</v>
      </c>
      <c r="AB9" s="237">
        <f ca="1">IF($A9="","",COUNTIF(INDIRECT("Planning!"&amp;VLOOKUP($A$1,tab_z,2,FALSE)&amp;(17+((ROW()-3)*7))&amp;":"&amp;VLOOKUP($A$1,tab_z,3,FALSE)&amp;(22+((ROW()-3)*7))),BD!$E$24)*BD!$F$24)</f>
        <v>0</v>
      </c>
      <c r="AC9" s="237">
        <f ca="1">IF($A9="","",COUNTIF(INDIRECT("Planning!"&amp;VLOOKUP($A$1,tab_z,2,FALSE)&amp;(17+((ROW()-3)*7))&amp;":"&amp;VLOOKUP($A$1,tab_z,3,FALSE)&amp;(22+((ROW()-3)*7))),BD!$E$25)*BD!$F$25)</f>
        <v>0</v>
      </c>
      <c r="AD9" s="237">
        <f ca="1">IF($A9="","",COUNTIF(INDIRECT("Planning!"&amp;VLOOKUP($A$1,tab_z,2,FALSE)&amp;(17+((ROW()-3)*7))&amp;":"&amp;VLOOKUP($A$1,tab_z,3,FALSE)&amp;(22+((ROW()-3)*7))),BD!$E$26)*BD!$F$26)</f>
        <v>0</v>
      </c>
      <c r="AE9" s="237">
        <f ca="1">IF($A9="","",COUNTIF(INDIRECT("Planning!"&amp;VLOOKUP($A$1,tab_z,2,FALSE)&amp;(17+((ROW()-3)*7))&amp;":"&amp;VLOOKUP($A$1,tab_z,3,FALSE)&amp;(22+((ROW()-3)*7))),BD!$E$27)*BD!$F$27)</f>
        <v>0</v>
      </c>
      <c r="AF9" s="237">
        <f ca="1">IF($A9="","",COUNTIF(INDIRECT("Planning!"&amp;VLOOKUP($A$1,tab_z,2,FALSE)&amp;(17+((ROW()-3)*7))&amp;":"&amp;VLOOKUP($A$1,tab_z,3,FALSE)&amp;(22+((ROW()-3)*7))),BD!$E$28)*BD!$F$28)</f>
        <v>0</v>
      </c>
      <c r="AG9" s="237">
        <f ca="1">IF($A9="","",COUNTIF(INDIRECT("Planning!"&amp;VLOOKUP($A$1,tab_z,2,FALSE)&amp;(17+((ROW()-3)*7))&amp;":"&amp;VLOOKUP($A$1,tab_z,3,FALSE)&amp;(22+((ROW()-3)*7))),BD!$E$29)*BD!$F$29)</f>
        <v>0</v>
      </c>
      <c r="AH9" s="237">
        <f ca="1">IF($A9="","",COUNTIF(INDIRECT("Planning!"&amp;VLOOKUP($A$1,tab_z,2,FALSE)&amp;(17+((ROW()-3)*7))&amp;":"&amp;VLOOKUP($A$1,tab_z,3,FALSE)&amp;(22+((ROW()-3)*7))),BD!$H$2)*BD!$I$2)</f>
        <v>0</v>
      </c>
      <c r="AI9" s="237">
        <f ca="1">IF($A9="","",COUNTIF(INDIRECT("Planning!"&amp;VLOOKUP($A$1,tab_z,2,FALSE)&amp;(17+((ROW()-3)*7))&amp;":"&amp;VLOOKUP($A$1,tab_z,3,FALSE)&amp;(22+((ROW()-3)*7))),BD!$H$3)*BD!$I$3)</f>
        <v>0</v>
      </c>
      <c r="AJ9" s="237">
        <f ca="1">IF($A9="","",COUNTIF(INDIRECT("Planning!"&amp;VLOOKUP($A$1,tab_z,2,FALSE)&amp;(17+((ROW()-3)*7))&amp;":"&amp;VLOOKUP($A$1,tab_z,3,FALSE)&amp;(22+((ROW()-3)*7))),BD!$H$4)*BD!$I$4)</f>
        <v>0</v>
      </c>
      <c r="AK9" s="237">
        <f ca="1">IF($A9="","",COUNTIF(INDIRECT("Planning!"&amp;VLOOKUP($A$1,tab_z,2,FALSE)&amp;(17+((ROW()-3)*7))&amp;":"&amp;VLOOKUP($A$1,tab_z,3,FALSE)&amp;(22+((ROW()-3)*7))),BD!$H$5)*BD!$I$5)</f>
        <v>0</v>
      </c>
      <c r="AL9" s="237">
        <f ca="1">IF($A9="","",COUNTIF(INDIRECT("Planning!"&amp;VLOOKUP($A$1,tab_z,2,FALSE)&amp;(17+((ROW()-3)*7))&amp;":"&amp;VLOOKUP($A$1,tab_z,3,FALSE)&amp;(22+((ROW()-3)*7))),BD!$H$6)*BD!$I$6)</f>
        <v>0</v>
      </c>
      <c r="AM9" s="237">
        <f ca="1">IF($A9="","",COUNTIF(INDIRECT("Planning!"&amp;VLOOKUP($A$1,tab_z,2,FALSE)&amp;(17+((ROW()-3)*7))&amp;":"&amp;VLOOKUP($A$1,tab_z,3,FALSE)&amp;(22+((ROW()-3)*7))),BD!$H$7)*BD!$I$7)</f>
        <v>0</v>
      </c>
      <c r="AN9" s="237">
        <f ca="1">IF($A9="","",COUNTIF(INDIRECT("Planning!"&amp;VLOOKUP($A$1,tab_z,2,FALSE)&amp;(17+((ROW()-3)*7))&amp;":"&amp;VLOOKUP($A$1,tab_z,3,FALSE)&amp;(22+((ROW()-3)*7))),BD!$H$8)*BD!$I$8)</f>
        <v>0</v>
      </c>
      <c r="AO9" s="237">
        <f ca="1">IF($A9="","",COUNTIF(INDIRECT("Planning!"&amp;VLOOKUP($A$1,tab_z,2,FALSE)&amp;(17+((ROW()-3)*7))&amp;":"&amp;VLOOKUP($A$1,tab_z,3,FALSE)&amp;(22+((ROW()-3)*7))),BD!$H$9)*BD!$I$9)</f>
        <v>0</v>
      </c>
      <c r="AP9" s="237">
        <f ca="1">IF($A9="","",COUNTIF(INDIRECT("Planning!"&amp;VLOOKUP($A$1,tab_z,2,FALSE)&amp;(17+((ROW()-3)*7))&amp;":"&amp;VLOOKUP($A$1,tab_z,3,FALSE)&amp;(22+((ROW()-3)*7))),BD!$H$10)*BD!$I$10)</f>
        <v>0</v>
      </c>
      <c r="AQ9" s="237">
        <f ca="1">IF($A9="","",COUNTIF(INDIRECT("Planning!"&amp;VLOOKUP($A$1,tab_z,2,FALSE)&amp;(17+((ROW()-3)*7))&amp;":"&amp;VLOOKUP($A$1,tab_z,3,FALSE)&amp;(22+((ROW()-3)*7))),BD!$K$2)*BD!$L$2)</f>
        <v>0</v>
      </c>
      <c r="AR9" s="237">
        <f ca="1">IF($A9="","",COUNTIF(INDIRECT("Planning!"&amp;VLOOKUP($A$1,tab_z,2,FALSE)&amp;(17+((ROW()-3)*7))&amp;":"&amp;VLOOKUP($A$1,tab_z,3,FALSE)&amp;(22+((ROW()-3)*7))),BD!$K$3)*BD!$L$3)</f>
        <v>0</v>
      </c>
      <c r="AS9" s="237">
        <f ca="1">IF($A9="","",COUNTIF(INDIRECT("Planning!"&amp;VLOOKUP($A$1,tab_z,2,FALSE)&amp;(17+((ROW()-3)*7))&amp;":"&amp;VLOOKUP($A$1,tab_z,3,FALSE)&amp;(22+((ROW()-3)*7))),BD!$K$4)*BD!$L$4)</f>
        <v>0</v>
      </c>
      <c r="AT9" s="237">
        <f ca="1">IF($A9="","",COUNTIF(INDIRECT("Planning!"&amp;VLOOKUP($A$1,tab_z,2,FALSE)&amp;(17+((ROW()-3)*7))&amp;":"&amp;VLOOKUP($A$1,tab_z,3,FALSE)&amp;(22+((ROW()-3)*7))),BD!$K$5)*BD!$L$5)</f>
        <v>0</v>
      </c>
      <c r="AU9" s="237">
        <f ca="1">IF($A9="","",COUNTIF(INDIRECT("Planning!"&amp;VLOOKUP($A$1,tab_z,2,FALSE)&amp;(17+((ROW()-3)*7))&amp;":"&amp;VLOOKUP($A$1,tab_z,3,FALSE)&amp;(22+((ROW()-3)*7))),BD!$K$6)*BD!$L$6)</f>
        <v>0</v>
      </c>
      <c r="AV9" s="237">
        <f ca="1">IF($A9="","",COUNTIF(INDIRECT("Planning!"&amp;VLOOKUP($A$1,tab_z,2,FALSE)&amp;(17+((ROW()-3)*7))&amp;":"&amp;VLOOKUP($A$1,tab_z,3,FALSE)&amp;(22+((ROW()-3)*7))),BD!$K$7)*BD!$L$7)</f>
        <v>0</v>
      </c>
      <c r="AW9" s="237">
        <f ca="1">IF($A9="","",COUNTIF(INDIRECT("Planning!"&amp;VLOOKUP($A$1,tab_z,2,FALSE)&amp;(17+((ROW()-3)*7))&amp;":"&amp;VLOOKUP($A$1,tab_z,3,FALSE)&amp;(22+((ROW()-3)*7))),BD!$K$8)*BD!$L$8)</f>
        <v>0</v>
      </c>
      <c r="AX9" s="237">
        <f ca="1">IF($A9="","",COUNTIF(INDIRECT("Planning!"&amp;VLOOKUP($A$1,tab_z,2,FALSE)&amp;(17+((ROW()-3)*7))&amp;":"&amp;VLOOKUP($A$1,tab_z,3,FALSE)&amp;(22+((ROW()-3)*7))),BD!$K$9)*BD!$L$9)</f>
        <v>0</v>
      </c>
      <c r="AY9" s="237">
        <f ca="1">IF($A9="","",COUNTIF(INDIRECT("Planning!"&amp;VLOOKUP($A$1,tab_z,2,FALSE)&amp;(17+((ROW()-3)*7))&amp;":"&amp;VLOOKUP($A$1,tab_z,3,FALSE)&amp;(22+((ROW()-3)*7))),BD!$K$10)*BD!$L$10)</f>
        <v>0</v>
      </c>
      <c r="AZ9" s="237">
        <f ca="1">IF($A9="","",COUNTIF(INDIRECT("Planning!"&amp;VLOOKUP($A$1,tab_z,2,FALSE)&amp;(17+((ROW()-3)*7))&amp;":"&amp;VLOOKUP($A$1,tab_z,3,FALSE)&amp;(22+((ROW()-3)*7))),BD!$K$11)*BD!$L$11)</f>
        <v>0</v>
      </c>
      <c r="BA9" s="237">
        <f ca="1">IF($A9="","",COUNTIF(INDIRECT("Planning!"&amp;VLOOKUP($A$1,tab_z,2,FALSE)&amp;(17+((ROW()-3)*7))&amp;":"&amp;VLOOKUP($A$1,tab_z,3,FALSE)&amp;(22+((ROW()-3)*7))),BD!$K$12)*BD!$L$12)</f>
        <v>0</v>
      </c>
      <c r="BB9" s="237">
        <f ca="1">IF($A9="","",COUNTIF(INDIRECT("Planning!"&amp;VLOOKUP($A$1,tab_z,2,FALSE)&amp;(17+((ROW()-3)*7))&amp;":"&amp;VLOOKUP($A$1,tab_z,3,FALSE)&amp;(22+((ROW()-3)*7))),BD!$K$13)*BD!$L$13)</f>
        <v>0</v>
      </c>
      <c r="BC9" s="237">
        <f ca="1">IF($A9="","",COUNTIF(INDIRECT("Planning!"&amp;VLOOKUP($A$1,tab_z,2,FALSE)&amp;(17+((ROW()-3)*7))&amp;":"&amp;VLOOKUP($A$1,tab_z,3,FALSE)&amp;(22+((ROW()-3)*7))),BD!$K$14)*BD!$L$14)</f>
        <v>0</v>
      </c>
      <c r="BD9" s="237">
        <f ca="1">IF($A9="","",COUNTIF(INDIRECT("Planning!"&amp;VLOOKUP($A$1,tab_z,2,FALSE)&amp;(17+((ROW()-3)*7))&amp;":"&amp;VLOOKUP($A$1,tab_z,3,FALSE)&amp;(22+((ROW()-3)*7))),BD!$K$15)*BD!$L$15)</f>
        <v>0</v>
      </c>
      <c r="BE9" s="237">
        <f ca="1">IF($A9="","",COUNTIF(INDIRECT("Planning!"&amp;VLOOKUP($A$1,tab_z,2,FALSE)&amp;(17+((ROW()-3)*7))&amp;":"&amp;VLOOKUP($A$1,tab_z,3,FALSE)&amp;(22+((ROW()-3)*7))),BD!$K$16)*BD!$L$16)</f>
        <v>0</v>
      </c>
      <c r="BF9" s="237">
        <f ca="1">IF($A9="","",COUNTIF(INDIRECT("Planning!"&amp;VLOOKUP($A$1,tab_z,2,FALSE)&amp;(17+((ROW()-3)*7))&amp;":"&amp;VLOOKUP($A$1,tab_z,3,FALSE)&amp;(22+((ROW()-3)*7))),BD!$N$2)*BD!$O$2)</f>
        <v>0</v>
      </c>
      <c r="BG9" s="237">
        <f ca="1">IF($A9="","",COUNTIF(INDIRECT("Planning!"&amp;VLOOKUP($A$1,tab_z,2,FALSE)&amp;(17+((ROW()-3)*7))&amp;":"&amp;VLOOKUP($A$1,tab_z,3,FALSE)&amp;(22+((ROW()-3)*7))),BD!$N$3)*BD!$O$3)</f>
        <v>0</v>
      </c>
      <c r="BH9" s="237">
        <f ca="1">IF($A9="","",COUNTIF(INDIRECT("Planning!"&amp;VLOOKUP($A$1,tab_z,2,FALSE)&amp;(17+((ROW()-3)*7))&amp;":"&amp;VLOOKUP($A$1,tab_z,3,FALSE)&amp;(22+((ROW()-3)*7))),BD!$N$4)*BD!$O$4)</f>
        <v>0</v>
      </c>
      <c r="BI9" s="237">
        <f ca="1">IF($A9="","",COUNTIF(INDIRECT("Planning!"&amp;VLOOKUP($A$1,tab_z,2,FALSE)&amp;(17+((ROW()-3)*7))&amp;":"&amp;VLOOKUP($A$1,tab_z,3,FALSE)&amp;(22+((ROW()-3)*7))),BD!$N$5)*BD!$O$5)</f>
        <v>0</v>
      </c>
      <c r="BJ9" s="237">
        <f ca="1">IF($A9="","",COUNTIF(INDIRECT("Planning!"&amp;VLOOKUP($A$1,tab_z,2,FALSE)&amp;(17+((ROW()-3)*7))&amp;":"&amp;VLOOKUP($A$1,tab_z,3,FALSE)&amp;(22+((ROW()-3)*7))),BD!$Q$2)*BD!$R$2)</f>
        <v>0</v>
      </c>
      <c r="BK9" s="237">
        <f ca="1">IF($A9="","",COUNTIF(INDIRECT("Planning!"&amp;VLOOKUP($A$1,tab_z,2,FALSE)&amp;(17+((ROW()-3)*7))&amp;":"&amp;VLOOKUP($A$1,tab_z,3,FALSE)&amp;(22+((ROW()-3)*7))),BD!$Q$3)*BD!$R$3)</f>
        <v>0</v>
      </c>
      <c r="BL9" s="237">
        <f ca="1">IF($A9="","",COUNTIF(INDIRECT("Planning!"&amp;VLOOKUP($A$1,tab_z,2,FALSE)&amp;(17+((ROW()-3)*7))&amp;":"&amp;VLOOKUP($A$1,tab_z,3,FALSE)&amp;(22+((ROW()-3)*7))),BD!$Q$4)*BD!$R$4)</f>
        <v>0</v>
      </c>
      <c r="BM9" s="237">
        <f ca="1">IF($A9="","",COUNTIF(INDIRECT("Planning!"&amp;VLOOKUP($A$1,tab_z,2,FALSE)&amp;(17+((ROW()-3)*7))&amp;":"&amp;VLOOKUP($A$1,tab_z,3,FALSE)&amp;(22+((ROW()-3)*7))),BD!$Q$5)*BD!$R$5)</f>
        <v>0</v>
      </c>
      <c r="BN9" s="237">
        <f ca="1">IF($A9="","",COUNTIF(INDIRECT("Planning!"&amp;VLOOKUP($A$1,tab_z,2,FALSE)&amp;(17+((ROW()-3)*7))&amp;":"&amp;VLOOKUP($A$1,tab_z,3,FALSE)&amp;(22+((ROW()-3)*7))),BD!$T$2)*BD!$U$2)</f>
        <v>0</v>
      </c>
      <c r="BO9" s="237">
        <f ca="1">IF($A9="","",COUNTIF(INDIRECT("Planning!"&amp;VLOOKUP($A$1,tab_z,2,FALSE)&amp;(17+((ROW()-3)*7))&amp;":"&amp;VLOOKUP($A$1,tab_z,3,FALSE)&amp;(22+((ROW()-3)*7))),BD!$T$3)*BD!$U$3)</f>
        <v>0</v>
      </c>
      <c r="BP9" s="237">
        <f ca="1">IF($A9="","",COUNTIF(INDIRECT("Planning!"&amp;VLOOKUP($A$1,tab_z,2,FALSE)&amp;(17+((ROW()-3)*7))&amp;":"&amp;VLOOKUP($A$1,tab_z,3,FALSE)&amp;(22+((ROW()-3)*7))),BD!$T$4)*BD!$U$4)</f>
        <v>0</v>
      </c>
      <c r="BQ9" s="237">
        <f ca="1">IF($A9="","",COUNTIF(INDIRECT("Planning!"&amp;VLOOKUP($A$1,tab_z,2,FALSE)&amp;(17+((ROW()-3)*7))&amp;":"&amp;VLOOKUP($A$1,tab_z,3,FALSE)&amp;(22+((ROW()-3)*7))),BD!$T$5)*BD!$U$5)</f>
        <v>0</v>
      </c>
      <c r="BR9" s="237">
        <f ca="1">IF($A9="","",COUNTIF(INDIRECT("Planning!"&amp;VLOOKUP($A$1,tab_z,2,FALSE)&amp;(17+((ROW()-3)*7))&amp;":"&amp;VLOOKUP($A$1,tab_z,3,FALSE)&amp;(22+((ROW()-3)*7))),BD!$W$2)*BD!$X$2)</f>
        <v>0</v>
      </c>
      <c r="BS9" s="237">
        <f ca="1">IF($A9="","",COUNTIF(INDIRECT("Planning!"&amp;VLOOKUP($A$1,tab_z,2,FALSE)&amp;(17+((ROW()-3)*7))&amp;":"&amp;VLOOKUP($A$1,tab_z,3,FALSE)&amp;(22+((ROW()-3)*7))),BD!$W$3)*BD!$X$3)</f>
        <v>0</v>
      </c>
      <c r="BT9" s="237">
        <f ca="1">IF($A9="","",COUNTIF(INDIRECT("Planning!"&amp;VLOOKUP($A$1,tab_z,2,FALSE)&amp;(17+((ROW()-3)*7))&amp;":"&amp;VLOOKUP($A$1,tab_z,3,FALSE)&amp;(22+((ROW()-3)*7))),BD!$W$4)*BD!$X$4)</f>
        <v>0</v>
      </c>
      <c r="BU9" s="237">
        <f ca="1">IF($A9="","",COUNTIF(INDIRECT("Planning!"&amp;VLOOKUP($A$1,tab_z,2,FALSE)&amp;(17+((ROW()-3)*7))&amp;":"&amp;VLOOKUP($A$1,tab_z,3,FALSE)&amp;(22+((ROW()-3)*7))),BD!$W$5)*BD!$X$5)</f>
        <v>0</v>
      </c>
      <c r="BV9" s="237">
        <f ca="1">IF($A9="","",COUNTIF(INDIRECT("Planning!"&amp;VLOOKUP($A$1,tab_z,2,FALSE)&amp;(17+((ROW()-3)*7))&amp;":"&amp;VLOOKUP($A$1,tab_z,3,FALSE)&amp;(22+((ROW()-3)*7))),BD!$W$6)*BD!$X$6)</f>
        <v>0</v>
      </c>
      <c r="BW9" s="237">
        <f ca="1">IF($A9="","",COUNTIF(INDIRECT("Planning!"&amp;VLOOKUP($A$1,tab_z,2,FALSE)&amp;(17+((ROW()-3)*7))&amp;":"&amp;VLOOKUP($A$1,tab_z,3,FALSE)&amp;(22+((ROW()-3)*7))),BD!$Z$2)*BD!$AA$2)</f>
        <v>0</v>
      </c>
      <c r="BX9" s="237">
        <f ca="1">IF($A9="","",COUNTIF(INDIRECT("Planning!"&amp;VLOOKUP($A$1,tab_z,2,FALSE)&amp;(17+((ROW()-3)*7))&amp;":"&amp;VLOOKUP($A$1,tab_z,3,FALSE)&amp;(22+((ROW()-3)*7))),BD!$Z$3)*BD!$AA$3)</f>
        <v>0</v>
      </c>
    </row>
    <row r="10" spans="1:76" ht="18.75" customHeight="1">
      <c r="A10" s="237" t="str">
        <f ca="1">IF(INDIRECT("Planning!A"&amp;16+((ROW()-3)*7))&lt;&gt;"",INDIRECT("Planning!A"&amp;16+((ROW()-3)*7)),"")</f>
        <v>Personnel 08</v>
      </c>
      <c r="B10" s="237"/>
      <c r="C10" s="237">
        <f ca="1">IF(A10="","",Congés_Payés)</f>
        <v>25</v>
      </c>
      <c r="D10" s="237">
        <f ca="1">IFERROR(B10+C10-SUMPRODUCT((INDIRECT("Planning!A$15:A"&amp;15+((NB_Personnel)*7))=A10)*(INDIRECT("Planning!NJ$15:NJ"&amp;15+((NB_Personnel)*7)))),"")</f>
        <v>25</v>
      </c>
      <c r="E10" s="237">
        <f ca="1">IF($A10="","",SUM(INDIRECT("Planning!"&amp;VLOOKUP($A$1,tab_z,2,FALSE)&amp;(17+((ROW()-3)*7))&amp;":"&amp;VLOOKUP($A$1,tab_z,3,FALSE)&amp;(22+((ROW()-3)*7)))))</f>
        <v>0</v>
      </c>
      <c r="F10" s="237">
        <f ca="1">IF($A10="","",COUNTIF(INDIRECT("Planning!"&amp;VLOOKUP($A$1,tab_z,2,FALSE)&amp;(17+((ROW()-3)*7))&amp;":"&amp;VLOOKUP($A$1,tab_z,3,FALSE)&amp;(22+((ROW()-3)*7))),BD!$E$2)*BD!$F$2)</f>
        <v>0</v>
      </c>
      <c r="G10" s="237">
        <f ca="1">IF($A10="","",COUNTIF(INDIRECT("Planning!"&amp;VLOOKUP($A$1,tab_z,2,FALSE)&amp;(17+((ROW()-3)*7))&amp;":"&amp;VLOOKUP($A$1,tab_z,3,FALSE)&amp;(22+((ROW()-3)*7))),BD!$E$3)*BD!$F$3)</f>
        <v>0</v>
      </c>
      <c r="H10" s="237">
        <f ca="1">IF($A10="","",COUNTIF(INDIRECT("Planning!"&amp;VLOOKUP($A$1,tab_z,2,FALSE)&amp;(17+((ROW()-3)*7))&amp;":"&amp;VLOOKUP($A$1,tab_z,3,FALSE)&amp;(22+((ROW()-3)*7))),BD!$E$4)*BD!$F$4)</f>
        <v>0</v>
      </c>
      <c r="I10" s="237">
        <f ca="1">IF($A10="","",COUNTIF(INDIRECT("Planning!"&amp;VLOOKUP($A$1,tab_z,2,FALSE)&amp;(17+((ROW()-3)*7))&amp;":"&amp;VLOOKUP($A$1,tab_z,3,FALSE)&amp;(22+((ROW()-3)*7))),BD!$E$5)*BD!$F$5)</f>
        <v>0</v>
      </c>
      <c r="J10" s="237">
        <f ca="1">IF($A10="","",COUNTIF(INDIRECT("Planning!"&amp;VLOOKUP($A$1,tab_z,2,FALSE)&amp;(17+((ROW()-3)*7))&amp;":"&amp;VLOOKUP($A$1,tab_z,3,FALSE)&amp;(22+((ROW()-3)*7))),BD!$E$6)*BD!$F$6)</f>
        <v>0</v>
      </c>
      <c r="K10" s="237">
        <f ca="1">IF($A10="","",COUNTIF(INDIRECT("Planning!"&amp;VLOOKUP($A$1,tab_z,2,FALSE)&amp;(17+((ROW()-3)*7))&amp;":"&amp;VLOOKUP($A$1,tab_z,3,FALSE)&amp;(22+((ROW()-3)*7))),BD!$E$7)*BD!$F$7)</f>
        <v>0</v>
      </c>
      <c r="L10" s="237">
        <f ca="1">IF($A10="","",COUNTIF(INDIRECT("Planning!"&amp;VLOOKUP($A$1,tab_z,2,FALSE)&amp;(17+((ROW()-3)*7))&amp;":"&amp;VLOOKUP($A$1,tab_z,3,FALSE)&amp;(22+((ROW()-3)*7))),BD!$E$8)*BD!$F$8)</f>
        <v>0</v>
      </c>
      <c r="M10" s="237">
        <f ca="1">IF($A10="","",COUNTIF(INDIRECT("Planning!"&amp;VLOOKUP($A$1,tab_z,2,FALSE)&amp;(17+((ROW()-3)*7))&amp;":"&amp;VLOOKUP($A$1,tab_z,3,FALSE)&amp;(22+((ROW()-3)*7))),BD!$E$9)*BD!$F$9)</f>
        <v>0</v>
      </c>
      <c r="N10" s="237">
        <f ca="1">IF($A10="","",COUNTIF(INDIRECT("Planning!"&amp;VLOOKUP($A$1,tab_z,2,FALSE)&amp;(17+((ROW()-3)*7))&amp;":"&amp;VLOOKUP($A$1,tab_z,3,FALSE)&amp;(22+((ROW()-3)*7))),BD!$E$10)*BD!$F$10)</f>
        <v>0</v>
      </c>
      <c r="O10" s="237">
        <f ca="1">IF($A10="","",COUNTIF(INDIRECT("Planning!"&amp;VLOOKUP($A$1,tab_z,2,FALSE)&amp;(17+((ROW()-3)*7))&amp;":"&amp;VLOOKUP($A$1,tab_z,3,FALSE)&amp;(22+((ROW()-3)*7))),BD!$E$11)*BD!$F$11)</f>
        <v>0</v>
      </c>
      <c r="P10" s="237">
        <f ca="1">IF($A10="","",COUNTIF(INDIRECT("Planning!"&amp;VLOOKUP($A$1,tab_z,2,FALSE)&amp;(17+((ROW()-3)*7))&amp;":"&amp;VLOOKUP($A$1,tab_z,3,FALSE)&amp;(22+((ROW()-3)*7))),BD!$E$12)*BD!$F$12)</f>
        <v>0</v>
      </c>
      <c r="Q10" s="237">
        <f ca="1">IF($A10="","",COUNTIF(INDIRECT("Planning!"&amp;VLOOKUP($A$1,tab_z,2,FALSE)&amp;(17+((ROW()-3)*7))&amp;":"&amp;VLOOKUP($A$1,tab_z,3,FALSE)&amp;(22+((ROW()-3)*7))),BD!$E$13)*BD!$F$13)</f>
        <v>0</v>
      </c>
      <c r="R10" s="237">
        <f ca="1">IF($A10="","",COUNTIF(INDIRECT("Planning!"&amp;VLOOKUP($A$1,tab_z,2,FALSE)&amp;(17+((ROW()-3)*7))&amp;":"&amp;VLOOKUP($A$1,tab_z,3,FALSE)&amp;(22+((ROW()-3)*7))),BD!$E$14)*BD!$F$14)</f>
        <v>0</v>
      </c>
      <c r="S10" s="237">
        <f ca="1">IF($A10="","",COUNTIF(INDIRECT("Planning!"&amp;VLOOKUP($A$1,tab_z,2,FALSE)&amp;(17+((ROW()-3)*7))&amp;":"&amp;VLOOKUP($A$1,tab_z,3,FALSE)&amp;(22+((ROW()-3)*7))),BD!$E$15)*BD!$F$15)</f>
        <v>0</v>
      </c>
      <c r="T10" s="237">
        <f ca="1">IF($A10="","",COUNTIF(INDIRECT("Planning!"&amp;VLOOKUP($A$1,tab_z,2,FALSE)&amp;(17+((ROW()-3)*7))&amp;":"&amp;VLOOKUP($A$1,tab_z,3,FALSE)&amp;(22+((ROW()-3)*7))),BD!$E$16)*BD!$F$16)</f>
        <v>0</v>
      </c>
      <c r="U10" s="237">
        <f ca="1">IF($A10="","",COUNTIF(INDIRECT("Planning!"&amp;VLOOKUP($A$1,tab_z,2,FALSE)&amp;(17+((ROW()-3)*7))&amp;":"&amp;VLOOKUP($A$1,tab_z,3,FALSE)&amp;(22+((ROW()-3)*7))),BD!$E$17)*BD!$F$17)</f>
        <v>0</v>
      </c>
      <c r="V10" s="237">
        <f ca="1">IF($A10="","",COUNTIF(INDIRECT("Planning!"&amp;VLOOKUP($A$1,tab_z,2,FALSE)&amp;(17+((ROW()-3)*7))&amp;":"&amp;VLOOKUP($A$1,tab_z,3,FALSE)&amp;(22+((ROW()-3)*7))),BD!$E$18)*BD!$F$18)</f>
        <v>0</v>
      </c>
      <c r="W10" s="237">
        <f ca="1">IF($A10="","",COUNTIF(INDIRECT("Planning!"&amp;VLOOKUP($A$1,tab_z,2,FALSE)&amp;(17+((ROW()-3)*7))&amp;":"&amp;VLOOKUP($A$1,tab_z,3,FALSE)&amp;(22+((ROW()-3)*7))),BD!$E$19)*BD!$F$19)</f>
        <v>0</v>
      </c>
      <c r="X10" s="237">
        <f ca="1">IF($A10="","",COUNTIF(INDIRECT("Planning!"&amp;VLOOKUP($A$1,tab_z,2,FALSE)&amp;(17+((ROW()-3)*7))&amp;":"&amp;VLOOKUP($A$1,tab_z,3,FALSE)&amp;(22+((ROW()-3)*7))),BD!$E$20)*BD!$F$20)</f>
        <v>0</v>
      </c>
      <c r="Y10" s="237">
        <f ca="1">IF($A10="","",COUNTIF(INDIRECT("Planning!"&amp;VLOOKUP($A$1,tab_z,2,FALSE)&amp;(17+((ROW()-3)*7))&amp;":"&amp;VLOOKUP($A$1,tab_z,3,FALSE)&amp;(22+((ROW()-3)*7))),BD!$E$21)*BD!$F$21)</f>
        <v>0</v>
      </c>
      <c r="Z10" s="237">
        <f ca="1">IF($A10="","",COUNTIF(INDIRECT("Planning!"&amp;VLOOKUP($A$1,tab_z,2,FALSE)&amp;(17+((ROW()-3)*7))&amp;":"&amp;VLOOKUP($A$1,tab_z,3,FALSE)&amp;(22+((ROW()-3)*7))),BD!$E$22)*BD!$F$22)</f>
        <v>0</v>
      </c>
      <c r="AA10" s="237">
        <f ca="1">IF($A10="","",COUNTIF(INDIRECT("Planning!"&amp;VLOOKUP($A$1,tab_z,2,FALSE)&amp;(17+((ROW()-3)*7))&amp;":"&amp;VLOOKUP($A$1,tab_z,3,FALSE)&amp;(22+((ROW()-3)*7))),BD!$E$23)*BD!$F$23)</f>
        <v>0</v>
      </c>
      <c r="AB10" s="237">
        <f ca="1">IF($A10="","",COUNTIF(INDIRECT("Planning!"&amp;VLOOKUP($A$1,tab_z,2,FALSE)&amp;(17+((ROW()-3)*7))&amp;":"&amp;VLOOKUP($A$1,tab_z,3,FALSE)&amp;(22+((ROW()-3)*7))),BD!$E$24)*BD!$F$24)</f>
        <v>0</v>
      </c>
      <c r="AC10" s="237">
        <f ca="1">IF($A10="","",COUNTIF(INDIRECT("Planning!"&amp;VLOOKUP($A$1,tab_z,2,FALSE)&amp;(17+((ROW()-3)*7))&amp;":"&amp;VLOOKUP($A$1,tab_z,3,FALSE)&amp;(22+((ROW()-3)*7))),BD!$E$25)*BD!$F$25)</f>
        <v>0</v>
      </c>
      <c r="AD10" s="237">
        <f ca="1">IF($A10="","",COUNTIF(INDIRECT("Planning!"&amp;VLOOKUP($A$1,tab_z,2,FALSE)&amp;(17+((ROW()-3)*7))&amp;":"&amp;VLOOKUP($A$1,tab_z,3,FALSE)&amp;(22+((ROW()-3)*7))),BD!$E$26)*BD!$F$26)</f>
        <v>0</v>
      </c>
      <c r="AE10" s="237">
        <f ca="1">IF($A10="","",COUNTIF(INDIRECT("Planning!"&amp;VLOOKUP($A$1,tab_z,2,FALSE)&amp;(17+((ROW()-3)*7))&amp;":"&amp;VLOOKUP($A$1,tab_z,3,FALSE)&amp;(22+((ROW()-3)*7))),BD!$E$27)*BD!$F$27)</f>
        <v>0</v>
      </c>
      <c r="AF10" s="237">
        <f ca="1">IF($A10="","",COUNTIF(INDIRECT("Planning!"&amp;VLOOKUP($A$1,tab_z,2,FALSE)&amp;(17+((ROW()-3)*7))&amp;":"&amp;VLOOKUP($A$1,tab_z,3,FALSE)&amp;(22+((ROW()-3)*7))),BD!$E$28)*BD!$F$28)</f>
        <v>0</v>
      </c>
      <c r="AG10" s="237">
        <f ca="1">IF($A10="","",COUNTIF(INDIRECT("Planning!"&amp;VLOOKUP($A$1,tab_z,2,FALSE)&amp;(17+((ROW()-3)*7))&amp;":"&amp;VLOOKUP($A$1,tab_z,3,FALSE)&amp;(22+((ROW()-3)*7))),BD!$E$29)*BD!$F$29)</f>
        <v>0</v>
      </c>
      <c r="AH10" s="237">
        <f ca="1">IF($A10="","",COUNTIF(INDIRECT("Planning!"&amp;VLOOKUP($A$1,tab_z,2,FALSE)&amp;(17+((ROW()-3)*7))&amp;":"&amp;VLOOKUP($A$1,tab_z,3,FALSE)&amp;(22+((ROW()-3)*7))),BD!$H$2)*BD!$I$2)</f>
        <v>0</v>
      </c>
      <c r="AI10" s="237">
        <f ca="1">IF($A10="","",COUNTIF(INDIRECT("Planning!"&amp;VLOOKUP($A$1,tab_z,2,FALSE)&amp;(17+((ROW()-3)*7))&amp;":"&amp;VLOOKUP($A$1,tab_z,3,FALSE)&amp;(22+((ROW()-3)*7))),BD!$H$3)*BD!$I$3)</f>
        <v>0</v>
      </c>
      <c r="AJ10" s="237">
        <f ca="1">IF($A10="","",COUNTIF(INDIRECT("Planning!"&amp;VLOOKUP($A$1,tab_z,2,FALSE)&amp;(17+((ROW()-3)*7))&amp;":"&amp;VLOOKUP($A$1,tab_z,3,FALSE)&amp;(22+((ROW()-3)*7))),BD!$H$4)*BD!$I$4)</f>
        <v>0</v>
      </c>
      <c r="AK10" s="237">
        <f ca="1">IF($A10="","",COUNTIF(INDIRECT("Planning!"&amp;VLOOKUP($A$1,tab_z,2,FALSE)&amp;(17+((ROW()-3)*7))&amp;":"&amp;VLOOKUP($A$1,tab_z,3,FALSE)&amp;(22+((ROW()-3)*7))),BD!$H$5)*BD!$I$5)</f>
        <v>0</v>
      </c>
      <c r="AL10" s="237">
        <f ca="1">IF($A10="","",COUNTIF(INDIRECT("Planning!"&amp;VLOOKUP($A$1,tab_z,2,FALSE)&amp;(17+((ROW()-3)*7))&amp;":"&amp;VLOOKUP($A$1,tab_z,3,FALSE)&amp;(22+((ROW()-3)*7))),BD!$H$6)*BD!$I$6)</f>
        <v>0</v>
      </c>
      <c r="AM10" s="237">
        <f ca="1">IF($A10="","",COUNTIF(INDIRECT("Planning!"&amp;VLOOKUP($A$1,tab_z,2,FALSE)&amp;(17+((ROW()-3)*7))&amp;":"&amp;VLOOKUP($A$1,tab_z,3,FALSE)&amp;(22+((ROW()-3)*7))),BD!$H$7)*BD!$I$7)</f>
        <v>0</v>
      </c>
      <c r="AN10" s="237">
        <f ca="1">IF($A10="","",COUNTIF(INDIRECT("Planning!"&amp;VLOOKUP($A$1,tab_z,2,FALSE)&amp;(17+((ROW()-3)*7))&amp;":"&amp;VLOOKUP($A$1,tab_z,3,FALSE)&amp;(22+((ROW()-3)*7))),BD!$H$8)*BD!$I$8)</f>
        <v>0</v>
      </c>
      <c r="AO10" s="237">
        <f ca="1">IF($A10="","",COUNTIF(INDIRECT("Planning!"&amp;VLOOKUP($A$1,tab_z,2,FALSE)&amp;(17+((ROW()-3)*7))&amp;":"&amp;VLOOKUP($A$1,tab_z,3,FALSE)&amp;(22+((ROW()-3)*7))),BD!$H$9)*BD!$I$9)</f>
        <v>0</v>
      </c>
      <c r="AP10" s="237">
        <f ca="1">IF($A10="","",COUNTIF(INDIRECT("Planning!"&amp;VLOOKUP($A$1,tab_z,2,FALSE)&amp;(17+((ROW()-3)*7))&amp;":"&amp;VLOOKUP($A$1,tab_z,3,FALSE)&amp;(22+((ROW()-3)*7))),BD!$H$10)*BD!$I$10)</f>
        <v>0</v>
      </c>
      <c r="AQ10" s="237">
        <f ca="1">IF($A10="","",COUNTIF(INDIRECT("Planning!"&amp;VLOOKUP($A$1,tab_z,2,FALSE)&amp;(17+((ROW()-3)*7))&amp;":"&amp;VLOOKUP($A$1,tab_z,3,FALSE)&amp;(22+((ROW()-3)*7))),BD!$K$2)*BD!$L$2)</f>
        <v>0</v>
      </c>
      <c r="AR10" s="237">
        <f ca="1">IF($A10="","",COUNTIF(INDIRECT("Planning!"&amp;VLOOKUP($A$1,tab_z,2,FALSE)&amp;(17+((ROW()-3)*7))&amp;":"&amp;VLOOKUP($A$1,tab_z,3,FALSE)&amp;(22+((ROW()-3)*7))),BD!$K$3)*BD!$L$3)</f>
        <v>0</v>
      </c>
      <c r="AS10" s="237">
        <f ca="1">IF($A10="","",COUNTIF(INDIRECT("Planning!"&amp;VLOOKUP($A$1,tab_z,2,FALSE)&amp;(17+((ROW()-3)*7))&amp;":"&amp;VLOOKUP($A$1,tab_z,3,FALSE)&amp;(22+((ROW()-3)*7))),BD!$K$4)*BD!$L$4)</f>
        <v>0</v>
      </c>
      <c r="AT10" s="237">
        <f ca="1">IF($A10="","",COUNTIF(INDIRECT("Planning!"&amp;VLOOKUP($A$1,tab_z,2,FALSE)&amp;(17+((ROW()-3)*7))&amp;":"&amp;VLOOKUP($A$1,tab_z,3,FALSE)&amp;(22+((ROW()-3)*7))),BD!$K$5)*BD!$L$5)</f>
        <v>0</v>
      </c>
      <c r="AU10" s="237">
        <f ca="1">IF($A10="","",COUNTIF(INDIRECT("Planning!"&amp;VLOOKUP($A$1,tab_z,2,FALSE)&amp;(17+((ROW()-3)*7))&amp;":"&amp;VLOOKUP($A$1,tab_z,3,FALSE)&amp;(22+((ROW()-3)*7))),BD!$K$6)*BD!$L$6)</f>
        <v>0</v>
      </c>
      <c r="AV10" s="237">
        <f ca="1">IF($A10="","",COUNTIF(INDIRECT("Planning!"&amp;VLOOKUP($A$1,tab_z,2,FALSE)&amp;(17+((ROW()-3)*7))&amp;":"&amp;VLOOKUP($A$1,tab_z,3,FALSE)&amp;(22+((ROW()-3)*7))),BD!$K$7)*BD!$L$7)</f>
        <v>0</v>
      </c>
      <c r="AW10" s="237">
        <f ca="1">IF($A10="","",COUNTIF(INDIRECT("Planning!"&amp;VLOOKUP($A$1,tab_z,2,FALSE)&amp;(17+((ROW()-3)*7))&amp;":"&amp;VLOOKUP($A$1,tab_z,3,FALSE)&amp;(22+((ROW()-3)*7))),BD!$K$8)*BD!$L$8)</f>
        <v>0</v>
      </c>
      <c r="AX10" s="237">
        <f ca="1">IF($A10="","",COUNTIF(INDIRECT("Planning!"&amp;VLOOKUP($A$1,tab_z,2,FALSE)&amp;(17+((ROW()-3)*7))&amp;":"&amp;VLOOKUP($A$1,tab_z,3,FALSE)&amp;(22+((ROW()-3)*7))),BD!$K$9)*BD!$L$9)</f>
        <v>0</v>
      </c>
      <c r="AY10" s="237">
        <f ca="1">IF($A10="","",COUNTIF(INDIRECT("Planning!"&amp;VLOOKUP($A$1,tab_z,2,FALSE)&amp;(17+((ROW()-3)*7))&amp;":"&amp;VLOOKUP($A$1,tab_z,3,FALSE)&amp;(22+((ROW()-3)*7))),BD!$K$10)*BD!$L$10)</f>
        <v>0</v>
      </c>
      <c r="AZ10" s="237">
        <f ca="1">IF($A10="","",COUNTIF(INDIRECT("Planning!"&amp;VLOOKUP($A$1,tab_z,2,FALSE)&amp;(17+((ROW()-3)*7))&amp;":"&amp;VLOOKUP($A$1,tab_z,3,FALSE)&amp;(22+((ROW()-3)*7))),BD!$K$11)*BD!$L$11)</f>
        <v>0</v>
      </c>
      <c r="BA10" s="237">
        <f ca="1">IF($A10="","",COUNTIF(INDIRECT("Planning!"&amp;VLOOKUP($A$1,tab_z,2,FALSE)&amp;(17+((ROW()-3)*7))&amp;":"&amp;VLOOKUP($A$1,tab_z,3,FALSE)&amp;(22+((ROW()-3)*7))),BD!$K$12)*BD!$L$12)</f>
        <v>0</v>
      </c>
      <c r="BB10" s="237">
        <f ca="1">IF($A10="","",COUNTIF(INDIRECT("Planning!"&amp;VLOOKUP($A$1,tab_z,2,FALSE)&amp;(17+((ROW()-3)*7))&amp;":"&amp;VLOOKUP($A$1,tab_z,3,FALSE)&amp;(22+((ROW()-3)*7))),BD!$K$13)*BD!$L$13)</f>
        <v>0</v>
      </c>
      <c r="BC10" s="237">
        <f ca="1">IF($A10="","",COUNTIF(INDIRECT("Planning!"&amp;VLOOKUP($A$1,tab_z,2,FALSE)&amp;(17+((ROW()-3)*7))&amp;":"&amp;VLOOKUP($A$1,tab_z,3,FALSE)&amp;(22+((ROW()-3)*7))),BD!$K$14)*BD!$L$14)</f>
        <v>0</v>
      </c>
      <c r="BD10" s="237">
        <f ca="1">IF($A10="","",COUNTIF(INDIRECT("Planning!"&amp;VLOOKUP($A$1,tab_z,2,FALSE)&amp;(17+((ROW()-3)*7))&amp;":"&amp;VLOOKUP($A$1,tab_z,3,FALSE)&amp;(22+((ROW()-3)*7))),BD!$K$15)*BD!$L$15)</f>
        <v>0</v>
      </c>
      <c r="BE10" s="237">
        <f ca="1">IF($A10="","",COUNTIF(INDIRECT("Planning!"&amp;VLOOKUP($A$1,tab_z,2,FALSE)&amp;(17+((ROW()-3)*7))&amp;":"&amp;VLOOKUP($A$1,tab_z,3,FALSE)&amp;(22+((ROW()-3)*7))),BD!$K$16)*BD!$L$16)</f>
        <v>0</v>
      </c>
      <c r="BF10" s="237">
        <f ca="1">IF($A10="","",COUNTIF(INDIRECT("Planning!"&amp;VLOOKUP($A$1,tab_z,2,FALSE)&amp;(17+((ROW()-3)*7))&amp;":"&amp;VLOOKUP($A$1,tab_z,3,FALSE)&amp;(22+((ROW()-3)*7))),BD!$N$2)*BD!$O$2)</f>
        <v>0</v>
      </c>
      <c r="BG10" s="237">
        <f ca="1">IF($A10="","",COUNTIF(INDIRECT("Planning!"&amp;VLOOKUP($A$1,tab_z,2,FALSE)&amp;(17+((ROW()-3)*7))&amp;":"&amp;VLOOKUP($A$1,tab_z,3,FALSE)&amp;(22+((ROW()-3)*7))),BD!$N$3)*BD!$O$3)</f>
        <v>0</v>
      </c>
      <c r="BH10" s="237">
        <f ca="1">IF($A10="","",COUNTIF(INDIRECT("Planning!"&amp;VLOOKUP($A$1,tab_z,2,FALSE)&amp;(17+((ROW()-3)*7))&amp;":"&amp;VLOOKUP($A$1,tab_z,3,FALSE)&amp;(22+((ROW()-3)*7))),BD!$N$4)*BD!$O$4)</f>
        <v>0</v>
      </c>
      <c r="BI10" s="237">
        <f ca="1">IF($A10="","",COUNTIF(INDIRECT("Planning!"&amp;VLOOKUP($A$1,tab_z,2,FALSE)&amp;(17+((ROW()-3)*7))&amp;":"&amp;VLOOKUP($A$1,tab_z,3,FALSE)&amp;(22+((ROW()-3)*7))),BD!$N$5)*BD!$O$5)</f>
        <v>0</v>
      </c>
      <c r="BJ10" s="237">
        <f ca="1">IF($A10="","",COUNTIF(INDIRECT("Planning!"&amp;VLOOKUP($A$1,tab_z,2,FALSE)&amp;(17+((ROW()-3)*7))&amp;":"&amp;VLOOKUP($A$1,tab_z,3,FALSE)&amp;(22+((ROW()-3)*7))),BD!$Q$2)*BD!$R$2)</f>
        <v>0</v>
      </c>
      <c r="BK10" s="237">
        <f ca="1">IF($A10="","",COUNTIF(INDIRECT("Planning!"&amp;VLOOKUP($A$1,tab_z,2,FALSE)&amp;(17+((ROW()-3)*7))&amp;":"&amp;VLOOKUP($A$1,tab_z,3,FALSE)&amp;(22+((ROW()-3)*7))),BD!$Q$3)*BD!$R$3)</f>
        <v>0</v>
      </c>
      <c r="BL10" s="237">
        <f ca="1">IF($A10="","",COUNTIF(INDIRECT("Planning!"&amp;VLOOKUP($A$1,tab_z,2,FALSE)&amp;(17+((ROW()-3)*7))&amp;":"&amp;VLOOKUP($A$1,tab_z,3,FALSE)&amp;(22+((ROW()-3)*7))),BD!$Q$4)*BD!$R$4)</f>
        <v>0</v>
      </c>
      <c r="BM10" s="237">
        <f ca="1">IF($A10="","",COUNTIF(INDIRECT("Planning!"&amp;VLOOKUP($A$1,tab_z,2,FALSE)&amp;(17+((ROW()-3)*7))&amp;":"&amp;VLOOKUP($A$1,tab_z,3,FALSE)&amp;(22+((ROW()-3)*7))),BD!$Q$5)*BD!$R$5)</f>
        <v>0</v>
      </c>
      <c r="BN10" s="237">
        <f ca="1">IF($A10="","",COUNTIF(INDIRECT("Planning!"&amp;VLOOKUP($A$1,tab_z,2,FALSE)&amp;(17+((ROW()-3)*7))&amp;":"&amp;VLOOKUP($A$1,tab_z,3,FALSE)&amp;(22+((ROW()-3)*7))),BD!$T$2)*BD!$U$2)</f>
        <v>0</v>
      </c>
      <c r="BO10" s="237">
        <f ca="1">IF($A10="","",COUNTIF(INDIRECT("Planning!"&amp;VLOOKUP($A$1,tab_z,2,FALSE)&amp;(17+((ROW()-3)*7))&amp;":"&amp;VLOOKUP($A$1,tab_z,3,FALSE)&amp;(22+((ROW()-3)*7))),BD!$T$3)*BD!$U$3)</f>
        <v>0</v>
      </c>
      <c r="BP10" s="237">
        <f ca="1">IF($A10="","",COUNTIF(INDIRECT("Planning!"&amp;VLOOKUP($A$1,tab_z,2,FALSE)&amp;(17+((ROW()-3)*7))&amp;":"&amp;VLOOKUP($A$1,tab_z,3,FALSE)&amp;(22+((ROW()-3)*7))),BD!$T$4)*BD!$U$4)</f>
        <v>0</v>
      </c>
      <c r="BQ10" s="237">
        <f ca="1">IF($A10="","",COUNTIF(INDIRECT("Planning!"&amp;VLOOKUP($A$1,tab_z,2,FALSE)&amp;(17+((ROW()-3)*7))&amp;":"&amp;VLOOKUP($A$1,tab_z,3,FALSE)&amp;(22+((ROW()-3)*7))),BD!$T$5)*BD!$U$5)</f>
        <v>0</v>
      </c>
      <c r="BR10" s="237">
        <f ca="1">IF($A10="","",COUNTIF(INDIRECT("Planning!"&amp;VLOOKUP($A$1,tab_z,2,FALSE)&amp;(17+((ROW()-3)*7))&amp;":"&amp;VLOOKUP($A$1,tab_z,3,FALSE)&amp;(22+((ROW()-3)*7))),BD!$W$2)*BD!$X$2)</f>
        <v>0</v>
      </c>
      <c r="BS10" s="237">
        <f ca="1">IF($A10="","",COUNTIF(INDIRECT("Planning!"&amp;VLOOKUP($A$1,tab_z,2,FALSE)&amp;(17+((ROW()-3)*7))&amp;":"&amp;VLOOKUP($A$1,tab_z,3,FALSE)&amp;(22+((ROW()-3)*7))),BD!$W$3)*BD!$X$3)</f>
        <v>0</v>
      </c>
      <c r="BT10" s="237">
        <f ca="1">IF($A10="","",COUNTIF(INDIRECT("Planning!"&amp;VLOOKUP($A$1,tab_z,2,FALSE)&amp;(17+((ROW()-3)*7))&amp;":"&amp;VLOOKUP($A$1,tab_z,3,FALSE)&amp;(22+((ROW()-3)*7))),BD!$W$4)*BD!$X$4)</f>
        <v>0</v>
      </c>
      <c r="BU10" s="237">
        <f ca="1">IF($A10="","",COUNTIF(INDIRECT("Planning!"&amp;VLOOKUP($A$1,tab_z,2,FALSE)&amp;(17+((ROW()-3)*7))&amp;":"&amp;VLOOKUP($A$1,tab_z,3,FALSE)&amp;(22+((ROW()-3)*7))),BD!$W$5)*BD!$X$5)</f>
        <v>0</v>
      </c>
      <c r="BV10" s="237">
        <f ca="1">IF($A10="","",COUNTIF(INDIRECT("Planning!"&amp;VLOOKUP($A$1,tab_z,2,FALSE)&amp;(17+((ROW()-3)*7))&amp;":"&amp;VLOOKUP($A$1,tab_z,3,FALSE)&amp;(22+((ROW()-3)*7))),BD!$W$6)*BD!$X$6)</f>
        <v>0</v>
      </c>
      <c r="BW10" s="237">
        <f ca="1">IF($A10="","",COUNTIF(INDIRECT("Planning!"&amp;VLOOKUP($A$1,tab_z,2,FALSE)&amp;(17+((ROW()-3)*7))&amp;":"&amp;VLOOKUP($A$1,tab_z,3,FALSE)&amp;(22+((ROW()-3)*7))),BD!$Z$2)*BD!$AA$2)</f>
        <v>0</v>
      </c>
      <c r="BX10" s="237">
        <f ca="1">IF($A10="","",COUNTIF(INDIRECT("Planning!"&amp;VLOOKUP($A$1,tab_z,2,FALSE)&amp;(17+((ROW()-3)*7))&amp;":"&amp;VLOOKUP($A$1,tab_z,3,FALSE)&amp;(22+((ROW()-3)*7))),BD!$Z$3)*BD!$AA$3)</f>
        <v>0</v>
      </c>
    </row>
    <row r="11" spans="1:76" ht="18.75" customHeight="1">
      <c r="A11" s="237" t="str">
        <f ca="1">IF(INDIRECT("Planning!A"&amp;16+((ROW()-3)*7))&lt;&gt;"",INDIRECT("Planning!A"&amp;16+((ROW()-3)*7)),"")</f>
        <v>Personnel 09</v>
      </c>
      <c r="B11" s="237"/>
      <c r="C11" s="237">
        <f ca="1">IF(A11="","",Congés_Payés)</f>
        <v>25</v>
      </c>
      <c r="D11" s="237">
        <f ca="1">IFERROR(B11+C11-SUMPRODUCT((INDIRECT("Planning!A$15:A"&amp;15+((NB_Personnel)*7))=A11)*(INDIRECT("Planning!NJ$15:NJ"&amp;15+((NB_Personnel)*7)))),"")</f>
        <v>25</v>
      </c>
      <c r="E11" s="237">
        <f ca="1">IF($A11="","",SUM(INDIRECT("Planning!"&amp;VLOOKUP($A$1,tab_z,2,FALSE)&amp;(17+((ROW()-3)*7))&amp;":"&amp;VLOOKUP($A$1,tab_z,3,FALSE)&amp;(22+((ROW()-3)*7)))))</f>
        <v>0</v>
      </c>
      <c r="F11" s="237">
        <f ca="1">IF($A11="","",COUNTIF(INDIRECT("Planning!"&amp;VLOOKUP($A$1,tab_z,2,FALSE)&amp;(17+((ROW()-3)*7))&amp;":"&amp;VLOOKUP($A$1,tab_z,3,FALSE)&amp;(22+((ROW()-3)*7))),BD!$E$2)*BD!$F$2)</f>
        <v>0</v>
      </c>
      <c r="G11" s="237">
        <f ca="1">IF($A11="","",COUNTIF(INDIRECT("Planning!"&amp;VLOOKUP($A$1,tab_z,2,FALSE)&amp;(17+((ROW()-3)*7))&amp;":"&amp;VLOOKUP($A$1,tab_z,3,FALSE)&amp;(22+((ROW()-3)*7))),BD!$E$3)*BD!$F$3)</f>
        <v>0</v>
      </c>
      <c r="H11" s="237">
        <f ca="1">IF($A11="","",COUNTIF(INDIRECT("Planning!"&amp;VLOOKUP($A$1,tab_z,2,FALSE)&amp;(17+((ROW()-3)*7))&amp;":"&amp;VLOOKUP($A$1,tab_z,3,FALSE)&amp;(22+((ROW()-3)*7))),BD!$E$4)*BD!$F$4)</f>
        <v>0</v>
      </c>
      <c r="I11" s="237">
        <f ca="1">IF($A11="","",COUNTIF(INDIRECT("Planning!"&amp;VLOOKUP($A$1,tab_z,2,FALSE)&amp;(17+((ROW()-3)*7))&amp;":"&amp;VLOOKUP($A$1,tab_z,3,FALSE)&amp;(22+((ROW()-3)*7))),BD!$E$5)*BD!$F$5)</f>
        <v>0</v>
      </c>
      <c r="J11" s="237">
        <f ca="1">IF($A11="","",COUNTIF(INDIRECT("Planning!"&amp;VLOOKUP($A$1,tab_z,2,FALSE)&amp;(17+((ROW()-3)*7))&amp;":"&amp;VLOOKUP($A$1,tab_z,3,FALSE)&amp;(22+((ROW()-3)*7))),BD!$E$6)*BD!$F$6)</f>
        <v>0</v>
      </c>
      <c r="K11" s="237">
        <f ca="1">IF($A11="","",COUNTIF(INDIRECT("Planning!"&amp;VLOOKUP($A$1,tab_z,2,FALSE)&amp;(17+((ROW()-3)*7))&amp;":"&amp;VLOOKUP($A$1,tab_z,3,FALSE)&amp;(22+((ROW()-3)*7))),BD!$E$7)*BD!$F$7)</f>
        <v>0</v>
      </c>
      <c r="L11" s="237">
        <f ca="1">IF($A11="","",COUNTIF(INDIRECT("Planning!"&amp;VLOOKUP($A$1,tab_z,2,FALSE)&amp;(17+((ROW()-3)*7))&amp;":"&amp;VLOOKUP($A$1,tab_z,3,FALSE)&amp;(22+((ROW()-3)*7))),BD!$E$8)*BD!$F$8)</f>
        <v>0</v>
      </c>
      <c r="M11" s="237">
        <f ca="1">IF($A11="","",COUNTIF(INDIRECT("Planning!"&amp;VLOOKUP($A$1,tab_z,2,FALSE)&amp;(17+((ROW()-3)*7))&amp;":"&amp;VLOOKUP($A$1,tab_z,3,FALSE)&amp;(22+((ROW()-3)*7))),BD!$E$9)*BD!$F$9)</f>
        <v>0</v>
      </c>
      <c r="N11" s="237">
        <f ca="1">IF($A11="","",COUNTIF(INDIRECT("Planning!"&amp;VLOOKUP($A$1,tab_z,2,FALSE)&amp;(17+((ROW()-3)*7))&amp;":"&amp;VLOOKUP($A$1,tab_z,3,FALSE)&amp;(22+((ROW()-3)*7))),BD!$E$10)*BD!$F$10)</f>
        <v>0</v>
      </c>
      <c r="O11" s="237">
        <f ca="1">IF($A11="","",COUNTIF(INDIRECT("Planning!"&amp;VLOOKUP($A$1,tab_z,2,FALSE)&amp;(17+((ROW()-3)*7))&amp;":"&amp;VLOOKUP($A$1,tab_z,3,FALSE)&amp;(22+((ROW()-3)*7))),BD!$E$11)*BD!$F$11)</f>
        <v>0</v>
      </c>
      <c r="P11" s="237">
        <f ca="1">IF($A11="","",COUNTIF(INDIRECT("Planning!"&amp;VLOOKUP($A$1,tab_z,2,FALSE)&amp;(17+((ROW()-3)*7))&amp;":"&amp;VLOOKUP($A$1,tab_z,3,FALSE)&amp;(22+((ROW()-3)*7))),BD!$E$12)*BD!$F$12)</f>
        <v>0</v>
      </c>
      <c r="Q11" s="237">
        <f ca="1">IF($A11="","",COUNTIF(INDIRECT("Planning!"&amp;VLOOKUP($A$1,tab_z,2,FALSE)&amp;(17+((ROW()-3)*7))&amp;":"&amp;VLOOKUP($A$1,tab_z,3,FALSE)&amp;(22+((ROW()-3)*7))),BD!$E$13)*BD!$F$13)</f>
        <v>0</v>
      </c>
      <c r="R11" s="237">
        <f ca="1">IF($A11="","",COUNTIF(INDIRECT("Planning!"&amp;VLOOKUP($A$1,tab_z,2,FALSE)&amp;(17+((ROW()-3)*7))&amp;":"&amp;VLOOKUP($A$1,tab_z,3,FALSE)&amp;(22+((ROW()-3)*7))),BD!$E$14)*BD!$F$14)</f>
        <v>0</v>
      </c>
      <c r="S11" s="237">
        <f ca="1">IF($A11="","",COUNTIF(INDIRECT("Planning!"&amp;VLOOKUP($A$1,tab_z,2,FALSE)&amp;(17+((ROW()-3)*7))&amp;":"&amp;VLOOKUP($A$1,tab_z,3,FALSE)&amp;(22+((ROW()-3)*7))),BD!$E$15)*BD!$F$15)</f>
        <v>0</v>
      </c>
      <c r="T11" s="237">
        <f ca="1">IF($A11="","",COUNTIF(INDIRECT("Planning!"&amp;VLOOKUP($A$1,tab_z,2,FALSE)&amp;(17+((ROW()-3)*7))&amp;":"&amp;VLOOKUP($A$1,tab_z,3,FALSE)&amp;(22+((ROW()-3)*7))),BD!$E$16)*BD!$F$16)</f>
        <v>0</v>
      </c>
      <c r="U11" s="237">
        <f ca="1">IF($A11="","",COUNTIF(INDIRECT("Planning!"&amp;VLOOKUP($A$1,tab_z,2,FALSE)&amp;(17+((ROW()-3)*7))&amp;":"&amp;VLOOKUP($A$1,tab_z,3,FALSE)&amp;(22+((ROW()-3)*7))),BD!$E$17)*BD!$F$17)</f>
        <v>0</v>
      </c>
      <c r="V11" s="237">
        <f ca="1">IF($A11="","",COUNTIF(INDIRECT("Planning!"&amp;VLOOKUP($A$1,tab_z,2,FALSE)&amp;(17+((ROW()-3)*7))&amp;":"&amp;VLOOKUP($A$1,tab_z,3,FALSE)&amp;(22+((ROW()-3)*7))),BD!$E$18)*BD!$F$18)</f>
        <v>0</v>
      </c>
      <c r="W11" s="237">
        <f ca="1">IF($A11="","",COUNTIF(INDIRECT("Planning!"&amp;VLOOKUP($A$1,tab_z,2,FALSE)&amp;(17+((ROW()-3)*7))&amp;":"&amp;VLOOKUP($A$1,tab_z,3,FALSE)&amp;(22+((ROW()-3)*7))),BD!$E$19)*BD!$F$19)</f>
        <v>0</v>
      </c>
      <c r="X11" s="237">
        <f ca="1">IF($A11="","",COUNTIF(INDIRECT("Planning!"&amp;VLOOKUP($A$1,tab_z,2,FALSE)&amp;(17+((ROW()-3)*7))&amp;":"&amp;VLOOKUP($A$1,tab_z,3,FALSE)&amp;(22+((ROW()-3)*7))),BD!$E$20)*BD!$F$20)</f>
        <v>0</v>
      </c>
      <c r="Y11" s="237">
        <f ca="1">IF($A11="","",COUNTIF(INDIRECT("Planning!"&amp;VLOOKUP($A$1,tab_z,2,FALSE)&amp;(17+((ROW()-3)*7))&amp;":"&amp;VLOOKUP($A$1,tab_z,3,FALSE)&amp;(22+((ROW()-3)*7))),BD!$E$21)*BD!$F$21)</f>
        <v>0</v>
      </c>
      <c r="Z11" s="237">
        <f ca="1">IF($A11="","",COUNTIF(INDIRECT("Planning!"&amp;VLOOKUP($A$1,tab_z,2,FALSE)&amp;(17+((ROW()-3)*7))&amp;":"&amp;VLOOKUP($A$1,tab_z,3,FALSE)&amp;(22+((ROW()-3)*7))),BD!$E$22)*BD!$F$22)</f>
        <v>0</v>
      </c>
      <c r="AA11" s="237">
        <f ca="1">IF($A11="","",COUNTIF(INDIRECT("Planning!"&amp;VLOOKUP($A$1,tab_z,2,FALSE)&amp;(17+((ROW()-3)*7))&amp;":"&amp;VLOOKUP($A$1,tab_z,3,FALSE)&amp;(22+((ROW()-3)*7))),BD!$E$23)*BD!$F$23)</f>
        <v>0</v>
      </c>
      <c r="AB11" s="237">
        <f ca="1">IF($A11="","",COUNTIF(INDIRECT("Planning!"&amp;VLOOKUP($A$1,tab_z,2,FALSE)&amp;(17+((ROW()-3)*7))&amp;":"&amp;VLOOKUP($A$1,tab_z,3,FALSE)&amp;(22+((ROW()-3)*7))),BD!$E$24)*BD!$F$24)</f>
        <v>0</v>
      </c>
      <c r="AC11" s="237">
        <f ca="1">IF($A11="","",COUNTIF(INDIRECT("Planning!"&amp;VLOOKUP($A$1,tab_z,2,FALSE)&amp;(17+((ROW()-3)*7))&amp;":"&amp;VLOOKUP($A$1,tab_z,3,FALSE)&amp;(22+((ROW()-3)*7))),BD!$E$25)*BD!$F$25)</f>
        <v>0</v>
      </c>
      <c r="AD11" s="237">
        <f ca="1">IF($A11="","",COUNTIF(INDIRECT("Planning!"&amp;VLOOKUP($A$1,tab_z,2,FALSE)&amp;(17+((ROW()-3)*7))&amp;":"&amp;VLOOKUP($A$1,tab_z,3,FALSE)&amp;(22+((ROW()-3)*7))),BD!$E$26)*BD!$F$26)</f>
        <v>0</v>
      </c>
      <c r="AE11" s="237">
        <f ca="1">IF($A11="","",COUNTIF(INDIRECT("Planning!"&amp;VLOOKUP($A$1,tab_z,2,FALSE)&amp;(17+((ROW()-3)*7))&amp;":"&amp;VLOOKUP($A$1,tab_z,3,FALSE)&amp;(22+((ROW()-3)*7))),BD!$E$27)*BD!$F$27)</f>
        <v>0</v>
      </c>
      <c r="AF11" s="237">
        <f ca="1">IF($A11="","",COUNTIF(INDIRECT("Planning!"&amp;VLOOKUP($A$1,tab_z,2,FALSE)&amp;(17+((ROW()-3)*7))&amp;":"&amp;VLOOKUP($A$1,tab_z,3,FALSE)&amp;(22+((ROW()-3)*7))),BD!$E$28)*BD!$F$28)</f>
        <v>0</v>
      </c>
      <c r="AG11" s="237">
        <f ca="1">IF($A11="","",COUNTIF(INDIRECT("Planning!"&amp;VLOOKUP($A$1,tab_z,2,FALSE)&amp;(17+((ROW()-3)*7))&amp;":"&amp;VLOOKUP($A$1,tab_z,3,FALSE)&amp;(22+((ROW()-3)*7))),BD!$E$29)*BD!$F$29)</f>
        <v>0</v>
      </c>
      <c r="AH11" s="237">
        <f ca="1">IF($A11="","",COUNTIF(INDIRECT("Planning!"&amp;VLOOKUP($A$1,tab_z,2,FALSE)&amp;(17+((ROW()-3)*7))&amp;":"&amp;VLOOKUP($A$1,tab_z,3,FALSE)&amp;(22+((ROW()-3)*7))),BD!$H$2)*BD!$I$2)</f>
        <v>0</v>
      </c>
      <c r="AI11" s="237">
        <f ca="1">IF($A11="","",COUNTIF(INDIRECT("Planning!"&amp;VLOOKUP($A$1,tab_z,2,FALSE)&amp;(17+((ROW()-3)*7))&amp;":"&amp;VLOOKUP($A$1,tab_z,3,FALSE)&amp;(22+((ROW()-3)*7))),BD!$H$3)*BD!$I$3)</f>
        <v>0</v>
      </c>
      <c r="AJ11" s="237">
        <f ca="1">IF($A11="","",COUNTIF(INDIRECT("Planning!"&amp;VLOOKUP($A$1,tab_z,2,FALSE)&amp;(17+((ROW()-3)*7))&amp;":"&amp;VLOOKUP($A$1,tab_z,3,FALSE)&amp;(22+((ROW()-3)*7))),BD!$H$4)*BD!$I$4)</f>
        <v>0</v>
      </c>
      <c r="AK11" s="237">
        <f ca="1">IF($A11="","",COUNTIF(INDIRECT("Planning!"&amp;VLOOKUP($A$1,tab_z,2,FALSE)&amp;(17+((ROW()-3)*7))&amp;":"&amp;VLOOKUP($A$1,tab_z,3,FALSE)&amp;(22+((ROW()-3)*7))),BD!$H$5)*BD!$I$5)</f>
        <v>0</v>
      </c>
      <c r="AL11" s="237">
        <f ca="1">IF($A11="","",COUNTIF(INDIRECT("Planning!"&amp;VLOOKUP($A$1,tab_z,2,FALSE)&amp;(17+((ROW()-3)*7))&amp;":"&amp;VLOOKUP($A$1,tab_z,3,FALSE)&amp;(22+((ROW()-3)*7))),BD!$H$6)*BD!$I$6)</f>
        <v>0</v>
      </c>
      <c r="AM11" s="237">
        <f ca="1">IF($A11="","",COUNTIF(INDIRECT("Planning!"&amp;VLOOKUP($A$1,tab_z,2,FALSE)&amp;(17+((ROW()-3)*7))&amp;":"&amp;VLOOKUP($A$1,tab_z,3,FALSE)&amp;(22+((ROW()-3)*7))),BD!$H$7)*BD!$I$7)</f>
        <v>0</v>
      </c>
      <c r="AN11" s="237">
        <f ca="1">IF($A11="","",COUNTIF(INDIRECT("Planning!"&amp;VLOOKUP($A$1,tab_z,2,FALSE)&amp;(17+((ROW()-3)*7))&amp;":"&amp;VLOOKUP($A$1,tab_z,3,FALSE)&amp;(22+((ROW()-3)*7))),BD!$H$8)*BD!$I$8)</f>
        <v>0</v>
      </c>
      <c r="AO11" s="237">
        <f ca="1">IF($A11="","",COUNTIF(INDIRECT("Planning!"&amp;VLOOKUP($A$1,tab_z,2,FALSE)&amp;(17+((ROW()-3)*7))&amp;":"&amp;VLOOKUP($A$1,tab_z,3,FALSE)&amp;(22+((ROW()-3)*7))),BD!$H$9)*BD!$I$9)</f>
        <v>0</v>
      </c>
      <c r="AP11" s="237">
        <f ca="1">IF($A11="","",COUNTIF(INDIRECT("Planning!"&amp;VLOOKUP($A$1,tab_z,2,FALSE)&amp;(17+((ROW()-3)*7))&amp;":"&amp;VLOOKUP($A$1,tab_z,3,FALSE)&amp;(22+((ROW()-3)*7))),BD!$H$10)*BD!$I$10)</f>
        <v>0</v>
      </c>
      <c r="AQ11" s="237">
        <f ca="1">IF($A11="","",COUNTIF(INDIRECT("Planning!"&amp;VLOOKUP($A$1,tab_z,2,FALSE)&amp;(17+((ROW()-3)*7))&amp;":"&amp;VLOOKUP($A$1,tab_z,3,FALSE)&amp;(22+((ROW()-3)*7))),BD!$K$2)*BD!$L$2)</f>
        <v>0</v>
      </c>
      <c r="AR11" s="237">
        <f ca="1">IF($A11="","",COUNTIF(INDIRECT("Planning!"&amp;VLOOKUP($A$1,tab_z,2,FALSE)&amp;(17+((ROW()-3)*7))&amp;":"&amp;VLOOKUP($A$1,tab_z,3,FALSE)&amp;(22+((ROW()-3)*7))),BD!$K$3)*BD!$L$3)</f>
        <v>0</v>
      </c>
      <c r="AS11" s="237">
        <f ca="1">IF($A11="","",COUNTIF(INDIRECT("Planning!"&amp;VLOOKUP($A$1,tab_z,2,FALSE)&amp;(17+((ROW()-3)*7))&amp;":"&amp;VLOOKUP($A$1,tab_z,3,FALSE)&amp;(22+((ROW()-3)*7))),BD!$K$4)*BD!$L$4)</f>
        <v>0</v>
      </c>
      <c r="AT11" s="237">
        <f ca="1">IF($A11="","",COUNTIF(INDIRECT("Planning!"&amp;VLOOKUP($A$1,tab_z,2,FALSE)&amp;(17+((ROW()-3)*7))&amp;":"&amp;VLOOKUP($A$1,tab_z,3,FALSE)&amp;(22+((ROW()-3)*7))),BD!$K$5)*BD!$L$5)</f>
        <v>0</v>
      </c>
      <c r="AU11" s="237">
        <f ca="1">IF($A11="","",COUNTIF(INDIRECT("Planning!"&amp;VLOOKUP($A$1,tab_z,2,FALSE)&amp;(17+((ROW()-3)*7))&amp;":"&amp;VLOOKUP($A$1,tab_z,3,FALSE)&amp;(22+((ROW()-3)*7))),BD!$K$6)*BD!$L$6)</f>
        <v>0</v>
      </c>
      <c r="AV11" s="237">
        <f ca="1">IF($A11="","",COUNTIF(INDIRECT("Planning!"&amp;VLOOKUP($A$1,tab_z,2,FALSE)&amp;(17+((ROW()-3)*7))&amp;":"&amp;VLOOKUP($A$1,tab_z,3,FALSE)&amp;(22+((ROW()-3)*7))),BD!$K$7)*BD!$L$7)</f>
        <v>0</v>
      </c>
      <c r="AW11" s="237">
        <f ca="1">IF($A11="","",COUNTIF(INDIRECT("Planning!"&amp;VLOOKUP($A$1,tab_z,2,FALSE)&amp;(17+((ROW()-3)*7))&amp;":"&amp;VLOOKUP($A$1,tab_z,3,FALSE)&amp;(22+((ROW()-3)*7))),BD!$K$8)*BD!$L$8)</f>
        <v>0</v>
      </c>
      <c r="AX11" s="237">
        <f ca="1">IF($A11="","",COUNTIF(INDIRECT("Planning!"&amp;VLOOKUP($A$1,tab_z,2,FALSE)&amp;(17+((ROW()-3)*7))&amp;":"&amp;VLOOKUP($A$1,tab_z,3,FALSE)&amp;(22+((ROW()-3)*7))),BD!$K$9)*BD!$L$9)</f>
        <v>0</v>
      </c>
      <c r="AY11" s="237">
        <f ca="1">IF($A11="","",COUNTIF(INDIRECT("Planning!"&amp;VLOOKUP($A$1,tab_z,2,FALSE)&amp;(17+((ROW()-3)*7))&amp;":"&amp;VLOOKUP($A$1,tab_z,3,FALSE)&amp;(22+((ROW()-3)*7))),BD!$K$10)*BD!$L$10)</f>
        <v>0</v>
      </c>
      <c r="AZ11" s="237">
        <f ca="1">IF($A11="","",COUNTIF(INDIRECT("Planning!"&amp;VLOOKUP($A$1,tab_z,2,FALSE)&amp;(17+((ROW()-3)*7))&amp;":"&amp;VLOOKUP($A$1,tab_z,3,FALSE)&amp;(22+((ROW()-3)*7))),BD!$K$11)*BD!$L$11)</f>
        <v>0</v>
      </c>
      <c r="BA11" s="237">
        <f ca="1">IF($A11="","",COUNTIF(INDIRECT("Planning!"&amp;VLOOKUP($A$1,tab_z,2,FALSE)&amp;(17+((ROW()-3)*7))&amp;":"&amp;VLOOKUP($A$1,tab_z,3,FALSE)&amp;(22+((ROW()-3)*7))),BD!$K$12)*BD!$L$12)</f>
        <v>0</v>
      </c>
      <c r="BB11" s="237">
        <f ca="1">IF($A11="","",COUNTIF(INDIRECT("Planning!"&amp;VLOOKUP($A$1,tab_z,2,FALSE)&amp;(17+((ROW()-3)*7))&amp;":"&amp;VLOOKUP($A$1,tab_z,3,FALSE)&amp;(22+((ROW()-3)*7))),BD!$K$13)*BD!$L$13)</f>
        <v>0</v>
      </c>
      <c r="BC11" s="237">
        <f ca="1">IF($A11="","",COUNTIF(INDIRECT("Planning!"&amp;VLOOKUP($A$1,tab_z,2,FALSE)&amp;(17+((ROW()-3)*7))&amp;":"&amp;VLOOKUP($A$1,tab_z,3,FALSE)&amp;(22+((ROW()-3)*7))),BD!$K$14)*BD!$L$14)</f>
        <v>0</v>
      </c>
      <c r="BD11" s="237">
        <f ca="1">IF($A11="","",COUNTIF(INDIRECT("Planning!"&amp;VLOOKUP($A$1,tab_z,2,FALSE)&amp;(17+((ROW()-3)*7))&amp;":"&amp;VLOOKUP($A$1,tab_z,3,FALSE)&amp;(22+((ROW()-3)*7))),BD!$K$15)*BD!$L$15)</f>
        <v>0</v>
      </c>
      <c r="BE11" s="237">
        <f ca="1">IF($A11="","",COUNTIF(INDIRECT("Planning!"&amp;VLOOKUP($A$1,tab_z,2,FALSE)&amp;(17+((ROW()-3)*7))&amp;":"&amp;VLOOKUP($A$1,tab_z,3,FALSE)&amp;(22+((ROW()-3)*7))),BD!$K$16)*BD!$L$16)</f>
        <v>0</v>
      </c>
      <c r="BF11" s="237">
        <f ca="1">IF($A11="","",COUNTIF(INDIRECT("Planning!"&amp;VLOOKUP($A$1,tab_z,2,FALSE)&amp;(17+((ROW()-3)*7))&amp;":"&amp;VLOOKUP($A$1,tab_z,3,FALSE)&amp;(22+((ROW()-3)*7))),BD!$N$2)*BD!$O$2)</f>
        <v>0</v>
      </c>
      <c r="BG11" s="237">
        <f ca="1">IF($A11="","",COUNTIF(INDIRECT("Planning!"&amp;VLOOKUP($A$1,tab_z,2,FALSE)&amp;(17+((ROW()-3)*7))&amp;":"&amp;VLOOKUP($A$1,tab_z,3,FALSE)&amp;(22+((ROW()-3)*7))),BD!$N$3)*BD!$O$3)</f>
        <v>0</v>
      </c>
      <c r="BH11" s="237">
        <f ca="1">IF($A11="","",COUNTIF(INDIRECT("Planning!"&amp;VLOOKUP($A$1,tab_z,2,FALSE)&amp;(17+((ROW()-3)*7))&amp;":"&amp;VLOOKUP($A$1,tab_z,3,FALSE)&amp;(22+((ROW()-3)*7))),BD!$N$4)*BD!$O$4)</f>
        <v>0</v>
      </c>
      <c r="BI11" s="237">
        <f ca="1">IF($A11="","",COUNTIF(INDIRECT("Planning!"&amp;VLOOKUP($A$1,tab_z,2,FALSE)&amp;(17+((ROW()-3)*7))&amp;":"&amp;VLOOKUP($A$1,tab_z,3,FALSE)&amp;(22+((ROW()-3)*7))),BD!$N$5)*BD!$O$5)</f>
        <v>0</v>
      </c>
      <c r="BJ11" s="237">
        <f ca="1">IF($A11="","",COUNTIF(INDIRECT("Planning!"&amp;VLOOKUP($A$1,tab_z,2,FALSE)&amp;(17+((ROW()-3)*7))&amp;":"&amp;VLOOKUP($A$1,tab_z,3,FALSE)&amp;(22+((ROW()-3)*7))),BD!$Q$2)*BD!$R$2)</f>
        <v>0</v>
      </c>
      <c r="BK11" s="237">
        <f ca="1">IF($A11="","",COUNTIF(INDIRECT("Planning!"&amp;VLOOKUP($A$1,tab_z,2,FALSE)&amp;(17+((ROW()-3)*7))&amp;":"&amp;VLOOKUP($A$1,tab_z,3,FALSE)&amp;(22+((ROW()-3)*7))),BD!$Q$3)*BD!$R$3)</f>
        <v>0</v>
      </c>
      <c r="BL11" s="237">
        <f ca="1">IF($A11="","",COUNTIF(INDIRECT("Planning!"&amp;VLOOKUP($A$1,tab_z,2,FALSE)&amp;(17+((ROW()-3)*7))&amp;":"&amp;VLOOKUP($A$1,tab_z,3,FALSE)&amp;(22+((ROW()-3)*7))),BD!$Q$4)*BD!$R$4)</f>
        <v>0</v>
      </c>
      <c r="BM11" s="237">
        <f ca="1">IF($A11="","",COUNTIF(INDIRECT("Planning!"&amp;VLOOKUP($A$1,tab_z,2,FALSE)&amp;(17+((ROW()-3)*7))&amp;":"&amp;VLOOKUP($A$1,tab_z,3,FALSE)&amp;(22+((ROW()-3)*7))),BD!$Q$5)*BD!$R$5)</f>
        <v>0</v>
      </c>
      <c r="BN11" s="237">
        <f ca="1">IF($A11="","",COUNTIF(INDIRECT("Planning!"&amp;VLOOKUP($A$1,tab_z,2,FALSE)&amp;(17+((ROW()-3)*7))&amp;":"&amp;VLOOKUP($A$1,tab_z,3,FALSE)&amp;(22+((ROW()-3)*7))),BD!$T$2)*BD!$U$2)</f>
        <v>0</v>
      </c>
      <c r="BO11" s="237">
        <f ca="1">IF($A11="","",COUNTIF(INDIRECT("Planning!"&amp;VLOOKUP($A$1,tab_z,2,FALSE)&amp;(17+((ROW()-3)*7))&amp;":"&amp;VLOOKUP($A$1,tab_z,3,FALSE)&amp;(22+((ROW()-3)*7))),BD!$T$3)*BD!$U$3)</f>
        <v>0</v>
      </c>
      <c r="BP11" s="237">
        <f ca="1">IF($A11="","",COUNTIF(INDIRECT("Planning!"&amp;VLOOKUP($A$1,tab_z,2,FALSE)&amp;(17+((ROW()-3)*7))&amp;":"&amp;VLOOKUP($A$1,tab_z,3,FALSE)&amp;(22+((ROW()-3)*7))),BD!$T$4)*BD!$U$4)</f>
        <v>0</v>
      </c>
      <c r="BQ11" s="237">
        <f ca="1">IF($A11="","",COUNTIF(INDIRECT("Planning!"&amp;VLOOKUP($A$1,tab_z,2,FALSE)&amp;(17+((ROW()-3)*7))&amp;":"&amp;VLOOKUP($A$1,tab_z,3,FALSE)&amp;(22+((ROW()-3)*7))),BD!$T$5)*BD!$U$5)</f>
        <v>0</v>
      </c>
      <c r="BR11" s="237">
        <f ca="1">IF($A11="","",COUNTIF(INDIRECT("Planning!"&amp;VLOOKUP($A$1,tab_z,2,FALSE)&amp;(17+((ROW()-3)*7))&amp;":"&amp;VLOOKUP($A$1,tab_z,3,FALSE)&amp;(22+((ROW()-3)*7))),BD!$W$2)*BD!$X$2)</f>
        <v>0</v>
      </c>
      <c r="BS11" s="237">
        <f ca="1">IF($A11="","",COUNTIF(INDIRECT("Planning!"&amp;VLOOKUP($A$1,tab_z,2,FALSE)&amp;(17+((ROW()-3)*7))&amp;":"&amp;VLOOKUP($A$1,tab_z,3,FALSE)&amp;(22+((ROW()-3)*7))),BD!$W$3)*BD!$X$3)</f>
        <v>0</v>
      </c>
      <c r="BT11" s="237">
        <f ca="1">IF($A11="","",COUNTIF(INDIRECT("Planning!"&amp;VLOOKUP($A$1,tab_z,2,FALSE)&amp;(17+((ROW()-3)*7))&amp;":"&amp;VLOOKUP($A$1,tab_z,3,FALSE)&amp;(22+((ROW()-3)*7))),BD!$W$4)*BD!$X$4)</f>
        <v>0</v>
      </c>
      <c r="BU11" s="237">
        <f ca="1">IF($A11="","",COUNTIF(INDIRECT("Planning!"&amp;VLOOKUP($A$1,tab_z,2,FALSE)&amp;(17+((ROW()-3)*7))&amp;":"&amp;VLOOKUP($A$1,tab_z,3,FALSE)&amp;(22+((ROW()-3)*7))),BD!$W$5)*BD!$X$5)</f>
        <v>0</v>
      </c>
      <c r="BV11" s="237">
        <f ca="1">IF($A11="","",COUNTIF(INDIRECT("Planning!"&amp;VLOOKUP($A$1,tab_z,2,FALSE)&amp;(17+((ROW()-3)*7))&amp;":"&amp;VLOOKUP($A$1,tab_z,3,FALSE)&amp;(22+((ROW()-3)*7))),BD!$W$6)*BD!$X$6)</f>
        <v>0</v>
      </c>
      <c r="BW11" s="237">
        <f ca="1">IF($A11="","",COUNTIF(INDIRECT("Planning!"&amp;VLOOKUP($A$1,tab_z,2,FALSE)&amp;(17+((ROW()-3)*7))&amp;":"&amp;VLOOKUP($A$1,tab_z,3,FALSE)&amp;(22+((ROW()-3)*7))),BD!$Z$2)*BD!$AA$2)</f>
        <v>0</v>
      </c>
      <c r="BX11" s="237">
        <f ca="1">IF($A11="","",COUNTIF(INDIRECT("Planning!"&amp;VLOOKUP($A$1,tab_z,2,FALSE)&amp;(17+((ROW()-3)*7))&amp;":"&amp;VLOOKUP($A$1,tab_z,3,FALSE)&amp;(22+((ROW()-3)*7))),BD!$Z$3)*BD!$AA$3)</f>
        <v>0</v>
      </c>
    </row>
    <row r="12" spans="1:76" ht="18.75" customHeight="1">
      <c r="A12" s="237" t="str">
        <f ca="1">IF(INDIRECT("Planning!A"&amp;16+((ROW()-3)*7))&lt;&gt;"",INDIRECT("Planning!A"&amp;16+((ROW()-3)*7)),"")</f>
        <v>Personnel 10</v>
      </c>
      <c r="B12" s="237"/>
      <c r="C12" s="237">
        <f ca="1">IF(A12="","",Congés_Payés)</f>
        <v>25</v>
      </c>
      <c r="D12" s="237">
        <f ca="1">IFERROR(B12+C12-SUMPRODUCT((INDIRECT("Planning!A$15:A"&amp;15+((NB_Personnel)*7))=A12)*(INDIRECT("Planning!NJ$15:NJ"&amp;15+((NB_Personnel)*7)))),"")</f>
        <v>25</v>
      </c>
      <c r="E12" s="237">
        <f ca="1">IF($A12="","",SUM(INDIRECT("Planning!"&amp;VLOOKUP($A$1,tab_z,2,FALSE)&amp;(17+((ROW()-3)*7))&amp;":"&amp;VLOOKUP($A$1,tab_z,3,FALSE)&amp;(22+((ROW()-3)*7)))))</f>
        <v>0</v>
      </c>
      <c r="F12" s="237">
        <f ca="1">IF($A12="","",COUNTIF(INDIRECT("Planning!"&amp;VLOOKUP($A$1,tab_z,2,FALSE)&amp;(17+((ROW()-3)*7))&amp;":"&amp;VLOOKUP($A$1,tab_z,3,FALSE)&amp;(22+((ROW()-3)*7))),BD!$E$2)*BD!$F$2)</f>
        <v>0</v>
      </c>
      <c r="G12" s="237">
        <f ca="1">IF($A12="","",COUNTIF(INDIRECT("Planning!"&amp;VLOOKUP($A$1,tab_z,2,FALSE)&amp;(17+((ROW()-3)*7))&amp;":"&amp;VLOOKUP($A$1,tab_z,3,FALSE)&amp;(22+((ROW()-3)*7))),BD!$E$3)*BD!$F$3)</f>
        <v>0</v>
      </c>
      <c r="H12" s="237">
        <f ca="1">IF($A12="","",COUNTIF(INDIRECT("Planning!"&amp;VLOOKUP($A$1,tab_z,2,FALSE)&amp;(17+((ROW()-3)*7))&amp;":"&amp;VLOOKUP($A$1,tab_z,3,FALSE)&amp;(22+((ROW()-3)*7))),BD!$E$4)*BD!$F$4)</f>
        <v>0</v>
      </c>
      <c r="I12" s="237">
        <f ca="1">IF($A12="","",COUNTIF(INDIRECT("Planning!"&amp;VLOOKUP($A$1,tab_z,2,FALSE)&amp;(17+((ROW()-3)*7))&amp;":"&amp;VLOOKUP($A$1,tab_z,3,FALSE)&amp;(22+((ROW()-3)*7))),BD!$E$5)*BD!$F$5)</f>
        <v>0</v>
      </c>
      <c r="J12" s="237">
        <f ca="1">IF($A12="","",COUNTIF(INDIRECT("Planning!"&amp;VLOOKUP($A$1,tab_z,2,FALSE)&amp;(17+((ROW()-3)*7))&amp;":"&amp;VLOOKUP($A$1,tab_z,3,FALSE)&amp;(22+((ROW()-3)*7))),BD!$E$6)*BD!$F$6)</f>
        <v>0</v>
      </c>
      <c r="K12" s="237">
        <f ca="1">IF($A12="","",COUNTIF(INDIRECT("Planning!"&amp;VLOOKUP($A$1,tab_z,2,FALSE)&amp;(17+((ROW()-3)*7))&amp;":"&amp;VLOOKUP($A$1,tab_z,3,FALSE)&amp;(22+((ROW()-3)*7))),BD!$E$7)*BD!$F$7)</f>
        <v>0</v>
      </c>
      <c r="L12" s="237">
        <f ca="1">IF($A12="","",COUNTIF(INDIRECT("Planning!"&amp;VLOOKUP($A$1,tab_z,2,FALSE)&amp;(17+((ROW()-3)*7))&amp;":"&amp;VLOOKUP($A$1,tab_z,3,FALSE)&amp;(22+((ROW()-3)*7))),BD!$E$8)*BD!$F$8)</f>
        <v>0</v>
      </c>
      <c r="M12" s="237">
        <f ca="1">IF($A12="","",COUNTIF(INDIRECT("Planning!"&amp;VLOOKUP($A$1,tab_z,2,FALSE)&amp;(17+((ROW()-3)*7))&amp;":"&amp;VLOOKUP($A$1,tab_z,3,FALSE)&amp;(22+((ROW()-3)*7))),BD!$E$9)*BD!$F$9)</f>
        <v>0</v>
      </c>
      <c r="N12" s="237">
        <f ca="1">IF($A12="","",COUNTIF(INDIRECT("Planning!"&amp;VLOOKUP($A$1,tab_z,2,FALSE)&amp;(17+((ROW()-3)*7))&amp;":"&amp;VLOOKUP($A$1,tab_z,3,FALSE)&amp;(22+((ROW()-3)*7))),BD!$E$10)*BD!$F$10)</f>
        <v>0</v>
      </c>
      <c r="O12" s="237">
        <f ca="1">IF($A12="","",COUNTIF(INDIRECT("Planning!"&amp;VLOOKUP($A$1,tab_z,2,FALSE)&amp;(17+((ROW()-3)*7))&amp;":"&amp;VLOOKUP($A$1,tab_z,3,FALSE)&amp;(22+((ROW()-3)*7))),BD!$E$11)*BD!$F$11)</f>
        <v>0</v>
      </c>
      <c r="P12" s="237">
        <f ca="1">IF($A12="","",COUNTIF(INDIRECT("Planning!"&amp;VLOOKUP($A$1,tab_z,2,FALSE)&amp;(17+((ROW()-3)*7))&amp;":"&amp;VLOOKUP($A$1,tab_z,3,FALSE)&amp;(22+((ROW()-3)*7))),BD!$E$12)*BD!$F$12)</f>
        <v>0</v>
      </c>
      <c r="Q12" s="237">
        <f ca="1">IF($A12="","",COUNTIF(INDIRECT("Planning!"&amp;VLOOKUP($A$1,tab_z,2,FALSE)&amp;(17+((ROW()-3)*7))&amp;":"&amp;VLOOKUP($A$1,tab_z,3,FALSE)&amp;(22+((ROW()-3)*7))),BD!$E$13)*BD!$F$13)</f>
        <v>0</v>
      </c>
      <c r="R12" s="237">
        <f ca="1">IF($A12="","",COUNTIF(INDIRECT("Planning!"&amp;VLOOKUP($A$1,tab_z,2,FALSE)&amp;(17+((ROW()-3)*7))&amp;":"&amp;VLOOKUP($A$1,tab_z,3,FALSE)&amp;(22+((ROW()-3)*7))),BD!$E$14)*BD!$F$14)</f>
        <v>0</v>
      </c>
      <c r="S12" s="237">
        <f ca="1">IF($A12="","",COUNTIF(INDIRECT("Planning!"&amp;VLOOKUP($A$1,tab_z,2,FALSE)&amp;(17+((ROW()-3)*7))&amp;":"&amp;VLOOKUP($A$1,tab_z,3,FALSE)&amp;(22+((ROW()-3)*7))),BD!$E$15)*BD!$F$15)</f>
        <v>0</v>
      </c>
      <c r="T12" s="237">
        <f ca="1">IF($A12="","",COUNTIF(INDIRECT("Planning!"&amp;VLOOKUP($A$1,tab_z,2,FALSE)&amp;(17+((ROW()-3)*7))&amp;":"&amp;VLOOKUP($A$1,tab_z,3,FALSE)&amp;(22+((ROW()-3)*7))),BD!$E$16)*BD!$F$16)</f>
        <v>0</v>
      </c>
      <c r="U12" s="237">
        <f ca="1">IF($A12="","",COUNTIF(INDIRECT("Planning!"&amp;VLOOKUP($A$1,tab_z,2,FALSE)&amp;(17+((ROW()-3)*7))&amp;":"&amp;VLOOKUP($A$1,tab_z,3,FALSE)&amp;(22+((ROW()-3)*7))),BD!$E$17)*BD!$F$17)</f>
        <v>0</v>
      </c>
      <c r="V12" s="237">
        <f ca="1">IF($A12="","",COUNTIF(INDIRECT("Planning!"&amp;VLOOKUP($A$1,tab_z,2,FALSE)&amp;(17+((ROW()-3)*7))&amp;":"&amp;VLOOKUP($A$1,tab_z,3,FALSE)&amp;(22+((ROW()-3)*7))),BD!$E$18)*BD!$F$18)</f>
        <v>0</v>
      </c>
      <c r="W12" s="237">
        <f ca="1">IF($A12="","",COUNTIF(INDIRECT("Planning!"&amp;VLOOKUP($A$1,tab_z,2,FALSE)&amp;(17+((ROW()-3)*7))&amp;":"&amp;VLOOKUP($A$1,tab_z,3,FALSE)&amp;(22+((ROW()-3)*7))),BD!$E$19)*BD!$F$19)</f>
        <v>0</v>
      </c>
      <c r="X12" s="237">
        <f ca="1">IF($A12="","",COUNTIF(INDIRECT("Planning!"&amp;VLOOKUP($A$1,tab_z,2,FALSE)&amp;(17+((ROW()-3)*7))&amp;":"&amp;VLOOKUP($A$1,tab_z,3,FALSE)&amp;(22+((ROW()-3)*7))),BD!$E$20)*BD!$F$20)</f>
        <v>0</v>
      </c>
      <c r="Y12" s="237">
        <f ca="1">IF($A12="","",COUNTIF(INDIRECT("Planning!"&amp;VLOOKUP($A$1,tab_z,2,FALSE)&amp;(17+((ROW()-3)*7))&amp;":"&amp;VLOOKUP($A$1,tab_z,3,FALSE)&amp;(22+((ROW()-3)*7))),BD!$E$21)*BD!$F$21)</f>
        <v>0</v>
      </c>
      <c r="Z12" s="237">
        <f ca="1">IF($A12="","",COUNTIF(INDIRECT("Planning!"&amp;VLOOKUP($A$1,tab_z,2,FALSE)&amp;(17+((ROW()-3)*7))&amp;":"&amp;VLOOKUP($A$1,tab_z,3,FALSE)&amp;(22+((ROW()-3)*7))),BD!$E$22)*BD!$F$22)</f>
        <v>0</v>
      </c>
      <c r="AA12" s="237">
        <f ca="1">IF($A12="","",COUNTIF(INDIRECT("Planning!"&amp;VLOOKUP($A$1,tab_z,2,FALSE)&amp;(17+((ROW()-3)*7))&amp;":"&amp;VLOOKUP($A$1,tab_z,3,FALSE)&amp;(22+((ROW()-3)*7))),BD!$E$23)*BD!$F$23)</f>
        <v>0</v>
      </c>
      <c r="AB12" s="237">
        <f ca="1">IF($A12="","",COUNTIF(INDIRECT("Planning!"&amp;VLOOKUP($A$1,tab_z,2,FALSE)&amp;(17+((ROW()-3)*7))&amp;":"&amp;VLOOKUP($A$1,tab_z,3,FALSE)&amp;(22+((ROW()-3)*7))),BD!$E$24)*BD!$F$24)</f>
        <v>0</v>
      </c>
      <c r="AC12" s="237">
        <f ca="1">IF($A12="","",COUNTIF(INDIRECT("Planning!"&amp;VLOOKUP($A$1,tab_z,2,FALSE)&amp;(17+((ROW()-3)*7))&amp;":"&amp;VLOOKUP($A$1,tab_z,3,FALSE)&amp;(22+((ROW()-3)*7))),BD!$E$25)*BD!$F$25)</f>
        <v>0</v>
      </c>
      <c r="AD12" s="237">
        <f ca="1">IF($A12="","",COUNTIF(INDIRECT("Planning!"&amp;VLOOKUP($A$1,tab_z,2,FALSE)&amp;(17+((ROW()-3)*7))&amp;":"&amp;VLOOKUP($A$1,tab_z,3,FALSE)&amp;(22+((ROW()-3)*7))),BD!$E$26)*BD!$F$26)</f>
        <v>0</v>
      </c>
      <c r="AE12" s="237">
        <f ca="1">IF($A12="","",COUNTIF(INDIRECT("Planning!"&amp;VLOOKUP($A$1,tab_z,2,FALSE)&amp;(17+((ROW()-3)*7))&amp;":"&amp;VLOOKUP($A$1,tab_z,3,FALSE)&amp;(22+((ROW()-3)*7))),BD!$E$27)*BD!$F$27)</f>
        <v>0</v>
      </c>
      <c r="AF12" s="237">
        <f ca="1">IF($A12="","",COUNTIF(INDIRECT("Planning!"&amp;VLOOKUP($A$1,tab_z,2,FALSE)&amp;(17+((ROW()-3)*7))&amp;":"&amp;VLOOKUP($A$1,tab_z,3,FALSE)&amp;(22+((ROW()-3)*7))),BD!$E$28)*BD!$F$28)</f>
        <v>0</v>
      </c>
      <c r="AG12" s="237">
        <f ca="1">IF($A12="","",COUNTIF(INDIRECT("Planning!"&amp;VLOOKUP($A$1,tab_z,2,FALSE)&amp;(17+((ROW()-3)*7))&amp;":"&amp;VLOOKUP($A$1,tab_z,3,FALSE)&amp;(22+((ROW()-3)*7))),BD!$E$29)*BD!$F$29)</f>
        <v>0</v>
      </c>
      <c r="AH12" s="237">
        <f ca="1">IF($A12="","",COUNTIF(INDIRECT("Planning!"&amp;VLOOKUP($A$1,tab_z,2,FALSE)&amp;(17+((ROW()-3)*7))&amp;":"&amp;VLOOKUP($A$1,tab_z,3,FALSE)&amp;(22+((ROW()-3)*7))),BD!$H$2)*BD!$I$2)</f>
        <v>0</v>
      </c>
      <c r="AI12" s="237">
        <f ca="1">IF($A12="","",COUNTIF(INDIRECT("Planning!"&amp;VLOOKUP($A$1,tab_z,2,FALSE)&amp;(17+((ROW()-3)*7))&amp;":"&amp;VLOOKUP($A$1,tab_z,3,FALSE)&amp;(22+((ROW()-3)*7))),BD!$H$3)*BD!$I$3)</f>
        <v>0</v>
      </c>
      <c r="AJ12" s="237">
        <f ca="1">IF($A12="","",COUNTIF(INDIRECT("Planning!"&amp;VLOOKUP($A$1,tab_z,2,FALSE)&amp;(17+((ROW()-3)*7))&amp;":"&amp;VLOOKUP($A$1,tab_z,3,FALSE)&amp;(22+((ROW()-3)*7))),BD!$H$4)*BD!$I$4)</f>
        <v>0</v>
      </c>
      <c r="AK12" s="237">
        <f ca="1">IF($A12="","",COUNTIF(INDIRECT("Planning!"&amp;VLOOKUP($A$1,tab_z,2,FALSE)&amp;(17+((ROW()-3)*7))&amp;":"&amp;VLOOKUP($A$1,tab_z,3,FALSE)&amp;(22+((ROW()-3)*7))),BD!$H$5)*BD!$I$5)</f>
        <v>0</v>
      </c>
      <c r="AL12" s="237">
        <f ca="1">IF($A12="","",COUNTIF(INDIRECT("Planning!"&amp;VLOOKUP($A$1,tab_z,2,FALSE)&amp;(17+((ROW()-3)*7))&amp;":"&amp;VLOOKUP($A$1,tab_z,3,FALSE)&amp;(22+((ROW()-3)*7))),BD!$H$6)*BD!$I$6)</f>
        <v>0</v>
      </c>
      <c r="AM12" s="237">
        <f ca="1">IF($A12="","",COUNTIF(INDIRECT("Planning!"&amp;VLOOKUP($A$1,tab_z,2,FALSE)&amp;(17+((ROW()-3)*7))&amp;":"&amp;VLOOKUP($A$1,tab_z,3,FALSE)&amp;(22+((ROW()-3)*7))),BD!$H$7)*BD!$I$7)</f>
        <v>0</v>
      </c>
      <c r="AN12" s="237">
        <f ca="1">IF($A12="","",COUNTIF(INDIRECT("Planning!"&amp;VLOOKUP($A$1,tab_z,2,FALSE)&amp;(17+((ROW()-3)*7))&amp;":"&amp;VLOOKUP($A$1,tab_z,3,FALSE)&amp;(22+((ROW()-3)*7))),BD!$H$8)*BD!$I$8)</f>
        <v>0</v>
      </c>
      <c r="AO12" s="237">
        <f ca="1">IF($A12="","",COUNTIF(INDIRECT("Planning!"&amp;VLOOKUP($A$1,tab_z,2,FALSE)&amp;(17+((ROW()-3)*7))&amp;":"&amp;VLOOKUP($A$1,tab_z,3,FALSE)&amp;(22+((ROW()-3)*7))),BD!$H$9)*BD!$I$9)</f>
        <v>0</v>
      </c>
      <c r="AP12" s="237">
        <f ca="1">IF($A12="","",COUNTIF(INDIRECT("Planning!"&amp;VLOOKUP($A$1,tab_z,2,FALSE)&amp;(17+((ROW()-3)*7))&amp;":"&amp;VLOOKUP($A$1,tab_z,3,FALSE)&amp;(22+((ROW()-3)*7))),BD!$H$10)*BD!$I$10)</f>
        <v>0</v>
      </c>
      <c r="AQ12" s="237">
        <f ca="1">IF($A12="","",COUNTIF(INDIRECT("Planning!"&amp;VLOOKUP($A$1,tab_z,2,FALSE)&amp;(17+((ROW()-3)*7))&amp;":"&amp;VLOOKUP($A$1,tab_z,3,FALSE)&amp;(22+((ROW()-3)*7))),BD!$K$2)*BD!$L$2)</f>
        <v>0</v>
      </c>
      <c r="AR12" s="237">
        <f ca="1">IF($A12="","",COUNTIF(INDIRECT("Planning!"&amp;VLOOKUP($A$1,tab_z,2,FALSE)&amp;(17+((ROW()-3)*7))&amp;":"&amp;VLOOKUP($A$1,tab_z,3,FALSE)&amp;(22+((ROW()-3)*7))),BD!$K$3)*BD!$L$3)</f>
        <v>0</v>
      </c>
      <c r="AS12" s="237">
        <f ca="1">IF($A12="","",COUNTIF(INDIRECT("Planning!"&amp;VLOOKUP($A$1,tab_z,2,FALSE)&amp;(17+((ROW()-3)*7))&amp;":"&amp;VLOOKUP($A$1,tab_z,3,FALSE)&amp;(22+((ROW()-3)*7))),BD!$K$4)*BD!$L$4)</f>
        <v>0</v>
      </c>
      <c r="AT12" s="237">
        <f ca="1">IF($A12="","",COUNTIF(INDIRECT("Planning!"&amp;VLOOKUP($A$1,tab_z,2,FALSE)&amp;(17+((ROW()-3)*7))&amp;":"&amp;VLOOKUP($A$1,tab_z,3,FALSE)&amp;(22+((ROW()-3)*7))),BD!$K$5)*BD!$L$5)</f>
        <v>0</v>
      </c>
      <c r="AU12" s="237">
        <f ca="1">IF($A12="","",COUNTIF(INDIRECT("Planning!"&amp;VLOOKUP($A$1,tab_z,2,FALSE)&amp;(17+((ROW()-3)*7))&amp;":"&amp;VLOOKUP($A$1,tab_z,3,FALSE)&amp;(22+((ROW()-3)*7))),BD!$K$6)*BD!$L$6)</f>
        <v>0</v>
      </c>
      <c r="AV12" s="237">
        <f ca="1">IF($A12="","",COUNTIF(INDIRECT("Planning!"&amp;VLOOKUP($A$1,tab_z,2,FALSE)&amp;(17+((ROW()-3)*7))&amp;":"&amp;VLOOKUP($A$1,tab_z,3,FALSE)&amp;(22+((ROW()-3)*7))),BD!$K$7)*BD!$L$7)</f>
        <v>0</v>
      </c>
      <c r="AW12" s="237">
        <f ca="1">IF($A12="","",COUNTIF(INDIRECT("Planning!"&amp;VLOOKUP($A$1,tab_z,2,FALSE)&amp;(17+((ROW()-3)*7))&amp;":"&amp;VLOOKUP($A$1,tab_z,3,FALSE)&amp;(22+((ROW()-3)*7))),BD!$K$8)*BD!$L$8)</f>
        <v>0</v>
      </c>
      <c r="AX12" s="237">
        <f ca="1">IF($A12="","",COUNTIF(INDIRECT("Planning!"&amp;VLOOKUP($A$1,tab_z,2,FALSE)&amp;(17+((ROW()-3)*7))&amp;":"&amp;VLOOKUP($A$1,tab_z,3,FALSE)&amp;(22+((ROW()-3)*7))),BD!$K$9)*BD!$L$9)</f>
        <v>0</v>
      </c>
      <c r="AY12" s="237">
        <f ca="1">IF($A12="","",COUNTIF(INDIRECT("Planning!"&amp;VLOOKUP($A$1,tab_z,2,FALSE)&amp;(17+((ROW()-3)*7))&amp;":"&amp;VLOOKUP($A$1,tab_z,3,FALSE)&amp;(22+((ROW()-3)*7))),BD!$K$10)*BD!$L$10)</f>
        <v>0</v>
      </c>
      <c r="AZ12" s="237">
        <f ca="1">IF($A12="","",COUNTIF(INDIRECT("Planning!"&amp;VLOOKUP($A$1,tab_z,2,FALSE)&amp;(17+((ROW()-3)*7))&amp;":"&amp;VLOOKUP($A$1,tab_z,3,FALSE)&amp;(22+((ROW()-3)*7))),BD!$K$11)*BD!$L$11)</f>
        <v>0</v>
      </c>
      <c r="BA12" s="237">
        <f ca="1">IF($A12="","",COUNTIF(INDIRECT("Planning!"&amp;VLOOKUP($A$1,tab_z,2,FALSE)&amp;(17+((ROW()-3)*7))&amp;":"&amp;VLOOKUP($A$1,tab_z,3,FALSE)&amp;(22+((ROW()-3)*7))),BD!$K$12)*BD!$L$12)</f>
        <v>0</v>
      </c>
      <c r="BB12" s="237">
        <f ca="1">IF($A12="","",COUNTIF(INDIRECT("Planning!"&amp;VLOOKUP($A$1,tab_z,2,FALSE)&amp;(17+((ROW()-3)*7))&amp;":"&amp;VLOOKUP($A$1,tab_z,3,FALSE)&amp;(22+((ROW()-3)*7))),BD!$K$13)*BD!$L$13)</f>
        <v>0</v>
      </c>
      <c r="BC12" s="237">
        <f ca="1">IF($A12="","",COUNTIF(INDIRECT("Planning!"&amp;VLOOKUP($A$1,tab_z,2,FALSE)&amp;(17+((ROW()-3)*7))&amp;":"&amp;VLOOKUP($A$1,tab_z,3,FALSE)&amp;(22+((ROW()-3)*7))),BD!$K$14)*BD!$L$14)</f>
        <v>0</v>
      </c>
      <c r="BD12" s="237">
        <f ca="1">IF($A12="","",COUNTIF(INDIRECT("Planning!"&amp;VLOOKUP($A$1,tab_z,2,FALSE)&amp;(17+((ROW()-3)*7))&amp;":"&amp;VLOOKUP($A$1,tab_z,3,FALSE)&amp;(22+((ROW()-3)*7))),BD!$K$15)*BD!$L$15)</f>
        <v>0</v>
      </c>
      <c r="BE12" s="237">
        <f ca="1">IF($A12="","",COUNTIF(INDIRECT("Planning!"&amp;VLOOKUP($A$1,tab_z,2,FALSE)&amp;(17+((ROW()-3)*7))&amp;":"&amp;VLOOKUP($A$1,tab_z,3,FALSE)&amp;(22+((ROW()-3)*7))),BD!$K$16)*BD!$L$16)</f>
        <v>0</v>
      </c>
      <c r="BF12" s="237">
        <f ca="1">IF($A12="","",COUNTIF(INDIRECT("Planning!"&amp;VLOOKUP($A$1,tab_z,2,FALSE)&amp;(17+((ROW()-3)*7))&amp;":"&amp;VLOOKUP($A$1,tab_z,3,FALSE)&amp;(22+((ROW()-3)*7))),BD!$N$2)*BD!$O$2)</f>
        <v>0</v>
      </c>
      <c r="BG12" s="237">
        <f ca="1">IF($A12="","",COUNTIF(INDIRECT("Planning!"&amp;VLOOKUP($A$1,tab_z,2,FALSE)&amp;(17+((ROW()-3)*7))&amp;":"&amp;VLOOKUP($A$1,tab_z,3,FALSE)&amp;(22+((ROW()-3)*7))),BD!$N$3)*BD!$O$3)</f>
        <v>0</v>
      </c>
      <c r="BH12" s="237">
        <f ca="1">IF($A12="","",COUNTIF(INDIRECT("Planning!"&amp;VLOOKUP($A$1,tab_z,2,FALSE)&amp;(17+((ROW()-3)*7))&amp;":"&amp;VLOOKUP($A$1,tab_z,3,FALSE)&amp;(22+((ROW()-3)*7))),BD!$N$4)*BD!$O$4)</f>
        <v>0</v>
      </c>
      <c r="BI12" s="237">
        <f ca="1">IF($A12="","",COUNTIF(INDIRECT("Planning!"&amp;VLOOKUP($A$1,tab_z,2,FALSE)&amp;(17+((ROW()-3)*7))&amp;":"&amp;VLOOKUP($A$1,tab_z,3,FALSE)&amp;(22+((ROW()-3)*7))),BD!$N$5)*BD!$O$5)</f>
        <v>0</v>
      </c>
      <c r="BJ12" s="237">
        <f ca="1">IF($A12="","",COUNTIF(INDIRECT("Planning!"&amp;VLOOKUP($A$1,tab_z,2,FALSE)&amp;(17+((ROW()-3)*7))&amp;":"&amp;VLOOKUP($A$1,tab_z,3,FALSE)&amp;(22+((ROW()-3)*7))),BD!$Q$2)*BD!$R$2)</f>
        <v>0</v>
      </c>
      <c r="BK12" s="237">
        <f ca="1">IF($A12="","",COUNTIF(INDIRECT("Planning!"&amp;VLOOKUP($A$1,tab_z,2,FALSE)&amp;(17+((ROW()-3)*7))&amp;":"&amp;VLOOKUP($A$1,tab_z,3,FALSE)&amp;(22+((ROW()-3)*7))),BD!$Q$3)*BD!$R$3)</f>
        <v>0</v>
      </c>
      <c r="BL12" s="237">
        <f ca="1">IF($A12="","",COUNTIF(INDIRECT("Planning!"&amp;VLOOKUP($A$1,tab_z,2,FALSE)&amp;(17+((ROW()-3)*7))&amp;":"&amp;VLOOKUP($A$1,tab_z,3,FALSE)&amp;(22+((ROW()-3)*7))),BD!$Q$4)*BD!$R$4)</f>
        <v>0</v>
      </c>
      <c r="BM12" s="237">
        <f ca="1">IF($A12="","",COUNTIF(INDIRECT("Planning!"&amp;VLOOKUP($A$1,tab_z,2,FALSE)&amp;(17+((ROW()-3)*7))&amp;":"&amp;VLOOKUP($A$1,tab_z,3,FALSE)&amp;(22+((ROW()-3)*7))),BD!$Q$5)*BD!$R$5)</f>
        <v>0</v>
      </c>
      <c r="BN12" s="237">
        <f ca="1">IF($A12="","",COUNTIF(INDIRECT("Planning!"&amp;VLOOKUP($A$1,tab_z,2,FALSE)&amp;(17+((ROW()-3)*7))&amp;":"&amp;VLOOKUP($A$1,tab_z,3,FALSE)&amp;(22+((ROW()-3)*7))),BD!$T$2)*BD!$U$2)</f>
        <v>0</v>
      </c>
      <c r="BO12" s="237">
        <f ca="1">IF($A12="","",COUNTIF(INDIRECT("Planning!"&amp;VLOOKUP($A$1,tab_z,2,FALSE)&amp;(17+((ROW()-3)*7))&amp;":"&amp;VLOOKUP($A$1,tab_z,3,FALSE)&amp;(22+((ROW()-3)*7))),BD!$T$3)*BD!$U$3)</f>
        <v>0</v>
      </c>
      <c r="BP12" s="237">
        <f ca="1">IF($A12="","",COUNTIF(INDIRECT("Planning!"&amp;VLOOKUP($A$1,tab_z,2,FALSE)&amp;(17+((ROW()-3)*7))&amp;":"&amp;VLOOKUP($A$1,tab_z,3,FALSE)&amp;(22+((ROW()-3)*7))),BD!$T$4)*BD!$U$4)</f>
        <v>0</v>
      </c>
      <c r="BQ12" s="237">
        <f ca="1">IF($A12="","",COUNTIF(INDIRECT("Planning!"&amp;VLOOKUP($A$1,tab_z,2,FALSE)&amp;(17+((ROW()-3)*7))&amp;":"&amp;VLOOKUP($A$1,tab_z,3,FALSE)&amp;(22+((ROW()-3)*7))),BD!$T$5)*BD!$U$5)</f>
        <v>0</v>
      </c>
      <c r="BR12" s="237">
        <f ca="1">IF($A12="","",COUNTIF(INDIRECT("Planning!"&amp;VLOOKUP($A$1,tab_z,2,FALSE)&amp;(17+((ROW()-3)*7))&amp;":"&amp;VLOOKUP($A$1,tab_z,3,FALSE)&amp;(22+((ROW()-3)*7))),BD!$W$2)*BD!$X$2)</f>
        <v>0</v>
      </c>
      <c r="BS12" s="237">
        <f ca="1">IF($A12="","",COUNTIF(INDIRECT("Planning!"&amp;VLOOKUP($A$1,tab_z,2,FALSE)&amp;(17+((ROW()-3)*7))&amp;":"&amp;VLOOKUP($A$1,tab_z,3,FALSE)&amp;(22+((ROW()-3)*7))),BD!$W$3)*BD!$X$3)</f>
        <v>0</v>
      </c>
      <c r="BT12" s="237">
        <f ca="1">IF($A12="","",COUNTIF(INDIRECT("Planning!"&amp;VLOOKUP($A$1,tab_z,2,FALSE)&amp;(17+((ROW()-3)*7))&amp;":"&amp;VLOOKUP($A$1,tab_z,3,FALSE)&amp;(22+((ROW()-3)*7))),BD!$W$4)*BD!$X$4)</f>
        <v>0</v>
      </c>
      <c r="BU12" s="237">
        <f ca="1">IF($A12="","",COUNTIF(INDIRECT("Planning!"&amp;VLOOKUP($A$1,tab_z,2,FALSE)&amp;(17+((ROW()-3)*7))&amp;":"&amp;VLOOKUP($A$1,tab_z,3,FALSE)&amp;(22+((ROW()-3)*7))),BD!$W$5)*BD!$X$5)</f>
        <v>0</v>
      </c>
      <c r="BV12" s="237">
        <f ca="1">IF($A12="","",COUNTIF(INDIRECT("Planning!"&amp;VLOOKUP($A$1,tab_z,2,FALSE)&amp;(17+((ROW()-3)*7))&amp;":"&amp;VLOOKUP($A$1,tab_z,3,FALSE)&amp;(22+((ROW()-3)*7))),BD!$W$6)*BD!$X$6)</f>
        <v>0</v>
      </c>
      <c r="BW12" s="237">
        <f ca="1">IF($A12="","",COUNTIF(INDIRECT("Planning!"&amp;VLOOKUP($A$1,tab_z,2,FALSE)&amp;(17+((ROW()-3)*7))&amp;":"&amp;VLOOKUP($A$1,tab_z,3,FALSE)&amp;(22+((ROW()-3)*7))),BD!$Z$2)*BD!$AA$2)</f>
        <v>0</v>
      </c>
      <c r="BX12" s="237">
        <f ca="1">IF($A12="","",COUNTIF(INDIRECT("Planning!"&amp;VLOOKUP($A$1,tab_z,2,FALSE)&amp;(17+((ROW()-3)*7))&amp;":"&amp;VLOOKUP($A$1,tab_z,3,FALSE)&amp;(22+((ROW()-3)*7))),BD!$Z$3)*BD!$AA$3)</f>
        <v>0</v>
      </c>
    </row>
    <row r="13" spans="1:76" ht="18.75" customHeight="1">
      <c r="A13" s="237" t="str">
        <f ca="1">IF(INDIRECT("Planning!A"&amp;16+((ROW()-3)*7))&lt;&gt;"",INDIRECT("Planning!A"&amp;16+((ROW()-3)*7)),"")</f>
        <v>Personnel 11</v>
      </c>
      <c r="B13" s="237"/>
      <c r="C13" s="237">
        <f ca="1">IF(A13="","",Congés_Payés)</f>
        <v>25</v>
      </c>
      <c r="D13" s="237">
        <f ca="1">IFERROR(B13+C13-SUMPRODUCT((INDIRECT("Planning!A$15:A"&amp;15+((NB_Personnel)*7))=A13)*(INDIRECT("Planning!NJ$15:NJ"&amp;15+((NB_Personnel)*7)))),"")</f>
        <v>25</v>
      </c>
      <c r="E13" s="237">
        <f ca="1">IF($A13="","",SUM(INDIRECT("Planning!"&amp;VLOOKUP($A$1,tab_z,2,FALSE)&amp;(17+((ROW()-3)*7))&amp;":"&amp;VLOOKUP($A$1,tab_z,3,FALSE)&amp;(22+((ROW()-3)*7)))))</f>
        <v>0</v>
      </c>
      <c r="F13" s="237">
        <f ca="1">IF($A13="","",COUNTIF(INDIRECT("Planning!"&amp;VLOOKUP($A$1,tab_z,2,FALSE)&amp;(17+((ROW()-3)*7))&amp;":"&amp;VLOOKUP($A$1,tab_z,3,FALSE)&amp;(22+((ROW()-3)*7))),BD!$E$2)*BD!$F$2)</f>
        <v>0</v>
      </c>
      <c r="G13" s="237">
        <f ca="1">IF($A13="","",COUNTIF(INDIRECT("Planning!"&amp;VLOOKUP($A$1,tab_z,2,FALSE)&amp;(17+((ROW()-3)*7))&amp;":"&amp;VLOOKUP($A$1,tab_z,3,FALSE)&amp;(22+((ROW()-3)*7))),BD!$E$3)*BD!$F$3)</f>
        <v>0</v>
      </c>
      <c r="H13" s="237">
        <f ca="1">IF($A13="","",COUNTIF(INDIRECT("Planning!"&amp;VLOOKUP($A$1,tab_z,2,FALSE)&amp;(17+((ROW()-3)*7))&amp;":"&amp;VLOOKUP($A$1,tab_z,3,FALSE)&amp;(22+((ROW()-3)*7))),BD!$E$4)*BD!$F$4)</f>
        <v>0</v>
      </c>
      <c r="I13" s="237">
        <f ca="1">IF($A13="","",COUNTIF(INDIRECT("Planning!"&amp;VLOOKUP($A$1,tab_z,2,FALSE)&amp;(17+((ROW()-3)*7))&amp;":"&amp;VLOOKUP($A$1,tab_z,3,FALSE)&amp;(22+((ROW()-3)*7))),BD!$E$5)*BD!$F$5)</f>
        <v>0</v>
      </c>
      <c r="J13" s="237">
        <f ca="1">IF($A13="","",COUNTIF(INDIRECT("Planning!"&amp;VLOOKUP($A$1,tab_z,2,FALSE)&amp;(17+((ROW()-3)*7))&amp;":"&amp;VLOOKUP($A$1,tab_z,3,FALSE)&amp;(22+((ROW()-3)*7))),BD!$E$6)*BD!$F$6)</f>
        <v>0</v>
      </c>
      <c r="K13" s="237">
        <f ca="1">IF($A13="","",COUNTIF(INDIRECT("Planning!"&amp;VLOOKUP($A$1,tab_z,2,FALSE)&amp;(17+((ROW()-3)*7))&amp;":"&amp;VLOOKUP($A$1,tab_z,3,FALSE)&amp;(22+((ROW()-3)*7))),BD!$E$7)*BD!$F$7)</f>
        <v>0</v>
      </c>
      <c r="L13" s="237">
        <f ca="1">IF($A13="","",COUNTIF(INDIRECT("Planning!"&amp;VLOOKUP($A$1,tab_z,2,FALSE)&amp;(17+((ROW()-3)*7))&amp;":"&amp;VLOOKUP($A$1,tab_z,3,FALSE)&amp;(22+((ROW()-3)*7))),BD!$E$8)*BD!$F$8)</f>
        <v>0</v>
      </c>
      <c r="M13" s="237">
        <f ca="1">IF($A13="","",COUNTIF(INDIRECT("Planning!"&amp;VLOOKUP($A$1,tab_z,2,FALSE)&amp;(17+((ROW()-3)*7))&amp;":"&amp;VLOOKUP($A$1,tab_z,3,FALSE)&amp;(22+((ROW()-3)*7))),BD!$E$9)*BD!$F$9)</f>
        <v>0</v>
      </c>
      <c r="N13" s="237">
        <f ca="1">IF($A13="","",COUNTIF(INDIRECT("Planning!"&amp;VLOOKUP($A$1,tab_z,2,FALSE)&amp;(17+((ROW()-3)*7))&amp;":"&amp;VLOOKUP($A$1,tab_z,3,FALSE)&amp;(22+((ROW()-3)*7))),BD!$E$10)*BD!$F$10)</f>
        <v>0</v>
      </c>
      <c r="O13" s="237">
        <f ca="1">IF($A13="","",COUNTIF(INDIRECT("Planning!"&amp;VLOOKUP($A$1,tab_z,2,FALSE)&amp;(17+((ROW()-3)*7))&amp;":"&amp;VLOOKUP($A$1,tab_z,3,FALSE)&amp;(22+((ROW()-3)*7))),BD!$E$11)*BD!$F$11)</f>
        <v>0</v>
      </c>
      <c r="P13" s="237">
        <f ca="1">IF($A13="","",COUNTIF(INDIRECT("Planning!"&amp;VLOOKUP($A$1,tab_z,2,FALSE)&amp;(17+((ROW()-3)*7))&amp;":"&amp;VLOOKUP($A$1,tab_z,3,FALSE)&amp;(22+((ROW()-3)*7))),BD!$E$12)*BD!$F$12)</f>
        <v>0</v>
      </c>
      <c r="Q13" s="237">
        <f ca="1">IF($A13="","",COUNTIF(INDIRECT("Planning!"&amp;VLOOKUP($A$1,tab_z,2,FALSE)&amp;(17+((ROW()-3)*7))&amp;":"&amp;VLOOKUP($A$1,tab_z,3,FALSE)&amp;(22+((ROW()-3)*7))),BD!$E$13)*BD!$F$13)</f>
        <v>0</v>
      </c>
      <c r="R13" s="237">
        <f ca="1">IF($A13="","",COUNTIF(INDIRECT("Planning!"&amp;VLOOKUP($A$1,tab_z,2,FALSE)&amp;(17+((ROW()-3)*7))&amp;":"&amp;VLOOKUP($A$1,tab_z,3,FALSE)&amp;(22+((ROW()-3)*7))),BD!$E$14)*BD!$F$14)</f>
        <v>0</v>
      </c>
      <c r="S13" s="237">
        <f ca="1">IF($A13="","",COUNTIF(INDIRECT("Planning!"&amp;VLOOKUP($A$1,tab_z,2,FALSE)&amp;(17+((ROW()-3)*7))&amp;":"&amp;VLOOKUP($A$1,tab_z,3,FALSE)&amp;(22+((ROW()-3)*7))),BD!$E$15)*BD!$F$15)</f>
        <v>0</v>
      </c>
      <c r="T13" s="237">
        <f ca="1">IF($A13="","",COUNTIF(INDIRECT("Planning!"&amp;VLOOKUP($A$1,tab_z,2,FALSE)&amp;(17+((ROW()-3)*7))&amp;":"&amp;VLOOKUP($A$1,tab_z,3,FALSE)&amp;(22+((ROW()-3)*7))),BD!$E$16)*BD!$F$16)</f>
        <v>0</v>
      </c>
      <c r="U13" s="237">
        <f ca="1">IF($A13="","",COUNTIF(INDIRECT("Planning!"&amp;VLOOKUP($A$1,tab_z,2,FALSE)&amp;(17+((ROW()-3)*7))&amp;":"&amp;VLOOKUP($A$1,tab_z,3,FALSE)&amp;(22+((ROW()-3)*7))),BD!$E$17)*BD!$F$17)</f>
        <v>0</v>
      </c>
      <c r="V13" s="237">
        <f ca="1">IF($A13="","",COUNTIF(INDIRECT("Planning!"&amp;VLOOKUP($A$1,tab_z,2,FALSE)&amp;(17+((ROW()-3)*7))&amp;":"&amp;VLOOKUP($A$1,tab_z,3,FALSE)&amp;(22+((ROW()-3)*7))),BD!$E$18)*BD!$F$18)</f>
        <v>0</v>
      </c>
      <c r="W13" s="237">
        <f ca="1">IF($A13="","",COUNTIF(INDIRECT("Planning!"&amp;VLOOKUP($A$1,tab_z,2,FALSE)&amp;(17+((ROW()-3)*7))&amp;":"&amp;VLOOKUP($A$1,tab_z,3,FALSE)&amp;(22+((ROW()-3)*7))),BD!$E$19)*BD!$F$19)</f>
        <v>0</v>
      </c>
      <c r="X13" s="237">
        <f ca="1">IF($A13="","",COUNTIF(INDIRECT("Planning!"&amp;VLOOKUP($A$1,tab_z,2,FALSE)&amp;(17+((ROW()-3)*7))&amp;":"&amp;VLOOKUP($A$1,tab_z,3,FALSE)&amp;(22+((ROW()-3)*7))),BD!$E$20)*BD!$F$20)</f>
        <v>0</v>
      </c>
      <c r="Y13" s="237">
        <f ca="1">IF($A13="","",COUNTIF(INDIRECT("Planning!"&amp;VLOOKUP($A$1,tab_z,2,FALSE)&amp;(17+((ROW()-3)*7))&amp;":"&amp;VLOOKUP($A$1,tab_z,3,FALSE)&amp;(22+((ROW()-3)*7))),BD!$E$21)*BD!$F$21)</f>
        <v>0</v>
      </c>
      <c r="Z13" s="237">
        <f ca="1">IF($A13="","",COUNTIF(INDIRECT("Planning!"&amp;VLOOKUP($A$1,tab_z,2,FALSE)&amp;(17+((ROW()-3)*7))&amp;":"&amp;VLOOKUP($A$1,tab_z,3,FALSE)&amp;(22+((ROW()-3)*7))),BD!$E$22)*BD!$F$22)</f>
        <v>0</v>
      </c>
      <c r="AA13" s="237">
        <f ca="1">IF($A13="","",COUNTIF(INDIRECT("Planning!"&amp;VLOOKUP($A$1,tab_z,2,FALSE)&amp;(17+((ROW()-3)*7))&amp;":"&amp;VLOOKUP($A$1,tab_z,3,FALSE)&amp;(22+((ROW()-3)*7))),BD!$E$23)*BD!$F$23)</f>
        <v>0</v>
      </c>
      <c r="AB13" s="237">
        <f ca="1">IF($A13="","",COUNTIF(INDIRECT("Planning!"&amp;VLOOKUP($A$1,tab_z,2,FALSE)&amp;(17+((ROW()-3)*7))&amp;":"&amp;VLOOKUP($A$1,tab_z,3,FALSE)&amp;(22+((ROW()-3)*7))),BD!$E$24)*BD!$F$24)</f>
        <v>0</v>
      </c>
      <c r="AC13" s="237">
        <f ca="1">IF($A13="","",COUNTIF(INDIRECT("Planning!"&amp;VLOOKUP($A$1,tab_z,2,FALSE)&amp;(17+((ROW()-3)*7))&amp;":"&amp;VLOOKUP($A$1,tab_z,3,FALSE)&amp;(22+((ROW()-3)*7))),BD!$E$25)*BD!$F$25)</f>
        <v>0</v>
      </c>
      <c r="AD13" s="237">
        <f ca="1">IF($A13="","",COUNTIF(INDIRECT("Planning!"&amp;VLOOKUP($A$1,tab_z,2,FALSE)&amp;(17+((ROW()-3)*7))&amp;":"&amp;VLOOKUP($A$1,tab_z,3,FALSE)&amp;(22+((ROW()-3)*7))),BD!$E$26)*BD!$F$26)</f>
        <v>0</v>
      </c>
      <c r="AE13" s="237">
        <f ca="1">IF($A13="","",COUNTIF(INDIRECT("Planning!"&amp;VLOOKUP($A$1,tab_z,2,FALSE)&amp;(17+((ROW()-3)*7))&amp;":"&amp;VLOOKUP($A$1,tab_z,3,FALSE)&amp;(22+((ROW()-3)*7))),BD!$E$27)*BD!$F$27)</f>
        <v>0</v>
      </c>
      <c r="AF13" s="237">
        <f ca="1">IF($A13="","",COUNTIF(INDIRECT("Planning!"&amp;VLOOKUP($A$1,tab_z,2,FALSE)&amp;(17+((ROW()-3)*7))&amp;":"&amp;VLOOKUP($A$1,tab_z,3,FALSE)&amp;(22+((ROW()-3)*7))),BD!$E$28)*BD!$F$28)</f>
        <v>0</v>
      </c>
      <c r="AG13" s="237">
        <f ca="1">IF($A13="","",COUNTIF(INDIRECT("Planning!"&amp;VLOOKUP($A$1,tab_z,2,FALSE)&amp;(17+((ROW()-3)*7))&amp;":"&amp;VLOOKUP($A$1,tab_z,3,FALSE)&amp;(22+((ROW()-3)*7))),BD!$E$29)*BD!$F$29)</f>
        <v>0</v>
      </c>
      <c r="AH13" s="237">
        <f ca="1">IF($A13="","",COUNTIF(INDIRECT("Planning!"&amp;VLOOKUP($A$1,tab_z,2,FALSE)&amp;(17+((ROW()-3)*7))&amp;":"&amp;VLOOKUP($A$1,tab_z,3,FALSE)&amp;(22+((ROW()-3)*7))),BD!$H$2)*BD!$I$2)</f>
        <v>0</v>
      </c>
      <c r="AI13" s="237">
        <f ca="1">IF($A13="","",COUNTIF(INDIRECT("Planning!"&amp;VLOOKUP($A$1,tab_z,2,FALSE)&amp;(17+((ROW()-3)*7))&amp;":"&amp;VLOOKUP($A$1,tab_z,3,FALSE)&amp;(22+((ROW()-3)*7))),BD!$H$3)*BD!$I$3)</f>
        <v>0</v>
      </c>
      <c r="AJ13" s="237">
        <f ca="1">IF($A13="","",COUNTIF(INDIRECT("Planning!"&amp;VLOOKUP($A$1,tab_z,2,FALSE)&amp;(17+((ROW()-3)*7))&amp;":"&amp;VLOOKUP($A$1,tab_z,3,FALSE)&amp;(22+((ROW()-3)*7))),BD!$H$4)*BD!$I$4)</f>
        <v>0</v>
      </c>
      <c r="AK13" s="237">
        <f ca="1">IF($A13="","",COUNTIF(INDIRECT("Planning!"&amp;VLOOKUP($A$1,tab_z,2,FALSE)&amp;(17+((ROW()-3)*7))&amp;":"&amp;VLOOKUP($A$1,tab_z,3,FALSE)&amp;(22+((ROW()-3)*7))),BD!$H$5)*BD!$I$5)</f>
        <v>0</v>
      </c>
      <c r="AL13" s="237">
        <f ca="1">IF($A13="","",COUNTIF(INDIRECT("Planning!"&amp;VLOOKUP($A$1,tab_z,2,FALSE)&amp;(17+((ROW()-3)*7))&amp;":"&amp;VLOOKUP($A$1,tab_z,3,FALSE)&amp;(22+((ROW()-3)*7))),BD!$H$6)*BD!$I$6)</f>
        <v>0</v>
      </c>
      <c r="AM13" s="237">
        <f ca="1">IF($A13="","",COUNTIF(INDIRECT("Planning!"&amp;VLOOKUP($A$1,tab_z,2,FALSE)&amp;(17+((ROW()-3)*7))&amp;":"&amp;VLOOKUP($A$1,tab_z,3,FALSE)&amp;(22+((ROW()-3)*7))),BD!$H$7)*BD!$I$7)</f>
        <v>0</v>
      </c>
      <c r="AN13" s="237">
        <f ca="1">IF($A13="","",COUNTIF(INDIRECT("Planning!"&amp;VLOOKUP($A$1,tab_z,2,FALSE)&amp;(17+((ROW()-3)*7))&amp;":"&amp;VLOOKUP($A$1,tab_z,3,FALSE)&amp;(22+((ROW()-3)*7))),BD!$H$8)*BD!$I$8)</f>
        <v>0</v>
      </c>
      <c r="AO13" s="237">
        <f ca="1">IF($A13="","",COUNTIF(INDIRECT("Planning!"&amp;VLOOKUP($A$1,tab_z,2,FALSE)&amp;(17+((ROW()-3)*7))&amp;":"&amp;VLOOKUP($A$1,tab_z,3,FALSE)&amp;(22+((ROW()-3)*7))),BD!$H$9)*BD!$I$9)</f>
        <v>0</v>
      </c>
      <c r="AP13" s="237">
        <f ca="1">IF($A13="","",COUNTIF(INDIRECT("Planning!"&amp;VLOOKUP($A$1,tab_z,2,FALSE)&amp;(17+((ROW()-3)*7))&amp;":"&amp;VLOOKUP($A$1,tab_z,3,FALSE)&amp;(22+((ROW()-3)*7))),BD!$H$10)*BD!$I$10)</f>
        <v>0</v>
      </c>
      <c r="AQ13" s="237">
        <f ca="1">IF($A13="","",COUNTIF(INDIRECT("Planning!"&amp;VLOOKUP($A$1,tab_z,2,FALSE)&amp;(17+((ROW()-3)*7))&amp;":"&amp;VLOOKUP($A$1,tab_z,3,FALSE)&amp;(22+((ROW()-3)*7))),BD!$K$2)*BD!$L$2)</f>
        <v>0</v>
      </c>
      <c r="AR13" s="237">
        <f ca="1">IF($A13="","",COUNTIF(INDIRECT("Planning!"&amp;VLOOKUP($A$1,tab_z,2,FALSE)&amp;(17+((ROW()-3)*7))&amp;":"&amp;VLOOKUP($A$1,tab_z,3,FALSE)&amp;(22+((ROW()-3)*7))),BD!$K$3)*BD!$L$3)</f>
        <v>0</v>
      </c>
      <c r="AS13" s="237">
        <f ca="1">IF($A13="","",COUNTIF(INDIRECT("Planning!"&amp;VLOOKUP($A$1,tab_z,2,FALSE)&amp;(17+((ROW()-3)*7))&amp;":"&amp;VLOOKUP($A$1,tab_z,3,FALSE)&amp;(22+((ROW()-3)*7))),BD!$K$4)*BD!$L$4)</f>
        <v>0</v>
      </c>
      <c r="AT13" s="237">
        <f ca="1">IF($A13="","",COUNTIF(INDIRECT("Planning!"&amp;VLOOKUP($A$1,tab_z,2,FALSE)&amp;(17+((ROW()-3)*7))&amp;":"&amp;VLOOKUP($A$1,tab_z,3,FALSE)&amp;(22+((ROW()-3)*7))),BD!$K$5)*BD!$L$5)</f>
        <v>0</v>
      </c>
      <c r="AU13" s="237">
        <f ca="1">IF($A13="","",COUNTIF(INDIRECT("Planning!"&amp;VLOOKUP($A$1,tab_z,2,FALSE)&amp;(17+((ROW()-3)*7))&amp;":"&amp;VLOOKUP($A$1,tab_z,3,FALSE)&amp;(22+((ROW()-3)*7))),BD!$K$6)*BD!$L$6)</f>
        <v>0</v>
      </c>
      <c r="AV13" s="237">
        <f ca="1">IF($A13="","",COUNTIF(INDIRECT("Planning!"&amp;VLOOKUP($A$1,tab_z,2,FALSE)&amp;(17+((ROW()-3)*7))&amp;":"&amp;VLOOKUP($A$1,tab_z,3,FALSE)&amp;(22+((ROW()-3)*7))),BD!$K$7)*BD!$L$7)</f>
        <v>0</v>
      </c>
      <c r="AW13" s="237">
        <f ca="1">IF($A13="","",COUNTIF(INDIRECT("Planning!"&amp;VLOOKUP($A$1,tab_z,2,FALSE)&amp;(17+((ROW()-3)*7))&amp;":"&amp;VLOOKUP($A$1,tab_z,3,FALSE)&amp;(22+((ROW()-3)*7))),BD!$K$8)*BD!$L$8)</f>
        <v>0</v>
      </c>
      <c r="AX13" s="237">
        <f ca="1">IF($A13="","",COUNTIF(INDIRECT("Planning!"&amp;VLOOKUP($A$1,tab_z,2,FALSE)&amp;(17+((ROW()-3)*7))&amp;":"&amp;VLOOKUP($A$1,tab_z,3,FALSE)&amp;(22+((ROW()-3)*7))),BD!$K$9)*BD!$L$9)</f>
        <v>0</v>
      </c>
      <c r="AY13" s="237">
        <f ca="1">IF($A13="","",COUNTIF(INDIRECT("Planning!"&amp;VLOOKUP($A$1,tab_z,2,FALSE)&amp;(17+((ROW()-3)*7))&amp;":"&amp;VLOOKUP($A$1,tab_z,3,FALSE)&amp;(22+((ROW()-3)*7))),BD!$K$10)*BD!$L$10)</f>
        <v>0</v>
      </c>
      <c r="AZ13" s="237">
        <f ca="1">IF($A13="","",COUNTIF(INDIRECT("Planning!"&amp;VLOOKUP($A$1,tab_z,2,FALSE)&amp;(17+((ROW()-3)*7))&amp;":"&amp;VLOOKUP($A$1,tab_z,3,FALSE)&amp;(22+((ROW()-3)*7))),BD!$K$11)*BD!$L$11)</f>
        <v>0</v>
      </c>
      <c r="BA13" s="237">
        <f ca="1">IF($A13="","",COUNTIF(INDIRECT("Planning!"&amp;VLOOKUP($A$1,tab_z,2,FALSE)&amp;(17+((ROW()-3)*7))&amp;":"&amp;VLOOKUP($A$1,tab_z,3,FALSE)&amp;(22+((ROW()-3)*7))),BD!$K$12)*BD!$L$12)</f>
        <v>0</v>
      </c>
      <c r="BB13" s="237">
        <f ca="1">IF($A13="","",COUNTIF(INDIRECT("Planning!"&amp;VLOOKUP($A$1,tab_z,2,FALSE)&amp;(17+((ROW()-3)*7))&amp;":"&amp;VLOOKUP($A$1,tab_z,3,FALSE)&amp;(22+((ROW()-3)*7))),BD!$K$13)*BD!$L$13)</f>
        <v>0</v>
      </c>
      <c r="BC13" s="237">
        <f ca="1">IF($A13="","",COUNTIF(INDIRECT("Planning!"&amp;VLOOKUP($A$1,tab_z,2,FALSE)&amp;(17+((ROW()-3)*7))&amp;":"&amp;VLOOKUP($A$1,tab_z,3,FALSE)&amp;(22+((ROW()-3)*7))),BD!$K$14)*BD!$L$14)</f>
        <v>0</v>
      </c>
      <c r="BD13" s="237">
        <f ca="1">IF($A13="","",COUNTIF(INDIRECT("Planning!"&amp;VLOOKUP($A$1,tab_z,2,FALSE)&amp;(17+((ROW()-3)*7))&amp;":"&amp;VLOOKUP($A$1,tab_z,3,FALSE)&amp;(22+((ROW()-3)*7))),BD!$K$15)*BD!$L$15)</f>
        <v>0</v>
      </c>
      <c r="BE13" s="237">
        <f ca="1">IF($A13="","",COUNTIF(INDIRECT("Planning!"&amp;VLOOKUP($A$1,tab_z,2,FALSE)&amp;(17+((ROW()-3)*7))&amp;":"&amp;VLOOKUP($A$1,tab_z,3,FALSE)&amp;(22+((ROW()-3)*7))),BD!$K$16)*BD!$L$16)</f>
        <v>0</v>
      </c>
      <c r="BF13" s="237">
        <f ca="1">IF($A13="","",COUNTIF(INDIRECT("Planning!"&amp;VLOOKUP($A$1,tab_z,2,FALSE)&amp;(17+((ROW()-3)*7))&amp;":"&amp;VLOOKUP($A$1,tab_z,3,FALSE)&amp;(22+((ROW()-3)*7))),BD!$N$2)*BD!$O$2)</f>
        <v>0</v>
      </c>
      <c r="BG13" s="237">
        <f ca="1">IF($A13="","",COUNTIF(INDIRECT("Planning!"&amp;VLOOKUP($A$1,tab_z,2,FALSE)&amp;(17+((ROW()-3)*7))&amp;":"&amp;VLOOKUP($A$1,tab_z,3,FALSE)&amp;(22+((ROW()-3)*7))),BD!$N$3)*BD!$O$3)</f>
        <v>0</v>
      </c>
      <c r="BH13" s="237">
        <f ca="1">IF($A13="","",COUNTIF(INDIRECT("Planning!"&amp;VLOOKUP($A$1,tab_z,2,FALSE)&amp;(17+((ROW()-3)*7))&amp;":"&amp;VLOOKUP($A$1,tab_z,3,FALSE)&amp;(22+((ROW()-3)*7))),BD!$N$4)*BD!$O$4)</f>
        <v>0</v>
      </c>
      <c r="BI13" s="237">
        <f ca="1">IF($A13="","",COUNTIF(INDIRECT("Planning!"&amp;VLOOKUP($A$1,tab_z,2,FALSE)&amp;(17+((ROW()-3)*7))&amp;":"&amp;VLOOKUP($A$1,tab_z,3,FALSE)&amp;(22+((ROW()-3)*7))),BD!$N$5)*BD!$O$5)</f>
        <v>0</v>
      </c>
      <c r="BJ13" s="237">
        <f ca="1">IF($A13="","",COUNTIF(INDIRECT("Planning!"&amp;VLOOKUP($A$1,tab_z,2,FALSE)&amp;(17+((ROW()-3)*7))&amp;":"&amp;VLOOKUP($A$1,tab_z,3,FALSE)&amp;(22+((ROW()-3)*7))),BD!$Q$2)*BD!$R$2)</f>
        <v>0</v>
      </c>
      <c r="BK13" s="237">
        <f ca="1">IF($A13="","",COUNTIF(INDIRECT("Planning!"&amp;VLOOKUP($A$1,tab_z,2,FALSE)&amp;(17+((ROW()-3)*7))&amp;":"&amp;VLOOKUP($A$1,tab_z,3,FALSE)&amp;(22+((ROW()-3)*7))),BD!$Q$3)*BD!$R$3)</f>
        <v>0</v>
      </c>
      <c r="BL13" s="237">
        <f ca="1">IF($A13="","",COUNTIF(INDIRECT("Planning!"&amp;VLOOKUP($A$1,tab_z,2,FALSE)&amp;(17+((ROW()-3)*7))&amp;":"&amp;VLOOKUP($A$1,tab_z,3,FALSE)&amp;(22+((ROW()-3)*7))),BD!$Q$4)*BD!$R$4)</f>
        <v>0</v>
      </c>
      <c r="BM13" s="237">
        <f ca="1">IF($A13="","",COUNTIF(INDIRECT("Planning!"&amp;VLOOKUP($A$1,tab_z,2,FALSE)&amp;(17+((ROW()-3)*7))&amp;":"&amp;VLOOKUP($A$1,tab_z,3,FALSE)&amp;(22+((ROW()-3)*7))),BD!$Q$5)*BD!$R$5)</f>
        <v>0</v>
      </c>
      <c r="BN13" s="237">
        <f ca="1">IF($A13="","",COUNTIF(INDIRECT("Planning!"&amp;VLOOKUP($A$1,tab_z,2,FALSE)&amp;(17+((ROW()-3)*7))&amp;":"&amp;VLOOKUP($A$1,tab_z,3,FALSE)&amp;(22+((ROW()-3)*7))),BD!$T$2)*BD!$U$2)</f>
        <v>0</v>
      </c>
      <c r="BO13" s="237">
        <f ca="1">IF($A13="","",COUNTIF(INDIRECT("Planning!"&amp;VLOOKUP($A$1,tab_z,2,FALSE)&amp;(17+((ROW()-3)*7))&amp;":"&amp;VLOOKUP($A$1,tab_z,3,FALSE)&amp;(22+((ROW()-3)*7))),BD!$T$3)*BD!$U$3)</f>
        <v>0</v>
      </c>
      <c r="BP13" s="237">
        <f ca="1">IF($A13="","",COUNTIF(INDIRECT("Planning!"&amp;VLOOKUP($A$1,tab_z,2,FALSE)&amp;(17+((ROW()-3)*7))&amp;":"&amp;VLOOKUP($A$1,tab_z,3,FALSE)&amp;(22+((ROW()-3)*7))),BD!$T$4)*BD!$U$4)</f>
        <v>0</v>
      </c>
      <c r="BQ13" s="237">
        <f ca="1">IF($A13="","",COUNTIF(INDIRECT("Planning!"&amp;VLOOKUP($A$1,tab_z,2,FALSE)&amp;(17+((ROW()-3)*7))&amp;":"&amp;VLOOKUP($A$1,tab_z,3,FALSE)&amp;(22+((ROW()-3)*7))),BD!$T$5)*BD!$U$5)</f>
        <v>0</v>
      </c>
      <c r="BR13" s="237">
        <f ca="1">IF($A13="","",COUNTIF(INDIRECT("Planning!"&amp;VLOOKUP($A$1,tab_z,2,FALSE)&amp;(17+((ROW()-3)*7))&amp;":"&amp;VLOOKUP($A$1,tab_z,3,FALSE)&amp;(22+((ROW()-3)*7))),BD!$W$2)*BD!$X$2)</f>
        <v>0</v>
      </c>
      <c r="BS13" s="237">
        <f ca="1">IF($A13="","",COUNTIF(INDIRECT("Planning!"&amp;VLOOKUP($A$1,tab_z,2,FALSE)&amp;(17+((ROW()-3)*7))&amp;":"&amp;VLOOKUP($A$1,tab_z,3,FALSE)&amp;(22+((ROW()-3)*7))),BD!$W$3)*BD!$X$3)</f>
        <v>0</v>
      </c>
      <c r="BT13" s="237">
        <f ca="1">IF($A13="","",COUNTIF(INDIRECT("Planning!"&amp;VLOOKUP($A$1,tab_z,2,FALSE)&amp;(17+((ROW()-3)*7))&amp;":"&amp;VLOOKUP($A$1,tab_z,3,FALSE)&amp;(22+((ROW()-3)*7))),BD!$W$4)*BD!$X$4)</f>
        <v>0</v>
      </c>
      <c r="BU13" s="237">
        <f ca="1">IF($A13="","",COUNTIF(INDIRECT("Planning!"&amp;VLOOKUP($A$1,tab_z,2,FALSE)&amp;(17+((ROW()-3)*7))&amp;":"&amp;VLOOKUP($A$1,tab_z,3,FALSE)&amp;(22+((ROW()-3)*7))),BD!$W$5)*BD!$X$5)</f>
        <v>0</v>
      </c>
      <c r="BV13" s="237">
        <f ca="1">IF($A13="","",COUNTIF(INDIRECT("Planning!"&amp;VLOOKUP($A$1,tab_z,2,FALSE)&amp;(17+((ROW()-3)*7))&amp;":"&amp;VLOOKUP($A$1,tab_z,3,FALSE)&amp;(22+((ROW()-3)*7))),BD!$W$6)*BD!$X$6)</f>
        <v>0</v>
      </c>
      <c r="BW13" s="237">
        <f ca="1">IF($A13="","",COUNTIF(INDIRECT("Planning!"&amp;VLOOKUP($A$1,tab_z,2,FALSE)&amp;(17+((ROW()-3)*7))&amp;":"&amp;VLOOKUP($A$1,tab_z,3,FALSE)&amp;(22+((ROW()-3)*7))),BD!$Z$2)*BD!$AA$2)</f>
        <v>0</v>
      </c>
      <c r="BX13" s="237">
        <f ca="1">IF($A13="","",COUNTIF(INDIRECT("Planning!"&amp;VLOOKUP($A$1,tab_z,2,FALSE)&amp;(17+((ROW()-3)*7))&amp;":"&amp;VLOOKUP($A$1,tab_z,3,FALSE)&amp;(22+((ROW()-3)*7))),BD!$Z$3)*BD!$AA$3)</f>
        <v>0</v>
      </c>
    </row>
    <row r="14" spans="1:76" ht="18.75" customHeight="1">
      <c r="A14" s="310" t="str">
        <f ca="1">IF(INDIRECT("Planning!A"&amp;16+((ROW()-3)*7))&lt;&gt;"",INDIRECT("Planning!A"&amp;16+((ROW()-3)*7)),"")</f>
        <v/>
      </c>
      <c r="B14" s="310"/>
      <c r="C14" s="310" t="str">
        <f ca="1">IF(A14="","",Congés_Payés)</f>
        <v/>
      </c>
      <c r="D14" s="310" t="str">
        <f ca="1">IFERROR(B14+C14-SUMPRODUCT((INDIRECT("Planning!A$15:A"&amp;15+((NB_Personnel)*7))=A14)*(INDIRECT("Planning!NJ$15:NJ"&amp;15+((NB_Personnel)*7)))),"")</f>
        <v/>
      </c>
      <c r="E14" s="310" t="str">
        <f ca="1">IF($A14="","",SUM(INDIRECT("Planning!"&amp;VLOOKUP($A$1,tab_z,2,FALSE)&amp;(17+((ROW()-3)*7))&amp;":"&amp;VLOOKUP($A$1,tab_z,3,FALSE)&amp;(22+((ROW()-3)*7)))))</f>
        <v/>
      </c>
    </row>
    <row r="15" spans="1:76" ht="18.75" customHeight="1"/>
    <row r="16" spans="1:76" ht="18.75" customHeight="1"/>
    <row r="17" ht="18.75" customHeight="1"/>
    <row r="18" ht="18.75" customHeight="1"/>
    <row r="19" ht="18.75" customHeight="1"/>
    <row r="20" ht="18.75" customHeight="1"/>
    <row r="21" ht="18.75" customHeight="1"/>
    <row r="22" ht="18.75" customHeight="1"/>
    <row r="23" ht="18.75" customHeight="1"/>
    <row r="24" ht="18.75" customHeight="1"/>
    <row r="25" ht="18.75" customHeight="1"/>
    <row r="26" ht="18.75" customHeight="1"/>
    <row r="27" ht="18.75" customHeight="1"/>
    <row r="28" ht="18.75" customHeight="1"/>
    <row r="29" ht="18.75" customHeight="1"/>
    <row r="30" ht="18.75" customHeight="1"/>
    <row r="31" ht="18.75" customHeight="1"/>
    <row r="32" ht="18.75" customHeight="1"/>
    <row r="33" ht="18.75" customHeight="1"/>
    <row r="34" ht="18.75" customHeight="1"/>
    <row r="35" ht="18.75" customHeight="1"/>
    <row r="36" ht="18.75" customHeight="1"/>
    <row r="37" ht="18.75" customHeight="1"/>
    <row r="38" ht="18.75" customHeight="1"/>
    <row r="39" ht="18.75" customHeight="1"/>
    <row r="40" ht="18.75" customHeight="1"/>
    <row r="41" ht="18.75" customHeight="1"/>
    <row r="42" ht="18.75" customHeight="1"/>
    <row r="43" ht="18.75" customHeight="1"/>
    <row r="44" ht="18.75" customHeight="1"/>
    <row r="45" ht="18.75" customHeight="1"/>
    <row r="46" ht="18.75" customHeight="1"/>
    <row r="47" ht="18.75" customHeight="1"/>
    <row r="48" ht="18.75" customHeight="1"/>
    <row r="49" ht="18.75" customHeight="1"/>
    <row r="50" ht="18.75" customHeight="1"/>
    <row r="51" ht="18.75" customHeight="1"/>
    <row r="52" ht="18.75" customHeight="1"/>
    <row r="53" ht="18.75" customHeight="1"/>
    <row r="54" ht="18.75" customHeight="1"/>
    <row r="55" ht="18.75" customHeight="1"/>
    <row r="56" ht="18.75" customHeight="1"/>
    <row r="57" ht="18.75" customHeight="1"/>
    <row r="58" ht="18.75" customHeight="1"/>
    <row r="59" ht="18.75" customHeight="1"/>
    <row r="60" ht="18.75" customHeight="1"/>
    <row r="61" ht="18.75" customHeight="1"/>
    <row r="62" ht="18.75" customHeight="1"/>
    <row r="63" ht="18.75" customHeight="1"/>
    <row r="64" ht="18.75" customHeight="1"/>
    <row r="65" ht="18.75" customHeight="1"/>
    <row r="66" ht="18.75" customHeight="1"/>
    <row r="67" ht="18.75" customHeight="1"/>
    <row r="68" ht="18.75" customHeight="1"/>
    <row r="69" ht="18.75" customHeight="1"/>
    <row r="70" ht="18.75" customHeight="1"/>
    <row r="71" ht="18.75" customHeight="1"/>
    <row r="72" ht="18.75" customHeight="1"/>
    <row r="73" ht="18.75" customHeight="1"/>
    <row r="74" ht="18.75" customHeight="1"/>
    <row r="75" ht="18.75" customHeight="1"/>
    <row r="76" ht="18.75" customHeight="1"/>
    <row r="77" ht="18.75" customHeight="1"/>
    <row r="78" ht="18.75" customHeight="1"/>
    <row r="79" ht="18.75" customHeight="1"/>
    <row r="80" ht="18.75" customHeight="1"/>
    <row r="81" ht="18.75" customHeight="1"/>
    <row r="82" ht="18.75" customHeight="1"/>
    <row r="83" ht="18.75" customHeight="1"/>
    <row r="84" ht="18.75" customHeight="1"/>
    <row r="85" ht="18.75" customHeight="1"/>
    <row r="86" ht="18.75" customHeight="1"/>
    <row r="87" ht="18.75" customHeight="1"/>
    <row r="88" ht="18.75" customHeight="1"/>
    <row r="89" ht="18.75" customHeight="1"/>
    <row r="90" ht="18.75" customHeight="1"/>
    <row r="91" ht="18.75" customHeight="1"/>
    <row r="92" ht="18.75" customHeight="1"/>
    <row r="93" ht="18.75" customHeight="1"/>
    <row r="94" ht="18.75" customHeight="1"/>
    <row r="95" ht="18.75" customHeight="1"/>
    <row r="96" ht="18.75" customHeight="1"/>
    <row r="97" ht="18.75" customHeight="1"/>
    <row r="98" ht="18.75" customHeight="1"/>
    <row r="99" ht="18.75" customHeight="1"/>
    <row r="100" ht="18.75" customHeight="1"/>
    <row r="101" ht="18.75" customHeight="1"/>
    <row r="102" ht="18.75" customHeight="1"/>
    <row r="103" ht="18.75" customHeight="1"/>
    <row r="104" ht="18.75" customHeight="1"/>
    <row r="105" ht="18.75" customHeight="1"/>
    <row r="106" ht="18.75" customHeight="1"/>
    <row r="107" ht="18.75" customHeight="1"/>
    <row r="108" ht="18.75" customHeight="1"/>
    <row r="109" ht="18.75" customHeight="1"/>
    <row r="110" ht="18.75" customHeight="1"/>
    <row r="111" ht="18.75" customHeight="1"/>
    <row r="112"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row r="189" ht="18.75" customHeight="1"/>
    <row r="190" ht="18.75" customHeight="1"/>
    <row r="191" ht="18.75" customHeight="1"/>
    <row r="192" ht="18.75" customHeight="1"/>
    <row r="193" ht="18.75" customHeight="1"/>
    <row r="194" ht="18.75" customHeight="1"/>
    <row r="195" ht="18.75" customHeight="1"/>
    <row r="196" ht="18.75" customHeight="1"/>
    <row r="197" ht="18.75" customHeight="1"/>
    <row r="198" ht="18.75" customHeight="1"/>
    <row r="199" ht="18.75" customHeight="1"/>
    <row r="200" ht="18.75" customHeight="1"/>
    <row r="201" ht="18.75" customHeight="1"/>
    <row r="202" ht="18.75" customHeight="1"/>
    <row r="203" ht="18.75" customHeight="1"/>
    <row r="204" ht="18.75" customHeight="1"/>
    <row r="205" ht="18.75" customHeight="1"/>
    <row r="206" ht="18.75" customHeight="1"/>
    <row r="207" ht="18.75" customHeight="1"/>
    <row r="208" ht="18.75" customHeight="1"/>
    <row r="209" ht="18.75" customHeight="1"/>
    <row r="210" ht="18.75" customHeight="1"/>
    <row r="211" ht="18.75" customHeight="1"/>
    <row r="212" ht="18.75" customHeight="1"/>
    <row r="213" ht="18.75" customHeight="1"/>
    <row r="214" ht="18.75" customHeight="1"/>
    <row r="215" ht="18.75" customHeight="1"/>
    <row r="216" ht="18.75" customHeight="1"/>
    <row r="217" ht="18.75" customHeight="1"/>
    <row r="218" ht="18.75" customHeight="1"/>
    <row r="219" ht="18.75" customHeight="1"/>
    <row r="220" ht="18.75" customHeight="1"/>
    <row r="221" ht="18.75" customHeight="1"/>
    <row r="222" ht="18.75" customHeight="1"/>
    <row r="223" ht="18.75" customHeight="1"/>
    <row r="224" ht="18.75" customHeight="1"/>
    <row r="225" ht="18.75" customHeight="1"/>
    <row r="226" ht="18.75" customHeight="1"/>
    <row r="227" ht="18.75" customHeight="1"/>
    <row r="228" ht="18.75" customHeight="1"/>
    <row r="229" ht="18.75" customHeight="1"/>
    <row r="230" ht="18.75" customHeight="1"/>
    <row r="231" ht="18.75" customHeight="1"/>
    <row r="232" ht="18.75" customHeight="1"/>
    <row r="233" ht="18.75" customHeight="1"/>
    <row r="234" ht="18.75" customHeight="1"/>
    <row r="235" ht="18.75" customHeight="1"/>
    <row r="236" ht="18.75" customHeight="1"/>
    <row r="237" ht="18.75" customHeight="1"/>
    <row r="238" ht="18.75" customHeight="1"/>
    <row r="239" ht="18.75" customHeight="1"/>
    <row r="240" ht="18.75" customHeight="1"/>
    <row r="241" ht="18.75" customHeight="1"/>
    <row r="242" ht="18.75" customHeight="1"/>
    <row r="243" ht="18.75" customHeight="1"/>
    <row r="244" ht="18.75" customHeight="1"/>
    <row r="245" ht="18.75" customHeight="1"/>
    <row r="246" ht="18.75" customHeight="1"/>
    <row r="247" ht="18.75" customHeight="1"/>
    <row r="248" ht="18.75" customHeight="1"/>
    <row r="249" ht="18.75" customHeight="1"/>
    <row r="250" ht="18.75" customHeight="1"/>
    <row r="251" ht="18.75" customHeight="1"/>
    <row r="252" ht="18.75" customHeight="1"/>
    <row r="253" ht="18.75" customHeight="1"/>
    <row r="254" ht="18.75" customHeight="1"/>
    <row r="255" ht="18.75" customHeight="1"/>
    <row r="256" ht="18.75" customHeight="1"/>
    <row r="257" ht="18.75" customHeight="1"/>
    <row r="258" ht="18.75" customHeight="1"/>
    <row r="259" ht="18.75" customHeight="1"/>
    <row r="260" ht="18.75" customHeight="1"/>
    <row r="261" ht="18.75" customHeight="1"/>
    <row r="262" ht="18.75" customHeight="1"/>
    <row r="263" ht="18.75" customHeight="1"/>
    <row r="264" ht="18.75" customHeight="1"/>
    <row r="265" ht="18.75" customHeight="1"/>
    <row r="266" ht="18.75" customHeight="1"/>
    <row r="267" ht="18.75" customHeight="1"/>
    <row r="268" ht="18.75" customHeight="1"/>
    <row r="269" ht="18.75" customHeight="1"/>
    <row r="270" ht="18.75" customHeight="1"/>
    <row r="271" ht="18.75" customHeight="1"/>
    <row r="272" ht="18.75" customHeight="1"/>
    <row r="273" ht="18.75" customHeight="1"/>
    <row r="274" ht="18.75" customHeight="1"/>
    <row r="275" ht="18.75" customHeight="1"/>
    <row r="276" ht="18.75" customHeight="1"/>
    <row r="277" ht="18.75" customHeight="1"/>
    <row r="278" ht="18.75" customHeight="1"/>
    <row r="279" ht="18.75" customHeight="1"/>
    <row r="280" ht="18.75" customHeight="1"/>
    <row r="281" ht="18.75" customHeight="1"/>
    <row r="282" ht="18.75" customHeight="1"/>
    <row r="283" ht="18.75" customHeight="1"/>
    <row r="284" ht="18.75" customHeight="1"/>
    <row r="285" ht="18.75" customHeight="1"/>
    <row r="286" ht="18.75" customHeight="1"/>
    <row r="287" ht="18.75" customHeight="1"/>
    <row r="288" ht="18.75" customHeight="1"/>
    <row r="289" ht="18.75" customHeight="1"/>
    <row r="290" ht="18.75" customHeight="1"/>
    <row r="291" ht="18.75" customHeight="1"/>
    <row r="292" ht="18.75" customHeight="1"/>
    <row r="293" ht="18.75" customHeight="1"/>
    <row r="294" ht="18.75" customHeight="1"/>
    <row r="295" ht="18.75" customHeight="1"/>
    <row r="296" ht="18.75" customHeight="1"/>
    <row r="297" ht="18.75" customHeight="1"/>
    <row r="298" ht="18.75" customHeight="1"/>
    <row r="299" ht="18.75" customHeight="1"/>
    <row r="300" ht="18.75" customHeight="1"/>
    <row r="301" ht="18.75" customHeight="1"/>
    <row r="302" ht="18.75" customHeight="1"/>
    <row r="303" ht="18.75" customHeight="1"/>
    <row r="304" ht="18.75" customHeight="1"/>
    <row r="305" ht="18.75" customHeight="1"/>
    <row r="306" ht="18.75" customHeight="1"/>
    <row r="307" ht="18.75" customHeight="1"/>
    <row r="308" ht="18.75" customHeight="1"/>
    <row r="309" ht="18.75" customHeight="1"/>
    <row r="310" ht="18.75" customHeight="1"/>
    <row r="311" ht="18.75" customHeight="1"/>
    <row r="312" ht="18.75" customHeight="1"/>
    <row r="313" ht="18.75" customHeight="1"/>
    <row r="314" ht="18.75" customHeight="1"/>
    <row r="315" ht="18.75" customHeight="1"/>
    <row r="316" ht="18.75" customHeight="1"/>
    <row r="317" ht="18.75" customHeight="1"/>
    <row r="318" ht="18.75" customHeight="1"/>
    <row r="319" ht="18.75" customHeight="1"/>
    <row r="320" ht="18.75" customHeight="1"/>
    <row r="321" ht="18.75" customHeight="1"/>
    <row r="322" ht="18.75" customHeight="1"/>
    <row r="323" ht="18.75" customHeight="1"/>
    <row r="324" ht="18.75" customHeight="1"/>
    <row r="325" ht="18.75" customHeight="1"/>
    <row r="326" ht="18.75" customHeight="1"/>
    <row r="327" ht="18.75" customHeight="1"/>
    <row r="328" ht="18.75" customHeight="1"/>
    <row r="329" ht="18.75" customHeight="1"/>
    <row r="330" ht="18.75" customHeight="1"/>
    <row r="331" ht="18.75" customHeight="1"/>
    <row r="332" ht="18.75" customHeight="1"/>
    <row r="333" ht="18.75" customHeight="1"/>
    <row r="334" ht="18.75" customHeight="1"/>
    <row r="335" ht="18.75" customHeight="1"/>
    <row r="336" ht="18.75" customHeight="1"/>
    <row r="337" ht="18.75" customHeight="1"/>
    <row r="338" ht="18.75" customHeight="1"/>
    <row r="339" ht="18.75" customHeight="1"/>
    <row r="340" ht="18.75" customHeight="1"/>
    <row r="341" ht="18.75" customHeight="1"/>
    <row r="342" ht="18.75" customHeight="1"/>
    <row r="343" ht="18.75" customHeight="1"/>
    <row r="344" ht="18.75" customHeight="1"/>
    <row r="345" ht="18.75" customHeight="1"/>
    <row r="346" ht="18.75" customHeight="1"/>
    <row r="347" ht="18.75" customHeight="1"/>
    <row r="348" ht="18.75" customHeight="1"/>
    <row r="349" ht="18.75" customHeight="1"/>
    <row r="350" ht="18.75" customHeight="1"/>
    <row r="351" ht="18.75" customHeight="1"/>
    <row r="352" ht="18.75" customHeight="1"/>
    <row r="353" ht="18.75" customHeight="1"/>
    <row r="354" ht="18.75" customHeight="1"/>
    <row r="355" ht="18.75" customHeight="1"/>
    <row r="356" ht="18.75" customHeight="1"/>
    <row r="357" ht="18.75" customHeight="1"/>
    <row r="358" ht="18.75" customHeight="1"/>
    <row r="359" ht="18.75" customHeight="1"/>
    <row r="360" ht="18.75" customHeight="1"/>
    <row r="361" ht="18.75" customHeight="1"/>
    <row r="362" ht="18.75" customHeight="1"/>
    <row r="363" ht="18.75" customHeight="1"/>
    <row r="364" ht="18.75" customHeight="1"/>
    <row r="365" ht="18.75" customHeight="1"/>
    <row r="366" ht="18.75" customHeight="1"/>
    <row r="367" ht="18.75" customHeight="1"/>
    <row r="368" ht="18.75" customHeight="1"/>
    <row r="369" ht="18.75" customHeight="1"/>
    <row r="370" ht="18.75" customHeight="1"/>
    <row r="371" ht="18.75" customHeight="1"/>
    <row r="372" ht="18.75" customHeight="1"/>
    <row r="373" ht="18.75" customHeight="1"/>
    <row r="374" ht="18.75" customHeight="1"/>
    <row r="375" ht="18.75" customHeight="1"/>
    <row r="376" ht="18.75" customHeight="1"/>
    <row r="377" ht="18.75" customHeight="1"/>
    <row r="378" ht="18.75" customHeight="1"/>
    <row r="379" ht="18.75" customHeight="1"/>
    <row r="380" ht="18.75" customHeight="1"/>
    <row r="381" ht="18.75" customHeight="1"/>
    <row r="382" ht="18.75" customHeight="1"/>
    <row r="383" ht="18.75" customHeight="1"/>
    <row r="384" ht="18.75" customHeight="1"/>
    <row r="385" ht="18.75" customHeight="1"/>
    <row r="386" ht="18.75" customHeight="1"/>
    <row r="387" ht="18.75" customHeight="1"/>
    <row r="388" ht="18.75" customHeight="1"/>
    <row r="389" ht="18.75" customHeight="1"/>
    <row r="390" ht="18.75" customHeight="1"/>
    <row r="391" ht="18.75" customHeight="1"/>
    <row r="392" ht="18.75" customHeight="1"/>
    <row r="393" ht="18.75" customHeight="1"/>
    <row r="394" ht="18.75" customHeight="1"/>
    <row r="395" ht="18.75" customHeight="1"/>
    <row r="396" ht="18.75" customHeight="1"/>
    <row r="397" ht="18.75" customHeight="1"/>
    <row r="398" ht="18.75" customHeight="1"/>
    <row r="399" ht="18.75" customHeight="1"/>
    <row r="400" ht="18.75" customHeight="1"/>
    <row r="401" ht="18.75" customHeight="1"/>
    <row r="402" ht="18.75" customHeight="1"/>
    <row r="403" ht="18.75" customHeight="1"/>
    <row r="404" ht="18.75" customHeight="1"/>
    <row r="405" ht="18.75" customHeight="1"/>
    <row r="406" ht="18.75" customHeight="1"/>
    <row r="407" ht="18.75" customHeight="1"/>
    <row r="408" ht="18.75" customHeight="1"/>
    <row r="409" ht="18.75" customHeight="1"/>
    <row r="410" ht="18.75" customHeight="1"/>
    <row r="411" ht="18.75" customHeight="1"/>
    <row r="412" ht="18.75" customHeight="1"/>
    <row r="413" ht="18.75" customHeight="1"/>
    <row r="414" ht="18.75" customHeight="1"/>
    <row r="415" ht="18.75" customHeight="1"/>
    <row r="416" ht="18.75" customHeight="1"/>
    <row r="417" ht="18.75" customHeight="1"/>
    <row r="418" ht="18.75" customHeight="1"/>
    <row r="419" ht="18.75" customHeight="1"/>
    <row r="420" ht="18.75" customHeight="1"/>
    <row r="421" ht="18.75" customHeight="1"/>
    <row r="422" ht="18.75" customHeight="1"/>
    <row r="423" ht="18.75" customHeight="1"/>
    <row r="424" ht="18.75" customHeight="1"/>
    <row r="425" ht="18.75" customHeight="1"/>
    <row r="426" ht="18.75" customHeight="1"/>
    <row r="427" ht="18.75" customHeight="1"/>
    <row r="428" ht="18.75" customHeight="1"/>
    <row r="429" ht="18.75" customHeight="1"/>
    <row r="430" ht="18.75" customHeight="1"/>
    <row r="431" ht="18.75" customHeight="1"/>
    <row r="432" ht="18.75" customHeight="1"/>
    <row r="433" ht="18.75" customHeight="1"/>
    <row r="434" ht="18.75" customHeight="1"/>
    <row r="435" ht="18.75" customHeight="1"/>
    <row r="436" ht="18.75" customHeight="1"/>
    <row r="437" ht="18.75" customHeight="1"/>
    <row r="438" ht="18.75" customHeight="1"/>
    <row r="439" ht="18.75" customHeight="1"/>
    <row r="440" ht="18.75" customHeight="1"/>
    <row r="441" ht="18.75" customHeight="1"/>
    <row r="442" ht="18.75" customHeight="1"/>
    <row r="443" ht="18.75" customHeight="1"/>
    <row r="444" ht="18.75" customHeight="1"/>
    <row r="445" ht="18.75" customHeight="1"/>
    <row r="446" ht="18.75" customHeight="1"/>
    <row r="447" ht="18.75" customHeight="1"/>
    <row r="448" ht="18.75" customHeight="1"/>
    <row r="449" ht="18.75" customHeight="1"/>
    <row r="450" ht="18.75" customHeight="1"/>
    <row r="451" ht="18.75" customHeight="1"/>
    <row r="452" ht="18.75" customHeight="1"/>
    <row r="453" ht="18.75" customHeight="1"/>
    <row r="454" ht="18.75" customHeight="1"/>
    <row r="455" ht="18.75" customHeight="1"/>
    <row r="456" ht="18.75" customHeight="1"/>
    <row r="457" ht="18.75" customHeight="1"/>
    <row r="458" ht="18.75" customHeight="1"/>
    <row r="459" ht="18.75" customHeight="1"/>
    <row r="460" ht="18.75" customHeight="1"/>
    <row r="461" ht="18.75" customHeight="1"/>
    <row r="462" ht="18.75" customHeight="1"/>
    <row r="463" ht="18.75" customHeight="1"/>
    <row r="464" ht="18.75" customHeight="1"/>
    <row r="465" ht="18.75" customHeight="1"/>
    <row r="466" ht="18.75" customHeight="1"/>
    <row r="467" ht="18.75" customHeight="1"/>
    <row r="468" ht="18.75" customHeight="1"/>
    <row r="469" ht="18.75" customHeight="1"/>
    <row r="470" ht="18.75" customHeight="1"/>
    <row r="471" ht="18.75" customHeight="1"/>
    <row r="472" ht="18.75" customHeight="1"/>
    <row r="473" ht="18.75" customHeight="1"/>
    <row r="474" ht="18.75" customHeight="1"/>
    <row r="475" ht="18.75" customHeight="1"/>
    <row r="476" ht="18.75" customHeight="1"/>
    <row r="477" ht="18.75" customHeight="1"/>
    <row r="478" ht="18.75" customHeight="1"/>
    <row r="479" ht="18.75" customHeight="1"/>
    <row r="480" ht="18.75" customHeight="1"/>
    <row r="481" ht="18.75" customHeight="1"/>
    <row r="482" ht="18.75" customHeight="1"/>
    <row r="483" ht="18.75" customHeight="1"/>
    <row r="484" ht="18.75" customHeight="1"/>
    <row r="485" ht="18.75" customHeight="1"/>
    <row r="486" ht="18.75" customHeight="1"/>
    <row r="487" ht="18.75" customHeight="1"/>
    <row r="488" ht="18.75" customHeight="1"/>
    <row r="489" ht="18.75" customHeight="1"/>
    <row r="490" ht="18.75" customHeight="1"/>
    <row r="491" ht="18.75" customHeight="1"/>
    <row r="492" ht="18.75" customHeight="1"/>
    <row r="493" ht="18.75" customHeight="1"/>
    <row r="494" ht="18.75" customHeight="1"/>
    <row r="495" ht="18.75" customHeight="1"/>
    <row r="496" ht="18.75" customHeight="1"/>
    <row r="497" ht="18.75" customHeight="1"/>
    <row r="498" ht="18.75" customHeight="1"/>
    <row r="499" ht="18.75" customHeight="1"/>
    <row r="500" ht="18.75" customHeight="1"/>
    <row r="501" ht="18.75" customHeight="1"/>
    <row r="502" ht="18.75" customHeight="1"/>
    <row r="503" ht="18.75" customHeight="1"/>
    <row r="504" ht="18.75" customHeight="1"/>
    <row r="505" ht="18.75" customHeight="1"/>
    <row r="506" ht="18.75" customHeight="1"/>
    <row r="507" ht="18.75" customHeight="1"/>
    <row r="508" ht="18.75" customHeight="1"/>
    <row r="509" ht="18.75" customHeight="1"/>
    <row r="510" ht="18.75" customHeight="1"/>
    <row r="511" ht="18.75" customHeight="1"/>
    <row r="512" ht="18.75" customHeight="1"/>
    <row r="513" ht="18.75" customHeight="1"/>
    <row r="514" ht="18.75" customHeight="1"/>
    <row r="515" ht="18.75" customHeight="1"/>
    <row r="516" ht="18.75" customHeight="1"/>
    <row r="517" ht="18.75" customHeight="1"/>
    <row r="518" ht="18.75" customHeight="1"/>
    <row r="519" ht="18.75" customHeight="1"/>
    <row r="520" ht="18.75" customHeight="1"/>
    <row r="521" ht="18.75" customHeight="1"/>
    <row r="522" ht="18.75" customHeight="1"/>
    <row r="523" ht="18.75" customHeight="1"/>
    <row r="524" ht="18.75" customHeight="1"/>
    <row r="525" ht="18.75" customHeight="1"/>
    <row r="526" ht="18.75" customHeight="1"/>
    <row r="527" ht="18.75" customHeight="1"/>
    <row r="528" ht="18.75" customHeight="1"/>
    <row r="529" ht="18.75" customHeight="1"/>
    <row r="530" ht="18.75" customHeight="1"/>
    <row r="531" ht="18.75" customHeight="1"/>
    <row r="532" ht="18.75" customHeight="1"/>
    <row r="533" ht="18.75" customHeight="1"/>
    <row r="534" ht="18.75" customHeight="1"/>
    <row r="535" ht="18.75" customHeight="1"/>
    <row r="536" ht="18.75" customHeight="1"/>
    <row r="537" ht="18.75" customHeight="1"/>
    <row r="538" ht="18.75" customHeight="1"/>
    <row r="539" ht="18.75" customHeight="1"/>
    <row r="540" ht="18.75" customHeight="1"/>
    <row r="541" ht="18.75" customHeight="1"/>
    <row r="542" ht="18.75" customHeight="1"/>
    <row r="543" ht="18.75" customHeight="1"/>
    <row r="544" ht="18.75" customHeight="1"/>
    <row r="545" ht="18.75" customHeight="1"/>
    <row r="546" ht="18.75" customHeight="1"/>
    <row r="547" ht="18.75" customHeight="1"/>
    <row r="548" ht="18.75" customHeight="1"/>
    <row r="549" ht="18.75" customHeight="1"/>
    <row r="550" ht="18.75" customHeight="1"/>
    <row r="551" ht="18.75" customHeight="1"/>
    <row r="552" ht="18.75" customHeight="1"/>
    <row r="553" ht="18.75" customHeight="1"/>
    <row r="554" ht="18.75" customHeight="1"/>
    <row r="555" ht="18.75" customHeight="1"/>
    <row r="556" ht="18.75" customHeight="1"/>
    <row r="557" ht="18.75" customHeight="1"/>
    <row r="558" ht="18.75" customHeight="1"/>
    <row r="559" ht="18.75" customHeight="1"/>
    <row r="560" ht="18.75" customHeight="1"/>
    <row r="561" ht="18.75" customHeight="1"/>
    <row r="562" ht="18.75" customHeight="1"/>
    <row r="563" ht="18.75" customHeight="1"/>
    <row r="564" ht="18.75" customHeight="1"/>
    <row r="565" ht="18.75" customHeight="1"/>
    <row r="566" ht="18.75" customHeight="1"/>
    <row r="567" ht="18.75" customHeight="1"/>
    <row r="568" ht="18.75" customHeight="1"/>
    <row r="569" ht="18.75" customHeight="1"/>
    <row r="570" ht="18.75" customHeight="1"/>
    <row r="571" ht="18.75" customHeight="1"/>
    <row r="572" ht="18.75" customHeight="1"/>
    <row r="573" ht="18.75" customHeight="1"/>
    <row r="574" ht="18.75" customHeight="1"/>
    <row r="575" ht="18.75" customHeight="1"/>
    <row r="576" ht="18.75" customHeight="1"/>
    <row r="577" ht="18.75" customHeight="1"/>
    <row r="578" ht="18.75" customHeight="1"/>
    <row r="579" ht="18.75" customHeight="1"/>
    <row r="580" ht="18.75" customHeight="1"/>
    <row r="581" ht="18.75" customHeight="1"/>
    <row r="582" ht="18.75" customHeight="1"/>
    <row r="583" ht="18.75" customHeight="1"/>
    <row r="584" ht="18.75" customHeight="1"/>
    <row r="585" ht="18.75" customHeight="1"/>
    <row r="586" ht="18.75" customHeight="1"/>
    <row r="587" ht="18.75" customHeight="1"/>
    <row r="588" ht="18.75" customHeight="1"/>
    <row r="589" ht="18.75" customHeight="1"/>
    <row r="590" ht="18.75" customHeight="1"/>
    <row r="591" ht="18.75" customHeight="1"/>
    <row r="592" ht="18.75" customHeight="1"/>
    <row r="593" ht="18.75" customHeight="1"/>
    <row r="594" ht="18.75" customHeight="1"/>
    <row r="595" ht="18.75" customHeight="1"/>
    <row r="596" ht="18.75" customHeight="1"/>
    <row r="597" ht="18.75" customHeight="1"/>
    <row r="598" ht="18.75" customHeight="1"/>
    <row r="599" ht="18.75" customHeight="1"/>
    <row r="600" ht="18.75" customHeight="1"/>
    <row r="601" ht="18.75" customHeight="1"/>
    <row r="602" ht="18.75" customHeight="1"/>
    <row r="603" ht="18.75" customHeight="1"/>
    <row r="604" ht="18.75" customHeight="1"/>
    <row r="605" ht="18.75" customHeight="1"/>
    <row r="606" ht="18.75" customHeight="1"/>
    <row r="607" ht="18.75" customHeight="1"/>
    <row r="608" ht="18.75" customHeight="1"/>
    <row r="609" ht="18.75" customHeight="1"/>
    <row r="610" ht="18.75" customHeight="1"/>
    <row r="611" ht="18.75" customHeight="1"/>
    <row r="612" ht="18.75" customHeight="1"/>
    <row r="613" ht="18.75" customHeight="1"/>
    <row r="614" ht="18.75" customHeight="1"/>
    <row r="615" ht="18.75" customHeight="1"/>
    <row r="616" ht="18.75" customHeight="1"/>
    <row r="617" ht="18.75" customHeight="1"/>
    <row r="618" ht="18.75" customHeight="1"/>
    <row r="619" ht="18.75" customHeight="1"/>
    <row r="620" ht="18.75" customHeight="1"/>
    <row r="621" ht="18.75" customHeight="1"/>
    <row r="622" ht="18.75" customHeight="1"/>
    <row r="623" ht="18.75" customHeight="1"/>
    <row r="624" ht="18.75" customHeight="1"/>
    <row r="625" ht="18.75" customHeight="1"/>
    <row r="626" ht="18.75" customHeight="1"/>
    <row r="627" ht="18.75" customHeight="1"/>
    <row r="628" ht="18.75" customHeight="1"/>
    <row r="629" ht="18.75" customHeight="1"/>
    <row r="630" ht="18.75" customHeight="1"/>
    <row r="631" ht="18.75" customHeight="1"/>
    <row r="632" ht="18.75" customHeight="1"/>
    <row r="633" ht="18.75" customHeight="1"/>
    <row r="634" ht="18.75" customHeight="1"/>
    <row r="635" ht="18.75" customHeight="1"/>
    <row r="636" ht="18.75" customHeight="1"/>
    <row r="637" ht="18.75" customHeight="1"/>
    <row r="638" ht="18.75" customHeight="1"/>
    <row r="639" ht="18.75" customHeight="1"/>
    <row r="640" ht="18.75" customHeight="1"/>
    <row r="641" ht="18.75" customHeight="1"/>
    <row r="642" ht="18.75" customHeight="1"/>
    <row r="643" ht="18.75" customHeight="1"/>
    <row r="644" ht="18.75" customHeight="1"/>
    <row r="645" ht="18.75" customHeight="1"/>
    <row r="646" ht="18.75" customHeight="1"/>
    <row r="647" ht="18.75" customHeight="1"/>
    <row r="648" ht="18.75" customHeight="1"/>
    <row r="649" ht="18.75" customHeight="1"/>
    <row r="650" ht="18.75" customHeight="1"/>
    <row r="651" ht="18.75" customHeight="1"/>
    <row r="652" ht="18.75" customHeight="1"/>
    <row r="653" ht="18.75" customHeight="1"/>
    <row r="654" ht="18.75" customHeight="1"/>
    <row r="655" ht="18.75" customHeight="1"/>
    <row r="656" ht="18.75" customHeight="1"/>
    <row r="657" ht="18.75" customHeight="1"/>
    <row r="658" ht="18.75" customHeight="1"/>
    <row r="659" ht="18.75" customHeight="1"/>
    <row r="660" ht="18.75" customHeight="1"/>
    <row r="661" ht="18.75" customHeight="1"/>
    <row r="662" ht="18.75" customHeight="1"/>
    <row r="663" ht="18.75" customHeight="1"/>
    <row r="664" ht="18.75" customHeight="1"/>
    <row r="665" ht="18.75" customHeight="1"/>
    <row r="666" ht="18.75" customHeight="1"/>
    <row r="667" ht="18.75" customHeight="1"/>
    <row r="668" ht="18.75" customHeight="1"/>
    <row r="669" ht="18.75" customHeight="1"/>
    <row r="670" ht="18.75" customHeight="1"/>
    <row r="671" ht="18.75" customHeight="1"/>
    <row r="672" ht="18.75" customHeight="1"/>
    <row r="673" ht="18.75" customHeight="1"/>
    <row r="674" ht="18.75" customHeight="1"/>
    <row r="675" ht="18.75" customHeight="1"/>
    <row r="676" ht="18.75" customHeight="1"/>
    <row r="677" ht="18.75" customHeight="1"/>
    <row r="678" ht="18.75" customHeight="1"/>
    <row r="679" ht="18.75" customHeight="1"/>
    <row r="680" ht="18.75" customHeight="1"/>
    <row r="681" ht="18.75" customHeight="1"/>
    <row r="682" ht="18.75" customHeight="1"/>
    <row r="683" ht="18.75" customHeight="1"/>
    <row r="684" ht="18.75" customHeight="1"/>
    <row r="685" ht="18.75" customHeight="1"/>
    <row r="686" ht="18.75" customHeight="1"/>
    <row r="687" ht="18.75" customHeight="1"/>
    <row r="688" ht="18.75" customHeight="1"/>
    <row r="689" ht="18.75" customHeight="1"/>
    <row r="690" ht="18.75" customHeight="1"/>
    <row r="691" ht="18.75" customHeight="1"/>
    <row r="692" ht="18.75" customHeight="1"/>
    <row r="693" ht="18.75" customHeight="1"/>
    <row r="694" ht="18.75" customHeight="1"/>
    <row r="695" ht="18.75" customHeight="1"/>
    <row r="696" ht="18.75" customHeight="1"/>
    <row r="697" ht="18.75" customHeight="1"/>
    <row r="698" ht="18.75" customHeight="1"/>
    <row r="699" ht="18.75" customHeight="1"/>
    <row r="700" ht="18.75" customHeight="1"/>
    <row r="701" ht="18.75" customHeight="1"/>
    <row r="702" ht="18.75" customHeight="1"/>
    <row r="703" ht="18.75" customHeight="1"/>
    <row r="704" ht="18.75" customHeight="1"/>
    <row r="705" ht="18.75" customHeight="1"/>
    <row r="706" ht="18.75" customHeight="1"/>
    <row r="707" ht="18.75" customHeight="1"/>
    <row r="708" ht="18.75" customHeight="1"/>
    <row r="709" ht="18.75" customHeight="1"/>
  </sheetData>
  <mergeCells count="9">
    <mergeCell ref="BN1:BQ1"/>
    <mergeCell ref="BR1:BV1"/>
    <mergeCell ref="BW1:BX1"/>
    <mergeCell ref="F1:AG1"/>
    <mergeCell ref="AH1:AP1"/>
    <mergeCell ref="AQ1:BE1"/>
    <mergeCell ref="BF1:BI1"/>
    <mergeCell ref="BJ1:BM1"/>
    <mergeCell ref="B1:D1"/>
  </mergeCells>
  <dataValidations count="1">
    <dataValidation type="list" allowBlank="1" showInputMessage="1" showErrorMessage="1" sqref="A1">
      <formula1>"Année entière,Premier trimestre,Deuxième trimestre,Troisième trimestre,Quatrième trimestre,Premier semestre,Deuxième semestre,Janvier,Février,Mars,Avril,Mai,Juin,Juillet,Août,Septembre,Octobre,Novembre,Décembre"</formula1>
    </dataValidation>
  </dataValidations>
  <printOptions horizontalCentered="1" verticalCentered="1"/>
  <pageMargins left="0" right="0" top="0" bottom="0" header="0.31496062992125984" footer="0.31496062992125984"/>
  <pageSetup paperSize="9" orientation="landscape" r:id="rId1"/>
  <rowBreaks count="1" manualBreakCount="1">
    <brk id="4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O75"/>
  <sheetViews>
    <sheetView showGridLines="0" showZeros="0" zoomScale="80" zoomScaleNormal="80" workbookViewId="0">
      <pane xSplit="2" ySplit="3" topLeftCell="C4" activePane="bottomRight" state="frozen"/>
      <selection pane="topRight" activeCell="C1" sqref="C1"/>
      <selection pane="bottomLeft" activeCell="A4" sqref="A4"/>
      <selection pane="bottomRight" activeCell="B1" sqref="B1"/>
    </sheetView>
  </sheetViews>
  <sheetFormatPr baseColWidth="10" defaultRowHeight="12.75"/>
  <cols>
    <col min="1" max="1" width="36" style="35" bestFit="1" customWidth="1"/>
    <col min="2" max="2" width="45.140625" style="3" bestFit="1" customWidth="1"/>
    <col min="3" max="14" width="12.42578125" style="3" customWidth="1"/>
    <col min="15" max="15" width="11.42578125" style="3"/>
    <col min="16" max="16" width="12.42578125" style="3" bestFit="1" customWidth="1"/>
    <col min="17" max="16384" width="11.42578125" style="3"/>
  </cols>
  <sheetData>
    <row r="1" spans="1:15" ht="21.75" customHeight="1">
      <c r="A1" s="281" t="s">
        <v>43</v>
      </c>
      <c r="B1" s="78" t="s">
        <v>83</v>
      </c>
      <c r="C1" s="64" t="s">
        <v>0</v>
      </c>
      <c r="D1" s="64" t="s">
        <v>1</v>
      </c>
      <c r="E1" s="64" t="s">
        <v>2</v>
      </c>
      <c r="F1" s="64" t="s">
        <v>3</v>
      </c>
      <c r="G1" s="64" t="s">
        <v>4</v>
      </c>
      <c r="H1" s="64" t="s">
        <v>5</v>
      </c>
      <c r="I1" s="64" t="s">
        <v>6</v>
      </c>
      <c r="J1" s="64" t="s">
        <v>7</v>
      </c>
      <c r="K1" s="64" t="s">
        <v>8</v>
      </c>
      <c r="L1" s="64" t="s">
        <v>9</v>
      </c>
      <c r="M1" s="64" t="s">
        <v>10</v>
      </c>
      <c r="N1" s="64" t="s">
        <v>11</v>
      </c>
      <c r="O1" s="279" t="s">
        <v>51</v>
      </c>
    </row>
    <row r="2" spans="1:15" ht="16.5" customHeight="1">
      <c r="A2" s="281"/>
      <c r="B2" s="64" t="s">
        <v>14</v>
      </c>
      <c r="C2" s="4">
        <f>DATE(AN,1,1)</f>
        <v>42005</v>
      </c>
      <c r="D2" s="4">
        <f>DATE(AN,2,1)</f>
        <v>42036</v>
      </c>
      <c r="E2" s="4">
        <f>DATE(AN,3,1)</f>
        <v>42064</v>
      </c>
      <c r="F2" s="4">
        <f>DATE(AN,4,1)</f>
        <v>42095</v>
      </c>
      <c r="G2" s="4">
        <f>DATE(AN,5,1)</f>
        <v>42125</v>
      </c>
      <c r="H2" s="4">
        <f>DATE(AN,6,1)</f>
        <v>42156</v>
      </c>
      <c r="I2" s="4">
        <f>DATE(AN,7,1)</f>
        <v>42186</v>
      </c>
      <c r="J2" s="4">
        <f>DATE(AN,8,1)</f>
        <v>42217</v>
      </c>
      <c r="K2" s="4">
        <f>DATE(AN,9,1)</f>
        <v>42248</v>
      </c>
      <c r="L2" s="4">
        <f>DATE(AN,10,1)</f>
        <v>42278</v>
      </c>
      <c r="M2" s="4">
        <f>DATE(AN,11,1)</f>
        <v>42309</v>
      </c>
      <c r="N2" s="4">
        <f>DATE(AN,12,1)</f>
        <v>42339</v>
      </c>
      <c r="O2" s="280"/>
    </row>
    <row r="3" spans="1:15" ht="16.5" customHeight="1">
      <c r="A3" s="279"/>
      <c r="B3" s="197" t="s">
        <v>15</v>
      </c>
      <c r="C3" s="213">
        <f>EOMONTH(DATE(AN,1,1),0)</f>
        <v>42035</v>
      </c>
      <c r="D3" s="213">
        <f>EOMONTH(DATE(AN,1,1),1)</f>
        <v>42063</v>
      </c>
      <c r="E3" s="213">
        <f>EOMONTH(DATE(AN,1,1),2)</f>
        <v>42094</v>
      </c>
      <c r="F3" s="213">
        <f>EOMONTH(DATE(AN,1,1),3)</f>
        <v>42124</v>
      </c>
      <c r="G3" s="213">
        <f>EOMONTH(DATE(AN,1,1),4)</f>
        <v>42155</v>
      </c>
      <c r="H3" s="213">
        <f>EOMONTH(DATE(AN,1,1),5)</f>
        <v>42185</v>
      </c>
      <c r="I3" s="213">
        <f>EOMONTH(DATE(AN,1,1),6)</f>
        <v>42216</v>
      </c>
      <c r="J3" s="213">
        <f>EOMONTH(DATE(AN,1,1),7)</f>
        <v>42247</v>
      </c>
      <c r="K3" s="213">
        <f>EOMONTH(DATE(AN,1,1),8)</f>
        <v>42277</v>
      </c>
      <c r="L3" s="213">
        <f>EOMONTH(DATE(AN,1,1),9)</f>
        <v>42308</v>
      </c>
      <c r="M3" s="213">
        <f>EOMONTH(DATE(AN,1,1),10)</f>
        <v>42338</v>
      </c>
      <c r="N3" s="213">
        <f>EOMONTH(DATE(AN,1,1),11)</f>
        <v>42369</v>
      </c>
      <c r="O3" s="280"/>
    </row>
    <row r="4" spans="1:15" ht="26.25" customHeight="1">
      <c r="A4" s="282" t="s">
        <v>305</v>
      </c>
      <c r="B4" s="238"/>
      <c r="C4" s="238">
        <f ca="1">COUNTIF(INDIRECT("Planning!$H$15:$AL"&amp;16+(NB_Personnel*7)),BD!$E$2)*BD!$F$2</f>
        <v>0</v>
      </c>
      <c r="D4" s="238">
        <f ca="1">IF(Planning!$BO$15=DATE(AN,3,1),COUNTIF(INDIRECT("Planning!$AM$15:$BN"&amp;16+(NB_Personnel*7)),BD!$E$2)*BD!$F$2,COUNTIF(INDIRECT("Planning!$AM$15:$BO"&amp;16+(NB_Personnel*7)),BD!$E$2)*BD!$F$2)</f>
        <v>0</v>
      </c>
      <c r="E4" s="238">
        <f ca="1">IF(Planning!$BO$15=DATE(AN,3,1),COUNTIF(INDIRECT("Planning!$BO$15:$CS"&amp;16+(NB_Personnel*7)),BD!$E$2)*BD!$F$2,COUNTIF(INDIRECT("Planning!$BP$15:$CT"&amp;16+(NB_Personnel*7)),BD!$E$2)*BD!$F$2)</f>
        <v>0</v>
      </c>
      <c r="F4" s="238">
        <f ca="1">IF(Planning!$BO$15=DATE(AN,3,1),COUNTIF(INDIRECT("Planning!$CT$15:$DW"&amp;16+(NB_Personnel*7)),BD!$E$2)*BD!$F$2,COUNTIF(INDIRECT("Planning!$CU$15:$DX"&amp;16+(NB_Personnel*7)),BD!$E$2)*BD!$F$2)</f>
        <v>0</v>
      </c>
      <c r="G4" s="238">
        <f ca="1">IF(Planning!$BO$15=DATE(AN,3,1),COUNTIF(INDIRECT("Planning!$DX$15:$FB"&amp;16+(NB_Personnel*7)),BD!$E$2)*BD!$F$2,COUNTIF(INDIRECT("Planning!$DY$15:$FC"&amp;16+(NB_Personnel*7)),BD!$E$2)*BD!$F$2)</f>
        <v>0</v>
      </c>
      <c r="H4" s="238">
        <f ca="1">IF(Planning!$BO$15=DATE(AN,3,1),COUNTIF(INDIRECT("Planning!$FC$15:$GF"&amp;16+(NB_Personnel*7)),BD!$E$2)*BD!$F$2,COUNTIF(INDIRECT("Planning!$FD$15:$GG"&amp;16+(NB_Personnel*7)),BD!$E$2)*BD!$F$2)</f>
        <v>0</v>
      </c>
      <c r="I4" s="238">
        <f ca="1">IF(Planning!$BO$15=DATE(AN,3,1),COUNTIF(INDIRECT("Planning!$GG$15:$HK"&amp;16+(NB_Personnel*7)),BD!$E$2)*BD!$F$2,COUNTIF(INDIRECT("Planning!$GH$15:$HL"&amp;16+(NB_Personnel*7)),BD!$E$2)*BD!$F$2)</f>
        <v>0</v>
      </c>
      <c r="J4" s="238">
        <f ca="1">IF(Planning!$BO$15=DATE(AN,3,1),COUNTIF(INDIRECT("Planning!$HL$15:$IP"&amp;16+(NB_Personnel*7)),BD!$E$2)*BD!$F$2,COUNTIF(INDIRECT("Planning!$HM$15:$IQ"&amp;16+(NB_Personnel*7)),BD!$E$2)*BD!$F$2)</f>
        <v>0</v>
      </c>
      <c r="K4" s="238">
        <f ca="1">IF(Planning!$BO$15=DATE(AN,3,1),COUNTIF(INDIRECT("Planning!$IQ$15:$JT"&amp;16+(NB_Personnel*7)),BD!$E$2)*BD!$F$2,COUNTIF(INDIRECT("Planning!$IR$15:$JU"&amp;16+(NB_Personnel*7)),BD!$E$2)*BD!$F$2)</f>
        <v>0</v>
      </c>
      <c r="L4" s="238">
        <f ca="1">IF(Planning!$BO$15=DATE(AN,3,1),COUNTIF(INDIRECT("Planning!$JU$15:$KY"&amp;16+(NB_Personnel*7)),BD!$E$2)*BD!$F$2,COUNTIF(INDIRECT("Planning!$JV$15:$KZ"&amp;16+(NB_Personnel*7)),BD!$E$2)*BD!$F$2)</f>
        <v>0</v>
      </c>
      <c r="M4" s="238">
        <f ca="1">IF(Planning!$BO$15=DATE(AN,3,1),COUNTIF(INDIRECT("Planning!$KZ$15:$MC"&amp;16+(NB_Personnel*7)),BD!$E$2)*BD!$F$2,COUNTIF(INDIRECT("Planning!$LA$15:$MD"&amp;16+(NB_Personnel*7)),BD!$E$2)*BD!$F$2)</f>
        <v>0</v>
      </c>
      <c r="N4" s="238">
        <f ca="1">IF(Planning!$BO$15=DATE(AN,3,1),COUNTIF(INDIRECT("Planning!$MD$15:$NH"&amp;16+(NB_Personnel*7)),BD!$E$2)*BD!$F$2,COUNTIF(INDIRECT("Planning!$ME$15:$NI"&amp;16+(NB_Personnel*7)),BD!$E$2)*BD!$F$2)</f>
        <v>0</v>
      </c>
      <c r="O4" s="238">
        <f ca="1">SUM(C4:N4)</f>
        <v>0</v>
      </c>
    </row>
    <row r="5" spans="1:15" ht="26.25" customHeight="1">
      <c r="A5" s="282"/>
      <c r="B5" s="238" t="s">
        <v>220</v>
      </c>
      <c r="C5" s="238">
        <f ca="1">COUNTIF(INDIRECT("Planning!$H$15:$AL"&amp;16+(NB_Personnel*7)),BD!$E$3)*BD!$F$3</f>
        <v>0</v>
      </c>
      <c r="D5" s="238">
        <f ca="1">IF(Planning!$BO$15=DATE(AN,3,1),COUNTIF(INDIRECT("Planning!$AM$15:$BN"&amp;16+(NB_Personnel*7)),BD!$E$3)*BD!$F$3,COUNTIF(INDIRECT("Planning!$AM$15:$BO"&amp;16+(NB_Personnel*7)),BD!$E$3)*BD!$F$3)</f>
        <v>0</v>
      </c>
      <c r="E5" s="238">
        <f ca="1">IF(Planning!$BO$15=DATE(AN,3,1),COUNTIF(INDIRECT("Planning!$BO$15:$CS"&amp;16+(NB_Personnel*7)),BD!$E$3)*BD!$F$3,COUNTIF(INDIRECT("Planning!$BP$15:$CT"&amp;16+(NB_Personnel*7)),BD!$E$3)*BD!$F$3)</f>
        <v>0</v>
      </c>
      <c r="F5" s="238">
        <f ca="1">IF(Planning!$BO$15=DATE(AN,3,1),COUNTIF(INDIRECT("Planning!$CT$15:$DW"&amp;16+(NB_Personnel*7)),BD!$E$3)*BD!$F$3,COUNTIF(INDIRECT("Planning!$CU$15:$DX"&amp;16+(NB_Personnel*7)),BD!$E$3)*BD!$F$3)</f>
        <v>0</v>
      </c>
      <c r="G5" s="238">
        <f ca="1">IF(Planning!$BO$15=DATE(AN,3,1),COUNTIF(INDIRECT("Planning!$DX$15:$FB"&amp;16+(NB_Personnel*7)),BD!$E$3)*BD!$F$3,COUNTIF(INDIRECT("Planning!$DY$15:$FC"&amp;16+(NB_Personnel*7)),BD!$E$3)*BD!$F$3)</f>
        <v>0</v>
      </c>
      <c r="H5" s="238">
        <f ca="1">IF(Planning!$BO$15=DATE(AN,3,1),COUNTIF(INDIRECT("Planning!$FC$15:$GF"&amp;16+(NB_Personnel*7)),BD!$E$3)*BD!$F$3,COUNTIF(INDIRECT("Planning!$FD$15:$GG"&amp;16+(NB_Personnel*7)),BD!$E$3)*BD!$F$3)</f>
        <v>0</v>
      </c>
      <c r="I5" s="238">
        <f ca="1">IF(Planning!$BO$15=DATE(AN,3,1),COUNTIF(INDIRECT("Planning!$GG$15:$HK"&amp;16+(NB_Personnel*7)),BD!$E$3)*BD!$F$3,COUNTIF(INDIRECT("Planning!$GH$15:$HL"&amp;16+(NB_Personnel*7)),BD!$E$3)*BD!$F$3)</f>
        <v>0</v>
      </c>
      <c r="J5" s="238">
        <f ca="1">IF(Planning!$BO$15=DATE(AN,3,1),COUNTIF(INDIRECT("Planning!$HL$15:$IP"&amp;16+(NB_Personnel*7)),BD!$E$3)*BD!$F$3,COUNTIF(INDIRECT("Planning!$HM$15:$IQ"&amp;16+(NB_Personnel*7)),BD!$E$3)*BD!$F$3)</f>
        <v>0</v>
      </c>
      <c r="K5" s="238">
        <f ca="1">IF(Planning!$BO$15=DATE(AN,3,1),COUNTIF(INDIRECT("Planning!$IQ$15:$JT"&amp;16+(NB_Personnel*7)),BD!$E$3)*BD!$F$3,COUNTIF(INDIRECT("Planning!$IR$15:$JU"&amp;16+(NB_Personnel*7)),BD!$E$3)*BD!$F$3)</f>
        <v>0</v>
      </c>
      <c r="L5" s="238">
        <f ca="1">IF(Planning!$BO$15=DATE(AN,3,1),COUNTIF(INDIRECT("Planning!$JU$15:$KY"&amp;16+(NB_Personnel*7)),BD!$E$3)*BD!$F$3,COUNTIF(INDIRECT("Planning!$JV$15:$KZ"&amp;16+(NB_Personnel*7)),BD!$E$3)*BD!$F$3)</f>
        <v>0</v>
      </c>
      <c r="M5" s="238">
        <f ca="1">IF(Planning!$BO$15=DATE(AN,3,1),COUNTIF(INDIRECT("Planning!$KZ$15:$MC"&amp;16+(NB_Personnel*7)),BD!$E$3)*BD!$F$3,COUNTIF(INDIRECT("Planning!$LA$15:$MD"&amp;16+(NB_Personnel*7)),BD!$E$3)*BD!$F$3)</f>
        <v>0</v>
      </c>
      <c r="N5" s="238">
        <f ca="1">IF(Planning!$BO$15=DATE(AN,3,1),COUNTIF(INDIRECT("Planning!$MD$15:$NH"&amp;16+(NB_Personnel*7)),BD!$E$3)*BD!$F$3,COUNTIF(INDIRECT("Planning!$ME$15:$NI"&amp;16+(NB_Personnel*7)),BD!$E$3)*BD!$F$3)</f>
        <v>0</v>
      </c>
      <c r="O5" s="238">
        <f ca="1">SUM(C5:N5)</f>
        <v>0</v>
      </c>
    </row>
    <row r="6" spans="1:15" ht="26.25" customHeight="1">
      <c r="A6" s="282"/>
      <c r="B6" s="238" t="s">
        <v>222</v>
      </c>
      <c r="C6" s="238">
        <f ca="1">COUNTIF(INDIRECT("Planning!$H$15:$AL"&amp;16+(NB_Personnel*7)),BD!$E$4)*BD!$F$4</f>
        <v>0</v>
      </c>
      <c r="D6" s="238">
        <f ca="1">IF(Planning!$BO$15=DATE(AN,3,1),COUNTIF(INDIRECT("Planning!$AM$15:$BN"&amp;16+(NB_Personnel*7)),BD!$E$4)*BD!$F$4,COUNTIF(INDIRECT("Planning!$AM$15:$BO"&amp;16+(NB_Personnel*7)),BD!$E$4)*BD!$F$4)</f>
        <v>0</v>
      </c>
      <c r="E6" s="238">
        <f ca="1">IF(Planning!$BO$15=DATE(AN,3,1),COUNTIF(INDIRECT("Planning!$BO$15:$CS"&amp;16+(NB_Personnel*7)),BD!$E$4)*BD!$F$4,COUNTIF(INDIRECT("Planning!$BP$15:$CT"&amp;16+(NB_Personnel*7)),BD!$E$4)*BD!$F$4)</f>
        <v>0</v>
      </c>
      <c r="F6" s="238">
        <f ca="1">IF(Planning!$BO$15=DATE(AN,3,1),COUNTIF(INDIRECT("Planning!$CT$15:$DW"&amp;16+(NB_Personnel*7)),BD!$E$4)*BD!$F$4,COUNTIF(INDIRECT("Planning!$CU$15:$DX"&amp;16+(NB_Personnel*7)),BD!$E$4)*BD!$F$4)</f>
        <v>0</v>
      </c>
      <c r="G6" s="238">
        <f ca="1">IF(Planning!$BO$15=DATE(AN,3,1),COUNTIF(INDIRECT("Planning!$DX$15:$FB"&amp;16+(NB_Personnel*7)),BD!$E$4)*BD!$F$4,COUNTIF(INDIRECT("Planning!$DY$15:$FC"&amp;16+(NB_Personnel*7)),BD!$E$4)*BD!$F$4)</f>
        <v>0</v>
      </c>
      <c r="H6" s="238">
        <f ca="1">IF(Planning!$BO$15=DATE(AN,3,1),COUNTIF(INDIRECT("Planning!$FC$15:$GF"&amp;16+(NB_Personnel*7)),BD!$E$4)*BD!$F$4,COUNTIF(INDIRECT("Planning!$FD$15:$GG"&amp;16+(NB_Personnel*7)),BD!$E$4)*BD!$F$4)</f>
        <v>0</v>
      </c>
      <c r="I6" s="238">
        <f ca="1">IF(Planning!$BO$15=DATE(AN,3,1),COUNTIF(INDIRECT("Planning!$GG$15:$HK"&amp;16+(NB_Personnel*7)),BD!$E$4)*BD!$F$4,COUNTIF(INDIRECT("Planning!$GH$15:$HL"&amp;16+(NB_Personnel*7)),BD!$E$4)*BD!$F$4)</f>
        <v>0</v>
      </c>
      <c r="J6" s="238">
        <f ca="1">IF(Planning!$BO$15=DATE(AN,3,1),COUNTIF(INDIRECT("Planning!$HL$15:$IP"&amp;16+(NB_Personnel*7)),BD!$E$4)*BD!$F$4,COUNTIF(INDIRECT("Planning!$HM$15:$IQ"&amp;16+(NB_Personnel*7)),BD!$E$4)*BD!$F$4)</f>
        <v>0</v>
      </c>
      <c r="K6" s="238">
        <f ca="1">IF(Planning!$BO$15=DATE(AN,3,1),COUNTIF(INDIRECT("Planning!$IQ$15:$JT"&amp;16+(NB_Personnel*7)),BD!$E$4)*BD!$F$4,COUNTIF(INDIRECT("Planning!$IR$15:$JU"&amp;16+(NB_Personnel*7)),BD!$E$4)*BD!$F$4)</f>
        <v>0</v>
      </c>
      <c r="L6" s="238">
        <f ca="1">IF(Planning!$BO$15=DATE(AN,3,1),COUNTIF(INDIRECT("Planning!$JU$15:$KY"&amp;16+(NB_Personnel*7)),BD!$E$4)*BD!$F$4,COUNTIF(INDIRECT("Planning!$JV$15:$KZ"&amp;16+(NB_Personnel*7)),BD!$E$4)*BD!$F$4)</f>
        <v>0</v>
      </c>
      <c r="M6" s="238">
        <f ca="1">IF(Planning!$BO$15=DATE(AN,3,1),COUNTIF(INDIRECT("Planning!$KZ$15:$MC"&amp;16+(NB_Personnel*7)),BD!$E$4)*BD!$F$4,COUNTIF(INDIRECT("Planning!$LA$15:$MD"&amp;16+(NB_Personnel*7)),BD!$E$4)*BD!$F$4)</f>
        <v>0</v>
      </c>
      <c r="N6" s="238">
        <f ca="1">IF(Planning!$BO$15=DATE(AN,3,1),COUNTIF(INDIRECT("Planning!$MD$15:$NH"&amp;16+(NB_Personnel*7)),BD!$E$4)*BD!$F$4,COUNTIF(INDIRECT("Planning!$ME$15:$NI"&amp;16+(NB_Personnel*7)),BD!$E$4)*BD!$F$4)</f>
        <v>0</v>
      </c>
      <c r="O6" s="238">
        <f ca="1">SUM(C6:N6)</f>
        <v>0</v>
      </c>
    </row>
    <row r="7" spans="1:15" ht="26.25" customHeight="1">
      <c r="A7" s="282"/>
      <c r="B7" s="238"/>
      <c r="C7" s="238">
        <f ca="1">COUNTIF(INDIRECT("Planning!$H$15:$AL"&amp;16+(NB_Personnel*7)),BD!$E$5)*BD!$F$5</f>
        <v>0</v>
      </c>
      <c r="D7" s="238">
        <f ca="1">IF(Planning!$BO$15=DATE(AN,3,1),COUNTIF(INDIRECT("Planning!$AM$15:$BN"&amp;16+(NB_Personnel*7)),BD!$E$5)*BD!$F$5,COUNTIF(INDIRECT("Planning!$AM$15:$BO"&amp;16+(NB_Personnel*7)),BD!$E$5)*BD!$F$5)</f>
        <v>0</v>
      </c>
      <c r="E7" s="238">
        <f ca="1">IF(Planning!$BO$15=DATE(AN,3,1),COUNTIF(INDIRECT("Planning!$BO$15:$CS"&amp;16+(NB_Personnel*7)),BD!$E$5)*BD!$F$5,COUNTIF(INDIRECT("Planning!$BP$15:$CT"&amp;16+(NB_Personnel*7)),BD!$E$5)*BD!$F$5)</f>
        <v>0</v>
      </c>
      <c r="F7" s="238">
        <f ca="1">IF(Planning!$BO$15=DATE(AN,3,1),COUNTIF(INDIRECT("Planning!$CT$15:$DW"&amp;16+(NB_Personnel*7)),BD!$E$5)*BD!$F$5,COUNTIF(INDIRECT("Planning!$CU$15:$DX"&amp;16+(NB_Personnel*7)),BD!$E$5)*BD!$F$5)</f>
        <v>0</v>
      </c>
      <c r="G7" s="238">
        <f ca="1">IF(Planning!$BO$15=DATE(AN,3,1),COUNTIF(INDIRECT("Planning!$DX$15:$FB"&amp;16+(NB_Personnel*7)),BD!$E$5)*BD!$F$5,COUNTIF(INDIRECT("Planning!$DY$15:$FC"&amp;16+(NB_Personnel*7)),BD!$E$5)*BD!$F$5)</f>
        <v>0</v>
      </c>
      <c r="H7" s="238">
        <f ca="1">IF(Planning!$BO$15=DATE(AN,3,1),COUNTIF(INDIRECT("Planning!$FC$15:$GF"&amp;16+(NB_Personnel*7)),BD!$E$5)*BD!$F$5,COUNTIF(INDIRECT("Planning!$FD$15:$GG"&amp;16+(NB_Personnel*7)),BD!$E$5)*BD!$F$5)</f>
        <v>0</v>
      </c>
      <c r="I7" s="238">
        <f ca="1">IF(Planning!$BO$15=DATE(AN,3,1),COUNTIF(INDIRECT("Planning!$GG$15:$HK"&amp;16+(NB_Personnel*7)),BD!$E$5)*BD!$F$5,COUNTIF(INDIRECT("Planning!$GH$15:$HL"&amp;16+(NB_Personnel*7)),BD!$E$5)*BD!$F$5)</f>
        <v>0</v>
      </c>
      <c r="J7" s="238">
        <f ca="1">IF(Planning!$BO$15=DATE(AN,3,1),COUNTIF(INDIRECT("Planning!$HL$15:$IP"&amp;16+(NB_Personnel*7)),BD!$E$5)*BD!$F$5,COUNTIF(INDIRECT("Planning!$HM$15:$IQ"&amp;16+(NB_Personnel*7)),BD!$E$5)*BD!$F$5)</f>
        <v>0</v>
      </c>
      <c r="K7" s="238">
        <f ca="1">IF(Planning!$BO$15=DATE(AN,3,1),COUNTIF(INDIRECT("Planning!$IQ$15:$JT"&amp;16+(NB_Personnel*7)),BD!$E$5)*BD!$F$5,COUNTIF(INDIRECT("Planning!$IR$15:$JU"&amp;16+(NB_Personnel*7)),BD!$E$5)*BD!$F$5)</f>
        <v>0</v>
      </c>
      <c r="L7" s="238">
        <f ca="1">IF(Planning!$BO$15=DATE(AN,3,1),COUNTIF(INDIRECT("Planning!$JU$15:$KY"&amp;16+(NB_Personnel*7)),BD!$E$5)*BD!$F$5,COUNTIF(INDIRECT("Planning!$JV$15:$KZ"&amp;16+(NB_Personnel*7)),BD!$E$5)*BD!$F$5)</f>
        <v>0</v>
      </c>
      <c r="M7" s="238">
        <f ca="1">IF(Planning!$BO$15=DATE(AN,3,1),COUNTIF(INDIRECT("Planning!$KZ$15:$MC"&amp;16+(NB_Personnel*7)),BD!$E$5)*BD!$F$5,COUNTIF(INDIRECT("Planning!$LA$15:$MD"&amp;16+(NB_Personnel*7)),BD!$E$5)*BD!$F$5)</f>
        <v>0</v>
      </c>
      <c r="N7" s="238">
        <f ca="1">IF(Planning!$BO$15=DATE(AN,3,1),COUNTIF(INDIRECT("Planning!$MD$15:$NH"&amp;16+(NB_Personnel*7)),BD!$E$5)*BD!$F$5,COUNTIF(INDIRECT("Planning!$ME$15:$NI"&amp;16+(NB_Personnel*7)),BD!$E$5)*BD!$F$5)</f>
        <v>0</v>
      </c>
      <c r="O7" s="238">
        <f ca="1">SUM(C7:N7)</f>
        <v>0</v>
      </c>
    </row>
    <row r="8" spans="1:15" ht="26.25" customHeight="1">
      <c r="A8" s="282"/>
      <c r="B8" s="238" t="s">
        <v>226</v>
      </c>
      <c r="C8" s="238">
        <f ca="1">COUNTIF(INDIRECT("Planning!$H$15:$AL"&amp;16+(NB_Personnel*7)),BD!$E$6)*BD!$F$6</f>
        <v>0</v>
      </c>
      <c r="D8" s="238">
        <f ca="1">IF(Planning!$BO$15=DATE(AN,3,1),COUNTIF(INDIRECT("Planning!$AM$15:$BN"&amp;16+(NB_Personnel*7)),BD!$E$6)*BD!$F$6,COUNTIF(INDIRECT("Planning!$AM$15:$BO"&amp;16+(NB_Personnel*7)),BD!$E$6)*BD!$F$6)</f>
        <v>0</v>
      </c>
      <c r="E8" s="238">
        <f ca="1">IF(Planning!$BO$15=DATE(AN,3,1),COUNTIF(INDIRECT("Planning!$BO$15:$CS"&amp;16+(NB_Personnel*7)),BD!$E$6)*BD!$F$6,COUNTIF(INDIRECT("Planning!$BP$15:$CT"&amp;16+(NB_Personnel*7)),BD!$E$6)*BD!$F$6)</f>
        <v>0</v>
      </c>
      <c r="F8" s="238">
        <f ca="1">IF(Planning!$BO$15=DATE(AN,3,1),COUNTIF(INDIRECT("Planning!$CT$15:$DW"&amp;16+(NB_Personnel*7)),BD!$E$6)*BD!$F$6,COUNTIF(INDIRECT("Planning!$CU$15:$DX"&amp;16+(NB_Personnel*7)),BD!$E$6)*BD!$F$6)</f>
        <v>0</v>
      </c>
      <c r="G8" s="238">
        <f ca="1">IF(Planning!$BO$15=DATE(AN,3,1),COUNTIF(INDIRECT("Planning!$DX$15:$FB"&amp;16+(NB_Personnel*7)),BD!$E$6)*BD!$F$6,COUNTIF(INDIRECT("Planning!$DY$15:$FC"&amp;16+(NB_Personnel*7)),BD!$E$6)*BD!$F$6)</f>
        <v>0</v>
      </c>
      <c r="H8" s="238">
        <f ca="1">IF(Planning!$BO$15=DATE(AN,3,1),COUNTIF(INDIRECT("Planning!$FC$15:$GF"&amp;16+(NB_Personnel*7)),BD!$E$6)*BD!$F$6,COUNTIF(INDIRECT("Planning!$FD$15:$GG"&amp;16+(NB_Personnel*7)),BD!$E$6)*BD!$F$6)</f>
        <v>0</v>
      </c>
      <c r="I8" s="238">
        <f ca="1">IF(Planning!$BO$15=DATE(AN,3,1),COUNTIF(INDIRECT("Planning!$GG$15:$HK"&amp;16+(NB_Personnel*7)),BD!$E$6)*BD!$F$6,COUNTIF(INDIRECT("Planning!$GH$15:$HL"&amp;16+(NB_Personnel*7)),BD!$E$6)*BD!$F$6)</f>
        <v>0</v>
      </c>
      <c r="J8" s="238">
        <f ca="1">IF(Planning!$BO$15=DATE(AN,3,1),COUNTIF(INDIRECT("Planning!$HL$15:$IP"&amp;16+(NB_Personnel*7)),BD!$E$6)*BD!$F$6,COUNTIF(INDIRECT("Planning!$HM$15:$IQ"&amp;16+(NB_Personnel*7)),BD!$E$6)*BD!$F$6)</f>
        <v>0</v>
      </c>
      <c r="K8" s="238">
        <f ca="1">IF(Planning!$BO$15=DATE(AN,3,1),COUNTIF(INDIRECT("Planning!$IQ$15:$JT"&amp;16+(NB_Personnel*7)),BD!$E$6)*BD!$F$6,COUNTIF(INDIRECT("Planning!$IR$15:$JU"&amp;16+(NB_Personnel*7)),BD!$E$6)*BD!$F$6)</f>
        <v>0</v>
      </c>
      <c r="L8" s="238">
        <f ca="1">IF(Planning!$BO$15=DATE(AN,3,1),COUNTIF(INDIRECT("Planning!$JU$15:$KY"&amp;16+(NB_Personnel*7)),BD!$E$6)*BD!$F$6,COUNTIF(INDIRECT("Planning!$JV$15:$KZ"&amp;16+(NB_Personnel*7)),BD!$E$6)*BD!$F$6)</f>
        <v>0</v>
      </c>
      <c r="M8" s="238">
        <f ca="1">IF(Planning!$BO$15=DATE(AN,3,1),COUNTIF(INDIRECT("Planning!$KZ$15:$MC"&amp;16+(NB_Personnel*7)),BD!$E$6)*BD!$F$6,COUNTIF(INDIRECT("Planning!$LA$15:$MD"&amp;16+(NB_Personnel*7)),BD!$E$6)*BD!$F$6)</f>
        <v>0</v>
      </c>
      <c r="N8" s="238">
        <f ca="1">IF(Planning!$BO$15=DATE(AN,3,1),COUNTIF(INDIRECT("Planning!$MD$15:$NH"&amp;16+(NB_Personnel*7)),BD!$E$6)*BD!$F$6,COUNTIF(INDIRECT("Planning!$ME$15:$NI"&amp;16+(NB_Personnel*7)),BD!$E$6)*BD!$F$6)</f>
        <v>0</v>
      </c>
      <c r="O8" s="238">
        <f ca="1">SUM(C8:N8)</f>
        <v>0</v>
      </c>
    </row>
    <row r="9" spans="1:15" ht="26.25" customHeight="1">
      <c r="A9" s="282"/>
      <c r="B9" s="238" t="s">
        <v>231</v>
      </c>
      <c r="C9" s="238">
        <f ca="1">COUNTIF(INDIRECT("Planning!$H$15:$AL"&amp;16+(NB_Personnel*7)),BD!$E$7)*BD!$F$7</f>
        <v>0</v>
      </c>
      <c r="D9" s="238">
        <f ca="1">IF(Planning!$BO$15=DATE(AN,3,1),COUNTIF(INDIRECT("Planning!$AM$15:$BN"&amp;16+(NB_Personnel*7)),BD!$E$7)*BD!$F$7,COUNTIF(INDIRECT("Planning!$AM$15:$BO"&amp;16+(NB_Personnel*7)),BD!$E$7)*BD!$F$7)</f>
        <v>0</v>
      </c>
      <c r="E9" s="238">
        <f ca="1">IF(Planning!$BO$15=DATE(AN,3,1),COUNTIF(INDIRECT("Planning!$BO$15:$CS"&amp;16+(NB_Personnel*7)),BD!$E$7)*BD!$F$7,COUNTIF(INDIRECT("Planning!$BP$15:$CT"&amp;16+(NB_Personnel*7)),BD!$E$7)*BD!$F$7)</f>
        <v>0</v>
      </c>
      <c r="F9" s="238">
        <f ca="1">IF(Planning!$BO$15=DATE(AN,3,1),COUNTIF(INDIRECT("Planning!$CT$15:$DW"&amp;16+(NB_Personnel*7)),BD!$E$7)*BD!$F$7,COUNTIF(INDIRECT("Planning!$CU$15:$DX"&amp;16+(NB_Personnel*7)),BD!$E$7)*BD!$F$7)</f>
        <v>0</v>
      </c>
      <c r="G9" s="238">
        <f ca="1">IF(Planning!$BO$15=DATE(AN,3,1),COUNTIF(INDIRECT("Planning!$DX$15:$FB"&amp;16+(NB_Personnel*7)),BD!$E$7)*BD!$F$7,COUNTIF(INDIRECT("Planning!$DY$15:$FC"&amp;16+(NB_Personnel*7)),BD!$E$7)*BD!$F$7)</f>
        <v>4</v>
      </c>
      <c r="H9" s="238">
        <f ca="1">IF(Planning!$BO$15=DATE(AN,3,1),COUNTIF(INDIRECT("Planning!$FC$15:$GF"&amp;16+(NB_Personnel*7)),BD!$E$7)*BD!$F$7,COUNTIF(INDIRECT("Planning!$FD$15:$GG"&amp;16+(NB_Personnel*7)),BD!$E$7)*BD!$F$7)</f>
        <v>0</v>
      </c>
      <c r="I9" s="238">
        <f ca="1">IF(Planning!$BO$15=DATE(AN,3,1),COUNTIF(INDIRECT("Planning!$GG$15:$HK"&amp;16+(NB_Personnel*7)),BD!$E$7)*BD!$F$7,COUNTIF(INDIRECT("Planning!$GH$15:$HL"&amp;16+(NB_Personnel*7)),BD!$E$7)*BD!$F$7)</f>
        <v>0</v>
      </c>
      <c r="J9" s="238">
        <f ca="1">IF(Planning!$BO$15=DATE(AN,3,1),COUNTIF(INDIRECT("Planning!$HL$15:$IP"&amp;16+(NB_Personnel*7)),BD!$E$7)*BD!$F$7,COUNTIF(INDIRECT("Planning!$HM$15:$IQ"&amp;16+(NB_Personnel*7)),BD!$E$7)*BD!$F$7)</f>
        <v>0</v>
      </c>
      <c r="K9" s="238">
        <f ca="1">IF(Planning!$BO$15=DATE(AN,3,1),COUNTIF(INDIRECT("Planning!$IQ$15:$JT"&amp;16+(NB_Personnel*7)),BD!$E$7)*BD!$F$7,COUNTIF(INDIRECT("Planning!$IR$15:$JU"&amp;16+(NB_Personnel*7)),BD!$E$7)*BD!$F$7)</f>
        <v>0</v>
      </c>
      <c r="L9" s="238">
        <f ca="1">IF(Planning!$BO$15=DATE(AN,3,1),COUNTIF(INDIRECT("Planning!$JU$15:$KY"&amp;16+(NB_Personnel*7)),BD!$E$7)*BD!$F$7,COUNTIF(INDIRECT("Planning!$JV$15:$KZ"&amp;16+(NB_Personnel*7)),BD!$E$7)*BD!$F$7)</f>
        <v>0</v>
      </c>
      <c r="M9" s="238">
        <f ca="1">IF(Planning!$BO$15=DATE(AN,3,1),COUNTIF(INDIRECT("Planning!$KZ$15:$MC"&amp;16+(NB_Personnel*7)),BD!$E$7)*BD!$F$7,COUNTIF(INDIRECT("Planning!$LA$15:$MD"&amp;16+(NB_Personnel*7)),BD!$E$7)*BD!$F$7)</f>
        <v>0</v>
      </c>
      <c r="N9" s="238">
        <f ca="1">IF(Planning!$BO$15=DATE(AN,3,1),COUNTIF(INDIRECT("Planning!$MD$15:$NH"&amp;16+(NB_Personnel*7)),BD!$E$7)*BD!$F$7,COUNTIF(INDIRECT("Planning!$ME$15:$NI"&amp;16+(NB_Personnel*7)),BD!$E$7)*BD!$F$7)</f>
        <v>0</v>
      </c>
      <c r="O9" s="238">
        <f ca="1">SUM(C9:N9)</f>
        <v>4</v>
      </c>
    </row>
    <row r="10" spans="1:15" ht="26.25" customHeight="1">
      <c r="A10" s="282"/>
      <c r="B10" s="238" t="s">
        <v>233</v>
      </c>
      <c r="C10" s="238">
        <f ca="1">COUNTIF(INDIRECT("Planning!$H$15:$AL"&amp;16+(NB_Personnel*7)),BD!$E$8)*BD!$F$8</f>
        <v>0</v>
      </c>
      <c r="D10" s="238">
        <f ca="1">IF(Planning!$BO$15=DATE(AN,3,1),COUNTIF(INDIRECT("Planning!$AM$15:$BN"&amp;16+(NB_Personnel*7)),BD!$E$8)*BD!$F$8,COUNTIF(INDIRECT("Planning!$AM$15:$BO"&amp;16+(NB_Personnel*7)),BD!$E$8)*BD!$F$8)</f>
        <v>0</v>
      </c>
      <c r="E10" s="238">
        <f ca="1">IF(Planning!$BO$15=DATE(AN,3,1),COUNTIF(INDIRECT("Planning!$BO$15:$CS"&amp;16+(NB_Personnel*7)),BD!$E$8)*BD!$F$8,COUNTIF(INDIRECT("Planning!$BP$15:$CT"&amp;16+(NB_Personnel*7)),BD!$E$8)*BD!$F$8)</f>
        <v>0</v>
      </c>
      <c r="F10" s="238">
        <f ca="1">IF(Planning!$BO$15=DATE(AN,3,1),COUNTIF(INDIRECT("Planning!$CT$15:$DW"&amp;16+(NB_Personnel*7)),BD!$E$8)*BD!$F$8,COUNTIF(INDIRECT("Planning!$CU$15:$DX"&amp;16+(NB_Personnel*7)),BD!$E$8)*BD!$F$8)</f>
        <v>0</v>
      </c>
      <c r="G10" s="238">
        <f ca="1">IF(Planning!$BO$15=DATE(AN,3,1),COUNTIF(INDIRECT("Planning!$DX$15:$FB"&amp;16+(NB_Personnel*7)),BD!$E$8)*BD!$F$8,COUNTIF(INDIRECT("Planning!$DY$15:$FC"&amp;16+(NB_Personnel*7)),BD!$E$8)*BD!$F$8)</f>
        <v>4</v>
      </c>
      <c r="H10" s="238">
        <f ca="1">IF(Planning!$BO$15=DATE(AN,3,1),COUNTIF(INDIRECT("Planning!$FC$15:$GF"&amp;16+(NB_Personnel*7)),BD!$E$8)*BD!$F$8,COUNTIF(INDIRECT("Planning!$FD$15:$GG"&amp;16+(NB_Personnel*7)),BD!$E$8)*BD!$F$8)</f>
        <v>0</v>
      </c>
      <c r="I10" s="238">
        <f ca="1">IF(Planning!$BO$15=DATE(AN,3,1),COUNTIF(INDIRECT("Planning!$GG$15:$HK"&amp;16+(NB_Personnel*7)),BD!$E$8)*BD!$F$8,COUNTIF(INDIRECT("Planning!$GH$15:$HL"&amp;16+(NB_Personnel*7)),BD!$E$8)*BD!$F$8)</f>
        <v>0</v>
      </c>
      <c r="J10" s="238">
        <f ca="1">IF(Planning!$BO$15=DATE(AN,3,1),COUNTIF(INDIRECT("Planning!$HL$15:$IP"&amp;16+(NB_Personnel*7)),BD!$E$8)*BD!$F$8,COUNTIF(INDIRECT("Planning!$HM$15:$IQ"&amp;16+(NB_Personnel*7)),BD!$E$8)*BD!$F$8)</f>
        <v>0</v>
      </c>
      <c r="K10" s="238">
        <f ca="1">IF(Planning!$BO$15=DATE(AN,3,1),COUNTIF(INDIRECT("Planning!$IQ$15:$JT"&amp;16+(NB_Personnel*7)),BD!$E$8)*BD!$F$8,COUNTIF(INDIRECT("Planning!$IR$15:$JU"&amp;16+(NB_Personnel*7)),BD!$E$8)*BD!$F$8)</f>
        <v>0</v>
      </c>
      <c r="L10" s="238">
        <f ca="1">IF(Planning!$BO$15=DATE(AN,3,1),COUNTIF(INDIRECT("Planning!$JU$15:$KY"&amp;16+(NB_Personnel*7)),BD!$E$8)*BD!$F$8,COUNTIF(INDIRECT("Planning!$JV$15:$KZ"&amp;16+(NB_Personnel*7)),BD!$E$8)*BD!$F$8)</f>
        <v>0</v>
      </c>
      <c r="M10" s="238">
        <f ca="1">IF(Planning!$BO$15=DATE(AN,3,1),COUNTIF(INDIRECT("Planning!$KZ$15:$MC"&amp;16+(NB_Personnel*7)),BD!$E$8)*BD!$F$8,COUNTIF(INDIRECT("Planning!$LA$15:$MD"&amp;16+(NB_Personnel*7)),BD!$E$8)*BD!$F$8)</f>
        <v>0</v>
      </c>
      <c r="N10" s="238">
        <f ca="1">IF(Planning!$BO$15=DATE(AN,3,1),COUNTIF(INDIRECT("Planning!$MD$15:$NH"&amp;16+(NB_Personnel*7)),BD!$E$8)*BD!$F$8,COUNTIF(INDIRECT("Planning!$ME$15:$NI"&amp;16+(NB_Personnel*7)),BD!$E$8)*BD!$F$8)</f>
        <v>0</v>
      </c>
      <c r="O10" s="238">
        <f ca="1">SUM(C10:N10)</f>
        <v>4</v>
      </c>
    </row>
    <row r="11" spans="1:15" ht="26.25" customHeight="1">
      <c r="A11" s="282"/>
      <c r="B11" s="238" t="s">
        <v>237</v>
      </c>
      <c r="C11" s="238">
        <f ca="1">COUNTIF(INDIRECT("Planning!$H$15:$AL"&amp;16+(NB_Personnel*7)),BD!$E$9)*BD!$F$9</f>
        <v>0</v>
      </c>
      <c r="D11" s="238">
        <f ca="1">IF(Planning!$BO$15=DATE(AN,3,1),COUNTIF(INDIRECT("Planning!$AM$15:$BN"&amp;16+(NB_Personnel*7)),BD!$E$9)*BD!$F$9,COUNTIF(INDIRECT("Planning!$AM$15:$BO"&amp;16+(NB_Personnel*7)),BD!$E$9)*BD!$F$9)</f>
        <v>0</v>
      </c>
      <c r="E11" s="238">
        <f ca="1">IF(Planning!$BO$15=DATE(AN,3,1),COUNTIF(INDIRECT("Planning!$BO$15:$CS"&amp;16+(NB_Personnel*7)),BD!$E$9)*BD!$F$9,COUNTIF(INDIRECT("Planning!$BP$15:$CT"&amp;16+(NB_Personnel*7)),BD!$E$9)*BD!$F$9)</f>
        <v>0</v>
      </c>
      <c r="F11" s="238">
        <f ca="1">IF(Planning!$BO$15=DATE(AN,3,1),COUNTIF(INDIRECT("Planning!$CT$15:$DW"&amp;16+(NB_Personnel*7)),BD!$E$9)*BD!$F$9,COUNTIF(INDIRECT("Planning!$CU$15:$DX"&amp;16+(NB_Personnel*7)),BD!$E$9)*BD!$F$9)</f>
        <v>0</v>
      </c>
      <c r="G11" s="238">
        <f ca="1">IF(Planning!$BO$15=DATE(AN,3,1),COUNTIF(INDIRECT("Planning!$DX$15:$FB"&amp;16+(NB_Personnel*7)),BD!$E$9)*BD!$F$9,COUNTIF(INDIRECT("Planning!$DY$15:$FC"&amp;16+(NB_Personnel*7)),BD!$E$9)*BD!$F$9)</f>
        <v>0</v>
      </c>
      <c r="H11" s="238">
        <f ca="1">IF(Planning!$BO$15=DATE(AN,3,1),COUNTIF(INDIRECT("Planning!$FC$15:$GF"&amp;16+(NB_Personnel*7)),BD!$E$9)*BD!$F$9,COUNTIF(INDIRECT("Planning!$FD$15:$GG"&amp;16+(NB_Personnel*7)),BD!$E$9)*BD!$F$9)</f>
        <v>0</v>
      </c>
      <c r="I11" s="238">
        <f ca="1">IF(Planning!$BO$15=DATE(AN,3,1),COUNTIF(INDIRECT("Planning!$GG$15:$HK"&amp;16+(NB_Personnel*7)),BD!$E$9)*BD!$F$9,COUNTIF(INDIRECT("Planning!$GH$15:$HL"&amp;16+(NB_Personnel*7)),BD!$E$9)*BD!$F$9)</f>
        <v>0</v>
      </c>
      <c r="J11" s="238">
        <f ca="1">IF(Planning!$BO$15=DATE(AN,3,1),COUNTIF(INDIRECT("Planning!$HL$15:$IP"&amp;16+(NB_Personnel*7)),BD!$E$9)*BD!$F$9,COUNTIF(INDIRECT("Planning!$HM$15:$IQ"&amp;16+(NB_Personnel*7)),BD!$E$9)*BD!$F$9)</f>
        <v>0</v>
      </c>
      <c r="K11" s="238">
        <f ca="1">IF(Planning!$BO$15=DATE(AN,3,1),COUNTIF(INDIRECT("Planning!$IQ$15:$JT"&amp;16+(NB_Personnel*7)),BD!$E$9)*BD!$F$9,COUNTIF(INDIRECT("Planning!$IR$15:$JU"&amp;16+(NB_Personnel*7)),BD!$E$9)*BD!$F$9)</f>
        <v>0</v>
      </c>
      <c r="L11" s="238">
        <f ca="1">IF(Planning!$BO$15=DATE(AN,3,1),COUNTIF(INDIRECT("Planning!$JU$15:$KY"&amp;16+(NB_Personnel*7)),BD!$E$9)*BD!$F$9,COUNTIF(INDIRECT("Planning!$JV$15:$KZ"&amp;16+(NB_Personnel*7)),BD!$E$9)*BD!$F$9)</f>
        <v>0</v>
      </c>
      <c r="M11" s="238">
        <f ca="1">IF(Planning!$BO$15=DATE(AN,3,1),COUNTIF(INDIRECT("Planning!$KZ$15:$MC"&amp;16+(NB_Personnel*7)),BD!$E$9)*BD!$F$9,COUNTIF(INDIRECT("Planning!$LA$15:$MD"&amp;16+(NB_Personnel*7)),BD!$E$9)*BD!$F$9)</f>
        <v>0</v>
      </c>
      <c r="N11" s="238">
        <f ca="1">IF(Planning!$BO$15=DATE(AN,3,1),COUNTIF(INDIRECT("Planning!$MD$15:$NH"&amp;16+(NB_Personnel*7)),BD!$E$9)*BD!$F$9,COUNTIF(INDIRECT("Planning!$ME$15:$NI"&amp;16+(NB_Personnel*7)),BD!$E$9)*BD!$F$9)</f>
        <v>0</v>
      </c>
      <c r="O11" s="238">
        <f ca="1">SUM(C11:N11)</f>
        <v>0</v>
      </c>
    </row>
    <row r="12" spans="1:15" ht="26.25" customHeight="1">
      <c r="A12" s="282"/>
      <c r="B12" s="238" t="s">
        <v>238</v>
      </c>
      <c r="C12" s="238">
        <f ca="1">COUNTIF(INDIRECT("Planning!$H$15:$AL"&amp;16+(NB_Personnel*7)),BD!$E$10)*BD!$F$10</f>
        <v>0</v>
      </c>
      <c r="D12" s="238">
        <f ca="1">IF(Planning!$BO$15=DATE(AN,3,1),COUNTIF(INDIRECT("Planning!$AM$15:$BN"&amp;16+(NB_Personnel*7)),BD!$E$10)*BD!$F$10,COUNTIF(INDIRECT("Planning!$AM$15:$BO"&amp;16+(NB_Personnel*7)),BD!$E$10)*BD!$F$10)</f>
        <v>0</v>
      </c>
      <c r="E12" s="238">
        <f ca="1">IF(Planning!$BO$15=DATE(AN,3,1),COUNTIF(INDIRECT("Planning!$BO$15:$CS"&amp;16+(NB_Personnel*7)),BD!$E$10)*BD!$F$10,COUNTIF(INDIRECT("Planning!$BP$15:$CT"&amp;16+(NB_Personnel*7)),BD!$E$10)*BD!$F$10)</f>
        <v>0</v>
      </c>
      <c r="F12" s="238">
        <f ca="1">IF(Planning!$BO$15=DATE(AN,3,1),COUNTIF(INDIRECT("Planning!$CT$15:$DW"&amp;16+(NB_Personnel*7)),BD!$E$10)*BD!$F$10,COUNTIF(INDIRECT("Planning!$CU$15:$DX"&amp;16+(NB_Personnel*7)),BD!$E$10)*BD!$F$10)</f>
        <v>0</v>
      </c>
      <c r="G12" s="238">
        <f ca="1">IF(Planning!$BO$15=DATE(AN,3,1),COUNTIF(INDIRECT("Planning!$DX$15:$FB"&amp;16+(NB_Personnel*7)),BD!$E$10)*BD!$F$10,COUNTIF(INDIRECT("Planning!$DY$15:$FC"&amp;16+(NB_Personnel*7)),BD!$E$10)*BD!$F$10)</f>
        <v>0</v>
      </c>
      <c r="H12" s="238">
        <f ca="1">IF(Planning!$BO$15=DATE(AN,3,1),COUNTIF(INDIRECT("Planning!$FC$15:$GF"&amp;16+(NB_Personnel*7)),BD!$E$10)*BD!$F$10,COUNTIF(INDIRECT("Planning!$FD$15:$GG"&amp;16+(NB_Personnel*7)),BD!$E$10)*BD!$F$10)</f>
        <v>0</v>
      </c>
      <c r="I12" s="238">
        <f ca="1">IF(Planning!$BO$15=DATE(AN,3,1),COUNTIF(INDIRECT("Planning!$GG$15:$HK"&amp;16+(NB_Personnel*7)),BD!$E$10)*BD!$F$10,COUNTIF(INDIRECT("Planning!$GH$15:$HL"&amp;16+(NB_Personnel*7)),BD!$E$10)*BD!$F$10)</f>
        <v>0</v>
      </c>
      <c r="J12" s="238">
        <f ca="1">IF(Planning!$BO$15=DATE(AN,3,1),COUNTIF(INDIRECT("Planning!$HL$15:$IP"&amp;16+(NB_Personnel*7)),BD!$E$10)*BD!$F$10,COUNTIF(INDIRECT("Planning!$HM$15:$IQ"&amp;16+(NB_Personnel*7)),BD!$E$10)*BD!$F$10)</f>
        <v>0</v>
      </c>
      <c r="K12" s="238">
        <f ca="1">IF(Planning!$BO$15=DATE(AN,3,1),COUNTIF(INDIRECT("Planning!$IQ$15:$JT"&amp;16+(NB_Personnel*7)),BD!$E$10)*BD!$F$10,COUNTIF(INDIRECT("Planning!$IR$15:$JU"&amp;16+(NB_Personnel*7)),BD!$E$10)*BD!$F$10)</f>
        <v>0</v>
      </c>
      <c r="L12" s="238">
        <f ca="1">IF(Planning!$BO$15=DATE(AN,3,1),COUNTIF(INDIRECT("Planning!$JU$15:$KY"&amp;16+(NB_Personnel*7)),BD!$E$10)*BD!$F$10,COUNTIF(INDIRECT("Planning!$JV$15:$KZ"&amp;16+(NB_Personnel*7)),BD!$E$10)*BD!$F$10)</f>
        <v>0</v>
      </c>
      <c r="M12" s="238">
        <f ca="1">IF(Planning!$BO$15=DATE(AN,3,1),COUNTIF(INDIRECT("Planning!$KZ$15:$MC"&amp;16+(NB_Personnel*7)),BD!$E$10)*BD!$F$10,COUNTIF(INDIRECT("Planning!$LA$15:$MD"&amp;16+(NB_Personnel*7)),BD!$E$10)*BD!$F$10)</f>
        <v>0</v>
      </c>
      <c r="N12" s="238">
        <f ca="1">IF(Planning!$BO$15=DATE(AN,3,1),COUNTIF(INDIRECT("Planning!$MD$15:$NH"&amp;16+(NB_Personnel*7)),BD!$E$10)*BD!$F$10,COUNTIF(INDIRECT("Planning!$ME$15:$NI"&amp;16+(NB_Personnel*7)),BD!$E$10)*BD!$F$10)</f>
        <v>0</v>
      </c>
      <c r="O12" s="238">
        <f ca="1">SUM(C12:N12)</f>
        <v>0</v>
      </c>
    </row>
    <row r="13" spans="1:15" ht="26.25" customHeight="1">
      <c r="A13" s="282"/>
      <c r="B13" s="238" t="s">
        <v>239</v>
      </c>
      <c r="C13" s="238">
        <f ca="1">COUNTIF(INDIRECT("Planning!$H$15:$AL"&amp;16+(NB_Personnel*7)),BD!$E$11)*BD!$F$11</f>
        <v>0</v>
      </c>
      <c r="D13" s="238">
        <f ca="1">IF(Planning!$BO$15=DATE(AN,3,1),COUNTIF(INDIRECT("Planning!$AM$15:$BN"&amp;16+(NB_Personnel*7)),BD!$E$11)*BD!$F$11,COUNTIF(INDIRECT("Planning!$AM$15:$BO"&amp;16+(NB_Personnel*7)),BD!$E$11)*BD!$F$11)</f>
        <v>0</v>
      </c>
      <c r="E13" s="238">
        <f ca="1">IF(Planning!$BO$15=DATE(AN,3,1),COUNTIF(INDIRECT("Planning!$BO$15:$CS"&amp;16+(NB_Personnel*7)),BD!$E$11)*BD!$F$11,COUNTIF(INDIRECT("Planning!$BP$15:$CT"&amp;16+(NB_Personnel*7)),BD!$E$11)*BD!$F$11)</f>
        <v>0</v>
      </c>
      <c r="F13" s="238">
        <f ca="1">IF(Planning!$BO$15=DATE(AN,3,1),COUNTIF(INDIRECT("Planning!$CT$15:$DW"&amp;16+(NB_Personnel*7)),BD!$E$11)*BD!$F$11,COUNTIF(INDIRECT("Planning!$CU$15:$DX"&amp;16+(NB_Personnel*7)),BD!$E$11)*BD!$F$11)</f>
        <v>0</v>
      </c>
      <c r="G13" s="238">
        <f ca="1">IF(Planning!$BO$15=DATE(AN,3,1),COUNTIF(INDIRECT("Planning!$DX$15:$FB"&amp;16+(NB_Personnel*7)),BD!$E$11)*BD!$F$11,COUNTIF(INDIRECT("Planning!$DY$15:$FC"&amp;16+(NB_Personnel*7)),BD!$E$11)*BD!$F$11)</f>
        <v>0</v>
      </c>
      <c r="H13" s="238">
        <f ca="1">IF(Planning!$BO$15=DATE(AN,3,1),COUNTIF(INDIRECT("Planning!$FC$15:$GF"&amp;16+(NB_Personnel*7)),BD!$E$11)*BD!$F$11,COUNTIF(INDIRECT("Planning!$FD$15:$GG"&amp;16+(NB_Personnel*7)),BD!$E$11)*BD!$F$11)</f>
        <v>0</v>
      </c>
      <c r="I13" s="238">
        <f ca="1">IF(Planning!$BO$15=DATE(AN,3,1),COUNTIF(INDIRECT("Planning!$GG$15:$HK"&amp;16+(NB_Personnel*7)),BD!$E$11)*BD!$F$11,COUNTIF(INDIRECT("Planning!$GH$15:$HL"&amp;16+(NB_Personnel*7)),BD!$E$11)*BD!$F$11)</f>
        <v>0</v>
      </c>
      <c r="J13" s="238">
        <f ca="1">IF(Planning!$BO$15=DATE(AN,3,1),COUNTIF(INDIRECT("Planning!$HL$15:$IP"&amp;16+(NB_Personnel*7)),BD!$E$11)*BD!$F$11,COUNTIF(INDIRECT("Planning!$HM$15:$IQ"&amp;16+(NB_Personnel*7)),BD!$E$11)*BD!$F$11)</f>
        <v>0</v>
      </c>
      <c r="K13" s="238">
        <f ca="1">IF(Planning!$BO$15=DATE(AN,3,1),COUNTIF(INDIRECT("Planning!$IQ$15:$JT"&amp;16+(NB_Personnel*7)),BD!$E$11)*BD!$F$11,COUNTIF(INDIRECT("Planning!$IR$15:$JU"&amp;16+(NB_Personnel*7)),BD!$E$11)*BD!$F$11)</f>
        <v>0</v>
      </c>
      <c r="L13" s="238">
        <f ca="1">IF(Planning!$BO$15=DATE(AN,3,1),COUNTIF(INDIRECT("Planning!$JU$15:$KY"&amp;16+(NB_Personnel*7)),BD!$E$11)*BD!$F$11,COUNTIF(INDIRECT("Planning!$JV$15:$KZ"&amp;16+(NB_Personnel*7)),BD!$E$11)*BD!$F$11)</f>
        <v>0</v>
      </c>
      <c r="M13" s="238">
        <f ca="1">IF(Planning!$BO$15=DATE(AN,3,1),COUNTIF(INDIRECT("Planning!$KZ$15:$MC"&amp;16+(NB_Personnel*7)),BD!$E$11)*BD!$F$11,COUNTIF(INDIRECT("Planning!$LA$15:$MD"&amp;16+(NB_Personnel*7)),BD!$E$11)*BD!$F$11)</f>
        <v>0</v>
      </c>
      <c r="N13" s="238">
        <f ca="1">IF(Planning!$BO$15=DATE(AN,3,1),COUNTIF(INDIRECT("Planning!$MD$15:$NH"&amp;16+(NB_Personnel*7)),BD!$E$11)*BD!$F$11,COUNTIF(INDIRECT("Planning!$ME$15:$NI"&amp;16+(NB_Personnel*7)),BD!$E$11)*BD!$F$11)</f>
        <v>0</v>
      </c>
      <c r="O13" s="238">
        <f ca="1">SUM(C13:N13)</f>
        <v>0</v>
      </c>
    </row>
    <row r="14" spans="1:15" ht="26.25" customHeight="1">
      <c r="A14" s="282"/>
      <c r="B14" s="238"/>
      <c r="C14" s="238">
        <f ca="1">COUNTIF(INDIRECT("Planning!$H$15:$AL"&amp;16+(NB_Personnel*7)),BD!$E$12)*BD!$F$12</f>
        <v>0</v>
      </c>
      <c r="D14" s="238">
        <f ca="1">IF(Planning!$BO$15=DATE(AN,3,1),COUNTIF(INDIRECT("Planning!$AM$15:$BN"&amp;16+(NB_Personnel*7)),BD!$E$12)*BD!$F$12,COUNTIF(INDIRECT("Planning!$AM$15:$BO"&amp;16+(NB_Personnel*7)),BD!$E$12)*BD!$F$12)</f>
        <v>0</v>
      </c>
      <c r="E14" s="238">
        <f ca="1">IF(Planning!$BO$15=DATE(AN,3,1),COUNTIF(INDIRECT("Planning!$BO$15:$CS"&amp;16+(NB_Personnel*7)),BD!$E$12)*BD!$F$12,COUNTIF(INDIRECT("Planning!$BP$15:$CT"&amp;16+(NB_Personnel*7)),BD!$E$12)*BD!$F$12)</f>
        <v>0</v>
      </c>
      <c r="F14" s="238">
        <f ca="1">IF(Planning!$BO$15=DATE(AN,3,1),COUNTIF(INDIRECT("Planning!$CT$15:$DW"&amp;16+(NB_Personnel*7)),BD!$E$12)*BD!$F$12,COUNTIF(INDIRECT("Planning!$CU$15:$DX"&amp;16+(NB_Personnel*7)),BD!$E$12)*BD!$F$12)</f>
        <v>0</v>
      </c>
      <c r="G14" s="238">
        <f ca="1">IF(Planning!$BO$15=DATE(AN,3,1),COUNTIF(INDIRECT("Planning!$DX$15:$FB"&amp;16+(NB_Personnel*7)),BD!$E$12)*BD!$F$12,COUNTIF(INDIRECT("Planning!$DY$15:$FC"&amp;16+(NB_Personnel*7)),BD!$E$12)*BD!$F$12)</f>
        <v>0</v>
      </c>
      <c r="H14" s="238">
        <f ca="1">IF(Planning!$BO$15=DATE(AN,3,1),COUNTIF(INDIRECT("Planning!$FC$15:$GF"&amp;16+(NB_Personnel*7)),BD!$E$12)*BD!$F$12,COUNTIF(INDIRECT("Planning!$FD$15:$GG"&amp;16+(NB_Personnel*7)),BD!$E$12)*BD!$F$12)</f>
        <v>0</v>
      </c>
      <c r="I14" s="238">
        <f ca="1">IF(Planning!$BO$15=DATE(AN,3,1),COUNTIF(INDIRECT("Planning!$GG$15:$HK"&amp;16+(NB_Personnel*7)),BD!$E$12)*BD!$F$12,COUNTIF(INDIRECT("Planning!$GH$15:$HL"&amp;16+(NB_Personnel*7)),BD!$E$12)*BD!$F$12)</f>
        <v>0</v>
      </c>
      <c r="J14" s="238">
        <f ca="1">IF(Planning!$BO$15=DATE(AN,3,1),COUNTIF(INDIRECT("Planning!$HL$15:$IP"&amp;16+(NB_Personnel*7)),BD!$E$12)*BD!$F$12,COUNTIF(INDIRECT("Planning!$HM$15:$IQ"&amp;16+(NB_Personnel*7)),BD!$E$12)*BD!$F$12)</f>
        <v>0</v>
      </c>
      <c r="K14" s="238">
        <f ca="1">IF(Planning!$BO$15=DATE(AN,3,1),COUNTIF(INDIRECT("Planning!$IQ$15:$JT"&amp;16+(NB_Personnel*7)),BD!$E$12)*BD!$F$12,COUNTIF(INDIRECT("Planning!$IR$15:$JU"&amp;16+(NB_Personnel*7)),BD!$E$12)*BD!$F$12)</f>
        <v>0</v>
      </c>
      <c r="L14" s="238">
        <f ca="1">IF(Planning!$BO$15=DATE(AN,3,1),COUNTIF(INDIRECT("Planning!$JU$15:$KY"&amp;16+(NB_Personnel*7)),BD!$E$12)*BD!$F$12,COUNTIF(INDIRECT("Planning!$JV$15:$KZ"&amp;16+(NB_Personnel*7)),BD!$E$12)*BD!$F$12)</f>
        <v>0</v>
      </c>
      <c r="M14" s="238">
        <f ca="1">IF(Planning!$BO$15=DATE(AN,3,1),COUNTIF(INDIRECT("Planning!$KZ$15:$MC"&amp;16+(NB_Personnel*7)),BD!$E$12)*BD!$F$12,COUNTIF(INDIRECT("Planning!$LA$15:$MD"&amp;16+(NB_Personnel*7)),BD!$E$12)*BD!$F$12)</f>
        <v>0</v>
      </c>
      <c r="N14" s="238">
        <f ca="1">IF(Planning!$BO$15=DATE(AN,3,1),COUNTIF(INDIRECT("Planning!$MD$15:$NH"&amp;16+(NB_Personnel*7)),BD!$E$12)*BD!$F$12,COUNTIF(INDIRECT("Planning!$ME$15:$NI"&amp;16+(NB_Personnel*7)),BD!$E$12)*BD!$F$12)</f>
        <v>0</v>
      </c>
      <c r="O14" s="238">
        <f ca="1">SUM(C14:N14)</f>
        <v>0</v>
      </c>
    </row>
    <row r="15" spans="1:15" ht="26.25" customHeight="1">
      <c r="A15" s="282"/>
      <c r="B15" s="238" t="s">
        <v>250</v>
      </c>
      <c r="C15" s="238">
        <f ca="1">COUNTIF(INDIRECT("Planning!$H$15:$AL"&amp;16+(NB_Personnel*7)),BD!$E$13)*BD!$F$13</f>
        <v>0</v>
      </c>
      <c r="D15" s="238">
        <f ca="1">IF(Planning!$BO$15=DATE(AN,3,1),COUNTIF(INDIRECT("Planning!$AM$15:$BN"&amp;16+(NB_Personnel*7)),BD!$E$13)*BD!$F$13,COUNTIF(INDIRECT("Planning!$AM$15:$BO"&amp;16+(NB_Personnel*7)),BD!$E$13)*BD!$F$13)</f>
        <v>0</v>
      </c>
      <c r="E15" s="238">
        <f ca="1">IF(Planning!$BO$15=DATE(AN,3,1),COUNTIF(INDIRECT("Planning!$BO$15:$CS"&amp;16+(NB_Personnel*7)),BD!$E$13)*BD!$F$13,COUNTIF(INDIRECT("Planning!$BP$15:$CT"&amp;16+(NB_Personnel*7)),BD!$E$13)*BD!$F$13)</f>
        <v>0</v>
      </c>
      <c r="F15" s="238">
        <f ca="1">IF(Planning!$BO$15=DATE(AN,3,1),COUNTIF(INDIRECT("Planning!$CT$15:$DW"&amp;16+(NB_Personnel*7)),BD!$E$13)*BD!$F$13,COUNTIF(INDIRECT("Planning!$CU$15:$DX"&amp;16+(NB_Personnel*7)),BD!$E$13)*BD!$F$13)</f>
        <v>0</v>
      </c>
      <c r="G15" s="238">
        <f ca="1">IF(Planning!$BO$15=DATE(AN,3,1),COUNTIF(INDIRECT("Planning!$DX$15:$FB"&amp;16+(NB_Personnel*7)),BD!$E$13)*BD!$F$13,COUNTIF(INDIRECT("Planning!$DY$15:$FC"&amp;16+(NB_Personnel*7)),BD!$E$13)*BD!$F$13)</f>
        <v>0</v>
      </c>
      <c r="H15" s="238">
        <f ca="1">IF(Planning!$BO$15=DATE(AN,3,1),COUNTIF(INDIRECT("Planning!$FC$15:$GF"&amp;16+(NB_Personnel*7)),BD!$E$13)*BD!$F$13,COUNTIF(INDIRECT("Planning!$FD$15:$GG"&amp;16+(NB_Personnel*7)),BD!$E$13)*BD!$F$13)</f>
        <v>0</v>
      </c>
      <c r="I15" s="238">
        <f ca="1">IF(Planning!$BO$15=DATE(AN,3,1),COUNTIF(INDIRECT("Planning!$GG$15:$HK"&amp;16+(NB_Personnel*7)),BD!$E$13)*BD!$F$13,COUNTIF(INDIRECT("Planning!$GH$15:$HL"&amp;16+(NB_Personnel*7)),BD!$E$13)*BD!$F$13)</f>
        <v>0</v>
      </c>
      <c r="J15" s="238">
        <f ca="1">IF(Planning!$BO$15=DATE(AN,3,1),COUNTIF(INDIRECT("Planning!$HL$15:$IP"&amp;16+(NB_Personnel*7)),BD!$E$13)*BD!$F$13,COUNTIF(INDIRECT("Planning!$HM$15:$IQ"&amp;16+(NB_Personnel*7)),BD!$E$13)*BD!$F$13)</f>
        <v>0</v>
      </c>
      <c r="K15" s="238">
        <f ca="1">IF(Planning!$BO$15=DATE(AN,3,1),COUNTIF(INDIRECT("Planning!$IQ$15:$JT"&amp;16+(NB_Personnel*7)),BD!$E$13)*BD!$F$13,COUNTIF(INDIRECT("Planning!$IR$15:$JU"&amp;16+(NB_Personnel*7)),BD!$E$13)*BD!$F$13)</f>
        <v>0</v>
      </c>
      <c r="L15" s="238">
        <f ca="1">IF(Planning!$BO$15=DATE(AN,3,1),COUNTIF(INDIRECT("Planning!$JU$15:$KY"&amp;16+(NB_Personnel*7)),BD!$E$13)*BD!$F$13,COUNTIF(INDIRECT("Planning!$JV$15:$KZ"&amp;16+(NB_Personnel*7)),BD!$E$13)*BD!$F$13)</f>
        <v>0</v>
      </c>
      <c r="M15" s="238">
        <f ca="1">IF(Planning!$BO$15=DATE(AN,3,1),COUNTIF(INDIRECT("Planning!$KZ$15:$MC"&amp;16+(NB_Personnel*7)),BD!$E$13)*BD!$F$13,COUNTIF(INDIRECT("Planning!$LA$15:$MD"&amp;16+(NB_Personnel*7)),BD!$E$13)*BD!$F$13)</f>
        <v>0</v>
      </c>
      <c r="N15" s="238">
        <f ca="1">IF(Planning!$BO$15=DATE(AN,3,1),COUNTIF(INDIRECT("Planning!$MD$15:$NH"&amp;16+(NB_Personnel*7)),BD!$E$13)*BD!$F$13,COUNTIF(INDIRECT("Planning!$ME$15:$NI"&amp;16+(NB_Personnel*7)),BD!$E$13)*BD!$F$13)</f>
        <v>0</v>
      </c>
      <c r="O15" s="238">
        <f ca="1">SUM(C15:N15)</f>
        <v>0</v>
      </c>
    </row>
    <row r="16" spans="1:15" ht="26.25" customHeight="1">
      <c r="A16" s="282"/>
      <c r="B16" s="238" t="s">
        <v>251</v>
      </c>
      <c r="C16" s="238">
        <f ca="1">COUNTIF(INDIRECT("Planning!$H$15:$AL"&amp;16+(NB_Personnel*7)),BD!$E$14)*BD!$F$14</f>
        <v>0</v>
      </c>
      <c r="D16" s="238">
        <f ca="1">IF(Planning!$BO$15=DATE(AN,3,1),COUNTIF(INDIRECT("Planning!$AM$15:$BN"&amp;16+(NB_Personnel*7)),BD!$E$14)*BD!$F$14,COUNTIF(INDIRECT("Planning!$AM$15:$BO"&amp;16+(NB_Personnel*7)),BD!$E$14)*BD!$F$14)</f>
        <v>0</v>
      </c>
      <c r="E16" s="238">
        <f ca="1">IF(Planning!$BO$15=DATE(AN,3,1),COUNTIF(INDIRECT("Planning!$BO$15:$CS"&amp;16+(NB_Personnel*7)),BD!$E$14)*BD!$F$14,COUNTIF(INDIRECT("Planning!$BP$15:$CT"&amp;16+(NB_Personnel*7)),BD!$E$14)*BD!$F$14)</f>
        <v>0</v>
      </c>
      <c r="F16" s="238">
        <f ca="1">IF(Planning!$BO$15=DATE(AN,3,1),COUNTIF(INDIRECT("Planning!$CT$15:$DW"&amp;16+(NB_Personnel*7)),BD!$E$14)*BD!$F$14,COUNTIF(INDIRECT("Planning!$CU$15:$DX"&amp;16+(NB_Personnel*7)),BD!$E$14)*BD!$F$14)</f>
        <v>0</v>
      </c>
      <c r="G16" s="238">
        <f ca="1">IF(Planning!$BO$15=DATE(AN,3,1),COUNTIF(INDIRECT("Planning!$DX$15:$FB"&amp;16+(NB_Personnel*7)),BD!$E$14)*BD!$F$14,COUNTIF(INDIRECT("Planning!$DY$15:$FC"&amp;16+(NB_Personnel*7)),BD!$E$14)*BD!$F$14)</f>
        <v>0</v>
      </c>
      <c r="H16" s="238">
        <f ca="1">IF(Planning!$BO$15=DATE(AN,3,1),COUNTIF(INDIRECT("Planning!$FC$15:$GF"&amp;16+(NB_Personnel*7)),BD!$E$14)*BD!$F$14,COUNTIF(INDIRECT("Planning!$FD$15:$GG"&amp;16+(NB_Personnel*7)),BD!$E$14)*BD!$F$14)</f>
        <v>0</v>
      </c>
      <c r="I16" s="238">
        <f ca="1">IF(Planning!$BO$15=DATE(AN,3,1),COUNTIF(INDIRECT("Planning!$GG$15:$HK"&amp;16+(NB_Personnel*7)),BD!$E$14)*BD!$F$14,COUNTIF(INDIRECT("Planning!$GH$15:$HL"&amp;16+(NB_Personnel*7)),BD!$E$14)*BD!$F$14)</f>
        <v>0</v>
      </c>
      <c r="J16" s="238">
        <f ca="1">IF(Planning!$BO$15=DATE(AN,3,1),COUNTIF(INDIRECT("Planning!$HL$15:$IP"&amp;16+(NB_Personnel*7)),BD!$E$14)*BD!$F$14,COUNTIF(INDIRECT("Planning!$HM$15:$IQ"&amp;16+(NB_Personnel*7)),BD!$E$14)*BD!$F$14)</f>
        <v>0</v>
      </c>
      <c r="K16" s="238">
        <f ca="1">IF(Planning!$BO$15=DATE(AN,3,1),COUNTIF(INDIRECT("Planning!$IQ$15:$JT"&amp;16+(NB_Personnel*7)),BD!$E$14)*BD!$F$14,COUNTIF(INDIRECT("Planning!$IR$15:$JU"&amp;16+(NB_Personnel*7)),BD!$E$14)*BD!$F$14)</f>
        <v>0</v>
      </c>
      <c r="L16" s="238">
        <f ca="1">IF(Planning!$BO$15=DATE(AN,3,1),COUNTIF(INDIRECT("Planning!$JU$15:$KY"&amp;16+(NB_Personnel*7)),BD!$E$14)*BD!$F$14,COUNTIF(INDIRECT("Planning!$JV$15:$KZ"&amp;16+(NB_Personnel*7)),BD!$E$14)*BD!$F$14)</f>
        <v>0</v>
      </c>
      <c r="M16" s="238">
        <f ca="1">IF(Planning!$BO$15=DATE(AN,3,1),COUNTIF(INDIRECT("Planning!$KZ$15:$MC"&amp;16+(NB_Personnel*7)),BD!$E$14)*BD!$F$14,COUNTIF(INDIRECT("Planning!$LA$15:$MD"&amp;16+(NB_Personnel*7)),BD!$E$14)*BD!$F$14)</f>
        <v>0</v>
      </c>
      <c r="N16" s="238">
        <f ca="1">IF(Planning!$BO$15=DATE(AN,3,1),COUNTIF(INDIRECT("Planning!$MD$15:$NH"&amp;16+(NB_Personnel*7)),BD!$E$14)*BD!$F$14,COUNTIF(INDIRECT("Planning!$ME$15:$NI"&amp;16+(NB_Personnel*7)),BD!$E$14)*BD!$F$14)</f>
        <v>0</v>
      </c>
      <c r="O16" s="238">
        <f ca="1">SUM(C16:N16)</f>
        <v>0</v>
      </c>
    </row>
    <row r="17" spans="1:15" ht="26.25" customHeight="1">
      <c r="A17" s="282"/>
      <c r="B17" s="238" t="s">
        <v>252</v>
      </c>
      <c r="C17" s="238">
        <f ca="1">COUNTIF(INDIRECT("Planning!$H$15:$AL"&amp;16+(NB_Personnel*7)),BD!$E$15)*BD!$F$15</f>
        <v>0</v>
      </c>
      <c r="D17" s="238">
        <f ca="1">IF(Planning!$BO$15=DATE(AN,3,1),COUNTIF(INDIRECT("Planning!$AM$15:$BN"&amp;16+(NB_Personnel*7)),BD!$E$15)*BD!$F$15,COUNTIF(INDIRECT("Planning!$AM$15:$BO"&amp;16+(NB_Personnel*7)),BD!$E$15)*BD!$F$15)</f>
        <v>0</v>
      </c>
      <c r="E17" s="238">
        <f ca="1">IF(Planning!$BO$15=DATE(AN,3,1),COUNTIF(INDIRECT("Planning!$BO$15:$CS"&amp;16+(NB_Personnel*7)),BD!$E$15)*BD!$F$15,COUNTIF(INDIRECT("Planning!$BP$15:$CT"&amp;16+(NB_Personnel*7)),BD!$E$15)*BD!$F$15)</f>
        <v>0</v>
      </c>
      <c r="F17" s="238">
        <f ca="1">IF(Planning!$BO$15=DATE(AN,3,1),COUNTIF(INDIRECT("Planning!$CT$15:$DW"&amp;16+(NB_Personnel*7)),BD!$E$15)*BD!$F$15,COUNTIF(INDIRECT("Planning!$CU$15:$DX"&amp;16+(NB_Personnel*7)),BD!$E$15)*BD!$F$15)</f>
        <v>0</v>
      </c>
      <c r="G17" s="238">
        <f ca="1">IF(Planning!$BO$15=DATE(AN,3,1),COUNTIF(INDIRECT("Planning!$DX$15:$FB"&amp;16+(NB_Personnel*7)),BD!$E$15)*BD!$F$15,COUNTIF(INDIRECT("Planning!$DY$15:$FC"&amp;16+(NB_Personnel*7)),BD!$E$15)*BD!$F$15)</f>
        <v>0</v>
      </c>
      <c r="H17" s="238">
        <f ca="1">IF(Planning!$BO$15=DATE(AN,3,1),COUNTIF(INDIRECT("Planning!$FC$15:$GF"&amp;16+(NB_Personnel*7)),BD!$E$15)*BD!$F$15,COUNTIF(INDIRECT("Planning!$FD$15:$GG"&amp;16+(NB_Personnel*7)),BD!$E$15)*BD!$F$15)</f>
        <v>0</v>
      </c>
      <c r="I17" s="238">
        <f ca="1">IF(Planning!$BO$15=DATE(AN,3,1),COUNTIF(INDIRECT("Planning!$GG$15:$HK"&amp;16+(NB_Personnel*7)),BD!$E$15)*BD!$F$15,COUNTIF(INDIRECT("Planning!$GH$15:$HL"&amp;16+(NB_Personnel*7)),BD!$E$15)*BD!$F$15)</f>
        <v>0</v>
      </c>
      <c r="J17" s="238">
        <f ca="1">IF(Planning!$BO$15=DATE(AN,3,1),COUNTIF(INDIRECT("Planning!$HL$15:$IP"&amp;16+(NB_Personnel*7)),BD!$E$15)*BD!$F$15,COUNTIF(INDIRECT("Planning!$HM$15:$IQ"&amp;16+(NB_Personnel*7)),BD!$E$15)*BD!$F$15)</f>
        <v>0</v>
      </c>
      <c r="K17" s="238">
        <f ca="1">IF(Planning!$BO$15=DATE(AN,3,1),COUNTIF(INDIRECT("Planning!$IQ$15:$JT"&amp;16+(NB_Personnel*7)),BD!$E$15)*BD!$F$15,COUNTIF(INDIRECT("Planning!$IR$15:$JU"&amp;16+(NB_Personnel*7)),BD!$E$15)*BD!$F$15)</f>
        <v>0</v>
      </c>
      <c r="L17" s="238">
        <f ca="1">IF(Planning!$BO$15=DATE(AN,3,1),COUNTIF(INDIRECT("Planning!$JU$15:$KY"&amp;16+(NB_Personnel*7)),BD!$E$15)*BD!$F$15,COUNTIF(INDIRECT("Planning!$JV$15:$KZ"&amp;16+(NB_Personnel*7)),BD!$E$15)*BD!$F$15)</f>
        <v>0</v>
      </c>
      <c r="M17" s="238">
        <f ca="1">IF(Planning!$BO$15=DATE(AN,3,1),COUNTIF(INDIRECT("Planning!$KZ$15:$MC"&amp;16+(NB_Personnel*7)),BD!$E$15)*BD!$F$15,COUNTIF(INDIRECT("Planning!$LA$15:$MD"&amp;16+(NB_Personnel*7)),BD!$E$15)*BD!$F$15)</f>
        <v>0</v>
      </c>
      <c r="N17" s="238">
        <f ca="1">IF(Planning!$BO$15=DATE(AN,3,1),COUNTIF(INDIRECT("Planning!$MD$15:$NH"&amp;16+(NB_Personnel*7)),BD!$E$15)*BD!$F$15,COUNTIF(INDIRECT("Planning!$ME$15:$NI"&amp;16+(NB_Personnel*7)),BD!$E$15)*BD!$F$15)</f>
        <v>0</v>
      </c>
      <c r="O17" s="238">
        <f ca="1">SUM(C17:N17)</f>
        <v>0</v>
      </c>
    </row>
    <row r="18" spans="1:15" ht="26.25" customHeight="1">
      <c r="A18" s="282"/>
      <c r="B18" s="238" t="s">
        <v>253</v>
      </c>
      <c r="C18" s="238">
        <f ca="1">COUNTIF(INDIRECT("Planning!$H$15:$AL"&amp;16+(NB_Personnel*7)),BD!$E$16)*BD!$F$16</f>
        <v>0</v>
      </c>
      <c r="D18" s="238">
        <f ca="1">IF(Planning!$BO$15=DATE(AN,3,1),COUNTIF(INDIRECT("Planning!$AM$15:$BN"&amp;16+(NB_Personnel*7)),BD!$E$16)*BD!$F$16,COUNTIF(INDIRECT("Planning!$AM$15:$BO"&amp;16+(NB_Personnel*7)),BD!$E$16)*BD!$F$16)</f>
        <v>0</v>
      </c>
      <c r="E18" s="238">
        <f ca="1">IF(Planning!$BO$15=DATE(AN,3,1),COUNTIF(INDIRECT("Planning!$BO$15:$CS"&amp;16+(NB_Personnel*7)),BD!$E$16)*BD!$F$16,COUNTIF(INDIRECT("Planning!$BP$15:$CT"&amp;16+(NB_Personnel*7)),BD!$E$16)*BD!$F$16)</f>
        <v>0</v>
      </c>
      <c r="F18" s="238">
        <f ca="1">IF(Planning!$BO$15=DATE(AN,3,1),COUNTIF(INDIRECT("Planning!$CT$15:$DW"&amp;16+(NB_Personnel*7)),BD!$E$16)*BD!$F$16,COUNTIF(INDIRECT("Planning!$CU$15:$DX"&amp;16+(NB_Personnel*7)),BD!$E$16)*BD!$F$16)</f>
        <v>0</v>
      </c>
      <c r="G18" s="238">
        <f ca="1">IF(Planning!$BO$15=DATE(AN,3,1),COUNTIF(INDIRECT("Planning!$DX$15:$FB"&amp;16+(NB_Personnel*7)),BD!$E$16)*BD!$F$16,COUNTIF(INDIRECT("Planning!$DY$15:$FC"&amp;16+(NB_Personnel*7)),BD!$E$16)*BD!$F$16)</f>
        <v>0</v>
      </c>
      <c r="H18" s="238">
        <f ca="1">IF(Planning!$BO$15=DATE(AN,3,1),COUNTIF(INDIRECT("Planning!$FC$15:$GF"&amp;16+(NB_Personnel*7)),BD!$E$16)*BD!$F$16,COUNTIF(INDIRECT("Planning!$FD$15:$GG"&amp;16+(NB_Personnel*7)),BD!$E$16)*BD!$F$16)</f>
        <v>0</v>
      </c>
      <c r="I18" s="238">
        <f ca="1">IF(Planning!$BO$15=DATE(AN,3,1),COUNTIF(INDIRECT("Planning!$GG$15:$HK"&amp;16+(NB_Personnel*7)),BD!$E$16)*BD!$F$16,COUNTIF(INDIRECT("Planning!$GH$15:$HL"&amp;16+(NB_Personnel*7)),BD!$E$16)*BD!$F$16)</f>
        <v>0</v>
      </c>
      <c r="J18" s="238">
        <f ca="1">IF(Planning!$BO$15=DATE(AN,3,1),COUNTIF(INDIRECT("Planning!$HL$15:$IP"&amp;16+(NB_Personnel*7)),BD!$E$16)*BD!$F$16,COUNTIF(INDIRECT("Planning!$HM$15:$IQ"&amp;16+(NB_Personnel*7)),BD!$E$16)*BD!$F$16)</f>
        <v>0</v>
      </c>
      <c r="K18" s="238">
        <f ca="1">IF(Planning!$BO$15=DATE(AN,3,1),COUNTIF(INDIRECT("Planning!$IQ$15:$JT"&amp;16+(NB_Personnel*7)),BD!$E$16)*BD!$F$16,COUNTIF(INDIRECT("Planning!$IR$15:$JU"&amp;16+(NB_Personnel*7)),BD!$E$16)*BD!$F$16)</f>
        <v>0</v>
      </c>
      <c r="L18" s="238">
        <f ca="1">IF(Planning!$BO$15=DATE(AN,3,1),COUNTIF(INDIRECT("Planning!$JU$15:$KY"&amp;16+(NB_Personnel*7)),BD!$E$16)*BD!$F$16,COUNTIF(INDIRECT("Planning!$JV$15:$KZ"&amp;16+(NB_Personnel*7)),BD!$E$16)*BD!$F$16)</f>
        <v>0</v>
      </c>
      <c r="M18" s="238">
        <f ca="1">IF(Planning!$BO$15=DATE(AN,3,1),COUNTIF(INDIRECT("Planning!$KZ$15:$MC"&amp;16+(NB_Personnel*7)),BD!$E$16)*BD!$F$16,COUNTIF(INDIRECT("Planning!$LA$15:$MD"&amp;16+(NB_Personnel*7)),BD!$E$16)*BD!$F$16)</f>
        <v>0</v>
      </c>
      <c r="N18" s="238">
        <f ca="1">IF(Planning!$BO$15=DATE(AN,3,1),COUNTIF(INDIRECT("Planning!$MD$15:$NH"&amp;16+(NB_Personnel*7)),BD!$E$16)*BD!$F$16,COUNTIF(INDIRECT("Planning!$ME$15:$NI"&amp;16+(NB_Personnel*7)),BD!$E$16)*BD!$F$16)</f>
        <v>0</v>
      </c>
      <c r="O18" s="238">
        <f ca="1">SUM(C18:N18)</f>
        <v>0</v>
      </c>
    </row>
    <row r="19" spans="1:15" ht="26.25" customHeight="1">
      <c r="A19" s="282"/>
      <c r="B19" s="238" t="s">
        <v>254</v>
      </c>
      <c r="C19" s="238">
        <f ca="1">COUNTIF(INDIRECT("Planning!$H$15:$AL"&amp;16+(NB_Personnel*7)),BD!$E$17)*BD!$F$17</f>
        <v>0</v>
      </c>
      <c r="D19" s="238">
        <f ca="1">IF(Planning!$BO$15=DATE(AN,3,1),COUNTIF(INDIRECT("Planning!$AM$15:$BN"&amp;16+(NB_Personnel*7)),BD!$E$17)*BD!$F$17,COUNTIF(INDIRECT("Planning!$AM$15:$BO"&amp;16+(NB_Personnel*7)),BD!$E$17)*BD!$F$17)</f>
        <v>0</v>
      </c>
      <c r="E19" s="238">
        <f ca="1">IF(Planning!$BO$15=DATE(AN,3,1),COUNTIF(INDIRECT("Planning!$BO$15:$CS"&amp;16+(NB_Personnel*7)),BD!$E$17)*BD!$F$17,COUNTIF(INDIRECT("Planning!$BP$15:$CT"&amp;16+(NB_Personnel*7)),BD!$E$17)*BD!$F$17)</f>
        <v>0</v>
      </c>
      <c r="F19" s="238">
        <f ca="1">IF(Planning!$BO$15=DATE(AN,3,1),COUNTIF(INDIRECT("Planning!$CT$15:$DW"&amp;16+(NB_Personnel*7)),BD!$E$17)*BD!$F$17,COUNTIF(INDIRECT("Planning!$CU$15:$DX"&amp;16+(NB_Personnel*7)),BD!$E$17)*BD!$F$17)</f>
        <v>0</v>
      </c>
      <c r="G19" s="238">
        <f ca="1">IF(Planning!$BO$15=DATE(AN,3,1),COUNTIF(INDIRECT("Planning!$DX$15:$FB"&amp;16+(NB_Personnel*7)),BD!$E$17)*BD!$F$17,COUNTIF(INDIRECT("Planning!$DY$15:$FC"&amp;16+(NB_Personnel*7)),BD!$E$17)*BD!$F$17)</f>
        <v>0</v>
      </c>
      <c r="H19" s="238">
        <f ca="1">IF(Planning!$BO$15=DATE(AN,3,1),COUNTIF(INDIRECT("Planning!$FC$15:$GF"&amp;16+(NB_Personnel*7)),BD!$E$17)*BD!$F$17,COUNTIF(INDIRECT("Planning!$FD$15:$GG"&amp;16+(NB_Personnel*7)),BD!$E$17)*BD!$F$17)</f>
        <v>0</v>
      </c>
      <c r="I19" s="238">
        <f ca="1">IF(Planning!$BO$15=DATE(AN,3,1),COUNTIF(INDIRECT("Planning!$GG$15:$HK"&amp;16+(NB_Personnel*7)),BD!$E$17)*BD!$F$17,COUNTIF(INDIRECT("Planning!$GH$15:$HL"&amp;16+(NB_Personnel*7)),BD!$E$17)*BD!$F$17)</f>
        <v>0</v>
      </c>
      <c r="J19" s="238">
        <f ca="1">IF(Planning!$BO$15=DATE(AN,3,1),COUNTIF(INDIRECT("Planning!$HL$15:$IP"&amp;16+(NB_Personnel*7)),BD!$E$17)*BD!$F$17,COUNTIF(INDIRECT("Planning!$HM$15:$IQ"&amp;16+(NB_Personnel*7)),BD!$E$17)*BD!$F$17)</f>
        <v>0</v>
      </c>
      <c r="K19" s="238">
        <f ca="1">IF(Planning!$BO$15=DATE(AN,3,1),COUNTIF(INDIRECT("Planning!$IQ$15:$JT"&amp;16+(NB_Personnel*7)),BD!$E$17)*BD!$F$17,COUNTIF(INDIRECT("Planning!$IR$15:$JU"&amp;16+(NB_Personnel*7)),BD!$E$17)*BD!$F$17)</f>
        <v>0</v>
      </c>
      <c r="L19" s="238">
        <f ca="1">IF(Planning!$BO$15=DATE(AN,3,1),COUNTIF(INDIRECT("Planning!$JU$15:$KY"&amp;16+(NB_Personnel*7)),BD!$E$17)*BD!$F$17,COUNTIF(INDIRECT("Planning!$JV$15:$KZ"&amp;16+(NB_Personnel*7)),BD!$E$17)*BD!$F$17)</f>
        <v>0</v>
      </c>
      <c r="M19" s="238">
        <f ca="1">IF(Planning!$BO$15=DATE(AN,3,1),COUNTIF(INDIRECT("Planning!$KZ$15:$MC"&amp;16+(NB_Personnel*7)),BD!$E$17)*BD!$F$17,COUNTIF(INDIRECT("Planning!$LA$15:$MD"&amp;16+(NB_Personnel*7)),BD!$E$17)*BD!$F$17)</f>
        <v>0</v>
      </c>
      <c r="N19" s="238">
        <f ca="1">IF(Planning!$BO$15=DATE(AN,3,1),COUNTIF(INDIRECT("Planning!$MD$15:$NH"&amp;16+(NB_Personnel*7)),BD!$E$17)*BD!$F$17,COUNTIF(INDIRECT("Planning!$ME$15:$NI"&amp;16+(NB_Personnel*7)),BD!$E$17)*BD!$F$17)</f>
        <v>0</v>
      </c>
      <c r="O19" s="238">
        <f ca="1">SUM(C19:N19)</f>
        <v>0</v>
      </c>
    </row>
    <row r="20" spans="1:15" ht="26.25" customHeight="1">
      <c r="A20" s="282"/>
      <c r="B20" s="238" t="s">
        <v>260</v>
      </c>
      <c r="C20" s="238">
        <f ca="1">COUNTIF(INDIRECT("Planning!$H$15:$AL"&amp;16+(NB_Personnel*7)),BD!$E$18)*BD!$F$18</f>
        <v>0</v>
      </c>
      <c r="D20" s="238">
        <f ca="1">IF(Planning!$BO$15=DATE(AN,3,1),COUNTIF(INDIRECT("Planning!$AM$15:$BN"&amp;16+(NB_Personnel*7)),BD!$E$18)*BD!$F$18,COUNTIF(INDIRECT("Planning!$AM$15:$BO"&amp;16+(NB_Personnel*7)),BD!$E$18)*BD!$F$18)</f>
        <v>0</v>
      </c>
      <c r="E20" s="238">
        <f ca="1">IF(Planning!$BO$15=DATE(AN,3,1),COUNTIF(INDIRECT("Planning!$BO$15:$CS"&amp;16+(NB_Personnel*7)),BD!$E$18)*BD!$F$18,COUNTIF(INDIRECT("Planning!$BP$15:$CT"&amp;16+(NB_Personnel*7)),BD!$E$18)*BD!$F$18)</f>
        <v>0</v>
      </c>
      <c r="F20" s="238">
        <f ca="1">IF(Planning!$BO$15=DATE(AN,3,1),COUNTIF(INDIRECT("Planning!$CT$15:$DW"&amp;16+(NB_Personnel*7)),BD!$E$18)*BD!$F$18,COUNTIF(INDIRECT("Planning!$CU$15:$DX"&amp;16+(NB_Personnel*7)),BD!$E$18)*BD!$F$18)</f>
        <v>0</v>
      </c>
      <c r="G20" s="238">
        <f ca="1">IF(Planning!$BO$15=DATE(AN,3,1),COUNTIF(INDIRECT("Planning!$DX$15:$FB"&amp;16+(NB_Personnel*7)),BD!$E$18)*BD!$F$18,COUNTIF(INDIRECT("Planning!$DY$15:$FC"&amp;16+(NB_Personnel*7)),BD!$E$18)*BD!$F$18)</f>
        <v>0</v>
      </c>
      <c r="H20" s="238">
        <f ca="1">IF(Planning!$BO$15=DATE(AN,3,1),COUNTIF(INDIRECT("Planning!$FC$15:$GF"&amp;16+(NB_Personnel*7)),BD!$E$18)*BD!$F$18,COUNTIF(INDIRECT("Planning!$FD$15:$GG"&amp;16+(NB_Personnel*7)),BD!$E$18)*BD!$F$18)</f>
        <v>0</v>
      </c>
      <c r="I20" s="238">
        <f ca="1">IF(Planning!$BO$15=DATE(AN,3,1),COUNTIF(INDIRECT("Planning!$GG$15:$HK"&amp;16+(NB_Personnel*7)),BD!$E$18)*BD!$F$18,COUNTIF(INDIRECT("Planning!$GH$15:$HL"&amp;16+(NB_Personnel*7)),BD!$E$18)*BD!$F$18)</f>
        <v>0</v>
      </c>
      <c r="J20" s="238">
        <f ca="1">IF(Planning!$BO$15=DATE(AN,3,1),COUNTIF(INDIRECT("Planning!$HL$15:$IP"&amp;16+(NB_Personnel*7)),BD!$E$18)*BD!$F$18,COUNTIF(INDIRECT("Planning!$HM$15:$IQ"&amp;16+(NB_Personnel*7)),BD!$E$18)*BD!$F$18)</f>
        <v>0</v>
      </c>
      <c r="K20" s="238">
        <f ca="1">IF(Planning!$BO$15=DATE(AN,3,1),COUNTIF(INDIRECT("Planning!$IQ$15:$JT"&amp;16+(NB_Personnel*7)),BD!$E$18)*BD!$F$18,COUNTIF(INDIRECT("Planning!$IR$15:$JU"&amp;16+(NB_Personnel*7)),BD!$E$18)*BD!$F$18)</f>
        <v>0</v>
      </c>
      <c r="L20" s="238">
        <f ca="1">IF(Planning!$BO$15=DATE(AN,3,1),COUNTIF(INDIRECT("Planning!$JU$15:$KY"&amp;16+(NB_Personnel*7)),BD!$E$18)*BD!$F$18,COUNTIF(INDIRECT("Planning!$JV$15:$KZ"&amp;16+(NB_Personnel*7)),BD!$E$18)*BD!$F$18)</f>
        <v>0</v>
      </c>
      <c r="M20" s="238">
        <f ca="1">IF(Planning!$BO$15=DATE(AN,3,1),COUNTIF(INDIRECT("Planning!$KZ$15:$MC"&amp;16+(NB_Personnel*7)),BD!$E$18)*BD!$F$18,COUNTIF(INDIRECT("Planning!$LA$15:$MD"&amp;16+(NB_Personnel*7)),BD!$E$18)*BD!$F$18)</f>
        <v>0</v>
      </c>
      <c r="N20" s="238">
        <f ca="1">IF(Planning!$BO$15=DATE(AN,3,1),COUNTIF(INDIRECT("Planning!$MD$15:$NH"&amp;16+(NB_Personnel*7)),BD!$E$18)*BD!$F$18,COUNTIF(INDIRECT("Planning!$ME$15:$NI"&amp;16+(NB_Personnel*7)),BD!$E$18)*BD!$F$18)</f>
        <v>0</v>
      </c>
      <c r="O20" s="238">
        <f ca="1">SUM(C20:N20)</f>
        <v>0</v>
      </c>
    </row>
    <row r="21" spans="1:15" ht="26.25" customHeight="1">
      <c r="A21" s="282"/>
      <c r="B21" s="238"/>
      <c r="C21" s="238">
        <f ca="1">COUNTIF(INDIRECT("Planning!$H$15:$AL"&amp;16+(NB_Personnel*7)),BD!$E$19)*BD!$F$19</f>
        <v>0</v>
      </c>
      <c r="D21" s="238">
        <f ca="1">IF(Planning!$BO$15=DATE(AN,3,1),COUNTIF(INDIRECT("Planning!$AM$15:$BN"&amp;16+(NB_Personnel*7)),BD!$E$19)*BD!$F$19,COUNTIF(INDIRECT("Planning!$AM$15:$BO"&amp;16+(NB_Personnel*7)),BD!$E$19)*BD!$F$19)</f>
        <v>0</v>
      </c>
      <c r="E21" s="238">
        <f ca="1">IF(Planning!$BO$15=DATE(AN,3,1),COUNTIF(INDIRECT("Planning!$BO$15:$CS"&amp;16+(NB_Personnel*7)),BD!$E$19)*BD!$F$19,COUNTIF(INDIRECT("Planning!$BP$15:$CT"&amp;16+(NB_Personnel*7)),BD!$E$19)*BD!$F$19)</f>
        <v>0</v>
      </c>
      <c r="F21" s="238">
        <f ca="1">IF(Planning!$BO$15=DATE(AN,3,1),COUNTIF(INDIRECT("Planning!$CT$15:$DW"&amp;16+(NB_Personnel*7)),BD!$E$19)*BD!$F$19,COUNTIF(INDIRECT("Planning!$CU$15:$DX"&amp;16+(NB_Personnel*7)),BD!$E$19)*BD!$F$19)</f>
        <v>0</v>
      </c>
      <c r="G21" s="238">
        <f ca="1">IF(Planning!$BO$15=DATE(AN,3,1),COUNTIF(INDIRECT("Planning!$DX$15:$FB"&amp;16+(NB_Personnel*7)),BD!$E$19)*BD!$F$19,COUNTIF(INDIRECT("Planning!$DY$15:$FC"&amp;16+(NB_Personnel*7)),BD!$E$19)*BD!$F$19)</f>
        <v>0</v>
      </c>
      <c r="H21" s="238">
        <f ca="1">IF(Planning!$BO$15=DATE(AN,3,1),COUNTIF(INDIRECT("Planning!$FC$15:$GF"&amp;16+(NB_Personnel*7)),BD!$E$19)*BD!$F$19,COUNTIF(INDIRECT("Planning!$FD$15:$GG"&amp;16+(NB_Personnel*7)),BD!$E$19)*BD!$F$19)</f>
        <v>0</v>
      </c>
      <c r="I21" s="238">
        <f ca="1">IF(Planning!$BO$15=DATE(AN,3,1),COUNTIF(INDIRECT("Planning!$GG$15:$HK"&amp;16+(NB_Personnel*7)),BD!$E$19)*BD!$F$19,COUNTIF(INDIRECT("Planning!$GH$15:$HL"&amp;16+(NB_Personnel*7)),BD!$E$19)*BD!$F$19)</f>
        <v>0</v>
      </c>
      <c r="J21" s="238">
        <f ca="1">IF(Planning!$BO$15=DATE(AN,3,1),COUNTIF(INDIRECT("Planning!$HL$15:$IP"&amp;16+(NB_Personnel*7)),BD!$E$19)*BD!$F$19,COUNTIF(INDIRECT("Planning!$HM$15:$IQ"&amp;16+(NB_Personnel*7)),BD!$E$19)*BD!$F$19)</f>
        <v>0</v>
      </c>
      <c r="K21" s="238">
        <f ca="1">IF(Planning!$BO$15=DATE(AN,3,1),COUNTIF(INDIRECT("Planning!$IQ$15:$JT"&amp;16+(NB_Personnel*7)),BD!$E$19)*BD!$F$19,COUNTIF(INDIRECT("Planning!$IR$15:$JU"&amp;16+(NB_Personnel*7)),BD!$E$19)*BD!$F$19)</f>
        <v>0</v>
      </c>
      <c r="L21" s="238">
        <f ca="1">IF(Planning!$BO$15=DATE(AN,3,1),COUNTIF(INDIRECT("Planning!$JU$15:$KY"&amp;16+(NB_Personnel*7)),BD!$E$19)*BD!$F$19,COUNTIF(INDIRECT("Planning!$JV$15:$KZ"&amp;16+(NB_Personnel*7)),BD!$E$19)*BD!$F$19)</f>
        <v>0</v>
      </c>
      <c r="M21" s="238">
        <f ca="1">IF(Planning!$BO$15=DATE(AN,3,1),COUNTIF(INDIRECT("Planning!$KZ$15:$MC"&amp;16+(NB_Personnel*7)),BD!$E$19)*BD!$F$19,COUNTIF(INDIRECT("Planning!$LA$15:$MD"&amp;16+(NB_Personnel*7)),BD!$E$19)*BD!$F$19)</f>
        <v>0</v>
      </c>
      <c r="N21" s="238">
        <f ca="1">IF(Planning!$BO$15=DATE(AN,3,1),COUNTIF(INDIRECT("Planning!$MD$15:$NH"&amp;16+(NB_Personnel*7)),BD!$E$19)*BD!$F$19,COUNTIF(INDIRECT("Planning!$ME$15:$NI"&amp;16+(NB_Personnel*7)),BD!$E$19)*BD!$F$19)</f>
        <v>0</v>
      </c>
      <c r="O21" s="238">
        <f ca="1">SUM(C21:N21)</f>
        <v>0</v>
      </c>
    </row>
    <row r="22" spans="1:15" ht="26.25" customHeight="1">
      <c r="A22" s="282"/>
      <c r="B22" s="238" t="s">
        <v>261</v>
      </c>
      <c r="C22" s="238">
        <f ca="1">COUNTIF(INDIRECT("Planning!$H$15:$AL"&amp;16+(NB_Personnel*7)),BD!$E$20)*BD!$F$20</f>
        <v>0</v>
      </c>
      <c r="D22" s="238">
        <f ca="1">IF(Planning!$BO$15=DATE(AN,3,1),COUNTIF(INDIRECT("Planning!$AM$15:$BN"&amp;16+(NB_Personnel*7)),BD!$E$20)*BD!$F$20,COUNTIF(INDIRECT("Planning!$AM$15:$BO"&amp;16+(NB_Personnel*7)),BD!$E$20)*BD!$F$20)</f>
        <v>0</v>
      </c>
      <c r="E22" s="238">
        <f ca="1">IF(Planning!$BO$15=DATE(AN,3,1),COUNTIF(INDIRECT("Planning!$BO$15:$CS"&amp;16+(NB_Personnel*7)),BD!$E$20)*BD!$F$20,COUNTIF(INDIRECT("Planning!$BP$15:$CT"&amp;16+(NB_Personnel*7)),BD!$E$20)*BD!$F$20)</f>
        <v>0</v>
      </c>
      <c r="F22" s="238">
        <f ca="1">IF(Planning!$BO$15=DATE(AN,3,1),COUNTIF(INDIRECT("Planning!$CT$15:$DW"&amp;16+(NB_Personnel*7)),BD!$E$20)*BD!$F$20,COUNTIF(INDIRECT("Planning!$CU$15:$DX"&amp;16+(NB_Personnel*7)),BD!$E$20)*BD!$F$20)</f>
        <v>0</v>
      </c>
      <c r="G22" s="238">
        <f ca="1">IF(Planning!$BO$15=DATE(AN,3,1),COUNTIF(INDIRECT("Planning!$DX$15:$FB"&amp;16+(NB_Personnel*7)),BD!$E$20)*BD!$F$20,COUNTIF(INDIRECT("Planning!$DY$15:$FC"&amp;16+(NB_Personnel*7)),BD!$E$20)*BD!$F$20)</f>
        <v>0</v>
      </c>
      <c r="H22" s="238">
        <f ca="1">IF(Planning!$BO$15=DATE(AN,3,1),COUNTIF(INDIRECT("Planning!$FC$15:$GF"&amp;16+(NB_Personnel*7)),BD!$E$20)*BD!$F$20,COUNTIF(INDIRECT("Planning!$FD$15:$GG"&amp;16+(NB_Personnel*7)),BD!$E$20)*BD!$F$20)</f>
        <v>0</v>
      </c>
      <c r="I22" s="238">
        <f ca="1">IF(Planning!$BO$15=DATE(AN,3,1),COUNTIF(INDIRECT("Planning!$GG$15:$HK"&amp;16+(NB_Personnel*7)),BD!$E$20)*BD!$F$20,COUNTIF(INDIRECT("Planning!$GH$15:$HL"&amp;16+(NB_Personnel*7)),BD!$E$20)*BD!$F$20)</f>
        <v>0</v>
      </c>
      <c r="J22" s="238">
        <f ca="1">IF(Planning!$BO$15=DATE(AN,3,1),COUNTIF(INDIRECT("Planning!$HL$15:$IP"&amp;16+(NB_Personnel*7)),BD!$E$20)*BD!$F$20,COUNTIF(INDIRECT("Planning!$HM$15:$IQ"&amp;16+(NB_Personnel*7)),BD!$E$20)*BD!$F$20)</f>
        <v>0</v>
      </c>
      <c r="K22" s="238">
        <f ca="1">IF(Planning!$BO$15=DATE(AN,3,1),COUNTIF(INDIRECT("Planning!$IQ$15:$JT"&amp;16+(NB_Personnel*7)),BD!$E$20)*BD!$F$20,COUNTIF(INDIRECT("Planning!$IR$15:$JU"&amp;16+(NB_Personnel*7)),BD!$E$20)*BD!$F$20)</f>
        <v>0</v>
      </c>
      <c r="L22" s="238">
        <f ca="1">IF(Planning!$BO$15=DATE(AN,3,1),COUNTIF(INDIRECT("Planning!$JU$15:$KY"&amp;16+(NB_Personnel*7)),BD!$E$20)*BD!$F$20,COUNTIF(INDIRECT("Planning!$JV$15:$KZ"&amp;16+(NB_Personnel*7)),BD!$E$20)*BD!$F$20)</f>
        <v>0</v>
      </c>
      <c r="M22" s="238">
        <f ca="1">IF(Planning!$BO$15=DATE(AN,3,1),COUNTIF(INDIRECT("Planning!$KZ$15:$MC"&amp;16+(NB_Personnel*7)),BD!$E$20)*BD!$F$20,COUNTIF(INDIRECT("Planning!$LA$15:$MD"&amp;16+(NB_Personnel*7)),BD!$E$20)*BD!$F$20)</f>
        <v>0</v>
      </c>
      <c r="N22" s="238">
        <f ca="1">IF(Planning!$BO$15=DATE(AN,3,1),COUNTIF(INDIRECT("Planning!$MD$15:$NH"&amp;16+(NB_Personnel*7)),BD!$E$20)*BD!$F$20,COUNTIF(INDIRECT("Planning!$ME$15:$NI"&amp;16+(NB_Personnel*7)),BD!$E$20)*BD!$F$20)</f>
        <v>0</v>
      </c>
      <c r="O22" s="238">
        <f ca="1">SUM(C22:N22)</f>
        <v>0</v>
      </c>
    </row>
    <row r="23" spans="1:15" ht="26.25" customHeight="1">
      <c r="A23" s="282"/>
      <c r="B23" s="238"/>
      <c r="C23" s="238">
        <f ca="1">COUNTIF(INDIRECT("Planning!$H$15:$AL"&amp;16+(NB_Personnel*7)),BD!$E$21)*BD!$F$21</f>
        <v>0</v>
      </c>
      <c r="D23" s="238">
        <f ca="1">IF(Planning!$BO$15=DATE(AN,3,1),COUNTIF(INDIRECT("Planning!$AM$15:$BN"&amp;16+(NB_Personnel*7)),BD!$E$21)*BD!$F$21,COUNTIF(INDIRECT("Planning!$AM$15:$BO"&amp;16+(NB_Personnel*7)),BD!$E$21)*BD!$F$21)</f>
        <v>0</v>
      </c>
      <c r="E23" s="238">
        <f ca="1">IF(Planning!$BO$15=DATE(AN,3,1),COUNTIF(INDIRECT("Planning!$BO$15:$CS"&amp;16+(NB_Personnel*7)),BD!$E$21)*BD!$F$21,COUNTIF(INDIRECT("Planning!$BP$15:$CT"&amp;16+(NB_Personnel*7)),BD!$E$21)*BD!$F$21)</f>
        <v>0</v>
      </c>
      <c r="F23" s="238">
        <f ca="1">IF(Planning!$BO$15=DATE(AN,3,1),COUNTIF(INDIRECT("Planning!$CT$15:$DW"&amp;16+(NB_Personnel*7)),BD!$E$21)*BD!$F$21,COUNTIF(INDIRECT("Planning!$CU$15:$DX"&amp;16+(NB_Personnel*7)),BD!$E$21)*BD!$F$21)</f>
        <v>0</v>
      </c>
      <c r="G23" s="238">
        <f ca="1">IF(Planning!$BO$15=DATE(AN,3,1),COUNTIF(INDIRECT("Planning!$DX$15:$FB"&amp;16+(NB_Personnel*7)),BD!$E$21)*BD!$F$21,COUNTIF(INDIRECT("Planning!$DY$15:$FC"&amp;16+(NB_Personnel*7)),BD!$E$21)*BD!$F$21)</f>
        <v>0</v>
      </c>
      <c r="H23" s="238">
        <f ca="1">IF(Planning!$BO$15=DATE(AN,3,1),COUNTIF(INDIRECT("Planning!$FC$15:$GF"&amp;16+(NB_Personnel*7)),BD!$E$21)*BD!$F$21,COUNTIF(INDIRECT("Planning!$FD$15:$GG"&amp;16+(NB_Personnel*7)),BD!$E$21)*BD!$F$21)</f>
        <v>0</v>
      </c>
      <c r="I23" s="238">
        <f ca="1">IF(Planning!$BO$15=DATE(AN,3,1),COUNTIF(INDIRECT("Planning!$GG$15:$HK"&amp;16+(NB_Personnel*7)),BD!$E$21)*BD!$F$21,COUNTIF(INDIRECT("Planning!$GH$15:$HL"&amp;16+(NB_Personnel*7)),BD!$E$21)*BD!$F$21)</f>
        <v>0</v>
      </c>
      <c r="J23" s="238">
        <f ca="1">IF(Planning!$BO$15=DATE(AN,3,1),COUNTIF(INDIRECT("Planning!$HL$15:$IP"&amp;16+(NB_Personnel*7)),BD!$E$21)*BD!$F$21,COUNTIF(INDIRECT("Planning!$HM$15:$IQ"&amp;16+(NB_Personnel*7)),BD!$E$21)*BD!$F$21)</f>
        <v>0</v>
      </c>
      <c r="K23" s="238">
        <f ca="1">IF(Planning!$BO$15=DATE(AN,3,1),COUNTIF(INDIRECT("Planning!$IQ$15:$JT"&amp;16+(NB_Personnel*7)),BD!$E$21)*BD!$F$21,COUNTIF(INDIRECT("Planning!$IR$15:$JU"&amp;16+(NB_Personnel*7)),BD!$E$21)*BD!$F$21)</f>
        <v>0</v>
      </c>
      <c r="L23" s="238">
        <f ca="1">IF(Planning!$BO$15=DATE(AN,3,1),COUNTIF(INDIRECT("Planning!$JU$15:$KY"&amp;16+(NB_Personnel*7)),BD!$E$21)*BD!$F$21,COUNTIF(INDIRECT("Planning!$JV$15:$KZ"&amp;16+(NB_Personnel*7)),BD!$E$21)*BD!$F$21)</f>
        <v>0</v>
      </c>
      <c r="M23" s="238">
        <f ca="1">IF(Planning!$BO$15=DATE(AN,3,1),COUNTIF(INDIRECT("Planning!$KZ$15:$MC"&amp;16+(NB_Personnel*7)),BD!$E$21)*BD!$F$21,COUNTIF(INDIRECT("Planning!$LA$15:$MD"&amp;16+(NB_Personnel*7)),BD!$E$21)*BD!$F$21)</f>
        <v>0</v>
      </c>
      <c r="N23" s="238">
        <f ca="1">IF(Planning!$BO$15=DATE(AN,3,1),COUNTIF(INDIRECT("Planning!$MD$15:$NH"&amp;16+(NB_Personnel*7)),BD!$E$21)*BD!$F$21,COUNTIF(INDIRECT("Planning!$ME$15:$NI"&amp;16+(NB_Personnel*7)),BD!$E$21)*BD!$F$21)</f>
        <v>0</v>
      </c>
      <c r="O23" s="238">
        <f ca="1">SUM(C23:N23)</f>
        <v>0</v>
      </c>
    </row>
    <row r="24" spans="1:15" ht="26.25" customHeight="1">
      <c r="A24" s="282"/>
      <c r="B24" s="238"/>
      <c r="C24" s="238">
        <f ca="1">COUNTIF(INDIRECT("Planning!$H$15:$AL"&amp;16+(NB_Personnel*7)),BD!$E$22)*BD!$F$22</f>
        <v>0</v>
      </c>
      <c r="D24" s="238">
        <f ca="1">IF(Planning!$BO$15=DATE(AN,3,1),COUNTIF(INDIRECT("Planning!$AM$15:$BN"&amp;16+(NB_Personnel*7)),BD!$E$22)*BD!$F$22,COUNTIF(INDIRECT("Planning!$AM$15:$BO"&amp;16+(NB_Personnel*7)),BD!$E$22)*BD!$F$22)</f>
        <v>0</v>
      </c>
      <c r="E24" s="238">
        <f ca="1">IF(Planning!$BO$15=DATE(AN,3,1),COUNTIF(INDIRECT("Planning!$BO$15:$CS"&amp;16+(NB_Personnel*7)),BD!$E$22)*BD!$F$22,COUNTIF(INDIRECT("Planning!$BP$15:$CT"&amp;16+(NB_Personnel*7)),BD!$E$22)*BD!$F$22)</f>
        <v>0</v>
      </c>
      <c r="F24" s="238">
        <f ca="1">IF(Planning!$BO$15=DATE(AN,3,1),COUNTIF(INDIRECT("Planning!$CT$15:$DW"&amp;16+(NB_Personnel*7)),BD!$E$22)*BD!$F$22,COUNTIF(INDIRECT("Planning!$CU$15:$DX"&amp;16+(NB_Personnel*7)),BD!$E$22)*BD!$F$22)</f>
        <v>0</v>
      </c>
      <c r="G24" s="238">
        <f ca="1">IF(Planning!$BO$15=DATE(AN,3,1),COUNTIF(INDIRECT("Planning!$DX$15:$FB"&amp;16+(NB_Personnel*7)),BD!$E$22)*BD!$F$22,COUNTIF(INDIRECT("Planning!$DY$15:$FC"&amp;16+(NB_Personnel*7)),BD!$E$22)*BD!$F$22)</f>
        <v>0</v>
      </c>
      <c r="H24" s="238">
        <f ca="1">IF(Planning!$BO$15=DATE(AN,3,1),COUNTIF(INDIRECT("Planning!$FC$15:$GF"&amp;16+(NB_Personnel*7)),BD!$E$22)*BD!$F$22,COUNTIF(INDIRECT("Planning!$FD$15:$GG"&amp;16+(NB_Personnel*7)),BD!$E$22)*BD!$F$22)</f>
        <v>0</v>
      </c>
      <c r="I24" s="238">
        <f ca="1">IF(Planning!$BO$15=DATE(AN,3,1),COUNTIF(INDIRECT("Planning!$GG$15:$HK"&amp;16+(NB_Personnel*7)),BD!$E$22)*BD!$F$22,COUNTIF(INDIRECT("Planning!$GH$15:$HL"&amp;16+(NB_Personnel*7)),BD!$E$22)*BD!$F$22)</f>
        <v>0</v>
      </c>
      <c r="J24" s="238">
        <f ca="1">IF(Planning!$BO$15=DATE(AN,3,1),COUNTIF(INDIRECT("Planning!$HL$15:$IP"&amp;16+(NB_Personnel*7)),BD!$E$22)*BD!$F$22,COUNTIF(INDIRECT("Planning!$HM$15:$IQ"&amp;16+(NB_Personnel*7)),BD!$E$22)*BD!$F$22)</f>
        <v>0</v>
      </c>
      <c r="K24" s="238">
        <f ca="1">IF(Planning!$BO$15=DATE(AN,3,1),COUNTIF(INDIRECT("Planning!$IQ$15:$JT"&amp;16+(NB_Personnel*7)),BD!$E$22)*BD!$F$22,COUNTIF(INDIRECT("Planning!$IR$15:$JU"&amp;16+(NB_Personnel*7)),BD!$E$22)*BD!$F$22)</f>
        <v>0</v>
      </c>
      <c r="L24" s="238">
        <f ca="1">IF(Planning!$BO$15=DATE(AN,3,1),COUNTIF(INDIRECT("Planning!$JU$15:$KY"&amp;16+(NB_Personnel*7)),BD!$E$22)*BD!$F$22,COUNTIF(INDIRECT("Planning!$JV$15:$KZ"&amp;16+(NB_Personnel*7)),BD!$E$22)*BD!$F$22)</f>
        <v>0</v>
      </c>
      <c r="M24" s="238">
        <f ca="1">IF(Planning!$BO$15=DATE(AN,3,1),COUNTIF(INDIRECT("Planning!$KZ$15:$MC"&amp;16+(NB_Personnel*7)),BD!$E$22)*BD!$F$22,COUNTIF(INDIRECT("Planning!$LA$15:$MD"&amp;16+(NB_Personnel*7)),BD!$E$22)*BD!$F$22)</f>
        <v>0</v>
      </c>
      <c r="N24" s="238">
        <f ca="1">IF(Planning!$BO$15=DATE(AN,3,1),COUNTIF(INDIRECT("Planning!$MD$15:$NH"&amp;16+(NB_Personnel*7)),BD!$E$22)*BD!$F$22,COUNTIF(INDIRECT("Planning!$ME$15:$NI"&amp;16+(NB_Personnel*7)),BD!$E$22)*BD!$F$22)</f>
        <v>0</v>
      </c>
      <c r="O24" s="238">
        <f ca="1">SUM(C24:N24)</f>
        <v>0</v>
      </c>
    </row>
    <row r="25" spans="1:15" ht="26.25" customHeight="1">
      <c r="A25" s="282"/>
      <c r="B25" s="238"/>
      <c r="C25" s="238">
        <f ca="1">COUNTIF(INDIRECT("Planning!$H$15:$AL"&amp;16+(NB_Personnel*7)),BD!$E$23)*BD!$F$23</f>
        <v>0</v>
      </c>
      <c r="D25" s="238">
        <f ca="1">IF(Planning!$BO$15=DATE(AN,3,1),COUNTIF(INDIRECT("Planning!$AM$15:$BN"&amp;16+(NB_Personnel*7)),BD!$E$23)*BD!$F$23,COUNTIF(INDIRECT("Planning!$AM$15:$BO"&amp;16+(NB_Personnel*7)),BD!$E$23)*BD!$F$23)</f>
        <v>0</v>
      </c>
      <c r="E25" s="238">
        <f ca="1">IF(Planning!$BO$15=DATE(AN,3,1),COUNTIF(INDIRECT("Planning!$BO$15:$CS"&amp;16+(NB_Personnel*7)),BD!$E$23)*BD!$F$23,COUNTIF(INDIRECT("Planning!$BP$15:$CT"&amp;16+(NB_Personnel*7)),BD!$E$23)*BD!$F$23)</f>
        <v>0</v>
      </c>
      <c r="F25" s="238">
        <f ca="1">IF(Planning!$BO$15=DATE(AN,3,1),COUNTIF(INDIRECT("Planning!$CT$15:$DW"&amp;16+(NB_Personnel*7)),BD!$E$23)*BD!$F$23,COUNTIF(INDIRECT("Planning!$CU$15:$DX"&amp;16+(NB_Personnel*7)),BD!$E$23)*BD!$F$23)</f>
        <v>0</v>
      </c>
      <c r="G25" s="238">
        <f ca="1">IF(Planning!$BO$15=DATE(AN,3,1),COUNTIF(INDIRECT("Planning!$DX$15:$FB"&amp;16+(NB_Personnel*7)),BD!$E$23)*BD!$F$23,COUNTIF(INDIRECT("Planning!$DY$15:$FC"&amp;16+(NB_Personnel*7)),BD!$E$23)*BD!$F$23)</f>
        <v>0</v>
      </c>
      <c r="H25" s="238">
        <f ca="1">IF(Planning!$BO$15=DATE(AN,3,1),COUNTIF(INDIRECT("Planning!$FC$15:$GF"&amp;16+(NB_Personnel*7)),BD!$E$23)*BD!$F$23,COUNTIF(INDIRECT("Planning!$FD$15:$GG"&amp;16+(NB_Personnel*7)),BD!$E$23)*BD!$F$23)</f>
        <v>0</v>
      </c>
      <c r="I25" s="238">
        <f ca="1">IF(Planning!$BO$15=DATE(AN,3,1),COUNTIF(INDIRECT("Planning!$GG$15:$HK"&amp;16+(NB_Personnel*7)),BD!$E$23)*BD!$F$23,COUNTIF(INDIRECT("Planning!$GH$15:$HL"&amp;16+(NB_Personnel*7)),BD!$E$23)*BD!$F$23)</f>
        <v>0</v>
      </c>
      <c r="J25" s="238">
        <f ca="1">IF(Planning!$BO$15=DATE(AN,3,1),COUNTIF(INDIRECT("Planning!$HL$15:$IP"&amp;16+(NB_Personnel*7)),BD!$E$23)*BD!$F$23,COUNTIF(INDIRECT("Planning!$HM$15:$IQ"&amp;16+(NB_Personnel*7)),BD!$E$23)*BD!$F$23)</f>
        <v>0</v>
      </c>
      <c r="K25" s="238">
        <f ca="1">IF(Planning!$BO$15=DATE(AN,3,1),COUNTIF(INDIRECT("Planning!$IQ$15:$JT"&amp;16+(NB_Personnel*7)),BD!$E$23)*BD!$F$23,COUNTIF(INDIRECT("Planning!$IR$15:$JU"&amp;16+(NB_Personnel*7)),BD!$E$23)*BD!$F$23)</f>
        <v>0</v>
      </c>
      <c r="L25" s="238">
        <f ca="1">IF(Planning!$BO$15=DATE(AN,3,1),COUNTIF(INDIRECT("Planning!$JU$15:$KY"&amp;16+(NB_Personnel*7)),BD!$E$23)*BD!$F$23,COUNTIF(INDIRECT("Planning!$JV$15:$KZ"&amp;16+(NB_Personnel*7)),BD!$E$23)*BD!$F$23)</f>
        <v>0</v>
      </c>
      <c r="M25" s="238">
        <f ca="1">IF(Planning!$BO$15=DATE(AN,3,1),COUNTIF(INDIRECT("Planning!$KZ$15:$MC"&amp;16+(NB_Personnel*7)),BD!$E$23)*BD!$F$23,COUNTIF(INDIRECT("Planning!$LA$15:$MD"&amp;16+(NB_Personnel*7)),BD!$E$23)*BD!$F$23)</f>
        <v>0</v>
      </c>
      <c r="N25" s="238">
        <f ca="1">IF(Planning!$BO$15=DATE(AN,3,1),COUNTIF(INDIRECT("Planning!$MD$15:$NH"&amp;16+(NB_Personnel*7)),BD!$E$23)*BD!$F$23,COUNTIF(INDIRECT("Planning!$ME$15:$NI"&amp;16+(NB_Personnel*7)),BD!$E$23)*BD!$F$23)</f>
        <v>0</v>
      </c>
      <c r="O25" s="238">
        <f ca="1">SUM(C25:N25)</f>
        <v>0</v>
      </c>
    </row>
    <row r="26" spans="1:15" ht="26.25" customHeight="1">
      <c r="A26" s="282"/>
      <c r="B26" s="238" t="s">
        <v>262</v>
      </c>
      <c r="C26" s="238">
        <f ca="1">COUNTIF(INDIRECT("Planning!$H$15:$AL"&amp;16+(NB_Personnel*7)),BD!$E$24)*BD!$F$24</f>
        <v>0</v>
      </c>
      <c r="D26" s="238">
        <f ca="1">IF(Planning!$BO$15=DATE(AN,3,1),COUNTIF(INDIRECT("Planning!$AM$15:$BN"&amp;16+(NB_Personnel*7)),BD!$E$24)*BD!$F$24,COUNTIF(INDIRECT("Planning!$AM$15:$BO"&amp;16+(NB_Personnel*7)),BD!$E$24)*BD!$F$24)</f>
        <v>0</v>
      </c>
      <c r="E26" s="238">
        <f ca="1">IF(Planning!$BO$15=DATE(AN,3,1),COUNTIF(INDIRECT("Planning!$BO$15:$CS"&amp;16+(NB_Personnel*7)),BD!$E$24)*BD!$F$24,COUNTIF(INDIRECT("Planning!$BP$15:$CT"&amp;16+(NB_Personnel*7)),BD!$E$24)*BD!$F$24)</f>
        <v>0</v>
      </c>
      <c r="F26" s="238">
        <f ca="1">IF(Planning!$BO$15=DATE(AN,3,1),COUNTIF(INDIRECT("Planning!$CT$15:$DW"&amp;16+(NB_Personnel*7)),BD!$E$24)*BD!$F$24,COUNTIF(INDIRECT("Planning!$CU$15:$DX"&amp;16+(NB_Personnel*7)),BD!$E$24)*BD!$F$24)</f>
        <v>0</v>
      </c>
      <c r="G26" s="238">
        <f ca="1">IF(Planning!$BO$15=DATE(AN,3,1),COUNTIF(INDIRECT("Planning!$DX$15:$FB"&amp;16+(NB_Personnel*7)),BD!$E$24)*BD!$F$24,COUNTIF(INDIRECT("Planning!$DY$15:$FC"&amp;16+(NB_Personnel*7)),BD!$E$24)*BD!$F$24)</f>
        <v>0</v>
      </c>
      <c r="H26" s="238">
        <f ca="1">IF(Planning!$BO$15=DATE(AN,3,1),COUNTIF(INDIRECT("Planning!$FC$15:$GF"&amp;16+(NB_Personnel*7)),BD!$E$24)*BD!$F$24,COUNTIF(INDIRECT("Planning!$FD$15:$GG"&amp;16+(NB_Personnel*7)),BD!$E$24)*BD!$F$24)</f>
        <v>0</v>
      </c>
      <c r="I26" s="238">
        <f ca="1">IF(Planning!$BO$15=DATE(AN,3,1),COUNTIF(INDIRECT("Planning!$GG$15:$HK"&amp;16+(NB_Personnel*7)),BD!$E$24)*BD!$F$24,COUNTIF(INDIRECT("Planning!$GH$15:$HL"&amp;16+(NB_Personnel*7)),BD!$E$24)*BD!$F$24)</f>
        <v>0</v>
      </c>
      <c r="J26" s="238">
        <f ca="1">IF(Planning!$BO$15=DATE(AN,3,1),COUNTIF(INDIRECT("Planning!$HL$15:$IP"&amp;16+(NB_Personnel*7)),BD!$E$24)*BD!$F$24,COUNTIF(INDIRECT("Planning!$HM$15:$IQ"&amp;16+(NB_Personnel*7)),BD!$E$24)*BD!$F$24)</f>
        <v>0</v>
      </c>
      <c r="K26" s="238">
        <f ca="1">IF(Planning!$BO$15=DATE(AN,3,1),COUNTIF(INDIRECT("Planning!$IQ$15:$JT"&amp;16+(NB_Personnel*7)),BD!$E$24)*BD!$F$24,COUNTIF(INDIRECT("Planning!$IR$15:$JU"&amp;16+(NB_Personnel*7)),BD!$E$24)*BD!$F$24)</f>
        <v>0</v>
      </c>
      <c r="L26" s="238">
        <f ca="1">IF(Planning!$BO$15=DATE(AN,3,1),COUNTIF(INDIRECT("Planning!$JU$15:$KY"&amp;16+(NB_Personnel*7)),BD!$E$24)*BD!$F$24,COUNTIF(INDIRECT("Planning!$JV$15:$KZ"&amp;16+(NB_Personnel*7)),BD!$E$24)*BD!$F$24)</f>
        <v>0</v>
      </c>
      <c r="M26" s="238">
        <f ca="1">IF(Planning!$BO$15=DATE(AN,3,1),COUNTIF(INDIRECT("Planning!$KZ$15:$MC"&amp;16+(NB_Personnel*7)),BD!$E$24)*BD!$F$24,COUNTIF(INDIRECT("Planning!$LA$15:$MD"&amp;16+(NB_Personnel*7)),BD!$E$24)*BD!$F$24)</f>
        <v>0</v>
      </c>
      <c r="N26" s="238">
        <f ca="1">IF(Planning!$BO$15=DATE(AN,3,1),COUNTIF(INDIRECT("Planning!$MD$15:$NH"&amp;16+(NB_Personnel*7)),BD!$E$24)*BD!$F$24,COUNTIF(INDIRECT("Planning!$ME$15:$NI"&amp;16+(NB_Personnel*7)),BD!$E$24)*BD!$F$24)</f>
        <v>0</v>
      </c>
      <c r="O26" s="238">
        <f ca="1">SUM(C26:N26)</f>
        <v>0</v>
      </c>
    </row>
    <row r="27" spans="1:15" ht="26.25" customHeight="1">
      <c r="A27" s="282"/>
      <c r="B27" s="238" t="s">
        <v>263</v>
      </c>
      <c r="C27" s="238">
        <f ca="1">COUNTIF(INDIRECT("Planning!$H$15:$AL"&amp;16+(NB_Personnel*7)),BD!$E$25)*BD!$F$25</f>
        <v>0</v>
      </c>
      <c r="D27" s="238">
        <f ca="1">IF(Planning!$BO$15=DATE(AN,3,1),COUNTIF(INDIRECT("Planning!$AM$15:$BN"&amp;16+(NB_Personnel*7)),BD!$E$25)*BD!$F$25,COUNTIF(INDIRECT("Planning!$AM$15:$BO"&amp;16+(NB_Personnel*7)),BD!$E$25)*BD!$F$25)</f>
        <v>0</v>
      </c>
      <c r="E27" s="238">
        <f ca="1">IF(Planning!$BO$15=DATE(AN,3,1),COUNTIF(INDIRECT("Planning!$BO$15:$CS"&amp;16+(NB_Personnel*7)),BD!$E$25)*BD!$F$25,COUNTIF(INDIRECT("Planning!$BP$15:$CT"&amp;16+(NB_Personnel*7)),BD!$E$25)*BD!$F$25)</f>
        <v>0</v>
      </c>
      <c r="F27" s="238">
        <f ca="1">IF(Planning!$BO$15=DATE(AN,3,1),COUNTIF(INDIRECT("Planning!$CT$15:$DW"&amp;16+(NB_Personnel*7)),BD!$E$25)*BD!$F$25,COUNTIF(INDIRECT("Planning!$CU$15:$DX"&amp;16+(NB_Personnel*7)),BD!$E$25)*BD!$F$25)</f>
        <v>0</v>
      </c>
      <c r="G27" s="238">
        <f ca="1">IF(Planning!$BO$15=DATE(AN,3,1),COUNTIF(INDIRECT("Planning!$DX$15:$FB"&amp;16+(NB_Personnel*7)),BD!$E$25)*BD!$F$25,COUNTIF(INDIRECT("Planning!$DY$15:$FC"&amp;16+(NB_Personnel*7)),BD!$E$25)*BD!$F$25)</f>
        <v>0</v>
      </c>
      <c r="H27" s="238">
        <f ca="1">IF(Planning!$BO$15=DATE(AN,3,1),COUNTIF(INDIRECT("Planning!$FC$15:$GF"&amp;16+(NB_Personnel*7)),BD!$E$25)*BD!$F$25,COUNTIF(INDIRECT("Planning!$FD$15:$GG"&amp;16+(NB_Personnel*7)),BD!$E$25)*BD!$F$25)</f>
        <v>0</v>
      </c>
      <c r="I27" s="238">
        <f ca="1">IF(Planning!$BO$15=DATE(AN,3,1),COUNTIF(INDIRECT("Planning!$GG$15:$HK"&amp;16+(NB_Personnel*7)),BD!$E$25)*BD!$F$25,COUNTIF(INDIRECT("Planning!$GH$15:$HL"&amp;16+(NB_Personnel*7)),BD!$E$25)*BD!$F$25)</f>
        <v>0</v>
      </c>
      <c r="J27" s="238">
        <f ca="1">IF(Planning!$BO$15=DATE(AN,3,1),COUNTIF(INDIRECT("Planning!$HL$15:$IP"&amp;16+(NB_Personnel*7)),BD!$E$25)*BD!$F$25,COUNTIF(INDIRECT("Planning!$HM$15:$IQ"&amp;16+(NB_Personnel*7)),BD!$E$25)*BD!$F$25)</f>
        <v>0</v>
      </c>
      <c r="K27" s="238">
        <f ca="1">IF(Planning!$BO$15=DATE(AN,3,1),COUNTIF(INDIRECT("Planning!$IQ$15:$JT"&amp;16+(NB_Personnel*7)),BD!$E$25)*BD!$F$25,COUNTIF(INDIRECT("Planning!$IR$15:$JU"&amp;16+(NB_Personnel*7)),BD!$E$25)*BD!$F$25)</f>
        <v>0</v>
      </c>
      <c r="L27" s="238">
        <f ca="1">IF(Planning!$BO$15=DATE(AN,3,1),COUNTIF(INDIRECT("Planning!$JU$15:$KY"&amp;16+(NB_Personnel*7)),BD!$E$25)*BD!$F$25,COUNTIF(INDIRECT("Planning!$JV$15:$KZ"&amp;16+(NB_Personnel*7)),BD!$E$25)*BD!$F$25)</f>
        <v>0</v>
      </c>
      <c r="M27" s="238">
        <f ca="1">IF(Planning!$BO$15=DATE(AN,3,1),COUNTIF(INDIRECT("Planning!$KZ$15:$MC"&amp;16+(NB_Personnel*7)),BD!$E$25)*BD!$F$25,COUNTIF(INDIRECT("Planning!$LA$15:$MD"&amp;16+(NB_Personnel*7)),BD!$E$25)*BD!$F$25)</f>
        <v>0</v>
      </c>
      <c r="N27" s="238">
        <f ca="1">IF(Planning!$BO$15=DATE(AN,3,1),COUNTIF(INDIRECT("Planning!$MD$15:$NH"&amp;16+(NB_Personnel*7)),BD!$E$25)*BD!$F$25,COUNTIF(INDIRECT("Planning!$ME$15:$NI"&amp;16+(NB_Personnel*7)),BD!$E$25)*BD!$F$25)</f>
        <v>0</v>
      </c>
      <c r="O27" s="238">
        <f ca="1">SUM(C27:N27)</f>
        <v>0</v>
      </c>
    </row>
    <row r="28" spans="1:15" ht="26.25" customHeight="1">
      <c r="A28" s="282"/>
      <c r="B28" s="238" t="s">
        <v>264</v>
      </c>
      <c r="C28" s="238">
        <f ca="1">COUNTIF(INDIRECT("Planning!$H$15:$AL"&amp;16+(NB_Personnel*7)),BD!$E$26)*BD!$F$26</f>
        <v>0</v>
      </c>
      <c r="D28" s="238">
        <f ca="1">IF(Planning!$BO$15=DATE(AN,3,1),COUNTIF(INDIRECT("Planning!$AM$15:$BN"&amp;16+(NB_Personnel*7)),BD!$E$26)*BD!$F$26,COUNTIF(INDIRECT("Planning!$AM$15:$BO"&amp;16+(NB_Personnel*7)),BD!$E$26)*BD!$F$26)</f>
        <v>0</v>
      </c>
      <c r="E28" s="238">
        <f ca="1">IF(Planning!$BO$15=DATE(AN,3,1),COUNTIF(INDIRECT("Planning!$BO$15:$CS"&amp;16+(NB_Personnel*7)),BD!$E$26)*BD!$F$26,COUNTIF(INDIRECT("Planning!$BP$15:$CT"&amp;16+(NB_Personnel*7)),BD!$E$26)*BD!$F$26)</f>
        <v>0</v>
      </c>
      <c r="F28" s="238">
        <f ca="1">IF(Planning!$BO$15=DATE(AN,3,1),COUNTIF(INDIRECT("Planning!$CT$15:$DW"&amp;16+(NB_Personnel*7)),BD!$E$26)*BD!$F$26,COUNTIF(INDIRECT("Planning!$CU$15:$DX"&amp;16+(NB_Personnel*7)),BD!$E$26)*BD!$F$26)</f>
        <v>0</v>
      </c>
      <c r="G28" s="238">
        <f ca="1">IF(Planning!$BO$15=DATE(AN,3,1),COUNTIF(INDIRECT("Planning!$DX$15:$FB"&amp;16+(NB_Personnel*7)),BD!$E$26)*BD!$F$26,COUNTIF(INDIRECT("Planning!$DY$15:$FC"&amp;16+(NB_Personnel*7)),BD!$E$26)*BD!$F$26)</f>
        <v>0</v>
      </c>
      <c r="H28" s="238">
        <f ca="1">IF(Planning!$BO$15=DATE(AN,3,1),COUNTIF(INDIRECT("Planning!$FC$15:$GF"&amp;16+(NB_Personnel*7)),BD!$E$26)*BD!$F$26,COUNTIF(INDIRECT("Planning!$FD$15:$GG"&amp;16+(NB_Personnel*7)),BD!$E$26)*BD!$F$26)</f>
        <v>0</v>
      </c>
      <c r="I28" s="238">
        <f ca="1">IF(Planning!$BO$15=DATE(AN,3,1),COUNTIF(INDIRECT("Planning!$GG$15:$HK"&amp;16+(NB_Personnel*7)),BD!$E$26)*BD!$F$26,COUNTIF(INDIRECT("Planning!$GH$15:$HL"&amp;16+(NB_Personnel*7)),BD!$E$26)*BD!$F$26)</f>
        <v>0</v>
      </c>
      <c r="J28" s="238">
        <f ca="1">IF(Planning!$BO$15=DATE(AN,3,1),COUNTIF(INDIRECT("Planning!$HL$15:$IP"&amp;16+(NB_Personnel*7)),BD!$E$26)*BD!$F$26,COUNTIF(INDIRECT("Planning!$HM$15:$IQ"&amp;16+(NB_Personnel*7)),BD!$E$26)*BD!$F$26)</f>
        <v>0</v>
      </c>
      <c r="K28" s="238">
        <f ca="1">IF(Planning!$BO$15=DATE(AN,3,1),COUNTIF(INDIRECT("Planning!$IQ$15:$JT"&amp;16+(NB_Personnel*7)),BD!$E$26)*BD!$F$26,COUNTIF(INDIRECT("Planning!$IR$15:$JU"&amp;16+(NB_Personnel*7)),BD!$E$26)*BD!$F$26)</f>
        <v>0</v>
      </c>
      <c r="L28" s="238">
        <f ca="1">IF(Planning!$BO$15=DATE(AN,3,1),COUNTIF(INDIRECT("Planning!$JU$15:$KY"&amp;16+(NB_Personnel*7)),BD!$E$26)*BD!$F$26,COUNTIF(INDIRECT("Planning!$JV$15:$KZ"&amp;16+(NB_Personnel*7)),BD!$E$26)*BD!$F$26)</f>
        <v>0</v>
      </c>
      <c r="M28" s="238">
        <f ca="1">IF(Planning!$BO$15=DATE(AN,3,1),COUNTIF(INDIRECT("Planning!$KZ$15:$MC"&amp;16+(NB_Personnel*7)),BD!$E$26)*BD!$F$26,COUNTIF(INDIRECT("Planning!$LA$15:$MD"&amp;16+(NB_Personnel*7)),BD!$E$26)*BD!$F$26)</f>
        <v>0</v>
      </c>
      <c r="N28" s="238">
        <f ca="1">IF(Planning!$BO$15=DATE(AN,3,1),COUNTIF(INDIRECT("Planning!$MD$15:$NH"&amp;16+(NB_Personnel*7)),BD!$E$26)*BD!$F$26,COUNTIF(INDIRECT("Planning!$ME$15:$NI"&amp;16+(NB_Personnel*7)),BD!$E$26)*BD!$F$26)</f>
        <v>0</v>
      </c>
      <c r="O28" s="238">
        <f ca="1">SUM(C28:N28)</f>
        <v>0</v>
      </c>
    </row>
    <row r="29" spans="1:15" ht="26.25" customHeight="1">
      <c r="A29" s="282"/>
      <c r="B29" s="238"/>
      <c r="C29" s="238">
        <f ca="1">COUNTIF(INDIRECT("Planning!$H$15:$AL"&amp;16+(NB_Personnel*7)),BD!$E$27)*BD!$F$27</f>
        <v>0</v>
      </c>
      <c r="D29" s="238">
        <f ca="1">IF(Planning!$BO$15=DATE(AN,3,1),COUNTIF(INDIRECT("Planning!$AM$15:$BN"&amp;16+(NB_Personnel*7)),BD!$E$27)*BD!$F$27,COUNTIF(INDIRECT("Planning!$AM$15:$BO"&amp;16+(NB_Personnel*7)),BD!$E$27)*BD!$F$27)</f>
        <v>0</v>
      </c>
      <c r="E29" s="238">
        <f ca="1">IF(Planning!$BO$15=DATE(AN,3,1),COUNTIF(INDIRECT("Planning!$BO$15:$CS"&amp;16+(NB_Personnel*7)),BD!$E$27)*BD!$F$27,COUNTIF(INDIRECT("Planning!$BP$15:$CT"&amp;16+(NB_Personnel*7)),BD!$E$27)*BD!$F$27)</f>
        <v>0</v>
      </c>
      <c r="F29" s="238">
        <f ca="1">IF(Planning!$BO$15=DATE(AN,3,1),COUNTIF(INDIRECT("Planning!$CT$15:$DW"&amp;16+(NB_Personnel*7)),BD!$E$27)*BD!$F$27,COUNTIF(INDIRECT("Planning!$CU$15:$DX"&amp;16+(NB_Personnel*7)),BD!$E$27)*BD!$F$27)</f>
        <v>0</v>
      </c>
      <c r="G29" s="238">
        <f ca="1">IF(Planning!$BO$15=DATE(AN,3,1),COUNTIF(INDIRECT("Planning!$DX$15:$FB"&amp;16+(NB_Personnel*7)),BD!$E$27)*BD!$F$27,COUNTIF(INDIRECT("Planning!$DY$15:$FC"&amp;16+(NB_Personnel*7)),BD!$E$27)*BD!$F$27)</f>
        <v>0</v>
      </c>
      <c r="H29" s="238">
        <f ca="1">IF(Planning!$BO$15=DATE(AN,3,1),COUNTIF(INDIRECT("Planning!$FC$15:$GF"&amp;16+(NB_Personnel*7)),BD!$E$27)*BD!$F$27,COUNTIF(INDIRECT("Planning!$FD$15:$GG"&amp;16+(NB_Personnel*7)),BD!$E$27)*BD!$F$27)</f>
        <v>0</v>
      </c>
      <c r="I29" s="238">
        <f ca="1">IF(Planning!$BO$15=DATE(AN,3,1),COUNTIF(INDIRECT("Planning!$GG$15:$HK"&amp;16+(NB_Personnel*7)),BD!$E$27)*BD!$F$27,COUNTIF(INDIRECT("Planning!$GH$15:$HL"&amp;16+(NB_Personnel*7)),BD!$E$27)*BD!$F$27)</f>
        <v>0</v>
      </c>
      <c r="J29" s="238">
        <f ca="1">IF(Planning!$BO$15=DATE(AN,3,1),COUNTIF(INDIRECT("Planning!$HL$15:$IP"&amp;16+(NB_Personnel*7)),BD!$E$27)*BD!$F$27,COUNTIF(INDIRECT("Planning!$HM$15:$IQ"&amp;16+(NB_Personnel*7)),BD!$E$27)*BD!$F$27)</f>
        <v>0</v>
      </c>
      <c r="K29" s="238">
        <f ca="1">IF(Planning!$BO$15=DATE(AN,3,1),COUNTIF(INDIRECT("Planning!$IQ$15:$JT"&amp;16+(NB_Personnel*7)),BD!$E$27)*BD!$F$27,COUNTIF(INDIRECT("Planning!$IR$15:$JU"&amp;16+(NB_Personnel*7)),BD!$E$27)*BD!$F$27)</f>
        <v>0</v>
      </c>
      <c r="L29" s="238">
        <f ca="1">IF(Planning!$BO$15=DATE(AN,3,1),COUNTIF(INDIRECT("Planning!$JU$15:$KY"&amp;16+(NB_Personnel*7)),BD!$E$27)*BD!$F$27,COUNTIF(INDIRECT("Planning!$JV$15:$KZ"&amp;16+(NB_Personnel*7)),BD!$E$27)*BD!$F$27)</f>
        <v>0</v>
      </c>
      <c r="M29" s="238">
        <f ca="1">IF(Planning!$BO$15=DATE(AN,3,1),COUNTIF(INDIRECT("Planning!$KZ$15:$MC"&amp;16+(NB_Personnel*7)),BD!$E$27)*BD!$F$27,COUNTIF(INDIRECT("Planning!$LA$15:$MD"&amp;16+(NB_Personnel*7)),BD!$E$27)*BD!$F$27)</f>
        <v>0</v>
      </c>
      <c r="N29" s="238">
        <f ca="1">IF(Planning!$BO$15=DATE(AN,3,1),COUNTIF(INDIRECT("Planning!$MD$15:$NH"&amp;16+(NB_Personnel*7)),BD!$E$27)*BD!$F$27,COUNTIF(INDIRECT("Planning!$ME$15:$NI"&amp;16+(NB_Personnel*7)),BD!$E$27)*BD!$F$27)</f>
        <v>0</v>
      </c>
      <c r="O29" s="238">
        <f ca="1">SUM(C29:N29)</f>
        <v>0</v>
      </c>
    </row>
    <row r="30" spans="1:15" ht="26.25" customHeight="1">
      <c r="A30" s="282"/>
      <c r="B30" s="238"/>
      <c r="C30" s="238">
        <f ca="1">COUNTIF(INDIRECT("Planning!$H$15:$AL"&amp;16+(NB_Personnel*7)),BD!$E$28)*BD!$F$28</f>
        <v>0</v>
      </c>
      <c r="D30" s="238">
        <f ca="1">IF(Planning!$BO$15=DATE(AN,3,1),COUNTIF(INDIRECT("Planning!$AM$15:$BN"&amp;16+(NB_Personnel*7)),BD!$E$28)*BD!$F$28,COUNTIF(INDIRECT("Planning!$AM$15:$BO"&amp;16+(NB_Personnel*7)),BD!$E$28)*BD!$F$28)</f>
        <v>0</v>
      </c>
      <c r="E30" s="238">
        <f ca="1">IF(Planning!$BO$15=DATE(AN,3,1),COUNTIF(INDIRECT("Planning!$BO$15:$CS"&amp;16+(NB_Personnel*7)),BD!$E$28)*BD!$F$28,COUNTIF(INDIRECT("Planning!$BP$15:$CT"&amp;16+(NB_Personnel*7)),BD!$E$28)*BD!$F$28)</f>
        <v>0</v>
      </c>
      <c r="F30" s="238">
        <f ca="1">IF(Planning!$BO$15=DATE(AN,3,1),COUNTIF(INDIRECT("Planning!$CT$15:$DW"&amp;16+(NB_Personnel*7)),BD!$E$28)*BD!$F$28,COUNTIF(INDIRECT("Planning!$CU$15:$DX"&amp;16+(NB_Personnel*7)),BD!$E$28)*BD!$F$28)</f>
        <v>0</v>
      </c>
      <c r="G30" s="238">
        <f ca="1">IF(Planning!$BO$15=DATE(AN,3,1),COUNTIF(INDIRECT("Planning!$DX$15:$FB"&amp;16+(NB_Personnel*7)),BD!$E$28)*BD!$F$28,COUNTIF(INDIRECT("Planning!$DY$15:$FC"&amp;16+(NB_Personnel*7)),BD!$E$28)*BD!$F$28)</f>
        <v>0</v>
      </c>
      <c r="H30" s="238">
        <f ca="1">IF(Planning!$BO$15=DATE(AN,3,1),COUNTIF(INDIRECT("Planning!$FC$15:$GF"&amp;16+(NB_Personnel*7)),BD!$E$28)*BD!$F$28,COUNTIF(INDIRECT("Planning!$FD$15:$GG"&amp;16+(NB_Personnel*7)),BD!$E$28)*BD!$F$28)</f>
        <v>0</v>
      </c>
      <c r="I30" s="238">
        <f ca="1">IF(Planning!$BO$15=DATE(AN,3,1),COUNTIF(INDIRECT("Planning!$GG$15:$HK"&amp;16+(NB_Personnel*7)),BD!$E$28)*BD!$F$28,COUNTIF(INDIRECT("Planning!$GH$15:$HL"&amp;16+(NB_Personnel*7)),BD!$E$28)*BD!$F$28)</f>
        <v>0</v>
      </c>
      <c r="J30" s="238">
        <f ca="1">IF(Planning!$BO$15=DATE(AN,3,1),COUNTIF(INDIRECT("Planning!$HL$15:$IP"&amp;16+(NB_Personnel*7)),BD!$E$28)*BD!$F$28,COUNTIF(INDIRECT("Planning!$HM$15:$IQ"&amp;16+(NB_Personnel*7)),BD!$E$28)*BD!$F$28)</f>
        <v>0</v>
      </c>
      <c r="K30" s="238">
        <f ca="1">IF(Planning!$BO$15=DATE(AN,3,1),COUNTIF(INDIRECT("Planning!$IQ$15:$JT"&amp;16+(NB_Personnel*7)),BD!$E$28)*BD!$F$28,COUNTIF(INDIRECT("Planning!$IR$15:$JU"&amp;16+(NB_Personnel*7)),BD!$E$28)*BD!$F$28)</f>
        <v>0</v>
      </c>
      <c r="L30" s="238">
        <f ca="1">IF(Planning!$BO$15=DATE(AN,3,1),COUNTIF(INDIRECT("Planning!$JU$15:$KY"&amp;16+(NB_Personnel*7)),BD!$E$28)*BD!$F$28,COUNTIF(INDIRECT("Planning!$JV$15:$KZ"&amp;16+(NB_Personnel*7)),BD!$E$28)*BD!$F$28)</f>
        <v>0</v>
      </c>
      <c r="M30" s="238">
        <f ca="1">IF(Planning!$BO$15=DATE(AN,3,1),COUNTIF(INDIRECT("Planning!$KZ$15:$MC"&amp;16+(NB_Personnel*7)),BD!$E$28)*BD!$F$28,COUNTIF(INDIRECT("Planning!$LA$15:$MD"&amp;16+(NB_Personnel*7)),BD!$E$28)*BD!$F$28)</f>
        <v>0</v>
      </c>
      <c r="N30" s="238">
        <f ca="1">IF(Planning!$BO$15=DATE(AN,3,1),COUNTIF(INDIRECT("Planning!$MD$15:$NH"&amp;16+(NB_Personnel*7)),BD!$E$28)*BD!$F$28,COUNTIF(INDIRECT("Planning!$ME$15:$NI"&amp;16+(NB_Personnel*7)),BD!$E$28)*BD!$F$28)</f>
        <v>0</v>
      </c>
      <c r="O30" s="238">
        <f ca="1">SUM(C30:N30)</f>
        <v>0</v>
      </c>
    </row>
    <row r="31" spans="1:15" ht="26.25" customHeight="1">
      <c r="A31" s="282"/>
      <c r="B31" s="238" t="s">
        <v>265</v>
      </c>
      <c r="C31" s="238">
        <f ca="1">COUNTIF(INDIRECT("Planning!$H$15:$AL"&amp;16+(NB_Personnel*7)),BD!$E$29)*BD!$F$29</f>
        <v>0</v>
      </c>
      <c r="D31" s="238">
        <f ca="1">IF(Planning!$BO$15=DATE(AN,3,1),COUNTIF(INDIRECT("Planning!$AM$15:$BN"&amp;16+(NB_Personnel*7)),BD!$E$29)*BD!$F$29,COUNTIF(INDIRECT("Planning!$AM$15:$BO"&amp;16+(NB_Personnel*7)),BD!$E$29)*BD!$F$29)</f>
        <v>0</v>
      </c>
      <c r="E31" s="238">
        <f ca="1">IF(Planning!$BO$15=DATE(AN,3,1),COUNTIF(INDIRECT("Planning!$BO$15:$CS"&amp;16+(NB_Personnel*7)),BD!$E$29)*BD!$F$29,COUNTIF(INDIRECT("Planning!$BP$15:$CT"&amp;16+(NB_Personnel*7)),BD!$E$29)*BD!$F$29)</f>
        <v>0</v>
      </c>
      <c r="F31" s="238">
        <f ca="1">IF(Planning!$BO$15=DATE(AN,3,1),COUNTIF(INDIRECT("Planning!$CT$15:$DW"&amp;16+(NB_Personnel*7)),BD!$E$29)*BD!$F$29,COUNTIF(INDIRECT("Planning!$CU$15:$DX"&amp;16+(NB_Personnel*7)),BD!$E$29)*BD!$F$29)</f>
        <v>0</v>
      </c>
      <c r="G31" s="238">
        <f ca="1">IF(Planning!$BO$15=DATE(AN,3,1),COUNTIF(INDIRECT("Planning!$DX$15:$FB"&amp;16+(NB_Personnel*7)),BD!$E$29)*BD!$F$29,COUNTIF(INDIRECT("Planning!$DY$15:$FC"&amp;16+(NB_Personnel*7)),BD!$E$29)*BD!$F$29)</f>
        <v>0</v>
      </c>
      <c r="H31" s="238">
        <f ca="1">IF(Planning!$BO$15=DATE(AN,3,1),COUNTIF(INDIRECT("Planning!$FC$15:$GF"&amp;16+(NB_Personnel*7)),BD!$E$29)*BD!$F$29,COUNTIF(INDIRECT("Planning!$FD$15:$GG"&amp;16+(NB_Personnel*7)),BD!$E$29)*BD!$F$29)</f>
        <v>0</v>
      </c>
      <c r="I31" s="238">
        <f ca="1">IF(Planning!$BO$15=DATE(AN,3,1),COUNTIF(INDIRECT("Planning!$GG$15:$HK"&amp;16+(NB_Personnel*7)),BD!$E$29)*BD!$F$29,COUNTIF(INDIRECT("Planning!$GH$15:$HL"&amp;16+(NB_Personnel*7)),BD!$E$29)*BD!$F$29)</f>
        <v>0</v>
      </c>
      <c r="J31" s="238">
        <f ca="1">IF(Planning!$BO$15=DATE(AN,3,1),COUNTIF(INDIRECT("Planning!$HL$15:$IP"&amp;16+(NB_Personnel*7)),BD!$E$29)*BD!$F$29,COUNTIF(INDIRECT("Planning!$HM$15:$IQ"&amp;16+(NB_Personnel*7)),BD!$E$29)*BD!$F$29)</f>
        <v>0</v>
      </c>
      <c r="K31" s="238">
        <f ca="1">IF(Planning!$BO$15=DATE(AN,3,1),COUNTIF(INDIRECT("Planning!$IQ$15:$JT"&amp;16+(NB_Personnel*7)),BD!$E$29)*BD!$F$29,COUNTIF(INDIRECT("Planning!$IR$15:$JU"&amp;16+(NB_Personnel*7)),BD!$E$29)*BD!$F$29)</f>
        <v>0</v>
      </c>
      <c r="L31" s="238">
        <f ca="1">IF(Planning!$BO$15=DATE(AN,3,1),COUNTIF(INDIRECT("Planning!$JU$15:$KY"&amp;16+(NB_Personnel*7)),BD!$E$29)*BD!$F$29,COUNTIF(INDIRECT("Planning!$JV$15:$KZ"&amp;16+(NB_Personnel*7)),BD!$E$29)*BD!$F$29)</f>
        <v>0</v>
      </c>
      <c r="M31" s="238">
        <f ca="1">IF(Planning!$BO$15=DATE(AN,3,1),COUNTIF(INDIRECT("Planning!$KZ$15:$MC"&amp;16+(NB_Personnel*7)),BD!$E$29)*BD!$F$29,COUNTIF(INDIRECT("Planning!$LA$15:$MD"&amp;16+(NB_Personnel*7)),BD!$E$29)*BD!$F$29)</f>
        <v>0</v>
      </c>
      <c r="N31" s="238">
        <f ca="1">IF(Planning!$BO$15=DATE(AN,3,1),COUNTIF(INDIRECT("Planning!$MD$15:$NH"&amp;16+(NB_Personnel*7)),BD!$E$29)*BD!$F$29,COUNTIF(INDIRECT("Planning!$ME$15:$NI"&amp;16+(NB_Personnel*7)),BD!$E$29)*BD!$F$29)</f>
        <v>0</v>
      </c>
      <c r="O31" s="238">
        <f ca="1">SUM(C31:N31)</f>
        <v>0</v>
      </c>
    </row>
    <row r="32" spans="1:15" ht="26.25" customHeight="1">
      <c r="A32" s="282" t="s">
        <v>307</v>
      </c>
      <c r="B32" s="238" t="s">
        <v>269</v>
      </c>
      <c r="C32" s="238">
        <f ca="1">COUNTIF(INDIRECT("Planning!$H$15:$AL"&amp;16+(NB_Personnel*7)),BD!$H$2)*BD!$I$2</f>
        <v>0</v>
      </c>
      <c r="D32" s="238">
        <f ca="1">IF(Planning!$BO$15=DATE(AN,3,1),COUNTIF(INDIRECT("Planning!$AM$15:$BN"&amp;16+(NB_Personnel*7)),BD!$H$2)*BD!$I$2,COUNTIF(INDIRECT("Planning!$AM$15:$BO"&amp;16+(NB_Personnel*7)),BD!$H$2)*BD!$I$2)</f>
        <v>0</v>
      </c>
      <c r="E32" s="238">
        <f ca="1">IF(Planning!$BO$15=DATE(AN,3,1),COUNTIF(INDIRECT("Planning!$BO$15:$CS"&amp;16+(NB_Personnel*7)),BD!$H$2)*BD!$I$2,COUNTIF(INDIRECT("Planning!$BP$15:$CT"&amp;16+(NB_Personnel*7)),BD!$H$2)*BD!$I$2)</f>
        <v>0</v>
      </c>
      <c r="F32" s="238">
        <f ca="1">IF(Planning!$BO$15=DATE(AN,3,1),COUNTIF(INDIRECT("Planning!$CT$15:$DW"&amp;16+(NB_Personnel*7)),BD!$H$2)*BD!$I$2,COUNTIF(INDIRECT("Planning!$CU$15:$DX"&amp;16+(NB_Personnel*7)),BD!$H$2)*BD!$I$2)</f>
        <v>0</v>
      </c>
      <c r="G32" s="238">
        <f ca="1">IF(Planning!$BO$15=DATE(AN,3,1),COUNTIF(INDIRECT("Planning!$DX$15:$FB"&amp;16+(NB_Personnel*7)),BD!$H$2)*BD!$I$2,COUNTIF(INDIRECT("Planning!$DY$15:$FC"&amp;16+(NB_Personnel*7)),BD!$H$2)*BD!$I$2)</f>
        <v>4</v>
      </c>
      <c r="H32" s="238">
        <f ca="1">IF(Planning!$BO$15=DATE(AN,3,1),COUNTIF(INDIRECT("Planning!$FC$15:$GF"&amp;16+(NB_Personnel*7)),BD!$H$2)*BD!$I$2,COUNTIF(INDIRECT("Planning!$FD$15:$GG"&amp;16+(NB_Personnel*7)),BD!$H$2)*BD!$I$2)</f>
        <v>0</v>
      </c>
      <c r="I32" s="238">
        <f ca="1">IF(Planning!$BO$15=DATE(AN,3,1),COUNTIF(INDIRECT("Planning!$GG$15:$HK"&amp;16+(NB_Personnel*7)),BD!$H$2)*BD!$I$2,COUNTIF(INDIRECT("Planning!$GH$15:$HL"&amp;16+(NB_Personnel*7)),BD!$H$2)*BD!$I$2)</f>
        <v>0</v>
      </c>
      <c r="J32" s="238">
        <f ca="1">IF(Planning!$BO$15=DATE(AN,3,1),COUNTIF(INDIRECT("Planning!$HL$15:$IP"&amp;16+(NB_Personnel*7)),BD!$H$2)*BD!$I$2,COUNTIF(INDIRECT("Planning!$HM$15:$IQ"&amp;16+(NB_Personnel*7)),BD!$H$2)*BD!$I$2)</f>
        <v>0</v>
      </c>
      <c r="K32" s="238">
        <f ca="1">IF(Planning!$BO$15=DATE(AN,3,1),COUNTIF(INDIRECT("Planning!$IQ$15:$JT"&amp;16+(NB_Personnel*7)),BD!$H$2)*BD!$I$2,COUNTIF(INDIRECT("Planning!$IR$15:$JU"&amp;16+(NB_Personnel*7)),BD!$H$2)*BD!$I$2)</f>
        <v>0</v>
      </c>
      <c r="L32" s="238">
        <f ca="1">IF(Planning!$BO$15=DATE(AN,3,1),COUNTIF(INDIRECT("Planning!$JU$15:$KY"&amp;16+(NB_Personnel*7)),BD!$H$2)*BD!$I$2,COUNTIF(INDIRECT("Planning!$JV$15:$KZ"&amp;16+(NB_Personnel*7)),BD!$H$2)*BD!$I$2)</f>
        <v>0</v>
      </c>
      <c r="M32" s="238">
        <f ca="1">IF(Planning!$BO$15=DATE(AN,3,1),COUNTIF(INDIRECT("Planning!$KZ$15:$MC"&amp;16+(NB_Personnel*7)),BD!$H$2)*BD!$I$2,COUNTIF(INDIRECT("Planning!$LA$15:$MD"&amp;16+(NB_Personnel*7)),BD!$H$2)*BD!$I$2)</f>
        <v>0</v>
      </c>
      <c r="N32" s="238">
        <f ca="1">IF(Planning!$BO$15=DATE(AN,3,1),COUNTIF(INDIRECT("Planning!$MD$15:$NH"&amp;16+(NB_Personnel*7)),BD!$H$2)*BD!$I$2,COUNTIF(INDIRECT("Planning!$ME$15:$NI"&amp;16+(NB_Personnel*7)),BD!$H$2)*BD!$I$2)</f>
        <v>0</v>
      </c>
      <c r="O32" s="238">
        <f ca="1">SUM(C32:N32)</f>
        <v>4</v>
      </c>
    </row>
    <row r="33" spans="1:15" ht="26.25" customHeight="1">
      <c r="A33" s="282"/>
      <c r="B33" s="238"/>
      <c r="C33" s="238">
        <f ca="1">COUNTIF(INDIRECT("Planning!$H$15:$AL"&amp;16+(NB_Personnel*7)),BD!$H$3)*BD!$I$3</f>
        <v>0</v>
      </c>
      <c r="D33" s="238">
        <f ca="1">IF(Planning!$BO$15=DATE(AN,3,1),COUNTIF(INDIRECT("Planning!$AM$15:$BN"&amp;16+(NB_Personnel*7)),BD!$H$3)*BD!$I$3,COUNTIF(INDIRECT("Planning!$AM$15:$BO"&amp;16+(NB_Personnel*7)),BD!$H$3)*BD!$I$3)</f>
        <v>0</v>
      </c>
      <c r="E33" s="238">
        <f ca="1">IF(Planning!$BO$15=DATE(AN,3,1),COUNTIF(INDIRECT("Planning!$BO$15:$CS"&amp;16+(NB_Personnel*7)),BD!$H$3)*BD!$I$3,COUNTIF(INDIRECT("Planning!$BP$15:$CT"&amp;16+(NB_Personnel*7)),BD!$H$3)*BD!$I$3)</f>
        <v>0</v>
      </c>
      <c r="F33" s="238">
        <f ca="1">IF(Planning!$BO$15=DATE(AN,3,1),COUNTIF(INDIRECT("Planning!$CT$15:$DW"&amp;16+(NB_Personnel*7)),BD!$H$3)*BD!$I$3,COUNTIF(INDIRECT("Planning!$CU$15:$DX"&amp;16+(NB_Personnel*7)),BD!$H$3)*BD!$I$3)</f>
        <v>0</v>
      </c>
      <c r="G33" s="238">
        <f ca="1">IF(Planning!$BO$15=DATE(AN,3,1),COUNTIF(INDIRECT("Planning!$DX$15:$FB"&amp;16+(NB_Personnel*7)),BD!$H$3)*BD!$I$3,COUNTIF(INDIRECT("Planning!$DY$15:$FC"&amp;16+(NB_Personnel*7)),BD!$H$3)*BD!$I$3)</f>
        <v>0</v>
      </c>
      <c r="H33" s="238">
        <f ca="1">IF(Planning!$BO$15=DATE(AN,3,1),COUNTIF(INDIRECT("Planning!$FC$15:$GF"&amp;16+(NB_Personnel*7)),BD!$H$3)*BD!$I$3,COUNTIF(INDIRECT("Planning!$FD$15:$GG"&amp;16+(NB_Personnel*7)),BD!$H$3)*BD!$I$3)</f>
        <v>0</v>
      </c>
      <c r="I33" s="238">
        <f ca="1">IF(Planning!$BO$15=DATE(AN,3,1),COUNTIF(INDIRECT("Planning!$GG$15:$HK"&amp;16+(NB_Personnel*7)),BD!$H$3)*BD!$I$3,COUNTIF(INDIRECT("Planning!$GH$15:$HL"&amp;16+(NB_Personnel*7)),BD!$H$3)*BD!$I$3)</f>
        <v>0</v>
      </c>
      <c r="J33" s="238">
        <f ca="1">IF(Planning!$BO$15=DATE(AN,3,1),COUNTIF(INDIRECT("Planning!$HL$15:$IP"&amp;16+(NB_Personnel*7)),BD!$H$3)*BD!$I$3,COUNTIF(INDIRECT("Planning!$HM$15:$IQ"&amp;16+(NB_Personnel*7)),BD!$H$3)*BD!$I$3)</f>
        <v>0</v>
      </c>
      <c r="K33" s="238">
        <f ca="1">IF(Planning!$BO$15=DATE(AN,3,1),COUNTIF(INDIRECT("Planning!$IQ$15:$JT"&amp;16+(NB_Personnel*7)),BD!$H$3)*BD!$I$3,COUNTIF(INDIRECT("Planning!$IR$15:$JU"&amp;16+(NB_Personnel*7)),BD!$H$3)*BD!$I$3)</f>
        <v>0</v>
      </c>
      <c r="L33" s="238">
        <f ca="1">IF(Planning!$BO$15=DATE(AN,3,1),COUNTIF(INDIRECT("Planning!$JU$15:$KY"&amp;16+(NB_Personnel*7)),BD!$H$3)*BD!$I$3,COUNTIF(INDIRECT("Planning!$JV$15:$KZ"&amp;16+(NB_Personnel*7)),BD!$H$3)*BD!$I$3)</f>
        <v>0</v>
      </c>
      <c r="M33" s="238">
        <f ca="1">IF(Planning!$BO$15=DATE(AN,3,1),COUNTIF(INDIRECT("Planning!$KZ$15:$MC"&amp;16+(NB_Personnel*7)),BD!$H$3)*BD!$I$3,COUNTIF(INDIRECT("Planning!$LA$15:$MD"&amp;16+(NB_Personnel*7)),BD!$H$3)*BD!$I$3)</f>
        <v>0</v>
      </c>
      <c r="N33" s="238">
        <f ca="1">IF(Planning!$BO$15=DATE(AN,3,1),COUNTIF(INDIRECT("Planning!$MD$15:$NH"&amp;16+(NB_Personnel*7)),BD!$H$3)*BD!$I$3,COUNTIF(INDIRECT("Planning!$ME$15:$NI"&amp;16+(NB_Personnel*7)),BD!$H$3)*BD!$I$3)</f>
        <v>0</v>
      </c>
      <c r="O33" s="238">
        <f ca="1">SUM(C33:N33)</f>
        <v>0</v>
      </c>
    </row>
    <row r="34" spans="1:15" ht="26.25" customHeight="1">
      <c r="A34" s="282"/>
      <c r="B34" s="238"/>
      <c r="C34" s="238">
        <f ca="1">COUNTIF(INDIRECT("Planning!$H$15:$AL"&amp;16+(NB_Personnel*7)),BD!$H$4)*BD!$I$4</f>
        <v>0</v>
      </c>
      <c r="D34" s="238">
        <f ca="1">IF(Planning!$BO$15=DATE(AN,3,1),COUNTIF(INDIRECT("Planning!$AM$15:$BN"&amp;16+(NB_Personnel*7)),BD!$H$4)*BD!$I$4,COUNTIF(INDIRECT("Planning!$AM$15:$BO"&amp;16+(NB_Personnel*7)),BD!$H$4)*BD!$I$4)</f>
        <v>0</v>
      </c>
      <c r="E34" s="238">
        <f ca="1">IF(Planning!$BO$15=DATE(AN,3,1),COUNTIF(INDIRECT("Planning!$BO$15:$CS"&amp;16+(NB_Personnel*7)),BD!$H$4)*BD!$I$4,COUNTIF(INDIRECT("Planning!$BP$15:$CT"&amp;16+(NB_Personnel*7)),BD!$H$4)*BD!$I$4)</f>
        <v>0</v>
      </c>
      <c r="F34" s="238">
        <f ca="1">IF(Planning!$BO$15=DATE(AN,3,1),COUNTIF(INDIRECT("Planning!$CT$15:$DW"&amp;16+(NB_Personnel*7)),BD!$H$4)*BD!$I$4,COUNTIF(INDIRECT("Planning!$CU$15:$DX"&amp;16+(NB_Personnel*7)),BD!$H$4)*BD!$I$4)</f>
        <v>0</v>
      </c>
      <c r="G34" s="238">
        <f ca="1">IF(Planning!$BO$15=DATE(AN,3,1),COUNTIF(INDIRECT("Planning!$DX$15:$FB"&amp;16+(NB_Personnel*7)),BD!$H$4)*BD!$I$4,COUNTIF(INDIRECT("Planning!$DY$15:$FC"&amp;16+(NB_Personnel*7)),BD!$H$4)*BD!$I$4)</f>
        <v>0</v>
      </c>
      <c r="H34" s="238">
        <f ca="1">IF(Planning!$BO$15=DATE(AN,3,1),COUNTIF(INDIRECT("Planning!$FC$15:$GF"&amp;16+(NB_Personnel*7)),BD!$H$4)*BD!$I$4,COUNTIF(INDIRECT("Planning!$FD$15:$GG"&amp;16+(NB_Personnel*7)),BD!$H$4)*BD!$I$4)</f>
        <v>0</v>
      </c>
      <c r="I34" s="238">
        <f ca="1">IF(Planning!$BO$15=DATE(AN,3,1),COUNTIF(INDIRECT("Planning!$GG$15:$HK"&amp;16+(NB_Personnel*7)),BD!$H$4)*BD!$I$4,COUNTIF(INDIRECT("Planning!$GH$15:$HL"&amp;16+(NB_Personnel*7)),BD!$H$4)*BD!$I$4)</f>
        <v>0</v>
      </c>
      <c r="J34" s="238">
        <f ca="1">IF(Planning!$BO$15=DATE(AN,3,1),COUNTIF(INDIRECT("Planning!$HL$15:$IP"&amp;16+(NB_Personnel*7)),BD!$H$4)*BD!$I$4,COUNTIF(INDIRECT("Planning!$HM$15:$IQ"&amp;16+(NB_Personnel*7)),BD!$H$4)*BD!$I$4)</f>
        <v>0</v>
      </c>
      <c r="K34" s="238">
        <f ca="1">IF(Planning!$BO$15=DATE(AN,3,1),COUNTIF(INDIRECT("Planning!$IQ$15:$JT"&amp;16+(NB_Personnel*7)),BD!$H$4)*BD!$I$4,COUNTIF(INDIRECT("Planning!$IR$15:$JU"&amp;16+(NB_Personnel*7)),BD!$H$4)*BD!$I$4)</f>
        <v>0</v>
      </c>
      <c r="L34" s="238">
        <f ca="1">IF(Planning!$BO$15=DATE(AN,3,1),COUNTIF(INDIRECT("Planning!$JU$15:$KY"&amp;16+(NB_Personnel*7)),BD!$H$4)*BD!$I$4,COUNTIF(INDIRECT("Planning!$JV$15:$KZ"&amp;16+(NB_Personnel*7)),BD!$H$4)*BD!$I$4)</f>
        <v>0</v>
      </c>
      <c r="M34" s="238">
        <f ca="1">IF(Planning!$BO$15=DATE(AN,3,1),COUNTIF(INDIRECT("Planning!$KZ$15:$MC"&amp;16+(NB_Personnel*7)),BD!$H$4)*BD!$I$4,COUNTIF(INDIRECT("Planning!$LA$15:$MD"&amp;16+(NB_Personnel*7)),BD!$H$4)*BD!$I$4)</f>
        <v>0</v>
      </c>
      <c r="N34" s="238">
        <f ca="1">IF(Planning!$BO$15=DATE(AN,3,1),COUNTIF(INDIRECT("Planning!$MD$15:$NH"&amp;16+(NB_Personnel*7)),BD!$H$4)*BD!$I$4,COUNTIF(INDIRECT("Planning!$ME$15:$NI"&amp;16+(NB_Personnel*7)),BD!$H$4)*BD!$I$4)</f>
        <v>0</v>
      </c>
      <c r="O34" s="238">
        <f ca="1">SUM(C34:N34)</f>
        <v>0</v>
      </c>
    </row>
    <row r="35" spans="1:15" ht="26.25" customHeight="1">
      <c r="A35" s="282"/>
      <c r="B35" s="238" t="s">
        <v>276</v>
      </c>
      <c r="C35" s="238">
        <f ca="1">COUNTIF(INDIRECT("Planning!$H$15:$AL"&amp;16+(NB_Personnel*7)),BD!$H$5)*BD!$I$5</f>
        <v>0</v>
      </c>
      <c r="D35" s="238">
        <f ca="1">IF(Planning!$BO$15=DATE(AN,3,1),COUNTIF(INDIRECT("Planning!$AM$15:$BN"&amp;16+(NB_Personnel*7)),BD!$H$5)*BD!$I$5,COUNTIF(INDIRECT("Planning!$AM$15:$BO"&amp;16+(NB_Personnel*7)),BD!$H$5)*BD!$I$5)</f>
        <v>0</v>
      </c>
      <c r="E35" s="238">
        <f ca="1">IF(Planning!$BO$15=DATE(AN,3,1),COUNTIF(INDIRECT("Planning!$BO$15:$CS"&amp;16+(NB_Personnel*7)),BD!$H$5)*BD!$I$5,COUNTIF(INDIRECT("Planning!$BP$15:$CT"&amp;16+(NB_Personnel*7)),BD!$H$5)*BD!$I$5)</f>
        <v>0</v>
      </c>
      <c r="F35" s="238">
        <f ca="1">IF(Planning!$BO$15=DATE(AN,3,1),COUNTIF(INDIRECT("Planning!$CT$15:$DW"&amp;16+(NB_Personnel*7)),BD!$H$5)*BD!$I$5,COUNTIF(INDIRECT("Planning!$CU$15:$DX"&amp;16+(NB_Personnel*7)),BD!$H$5)*BD!$I$5)</f>
        <v>0</v>
      </c>
      <c r="G35" s="238">
        <f ca="1">IF(Planning!$BO$15=DATE(AN,3,1),COUNTIF(INDIRECT("Planning!$DX$15:$FB"&amp;16+(NB_Personnel*7)),BD!$H$5)*BD!$I$5,COUNTIF(INDIRECT("Planning!$DY$15:$FC"&amp;16+(NB_Personnel*7)),BD!$H$5)*BD!$I$5)</f>
        <v>0</v>
      </c>
      <c r="H35" s="238">
        <f ca="1">IF(Planning!$BO$15=DATE(AN,3,1),COUNTIF(INDIRECT("Planning!$FC$15:$GF"&amp;16+(NB_Personnel*7)),BD!$H$5)*BD!$I$5,COUNTIF(INDIRECT("Planning!$FD$15:$GG"&amp;16+(NB_Personnel*7)),BD!$H$5)*BD!$I$5)</f>
        <v>0</v>
      </c>
      <c r="I35" s="238">
        <f ca="1">IF(Planning!$BO$15=DATE(AN,3,1),COUNTIF(INDIRECT("Planning!$GG$15:$HK"&amp;16+(NB_Personnel*7)),BD!$H$5)*BD!$I$5,COUNTIF(INDIRECT("Planning!$GH$15:$HL"&amp;16+(NB_Personnel*7)),BD!$H$5)*BD!$I$5)</f>
        <v>0</v>
      </c>
      <c r="J35" s="238">
        <f ca="1">IF(Planning!$BO$15=DATE(AN,3,1),COUNTIF(INDIRECT("Planning!$HL$15:$IP"&amp;16+(NB_Personnel*7)),BD!$H$5)*BD!$I$5,COUNTIF(INDIRECT("Planning!$HM$15:$IQ"&amp;16+(NB_Personnel*7)),BD!$H$5)*BD!$I$5)</f>
        <v>0</v>
      </c>
      <c r="K35" s="238">
        <f ca="1">IF(Planning!$BO$15=DATE(AN,3,1),COUNTIF(INDIRECT("Planning!$IQ$15:$JT"&amp;16+(NB_Personnel*7)),BD!$H$5)*BD!$I$5,COUNTIF(INDIRECT("Planning!$IR$15:$JU"&amp;16+(NB_Personnel*7)),BD!$H$5)*BD!$I$5)</f>
        <v>0</v>
      </c>
      <c r="L35" s="238">
        <f ca="1">IF(Planning!$BO$15=DATE(AN,3,1),COUNTIF(INDIRECT("Planning!$JU$15:$KY"&amp;16+(NB_Personnel*7)),BD!$H$5)*BD!$I$5,COUNTIF(INDIRECT("Planning!$JV$15:$KZ"&amp;16+(NB_Personnel*7)),BD!$H$5)*BD!$I$5)</f>
        <v>0</v>
      </c>
      <c r="M35" s="238">
        <f ca="1">IF(Planning!$BO$15=DATE(AN,3,1),COUNTIF(INDIRECT("Planning!$KZ$15:$MC"&amp;16+(NB_Personnel*7)),BD!$H$5)*BD!$I$5,COUNTIF(INDIRECT("Planning!$LA$15:$MD"&amp;16+(NB_Personnel*7)),BD!$H$5)*BD!$I$5)</f>
        <v>0</v>
      </c>
      <c r="N35" s="238">
        <f ca="1">IF(Planning!$BO$15=DATE(AN,3,1),COUNTIF(INDIRECT("Planning!$MD$15:$NH"&amp;16+(NB_Personnel*7)),BD!$H$5)*BD!$I$5,COUNTIF(INDIRECT("Planning!$ME$15:$NI"&amp;16+(NB_Personnel*7)),BD!$H$5)*BD!$I$5)</f>
        <v>0</v>
      </c>
      <c r="O35" s="238">
        <f ca="1">SUM(C35:N35)</f>
        <v>0</v>
      </c>
    </row>
    <row r="36" spans="1:15" ht="26.25" customHeight="1">
      <c r="A36" s="282"/>
      <c r="B36" s="238" t="s">
        <v>277</v>
      </c>
      <c r="C36" s="238">
        <f ca="1">COUNTIF(INDIRECT("Planning!$H$15:$AL"&amp;16+(NB_Personnel*7)),BD!$H$6)*BD!$I$6</f>
        <v>0</v>
      </c>
      <c r="D36" s="238">
        <f ca="1">IF(Planning!$BO$15=DATE(AN,3,1),COUNTIF(INDIRECT("Planning!$AM$15:$BN"&amp;16+(NB_Personnel*7)),BD!$H$6)*BD!$I$6,COUNTIF(INDIRECT("Planning!$AM$15:$BO"&amp;16+(NB_Personnel*7)),BD!$H$6)*BD!$I$6)</f>
        <v>0</v>
      </c>
      <c r="E36" s="238">
        <f ca="1">IF(Planning!$BO$15=DATE(AN,3,1),COUNTIF(INDIRECT("Planning!$BO$15:$CS"&amp;16+(NB_Personnel*7)),BD!$H$6)*BD!$I$6,COUNTIF(INDIRECT("Planning!$BP$15:$CT"&amp;16+(NB_Personnel*7)),BD!$H$6)*BD!$I$6)</f>
        <v>0</v>
      </c>
      <c r="F36" s="238">
        <f ca="1">IF(Planning!$BO$15=DATE(AN,3,1),COUNTIF(INDIRECT("Planning!$CT$15:$DW"&amp;16+(NB_Personnel*7)),BD!$H$6)*BD!$I$6,COUNTIF(INDIRECT("Planning!$CU$15:$DX"&amp;16+(NB_Personnel*7)),BD!$H$6)*BD!$I$6)</f>
        <v>0</v>
      </c>
      <c r="G36" s="238">
        <f ca="1">IF(Planning!$BO$15=DATE(AN,3,1),COUNTIF(INDIRECT("Planning!$DX$15:$FB"&amp;16+(NB_Personnel*7)),BD!$H$6)*BD!$I$6,COUNTIF(INDIRECT("Planning!$DY$15:$FC"&amp;16+(NB_Personnel*7)),BD!$H$6)*BD!$I$6)</f>
        <v>0</v>
      </c>
      <c r="H36" s="238">
        <f ca="1">IF(Planning!$BO$15=DATE(AN,3,1),COUNTIF(INDIRECT("Planning!$FC$15:$GF"&amp;16+(NB_Personnel*7)),BD!$H$6)*BD!$I$6,COUNTIF(INDIRECT("Planning!$FD$15:$GG"&amp;16+(NB_Personnel*7)),BD!$H$6)*BD!$I$6)</f>
        <v>0</v>
      </c>
      <c r="I36" s="238">
        <f ca="1">IF(Planning!$BO$15=DATE(AN,3,1),COUNTIF(INDIRECT("Planning!$GG$15:$HK"&amp;16+(NB_Personnel*7)),BD!$H$6)*BD!$I$6,COUNTIF(INDIRECT("Planning!$GH$15:$HL"&amp;16+(NB_Personnel*7)),BD!$H$6)*BD!$I$6)</f>
        <v>0</v>
      </c>
      <c r="J36" s="238">
        <f ca="1">IF(Planning!$BO$15=DATE(AN,3,1),COUNTIF(INDIRECT("Planning!$HL$15:$IP"&amp;16+(NB_Personnel*7)),BD!$H$6)*BD!$I$6,COUNTIF(INDIRECT("Planning!$HM$15:$IQ"&amp;16+(NB_Personnel*7)),BD!$H$6)*BD!$I$6)</f>
        <v>0</v>
      </c>
      <c r="K36" s="238">
        <f ca="1">IF(Planning!$BO$15=DATE(AN,3,1),COUNTIF(INDIRECT("Planning!$IQ$15:$JT"&amp;16+(NB_Personnel*7)),BD!$H$6)*BD!$I$6,COUNTIF(INDIRECT("Planning!$IR$15:$JU"&amp;16+(NB_Personnel*7)),BD!$H$6)*BD!$I$6)</f>
        <v>0</v>
      </c>
      <c r="L36" s="238">
        <f ca="1">IF(Planning!$BO$15=DATE(AN,3,1),COUNTIF(INDIRECT("Planning!$JU$15:$KY"&amp;16+(NB_Personnel*7)),BD!$H$6)*BD!$I$6,COUNTIF(INDIRECT("Planning!$JV$15:$KZ"&amp;16+(NB_Personnel*7)),BD!$H$6)*BD!$I$6)</f>
        <v>0</v>
      </c>
      <c r="M36" s="238">
        <f ca="1">IF(Planning!$BO$15=DATE(AN,3,1),COUNTIF(INDIRECT("Planning!$KZ$15:$MC"&amp;16+(NB_Personnel*7)),BD!$H$6)*BD!$I$6,COUNTIF(INDIRECT("Planning!$LA$15:$MD"&amp;16+(NB_Personnel*7)),BD!$H$6)*BD!$I$6)</f>
        <v>0</v>
      </c>
      <c r="N36" s="238">
        <f ca="1">IF(Planning!$BO$15=DATE(AN,3,1),COUNTIF(INDIRECT("Planning!$MD$15:$NH"&amp;16+(NB_Personnel*7)),BD!$H$6)*BD!$I$6,COUNTIF(INDIRECT("Planning!$ME$15:$NI"&amp;16+(NB_Personnel*7)),BD!$H$6)*BD!$I$6)</f>
        <v>0</v>
      </c>
      <c r="O36" s="238">
        <f ca="1">SUM(C36:N36)</f>
        <v>0</v>
      </c>
    </row>
    <row r="37" spans="1:15" ht="26.25" customHeight="1">
      <c r="A37" s="282"/>
      <c r="B37" s="238" t="s">
        <v>278</v>
      </c>
      <c r="C37" s="238">
        <f ca="1">COUNTIF(INDIRECT("Planning!$H$15:$AL"&amp;16+(NB_Personnel*7)),BD!$H$7)*BD!$I$7</f>
        <v>0</v>
      </c>
      <c r="D37" s="238">
        <f ca="1">IF(Planning!$BO$15=DATE(AN,3,1),COUNTIF(INDIRECT("Planning!$AM$15:$BN"&amp;16+(NB_Personnel*7)),BD!$H$7)*BD!$I$7,COUNTIF(INDIRECT("Planning!$AM$15:$BO"&amp;16+(NB_Personnel*7)),BD!$H$7)*BD!$I$7)</f>
        <v>0</v>
      </c>
      <c r="E37" s="238">
        <f ca="1">IF(Planning!$BO$15=DATE(AN,3,1),COUNTIF(INDIRECT("Planning!$BO$15:$CS"&amp;16+(NB_Personnel*7)),BD!$H$7)*BD!$I$7,COUNTIF(INDIRECT("Planning!$BP$15:$CT"&amp;16+(NB_Personnel*7)),BD!$H$7)*BD!$I$7)</f>
        <v>0</v>
      </c>
      <c r="F37" s="238">
        <f ca="1">IF(Planning!$BO$15=DATE(AN,3,1),COUNTIF(INDIRECT("Planning!$CT$15:$DW"&amp;16+(NB_Personnel*7)),BD!$H$7)*BD!$I$7,COUNTIF(INDIRECT("Planning!$CU$15:$DX"&amp;16+(NB_Personnel*7)),BD!$H$7)*BD!$I$7)</f>
        <v>0</v>
      </c>
      <c r="G37" s="238">
        <f ca="1">IF(Planning!$BO$15=DATE(AN,3,1),COUNTIF(INDIRECT("Planning!$DX$15:$FB"&amp;16+(NB_Personnel*7)),BD!$H$7)*BD!$I$7,COUNTIF(INDIRECT("Planning!$DY$15:$FC"&amp;16+(NB_Personnel*7)),BD!$H$7)*BD!$I$7)</f>
        <v>0</v>
      </c>
      <c r="H37" s="238">
        <f ca="1">IF(Planning!$BO$15=DATE(AN,3,1),COUNTIF(INDIRECT("Planning!$FC$15:$GF"&amp;16+(NB_Personnel*7)),BD!$H$7)*BD!$I$7,COUNTIF(INDIRECT("Planning!$FD$15:$GG"&amp;16+(NB_Personnel*7)),BD!$H$7)*BD!$I$7)</f>
        <v>0</v>
      </c>
      <c r="I37" s="238">
        <f ca="1">IF(Planning!$BO$15=DATE(AN,3,1),COUNTIF(INDIRECT("Planning!$GG$15:$HK"&amp;16+(NB_Personnel*7)),BD!$H$7)*BD!$I$7,COUNTIF(INDIRECT("Planning!$GH$15:$HL"&amp;16+(NB_Personnel*7)),BD!$H$7)*BD!$I$7)</f>
        <v>0</v>
      </c>
      <c r="J37" s="238">
        <f ca="1">IF(Planning!$BO$15=DATE(AN,3,1),COUNTIF(INDIRECT("Planning!$HL$15:$IP"&amp;16+(NB_Personnel*7)),BD!$H$7)*BD!$I$7,COUNTIF(INDIRECT("Planning!$HM$15:$IQ"&amp;16+(NB_Personnel*7)),BD!$H$7)*BD!$I$7)</f>
        <v>0</v>
      </c>
      <c r="K37" s="238">
        <f ca="1">IF(Planning!$BO$15=DATE(AN,3,1),COUNTIF(INDIRECT("Planning!$IQ$15:$JT"&amp;16+(NB_Personnel*7)),BD!$H$7)*BD!$I$7,COUNTIF(INDIRECT("Planning!$IR$15:$JU"&amp;16+(NB_Personnel*7)),BD!$H$7)*BD!$I$7)</f>
        <v>0</v>
      </c>
      <c r="L37" s="238">
        <f ca="1">IF(Planning!$BO$15=DATE(AN,3,1),COUNTIF(INDIRECT("Planning!$JU$15:$KY"&amp;16+(NB_Personnel*7)),BD!$H$7)*BD!$I$7,COUNTIF(INDIRECT("Planning!$JV$15:$KZ"&amp;16+(NB_Personnel*7)),BD!$H$7)*BD!$I$7)</f>
        <v>0</v>
      </c>
      <c r="M37" s="238">
        <f ca="1">IF(Planning!$BO$15=DATE(AN,3,1),COUNTIF(INDIRECT("Planning!$KZ$15:$MC"&amp;16+(NB_Personnel*7)),BD!$H$7)*BD!$I$7,COUNTIF(INDIRECT("Planning!$LA$15:$MD"&amp;16+(NB_Personnel*7)),BD!$H$7)*BD!$I$7)</f>
        <v>0</v>
      </c>
      <c r="N37" s="238">
        <f ca="1">IF(Planning!$BO$15=DATE(AN,3,1),COUNTIF(INDIRECT("Planning!$MD$15:$NH"&amp;16+(NB_Personnel*7)),BD!$H$7)*BD!$I$7,COUNTIF(INDIRECT("Planning!$ME$15:$NI"&amp;16+(NB_Personnel*7)),BD!$H$7)*BD!$I$7)</f>
        <v>0</v>
      </c>
      <c r="O37" s="238">
        <f ca="1">SUM(C37:N37)</f>
        <v>0</v>
      </c>
    </row>
    <row r="38" spans="1:15" ht="26.25" customHeight="1">
      <c r="A38" s="282"/>
      <c r="B38" s="238" t="s">
        <v>279</v>
      </c>
      <c r="C38" s="238">
        <f ca="1">COUNTIF(INDIRECT("Planning!$H$15:$AL"&amp;16+(NB_Personnel*7)),BD!$H$8)*BD!$I$8</f>
        <v>0</v>
      </c>
      <c r="D38" s="238">
        <f ca="1">IF(Planning!$BO$15=DATE(AN,3,1),COUNTIF(INDIRECT("Planning!$AM$15:$BN"&amp;16+(NB_Personnel*7)),BD!$H$8)*BD!$I$8,COUNTIF(INDIRECT("Planning!$AM$15:$BO"&amp;16+(NB_Personnel*7)),BD!$H$8)*BD!$I$8)</f>
        <v>0</v>
      </c>
      <c r="E38" s="238">
        <f ca="1">IF(Planning!$BO$15=DATE(AN,3,1),COUNTIF(INDIRECT("Planning!$BO$15:$CS"&amp;16+(NB_Personnel*7)),BD!$H$8)*BD!$I$8,COUNTIF(INDIRECT("Planning!$BP$15:$CT"&amp;16+(NB_Personnel*7)),BD!$H$8)*BD!$I$8)</f>
        <v>0</v>
      </c>
      <c r="F38" s="238">
        <f ca="1">IF(Planning!$BO$15=DATE(AN,3,1),COUNTIF(INDIRECT("Planning!$CT$15:$DW"&amp;16+(NB_Personnel*7)),BD!$H$8)*BD!$I$8,COUNTIF(INDIRECT("Planning!$CU$15:$DX"&amp;16+(NB_Personnel*7)),BD!$H$8)*BD!$I$8)</f>
        <v>0</v>
      </c>
      <c r="G38" s="238">
        <f ca="1">IF(Planning!$BO$15=DATE(AN,3,1),COUNTIF(INDIRECT("Planning!$DX$15:$FB"&amp;16+(NB_Personnel*7)),BD!$H$8)*BD!$I$8,COUNTIF(INDIRECT("Planning!$DY$15:$FC"&amp;16+(NB_Personnel*7)),BD!$H$8)*BD!$I$8)</f>
        <v>0</v>
      </c>
      <c r="H38" s="238">
        <f ca="1">IF(Planning!$BO$15=DATE(AN,3,1),COUNTIF(INDIRECT("Planning!$FC$15:$GF"&amp;16+(NB_Personnel*7)),BD!$H$8)*BD!$I$8,COUNTIF(INDIRECT("Planning!$FD$15:$GG"&amp;16+(NB_Personnel*7)),BD!$H$8)*BD!$I$8)</f>
        <v>0</v>
      </c>
      <c r="I38" s="238">
        <f ca="1">IF(Planning!$BO$15=DATE(AN,3,1),COUNTIF(INDIRECT("Planning!$GG$15:$HK"&amp;16+(NB_Personnel*7)),BD!$H$8)*BD!$I$8,COUNTIF(INDIRECT("Planning!$GH$15:$HL"&amp;16+(NB_Personnel*7)),BD!$H$8)*BD!$I$8)</f>
        <v>0</v>
      </c>
      <c r="J38" s="238">
        <f ca="1">IF(Planning!$BO$15=DATE(AN,3,1),COUNTIF(INDIRECT("Planning!$HL$15:$IP"&amp;16+(NB_Personnel*7)),BD!$H$8)*BD!$I$8,COUNTIF(INDIRECT("Planning!$HM$15:$IQ"&amp;16+(NB_Personnel*7)),BD!$H$8)*BD!$I$8)</f>
        <v>0</v>
      </c>
      <c r="K38" s="238">
        <f ca="1">IF(Planning!$BO$15=DATE(AN,3,1),COUNTIF(INDIRECT("Planning!$IQ$15:$JT"&amp;16+(NB_Personnel*7)),BD!$H$8)*BD!$I$8,COUNTIF(INDIRECT("Planning!$IR$15:$JU"&amp;16+(NB_Personnel*7)),BD!$H$8)*BD!$I$8)</f>
        <v>0</v>
      </c>
      <c r="L38" s="238">
        <f ca="1">IF(Planning!$BO$15=DATE(AN,3,1),COUNTIF(INDIRECT("Planning!$JU$15:$KY"&amp;16+(NB_Personnel*7)),BD!$H$8)*BD!$I$8,COUNTIF(INDIRECT("Planning!$JV$15:$KZ"&amp;16+(NB_Personnel*7)),BD!$H$8)*BD!$I$8)</f>
        <v>0</v>
      </c>
      <c r="M38" s="238">
        <f ca="1">IF(Planning!$BO$15=DATE(AN,3,1),COUNTIF(INDIRECT("Planning!$KZ$15:$MC"&amp;16+(NB_Personnel*7)),BD!$H$8)*BD!$I$8,COUNTIF(INDIRECT("Planning!$LA$15:$MD"&amp;16+(NB_Personnel*7)),BD!$H$8)*BD!$I$8)</f>
        <v>0</v>
      </c>
      <c r="N38" s="238">
        <f ca="1">IF(Planning!$BO$15=DATE(AN,3,1),COUNTIF(INDIRECT("Planning!$MD$15:$NH"&amp;16+(NB_Personnel*7)),BD!$H$8)*BD!$I$8,COUNTIF(INDIRECT("Planning!$ME$15:$NI"&amp;16+(NB_Personnel*7)),BD!$H$8)*BD!$I$8)</f>
        <v>0</v>
      </c>
      <c r="O38" s="238">
        <f ca="1">SUM(C38:N38)</f>
        <v>0</v>
      </c>
    </row>
    <row r="39" spans="1:15" ht="26.25" customHeight="1">
      <c r="A39" s="282"/>
      <c r="B39" s="238" t="s">
        <v>280</v>
      </c>
      <c r="C39" s="238">
        <f ca="1">COUNTIF(INDIRECT("Planning!$H$15:$AL"&amp;16+(NB_Personnel*7)),BD!$H$9)*BD!$I$9</f>
        <v>0</v>
      </c>
      <c r="D39" s="238">
        <f ca="1">IF(Planning!$BO$15=DATE(AN,3,1),COUNTIF(INDIRECT("Planning!$AM$15:$BN"&amp;16+(NB_Personnel*7)),BD!$H$9)*BD!$I$9,COUNTIF(INDIRECT("Planning!$AM$15:$BO"&amp;16+(NB_Personnel*7)),BD!$H$9)*BD!$I$9)</f>
        <v>0</v>
      </c>
      <c r="E39" s="238">
        <f ca="1">IF(Planning!$BO$15=DATE(AN,3,1),COUNTIF(INDIRECT("Planning!$BO$15:$CS"&amp;16+(NB_Personnel*7)),BD!$H$9)*BD!$I$9,COUNTIF(INDIRECT("Planning!$BP$15:$CT"&amp;16+(NB_Personnel*7)),BD!$H$9)*BD!$I$9)</f>
        <v>0</v>
      </c>
      <c r="F39" s="238">
        <f ca="1">IF(Planning!$BO$15=DATE(AN,3,1),COUNTIF(INDIRECT("Planning!$CT$15:$DW"&amp;16+(NB_Personnel*7)),BD!$H$9)*BD!$I$9,COUNTIF(INDIRECT("Planning!$CU$15:$DX"&amp;16+(NB_Personnel*7)),BD!$H$9)*BD!$I$9)</f>
        <v>0</v>
      </c>
      <c r="G39" s="238">
        <f ca="1">IF(Planning!$BO$15=DATE(AN,3,1),COUNTIF(INDIRECT("Planning!$DX$15:$FB"&amp;16+(NB_Personnel*7)),BD!$H$9)*BD!$I$9,COUNTIF(INDIRECT("Planning!$DY$15:$FC"&amp;16+(NB_Personnel*7)),BD!$H$9)*BD!$I$9)</f>
        <v>0</v>
      </c>
      <c r="H39" s="238">
        <f ca="1">IF(Planning!$BO$15=DATE(AN,3,1),COUNTIF(INDIRECT("Planning!$FC$15:$GF"&amp;16+(NB_Personnel*7)),BD!$H$9)*BD!$I$9,COUNTIF(INDIRECT("Planning!$FD$15:$GG"&amp;16+(NB_Personnel*7)),BD!$H$9)*BD!$I$9)</f>
        <v>0</v>
      </c>
      <c r="I39" s="238">
        <f ca="1">IF(Planning!$BO$15=DATE(AN,3,1),COUNTIF(INDIRECT("Planning!$GG$15:$HK"&amp;16+(NB_Personnel*7)),BD!$H$9)*BD!$I$9,COUNTIF(INDIRECT("Planning!$GH$15:$HL"&amp;16+(NB_Personnel*7)),BD!$H$9)*BD!$I$9)</f>
        <v>0</v>
      </c>
      <c r="J39" s="238">
        <f ca="1">IF(Planning!$BO$15=DATE(AN,3,1),COUNTIF(INDIRECT("Planning!$HL$15:$IP"&amp;16+(NB_Personnel*7)),BD!$H$9)*BD!$I$9,COUNTIF(INDIRECT("Planning!$HM$15:$IQ"&amp;16+(NB_Personnel*7)),BD!$H$9)*BD!$I$9)</f>
        <v>0</v>
      </c>
      <c r="K39" s="238">
        <f ca="1">IF(Planning!$BO$15=DATE(AN,3,1),COUNTIF(INDIRECT("Planning!$IQ$15:$JT"&amp;16+(NB_Personnel*7)),BD!$H$9)*BD!$I$9,COUNTIF(INDIRECT("Planning!$IR$15:$JU"&amp;16+(NB_Personnel*7)),BD!$H$9)*BD!$I$9)</f>
        <v>0</v>
      </c>
      <c r="L39" s="238">
        <f ca="1">IF(Planning!$BO$15=DATE(AN,3,1),COUNTIF(INDIRECT("Planning!$JU$15:$KY"&amp;16+(NB_Personnel*7)),BD!$H$9)*BD!$I$9,COUNTIF(INDIRECT("Planning!$JV$15:$KZ"&amp;16+(NB_Personnel*7)),BD!$H$9)*BD!$I$9)</f>
        <v>0</v>
      </c>
      <c r="M39" s="238">
        <f ca="1">IF(Planning!$BO$15=DATE(AN,3,1),COUNTIF(INDIRECT("Planning!$KZ$15:$MC"&amp;16+(NB_Personnel*7)),BD!$H$9)*BD!$I$9,COUNTIF(INDIRECT("Planning!$LA$15:$MD"&amp;16+(NB_Personnel*7)),BD!$H$9)*BD!$I$9)</f>
        <v>0</v>
      </c>
      <c r="N39" s="238">
        <f ca="1">IF(Planning!$BO$15=DATE(AN,3,1),COUNTIF(INDIRECT("Planning!$MD$15:$NH"&amp;16+(NB_Personnel*7)),BD!$H$9)*BD!$I$9,COUNTIF(INDIRECT("Planning!$ME$15:$NI"&amp;16+(NB_Personnel*7)),BD!$H$9)*BD!$I$9)</f>
        <v>0</v>
      </c>
      <c r="O39" s="238">
        <f ca="1">SUM(C39:N39)</f>
        <v>0</v>
      </c>
    </row>
    <row r="40" spans="1:15" ht="26.25" customHeight="1">
      <c r="A40" s="282"/>
      <c r="B40" s="238" t="s">
        <v>281</v>
      </c>
      <c r="C40" s="238">
        <f ca="1">COUNTIF(INDIRECT("Planning!$H$15:$AL"&amp;16+(NB_Personnel*7)),BD!$H$10)*BD!$I$10</f>
        <v>0</v>
      </c>
      <c r="D40" s="238">
        <f ca="1">IF(Planning!$BO$15=DATE(AN,3,1),COUNTIF(INDIRECT("Planning!$AM$15:$BN"&amp;16+(NB_Personnel*7)),BD!$H$10)*BD!$I$10,COUNTIF(INDIRECT("Planning!$AM$15:$BO"&amp;16+(NB_Personnel*7)),BD!$H$10)*BD!$I$10)</f>
        <v>0</v>
      </c>
      <c r="E40" s="238">
        <f ca="1">IF(Planning!$BO$15=DATE(AN,3,1),COUNTIF(INDIRECT("Planning!$BO$15:$CS"&amp;16+(NB_Personnel*7)),BD!$H$10)*BD!$I$10,COUNTIF(INDIRECT("Planning!$BP$15:$CT"&amp;16+(NB_Personnel*7)),BD!$H$10)*BD!$I$10)</f>
        <v>0</v>
      </c>
      <c r="F40" s="238">
        <f ca="1">IF(Planning!$BO$15=DATE(AN,3,1),COUNTIF(INDIRECT("Planning!$CT$15:$DW"&amp;16+(NB_Personnel*7)),BD!$H$10)*BD!$I$10,COUNTIF(INDIRECT("Planning!$CU$15:$DX"&amp;16+(NB_Personnel*7)),BD!$H$10)*BD!$I$10)</f>
        <v>0</v>
      </c>
      <c r="G40" s="238">
        <f ca="1">IF(Planning!$BO$15=DATE(AN,3,1),COUNTIF(INDIRECT("Planning!$DX$15:$FB"&amp;16+(NB_Personnel*7)),BD!$H$10)*BD!$I$10,COUNTIF(INDIRECT("Planning!$DY$15:$FC"&amp;16+(NB_Personnel*7)),BD!$H$10)*BD!$I$10)</f>
        <v>0</v>
      </c>
      <c r="H40" s="238">
        <f ca="1">IF(Planning!$BO$15=DATE(AN,3,1),COUNTIF(INDIRECT("Planning!$FC$15:$GF"&amp;16+(NB_Personnel*7)),BD!$H$10)*BD!$I$10,COUNTIF(INDIRECT("Planning!$FD$15:$GG"&amp;16+(NB_Personnel*7)),BD!$H$10)*BD!$I$10)</f>
        <v>0</v>
      </c>
      <c r="I40" s="238">
        <f ca="1">IF(Planning!$BO$15=DATE(AN,3,1),COUNTIF(INDIRECT("Planning!$GG$15:$HK"&amp;16+(NB_Personnel*7)),BD!$H$10)*BD!$I$10,COUNTIF(INDIRECT("Planning!$GH$15:$HL"&amp;16+(NB_Personnel*7)),BD!$H$10)*BD!$I$10)</f>
        <v>0</v>
      </c>
      <c r="J40" s="238">
        <f ca="1">IF(Planning!$BO$15=DATE(AN,3,1),COUNTIF(INDIRECT("Planning!$HL$15:$IP"&amp;16+(NB_Personnel*7)),BD!$H$10)*BD!$I$10,COUNTIF(INDIRECT("Planning!$HM$15:$IQ"&amp;16+(NB_Personnel*7)),BD!$H$10)*BD!$I$10)</f>
        <v>0</v>
      </c>
      <c r="K40" s="238">
        <f ca="1">IF(Planning!$BO$15=DATE(AN,3,1),COUNTIF(INDIRECT("Planning!$IQ$15:$JT"&amp;16+(NB_Personnel*7)),BD!$H$10)*BD!$I$10,COUNTIF(INDIRECT("Planning!$IR$15:$JU"&amp;16+(NB_Personnel*7)),BD!$H$10)*BD!$I$10)</f>
        <v>0</v>
      </c>
      <c r="L40" s="238">
        <f ca="1">IF(Planning!$BO$15=DATE(AN,3,1),COUNTIF(INDIRECT("Planning!$JU$15:$KY"&amp;16+(NB_Personnel*7)),BD!$H$10)*BD!$I$10,COUNTIF(INDIRECT("Planning!$JV$15:$KZ"&amp;16+(NB_Personnel*7)),BD!$H$10)*BD!$I$10)</f>
        <v>0</v>
      </c>
      <c r="M40" s="238">
        <f ca="1">IF(Planning!$BO$15=DATE(AN,3,1),COUNTIF(INDIRECT("Planning!$KZ$15:$MC"&amp;16+(NB_Personnel*7)),BD!$H$10)*BD!$I$10,COUNTIF(INDIRECT("Planning!$LA$15:$MD"&amp;16+(NB_Personnel*7)),BD!$H$10)*BD!$I$10)</f>
        <v>0</v>
      </c>
      <c r="N40" s="238">
        <f ca="1">IF(Planning!$BO$15=DATE(AN,3,1),COUNTIF(INDIRECT("Planning!$MD$15:$NH"&amp;16+(NB_Personnel*7)),BD!$H$10)*BD!$I$10,COUNTIF(INDIRECT("Planning!$ME$15:$NI"&amp;16+(NB_Personnel*7)),BD!$H$10)*BD!$I$10)</f>
        <v>0</v>
      </c>
      <c r="O40" s="238">
        <f ca="1">SUM(C40:N40)</f>
        <v>0</v>
      </c>
    </row>
    <row r="41" spans="1:15" ht="26.25" customHeight="1">
      <c r="A41" s="282" t="s">
        <v>308</v>
      </c>
      <c r="B41" s="238"/>
      <c r="C41" s="238">
        <f ca="1">COUNTIF(INDIRECT("Planning!$H$15:$AL"&amp;16+(NB_Personnel*7)),BD!$K$2)*BD!$L$2</f>
        <v>0</v>
      </c>
      <c r="D41" s="238">
        <f ca="1">IF(Planning!$BO$15=DATE(AN,3,1),COUNTIF(INDIRECT("Planning!$AM$15:$BN"&amp;16+(NB_Personnel*7)),BD!$K$2)*BD!$L$2,COUNTIF(INDIRECT("Planning!$AM$15:$BO"&amp;16+(NB_Personnel*7)),BD!$K$2)*BD!$L$2)</f>
        <v>0</v>
      </c>
      <c r="E41" s="238">
        <f ca="1">IF(Planning!$BO$15=DATE(AN,3,1),COUNTIF(INDIRECT("Planning!$BO$15:$CS"&amp;16+(NB_Personnel*7)),BD!$K$2)*BD!$L$2,COUNTIF(INDIRECT("Planning!$BP$15:$CT"&amp;16+(NB_Personnel*7)),BD!$K$2)*BD!$L$2)</f>
        <v>0</v>
      </c>
      <c r="F41" s="238">
        <f ca="1">IF(Planning!$BO$15=DATE(AN,3,1),COUNTIF(INDIRECT("Planning!$CT$15:$DW"&amp;16+(NB_Personnel*7)),BD!$K$2)*BD!$L$2,COUNTIF(INDIRECT("Planning!$CU$15:$DX"&amp;16+(NB_Personnel*7)),BD!$K$2)*BD!$L$2)</f>
        <v>0</v>
      </c>
      <c r="G41" s="238">
        <f ca="1">IF(Planning!$BO$15=DATE(AN,3,1),COUNTIF(INDIRECT("Planning!$DX$15:$FB"&amp;16+(NB_Personnel*7)),BD!$K$2)*BD!$L$2,COUNTIF(INDIRECT("Planning!$DY$15:$FC"&amp;16+(NB_Personnel*7)),BD!$K$2)*BD!$L$2)</f>
        <v>0</v>
      </c>
      <c r="H41" s="238">
        <f ca="1">IF(Planning!$BO$15=DATE(AN,3,1),COUNTIF(INDIRECT("Planning!$FC$15:$GF"&amp;16+(NB_Personnel*7)),BD!$K$2)*BD!$L$2,COUNTIF(INDIRECT("Planning!$FD$15:$GG"&amp;16+(NB_Personnel*7)),BD!$K$2)*BD!$L$2)</f>
        <v>0</v>
      </c>
      <c r="I41" s="238">
        <f ca="1">IF(Planning!$BO$15=DATE(AN,3,1),COUNTIF(INDIRECT("Planning!$GG$15:$HK"&amp;16+(NB_Personnel*7)),BD!$K$2)*BD!$L$2,COUNTIF(INDIRECT("Planning!$GH$15:$HL"&amp;16+(NB_Personnel*7)),BD!$K$2)*BD!$L$2)</f>
        <v>0</v>
      </c>
      <c r="J41" s="238">
        <f ca="1">IF(Planning!$BO$15=DATE(AN,3,1),COUNTIF(INDIRECT("Planning!$HL$15:$IP"&amp;16+(NB_Personnel*7)),BD!$K$2)*BD!$L$2,COUNTIF(INDIRECT("Planning!$HM$15:$IQ"&amp;16+(NB_Personnel*7)),BD!$K$2)*BD!$L$2)</f>
        <v>0</v>
      </c>
      <c r="K41" s="238">
        <f ca="1">IF(Planning!$BO$15=DATE(AN,3,1),COUNTIF(INDIRECT("Planning!$IQ$15:$JT"&amp;16+(NB_Personnel*7)),BD!$K$2)*BD!$L$2,COUNTIF(INDIRECT("Planning!$IR$15:$JU"&amp;16+(NB_Personnel*7)),BD!$K$2)*BD!$L$2)</f>
        <v>0</v>
      </c>
      <c r="L41" s="238">
        <f ca="1">IF(Planning!$BO$15=DATE(AN,3,1),COUNTIF(INDIRECT("Planning!$JU$15:$KY"&amp;16+(NB_Personnel*7)),BD!$K$2)*BD!$L$2,COUNTIF(INDIRECT("Planning!$JV$15:$KZ"&amp;16+(NB_Personnel*7)),BD!$K$2)*BD!$L$2)</f>
        <v>0</v>
      </c>
      <c r="M41" s="238">
        <f ca="1">IF(Planning!$BO$15=DATE(AN,3,1),COUNTIF(INDIRECT("Planning!$KZ$15:$MC"&amp;16+(NB_Personnel*7)),BD!$K$2)*BD!$L$2,COUNTIF(INDIRECT("Planning!$LA$15:$MD"&amp;16+(NB_Personnel*7)),BD!$K$2)*BD!$L$2)</f>
        <v>0</v>
      </c>
      <c r="N41" s="238">
        <f ca="1">IF(Planning!$BO$15=DATE(AN,3,1),COUNTIF(INDIRECT("Planning!$MD$15:$NH"&amp;16+(NB_Personnel*7)),BD!$K$2)*BD!$L$2,COUNTIF(INDIRECT("Planning!$ME$15:$NI"&amp;16+(NB_Personnel*7)),BD!$K$2)*BD!$L$2)</f>
        <v>0</v>
      </c>
      <c r="O41" s="238">
        <f ca="1">SUM(C41:N41)</f>
        <v>0</v>
      </c>
    </row>
    <row r="42" spans="1:15" ht="26.25" customHeight="1">
      <c r="A42" s="282"/>
      <c r="B42" s="238"/>
      <c r="C42" s="238">
        <f ca="1">COUNTIF(INDIRECT("Planning!$H$15:$AL"&amp;16+(NB_Personnel*7)),BD!$K$3)*BD!$L$3</f>
        <v>0</v>
      </c>
      <c r="D42" s="238">
        <f ca="1">IF(Planning!$BO$15=DATE(AN,3,1),COUNTIF(INDIRECT("Planning!$AM$15:$BN"&amp;16+(NB_Personnel*7)),BD!$K$3)*BD!$L$3,COUNTIF(INDIRECT("Planning!$AM$15:$BO"&amp;16+(NB_Personnel*7)),BD!$K$3)*BD!$L$3)</f>
        <v>0</v>
      </c>
      <c r="E42" s="238">
        <f ca="1">IF(Planning!$BO$15=DATE(AN,3,1),COUNTIF(INDIRECT("Planning!$BO$15:$CS"&amp;16+(NB_Personnel*7)),BD!$K$3)*BD!$L$3,COUNTIF(INDIRECT("Planning!$BP$15:$CT"&amp;16+(NB_Personnel*7)),BD!$K$3)*BD!$L$3)</f>
        <v>0</v>
      </c>
      <c r="F42" s="238">
        <f ca="1">IF(Planning!$BO$15=DATE(AN,3,1),COUNTIF(INDIRECT("Planning!$CT$15:$DW"&amp;16+(NB_Personnel*7)),BD!$K$3)*BD!$L$3,COUNTIF(INDIRECT("Planning!$CU$15:$DX"&amp;16+(NB_Personnel*7)),BD!$K$3)*BD!$L$3)</f>
        <v>0</v>
      </c>
      <c r="G42" s="238">
        <f ca="1">IF(Planning!$BO$15=DATE(AN,3,1),COUNTIF(INDIRECT("Planning!$DX$15:$FB"&amp;16+(NB_Personnel*7)),BD!$K$3)*BD!$L$3,COUNTIF(INDIRECT("Planning!$DY$15:$FC"&amp;16+(NB_Personnel*7)),BD!$K$3)*BD!$L$3)</f>
        <v>0</v>
      </c>
      <c r="H42" s="238">
        <f ca="1">IF(Planning!$BO$15=DATE(AN,3,1),COUNTIF(INDIRECT("Planning!$FC$15:$GF"&amp;16+(NB_Personnel*7)),BD!$K$3)*BD!$L$3,COUNTIF(INDIRECT("Planning!$FD$15:$GG"&amp;16+(NB_Personnel*7)),BD!$K$3)*BD!$L$3)</f>
        <v>0</v>
      </c>
      <c r="I42" s="238">
        <f ca="1">IF(Planning!$BO$15=DATE(AN,3,1),COUNTIF(INDIRECT("Planning!$GG$15:$HK"&amp;16+(NB_Personnel*7)),BD!$K$3)*BD!$L$3,COUNTIF(INDIRECT("Planning!$GH$15:$HL"&amp;16+(NB_Personnel*7)),BD!$K$3)*BD!$L$3)</f>
        <v>0</v>
      </c>
      <c r="J42" s="238">
        <f ca="1">IF(Planning!$BO$15=DATE(AN,3,1),COUNTIF(INDIRECT("Planning!$HL$15:$IP"&amp;16+(NB_Personnel*7)),BD!$K$3)*BD!$L$3,COUNTIF(INDIRECT("Planning!$HM$15:$IQ"&amp;16+(NB_Personnel*7)),BD!$K$3)*BD!$L$3)</f>
        <v>0</v>
      </c>
      <c r="K42" s="238">
        <f ca="1">IF(Planning!$BO$15=DATE(AN,3,1),COUNTIF(INDIRECT("Planning!$IQ$15:$JT"&amp;16+(NB_Personnel*7)),BD!$K$3)*BD!$L$3,COUNTIF(INDIRECT("Planning!$IR$15:$JU"&amp;16+(NB_Personnel*7)),BD!$K$3)*BD!$L$3)</f>
        <v>0</v>
      </c>
      <c r="L42" s="238">
        <f ca="1">IF(Planning!$BO$15=DATE(AN,3,1),COUNTIF(INDIRECT("Planning!$JU$15:$KY"&amp;16+(NB_Personnel*7)),BD!$K$3)*BD!$L$3,COUNTIF(INDIRECT("Planning!$JV$15:$KZ"&amp;16+(NB_Personnel*7)),BD!$K$3)*BD!$L$3)</f>
        <v>0</v>
      </c>
      <c r="M42" s="238">
        <f ca="1">IF(Planning!$BO$15=DATE(AN,3,1),COUNTIF(INDIRECT("Planning!$KZ$15:$MC"&amp;16+(NB_Personnel*7)),BD!$K$3)*BD!$L$3,COUNTIF(INDIRECT("Planning!$LA$15:$MD"&amp;16+(NB_Personnel*7)),BD!$K$3)*BD!$L$3)</f>
        <v>0</v>
      </c>
      <c r="N42" s="238">
        <f ca="1">IF(Planning!$BO$15=DATE(AN,3,1),COUNTIF(INDIRECT("Planning!$MD$15:$NH"&amp;16+(NB_Personnel*7)),BD!$K$3)*BD!$L$3,COUNTIF(INDIRECT("Planning!$ME$15:$NI"&amp;16+(NB_Personnel*7)),BD!$K$3)*BD!$L$3)</f>
        <v>0</v>
      </c>
      <c r="O42" s="238">
        <f ca="1">SUM(C42:N42)</f>
        <v>0</v>
      </c>
    </row>
    <row r="43" spans="1:15" ht="26.25" customHeight="1">
      <c r="A43" s="282"/>
      <c r="B43" s="238"/>
      <c r="C43" s="238">
        <f ca="1">COUNTIF(INDIRECT("Planning!$H$15:$AL"&amp;16+(NB_Personnel*7)),BD!$K$4)*BD!$L$4</f>
        <v>0</v>
      </c>
      <c r="D43" s="238">
        <f ca="1">IF(Planning!$BO$15=DATE(AN,3,1),COUNTIF(INDIRECT("Planning!$AM$15:$BN"&amp;16+(NB_Personnel*7)),BD!$K$4)*BD!$L$4,COUNTIF(INDIRECT("Planning!$AM$15:$BO"&amp;16+(NB_Personnel*7)),BD!$K$4)*BD!$L$4)</f>
        <v>0</v>
      </c>
      <c r="E43" s="238">
        <f ca="1">IF(Planning!$BO$15=DATE(AN,3,1),COUNTIF(INDIRECT("Planning!$BO$15:$CS"&amp;16+(NB_Personnel*7)),BD!$K$4)*BD!$L$4,COUNTIF(INDIRECT("Planning!$BP$15:$CT"&amp;16+(NB_Personnel*7)),BD!$K$4)*BD!$L$4)</f>
        <v>0</v>
      </c>
      <c r="F43" s="238">
        <f ca="1">IF(Planning!$BO$15=DATE(AN,3,1),COUNTIF(INDIRECT("Planning!$CT$15:$DW"&amp;16+(NB_Personnel*7)),BD!$K$4)*BD!$L$4,COUNTIF(INDIRECT("Planning!$CU$15:$DX"&amp;16+(NB_Personnel*7)),BD!$K$4)*BD!$L$4)</f>
        <v>0</v>
      </c>
      <c r="G43" s="238">
        <f ca="1">IF(Planning!$BO$15=DATE(AN,3,1),COUNTIF(INDIRECT("Planning!$DX$15:$FB"&amp;16+(NB_Personnel*7)),BD!$K$4)*BD!$L$4,COUNTIF(INDIRECT("Planning!$DY$15:$FC"&amp;16+(NB_Personnel*7)),BD!$K$4)*BD!$L$4)</f>
        <v>0</v>
      </c>
      <c r="H43" s="238">
        <f ca="1">IF(Planning!$BO$15=DATE(AN,3,1),COUNTIF(INDIRECT("Planning!$FC$15:$GF"&amp;16+(NB_Personnel*7)),BD!$K$4)*BD!$L$4,COUNTIF(INDIRECT("Planning!$FD$15:$GG"&amp;16+(NB_Personnel*7)),BD!$K$4)*BD!$L$4)</f>
        <v>0</v>
      </c>
      <c r="I43" s="238">
        <f ca="1">IF(Planning!$BO$15=DATE(AN,3,1),COUNTIF(INDIRECT("Planning!$GG$15:$HK"&amp;16+(NB_Personnel*7)),BD!$K$4)*BD!$L$4,COUNTIF(INDIRECT("Planning!$GH$15:$HL"&amp;16+(NB_Personnel*7)),BD!$K$4)*BD!$L$4)</f>
        <v>0</v>
      </c>
      <c r="J43" s="238">
        <f ca="1">IF(Planning!$BO$15=DATE(AN,3,1),COUNTIF(INDIRECT("Planning!$HL$15:$IP"&amp;16+(NB_Personnel*7)),BD!$K$4)*BD!$L$4,COUNTIF(INDIRECT("Planning!$HM$15:$IQ"&amp;16+(NB_Personnel*7)),BD!$K$4)*BD!$L$4)</f>
        <v>0</v>
      </c>
      <c r="K43" s="238">
        <f ca="1">IF(Planning!$BO$15=DATE(AN,3,1),COUNTIF(INDIRECT("Planning!$IQ$15:$JT"&amp;16+(NB_Personnel*7)),BD!$K$4)*BD!$L$4,COUNTIF(INDIRECT("Planning!$IR$15:$JU"&amp;16+(NB_Personnel*7)),BD!$K$4)*BD!$L$4)</f>
        <v>0</v>
      </c>
      <c r="L43" s="238">
        <f ca="1">IF(Planning!$BO$15=DATE(AN,3,1),COUNTIF(INDIRECT("Planning!$JU$15:$KY"&amp;16+(NB_Personnel*7)),BD!$K$4)*BD!$L$4,COUNTIF(INDIRECT("Planning!$JV$15:$KZ"&amp;16+(NB_Personnel*7)),BD!$K$4)*BD!$L$4)</f>
        <v>0</v>
      </c>
      <c r="M43" s="238">
        <f ca="1">IF(Planning!$BO$15=DATE(AN,3,1),COUNTIF(INDIRECT("Planning!$KZ$15:$MC"&amp;16+(NB_Personnel*7)),BD!$K$4)*BD!$L$4,COUNTIF(INDIRECT("Planning!$LA$15:$MD"&amp;16+(NB_Personnel*7)),BD!$K$4)*BD!$L$4)</f>
        <v>0</v>
      </c>
      <c r="N43" s="238">
        <f ca="1">IF(Planning!$BO$15=DATE(AN,3,1),COUNTIF(INDIRECT("Planning!$MD$15:$NH"&amp;16+(NB_Personnel*7)),BD!$K$4)*BD!$L$4,COUNTIF(INDIRECT("Planning!$ME$15:$NI"&amp;16+(NB_Personnel*7)),BD!$K$4)*BD!$L$4)</f>
        <v>0</v>
      </c>
      <c r="O43" s="238">
        <f ca="1">SUM(C43:N43)</f>
        <v>0</v>
      </c>
    </row>
    <row r="44" spans="1:15" ht="26.25" customHeight="1">
      <c r="A44" s="282"/>
      <c r="B44" s="238"/>
      <c r="C44" s="238">
        <f ca="1">COUNTIF(INDIRECT("Planning!$H$15:$AL"&amp;16+(NB_Personnel*7)),BD!$K$5)*BD!$L$5</f>
        <v>0</v>
      </c>
      <c r="D44" s="238">
        <f ca="1">IF(Planning!$BO$15=DATE(AN,3,1),COUNTIF(INDIRECT("Planning!$AM$15:$BN"&amp;16+(NB_Personnel*7)),BD!$K$5)*BD!$L$5,COUNTIF(INDIRECT("Planning!$AM$15:$BO"&amp;16+(NB_Personnel*7)),BD!$K$5)*BD!$L$5)</f>
        <v>0</v>
      </c>
      <c r="E44" s="238">
        <f ca="1">IF(Planning!$BO$15=DATE(AN,3,1),COUNTIF(INDIRECT("Planning!$BO$15:$CS"&amp;16+(NB_Personnel*7)),BD!$K$5)*BD!$L$5,COUNTIF(INDIRECT("Planning!$BP$15:$CT"&amp;16+(NB_Personnel*7)),BD!$K$5)*BD!$L$5)</f>
        <v>0</v>
      </c>
      <c r="F44" s="238">
        <f ca="1">IF(Planning!$BO$15=DATE(AN,3,1),COUNTIF(INDIRECT("Planning!$CT$15:$DW"&amp;16+(NB_Personnel*7)),BD!$K$5)*BD!$L$5,COUNTIF(INDIRECT("Planning!$CU$15:$DX"&amp;16+(NB_Personnel*7)),BD!$K$5)*BD!$L$5)</f>
        <v>0</v>
      </c>
      <c r="G44" s="238">
        <f ca="1">IF(Planning!$BO$15=DATE(AN,3,1),COUNTIF(INDIRECT("Planning!$DX$15:$FB"&amp;16+(NB_Personnel*7)),BD!$K$5)*BD!$L$5,COUNTIF(INDIRECT("Planning!$DY$15:$FC"&amp;16+(NB_Personnel*7)),BD!$K$5)*BD!$L$5)</f>
        <v>0</v>
      </c>
      <c r="H44" s="238">
        <f ca="1">IF(Planning!$BO$15=DATE(AN,3,1),COUNTIF(INDIRECT("Planning!$FC$15:$GF"&amp;16+(NB_Personnel*7)),BD!$K$5)*BD!$L$5,COUNTIF(INDIRECT("Planning!$FD$15:$GG"&amp;16+(NB_Personnel*7)),BD!$K$5)*BD!$L$5)</f>
        <v>0</v>
      </c>
      <c r="I44" s="238">
        <f ca="1">IF(Planning!$BO$15=DATE(AN,3,1),COUNTIF(INDIRECT("Planning!$GG$15:$HK"&amp;16+(NB_Personnel*7)),BD!$K$5)*BD!$L$5,COUNTIF(INDIRECT("Planning!$GH$15:$HL"&amp;16+(NB_Personnel*7)),BD!$K$5)*BD!$L$5)</f>
        <v>0</v>
      </c>
      <c r="J44" s="238">
        <f ca="1">IF(Planning!$BO$15=DATE(AN,3,1),COUNTIF(INDIRECT("Planning!$HL$15:$IP"&amp;16+(NB_Personnel*7)),BD!$K$5)*BD!$L$5,COUNTIF(INDIRECT("Planning!$HM$15:$IQ"&amp;16+(NB_Personnel*7)),BD!$K$5)*BD!$L$5)</f>
        <v>0</v>
      </c>
      <c r="K44" s="238">
        <f ca="1">IF(Planning!$BO$15=DATE(AN,3,1),COUNTIF(INDIRECT("Planning!$IQ$15:$JT"&amp;16+(NB_Personnel*7)),BD!$K$5)*BD!$L$5,COUNTIF(INDIRECT("Planning!$IR$15:$JU"&amp;16+(NB_Personnel*7)),BD!$K$5)*BD!$L$5)</f>
        <v>0</v>
      </c>
      <c r="L44" s="238">
        <f ca="1">IF(Planning!$BO$15=DATE(AN,3,1),COUNTIF(INDIRECT("Planning!$JU$15:$KY"&amp;16+(NB_Personnel*7)),BD!$K$5)*BD!$L$5,COUNTIF(INDIRECT("Planning!$JV$15:$KZ"&amp;16+(NB_Personnel*7)),BD!$K$5)*BD!$L$5)</f>
        <v>0</v>
      </c>
      <c r="M44" s="238">
        <f ca="1">IF(Planning!$BO$15=DATE(AN,3,1),COUNTIF(INDIRECT("Planning!$KZ$15:$MC"&amp;16+(NB_Personnel*7)),BD!$K$5)*BD!$L$5,COUNTIF(INDIRECT("Planning!$LA$15:$MD"&amp;16+(NB_Personnel*7)),BD!$K$5)*BD!$L$5)</f>
        <v>0</v>
      </c>
      <c r="N44" s="238">
        <f ca="1">IF(Planning!$BO$15=DATE(AN,3,1),COUNTIF(INDIRECT("Planning!$MD$15:$NH"&amp;16+(NB_Personnel*7)),BD!$K$5)*BD!$L$5,COUNTIF(INDIRECT("Planning!$ME$15:$NI"&amp;16+(NB_Personnel*7)),BD!$K$5)*BD!$L$5)</f>
        <v>0</v>
      </c>
      <c r="O44" s="238">
        <f ca="1">SUM(C44:N44)</f>
        <v>0</v>
      </c>
    </row>
    <row r="45" spans="1:15" ht="26.25" customHeight="1">
      <c r="A45" s="282"/>
      <c r="B45" s="238"/>
      <c r="C45" s="238">
        <f ca="1">COUNTIF(INDIRECT("Planning!$H$15:$AL"&amp;16+(NB_Personnel*7)),BD!$K$6)*BD!$L$6</f>
        <v>0</v>
      </c>
      <c r="D45" s="238">
        <f ca="1">IF(Planning!$BO$15=DATE(AN,3,1),COUNTIF(INDIRECT("Planning!$AM$15:$BN"&amp;16+(NB_Personnel*7)),BD!$K$6)*BD!$L$6,COUNTIF(INDIRECT("Planning!$AM$15:$BO"&amp;16+(NB_Personnel*7)),BD!$K$6)*BD!$L$6)</f>
        <v>0</v>
      </c>
      <c r="E45" s="238">
        <f ca="1">IF(Planning!$BO$15=DATE(AN,3,1),COUNTIF(INDIRECT("Planning!$BO$15:$CS"&amp;16+(NB_Personnel*7)),BD!$K$6)*BD!$L$6,COUNTIF(INDIRECT("Planning!$BP$15:$CT"&amp;16+(NB_Personnel*7)),BD!$K$6)*BD!$L$6)</f>
        <v>0</v>
      </c>
      <c r="F45" s="238">
        <f ca="1">IF(Planning!$BO$15=DATE(AN,3,1),COUNTIF(INDIRECT("Planning!$CT$15:$DW"&amp;16+(NB_Personnel*7)),BD!$K$6)*BD!$L$6,COUNTIF(INDIRECT("Planning!$CU$15:$DX"&amp;16+(NB_Personnel*7)),BD!$K$6)*BD!$L$6)</f>
        <v>0</v>
      </c>
      <c r="G45" s="238">
        <f ca="1">IF(Planning!$BO$15=DATE(AN,3,1),COUNTIF(INDIRECT("Planning!$DX$15:$FB"&amp;16+(NB_Personnel*7)),BD!$K$6)*BD!$L$6,COUNTIF(INDIRECT("Planning!$DY$15:$FC"&amp;16+(NB_Personnel*7)),BD!$K$6)*BD!$L$6)</f>
        <v>0</v>
      </c>
      <c r="H45" s="238">
        <f ca="1">IF(Planning!$BO$15=DATE(AN,3,1),COUNTIF(INDIRECT("Planning!$FC$15:$GF"&amp;16+(NB_Personnel*7)),BD!$K$6)*BD!$L$6,COUNTIF(INDIRECT("Planning!$FD$15:$GG"&amp;16+(NB_Personnel*7)),BD!$K$6)*BD!$L$6)</f>
        <v>0</v>
      </c>
      <c r="I45" s="238">
        <f ca="1">IF(Planning!$BO$15=DATE(AN,3,1),COUNTIF(INDIRECT("Planning!$GG$15:$HK"&amp;16+(NB_Personnel*7)),BD!$K$6)*BD!$L$6,COUNTIF(INDIRECT("Planning!$GH$15:$HL"&amp;16+(NB_Personnel*7)),BD!$K$6)*BD!$L$6)</f>
        <v>0</v>
      </c>
      <c r="J45" s="238">
        <f ca="1">IF(Planning!$BO$15=DATE(AN,3,1),COUNTIF(INDIRECT("Planning!$HL$15:$IP"&amp;16+(NB_Personnel*7)),BD!$K$6)*BD!$L$6,COUNTIF(INDIRECT("Planning!$HM$15:$IQ"&amp;16+(NB_Personnel*7)),BD!$K$6)*BD!$L$6)</f>
        <v>0</v>
      </c>
      <c r="K45" s="238">
        <f ca="1">IF(Planning!$BO$15=DATE(AN,3,1),COUNTIF(INDIRECT("Planning!$IQ$15:$JT"&amp;16+(NB_Personnel*7)),BD!$K$6)*BD!$L$6,COUNTIF(INDIRECT("Planning!$IR$15:$JU"&amp;16+(NB_Personnel*7)),BD!$K$6)*BD!$L$6)</f>
        <v>0</v>
      </c>
      <c r="L45" s="238">
        <f ca="1">IF(Planning!$BO$15=DATE(AN,3,1),COUNTIF(INDIRECT("Planning!$JU$15:$KY"&amp;16+(NB_Personnel*7)),BD!$K$6)*BD!$L$6,COUNTIF(INDIRECT("Planning!$JV$15:$KZ"&amp;16+(NB_Personnel*7)),BD!$K$6)*BD!$L$6)</f>
        <v>0</v>
      </c>
      <c r="M45" s="238">
        <f ca="1">IF(Planning!$BO$15=DATE(AN,3,1),COUNTIF(INDIRECT("Planning!$KZ$15:$MC"&amp;16+(NB_Personnel*7)),BD!$K$6)*BD!$L$6,COUNTIF(INDIRECT("Planning!$LA$15:$MD"&amp;16+(NB_Personnel*7)),BD!$K$6)*BD!$L$6)</f>
        <v>0</v>
      </c>
      <c r="N45" s="238">
        <f ca="1">IF(Planning!$BO$15=DATE(AN,3,1),COUNTIF(INDIRECT("Planning!$MD$15:$NH"&amp;16+(NB_Personnel*7)),BD!$K$6)*BD!$L$6,COUNTIF(INDIRECT("Planning!$ME$15:$NI"&amp;16+(NB_Personnel*7)),BD!$K$6)*BD!$L$6)</f>
        <v>0</v>
      </c>
      <c r="O45" s="238">
        <f ca="1">SUM(C45:N45)</f>
        <v>0</v>
      </c>
    </row>
    <row r="46" spans="1:15" ht="26.25" customHeight="1">
      <c r="A46" s="282"/>
      <c r="B46" s="238" t="s">
        <v>293</v>
      </c>
      <c r="C46" s="238">
        <f ca="1">COUNTIF(INDIRECT("Planning!$H$15:$AL"&amp;16+(NB_Personnel*7)),BD!$K$7)*BD!$L$7</f>
        <v>0</v>
      </c>
      <c r="D46" s="238">
        <f ca="1">IF(Planning!$BO$15=DATE(AN,3,1),COUNTIF(INDIRECT("Planning!$AM$15:$BN"&amp;16+(NB_Personnel*7)),BD!$K$7)*BD!$L$7,COUNTIF(INDIRECT("Planning!$AM$15:$BO"&amp;16+(NB_Personnel*7)),BD!$K$7)*BD!$L$7)</f>
        <v>0</v>
      </c>
      <c r="E46" s="238">
        <f ca="1">IF(Planning!$BO$15=DATE(AN,3,1),COUNTIF(INDIRECT("Planning!$BO$15:$CS"&amp;16+(NB_Personnel*7)),BD!$K$7)*BD!$L$7,COUNTIF(INDIRECT("Planning!$BP$15:$CT"&amp;16+(NB_Personnel*7)),BD!$K$7)*BD!$L$7)</f>
        <v>0</v>
      </c>
      <c r="F46" s="238">
        <f ca="1">IF(Planning!$BO$15=DATE(AN,3,1),COUNTIF(INDIRECT("Planning!$CT$15:$DW"&amp;16+(NB_Personnel*7)),BD!$K$7)*BD!$L$7,COUNTIF(INDIRECT("Planning!$CU$15:$DX"&amp;16+(NB_Personnel*7)),BD!$K$7)*BD!$L$7)</f>
        <v>0</v>
      </c>
      <c r="G46" s="238">
        <f ca="1">IF(Planning!$BO$15=DATE(AN,3,1),COUNTIF(INDIRECT("Planning!$DX$15:$FB"&amp;16+(NB_Personnel*7)),BD!$K$7)*BD!$L$7,COUNTIF(INDIRECT("Planning!$DY$15:$FC"&amp;16+(NB_Personnel*7)),BD!$K$7)*BD!$L$7)</f>
        <v>4</v>
      </c>
      <c r="H46" s="238">
        <f ca="1">IF(Planning!$BO$15=DATE(AN,3,1),COUNTIF(INDIRECT("Planning!$FC$15:$GF"&amp;16+(NB_Personnel*7)),BD!$K$7)*BD!$L$7,COUNTIF(INDIRECT("Planning!$FD$15:$GG"&amp;16+(NB_Personnel*7)),BD!$K$7)*BD!$L$7)</f>
        <v>0</v>
      </c>
      <c r="I46" s="238">
        <f ca="1">IF(Planning!$BO$15=DATE(AN,3,1),COUNTIF(INDIRECT("Planning!$GG$15:$HK"&amp;16+(NB_Personnel*7)),BD!$K$7)*BD!$L$7,COUNTIF(INDIRECT("Planning!$GH$15:$HL"&amp;16+(NB_Personnel*7)),BD!$K$7)*BD!$L$7)</f>
        <v>0</v>
      </c>
      <c r="J46" s="238">
        <f ca="1">IF(Planning!$BO$15=DATE(AN,3,1),COUNTIF(INDIRECT("Planning!$HL$15:$IP"&amp;16+(NB_Personnel*7)),BD!$K$7)*BD!$L$7,COUNTIF(INDIRECT("Planning!$HM$15:$IQ"&amp;16+(NB_Personnel*7)),BD!$K$7)*BD!$L$7)</f>
        <v>0</v>
      </c>
      <c r="K46" s="238">
        <f ca="1">IF(Planning!$BO$15=DATE(AN,3,1),COUNTIF(INDIRECT("Planning!$IQ$15:$JT"&amp;16+(NB_Personnel*7)),BD!$K$7)*BD!$L$7,COUNTIF(INDIRECT("Planning!$IR$15:$JU"&amp;16+(NB_Personnel*7)),BD!$K$7)*BD!$L$7)</f>
        <v>0</v>
      </c>
      <c r="L46" s="238">
        <f ca="1">IF(Planning!$BO$15=DATE(AN,3,1),COUNTIF(INDIRECT("Planning!$JU$15:$KY"&amp;16+(NB_Personnel*7)),BD!$K$7)*BD!$L$7,COUNTIF(INDIRECT("Planning!$JV$15:$KZ"&amp;16+(NB_Personnel*7)),BD!$K$7)*BD!$L$7)</f>
        <v>0</v>
      </c>
      <c r="M46" s="238">
        <f ca="1">IF(Planning!$BO$15=DATE(AN,3,1),COUNTIF(INDIRECT("Planning!$KZ$15:$MC"&amp;16+(NB_Personnel*7)),BD!$K$7)*BD!$L$7,COUNTIF(INDIRECT("Planning!$LA$15:$MD"&amp;16+(NB_Personnel*7)),BD!$K$7)*BD!$L$7)</f>
        <v>0</v>
      </c>
      <c r="N46" s="238">
        <f ca="1">IF(Planning!$BO$15=DATE(AN,3,1),COUNTIF(INDIRECT("Planning!$MD$15:$NH"&amp;16+(NB_Personnel*7)),BD!$K$7)*BD!$L$7,COUNTIF(INDIRECT("Planning!$ME$15:$NI"&amp;16+(NB_Personnel*7)),BD!$K$7)*BD!$L$7)</f>
        <v>0</v>
      </c>
      <c r="O46" s="238">
        <f ca="1">SUM(C46:N46)</f>
        <v>4</v>
      </c>
    </row>
    <row r="47" spans="1:15" ht="26.25" customHeight="1">
      <c r="A47" s="282"/>
      <c r="B47" s="238"/>
      <c r="C47" s="238">
        <f ca="1">COUNTIF(INDIRECT("Planning!$H$15:$AL"&amp;16+(NB_Personnel*7)),BD!$K$8)*BD!$L$8</f>
        <v>0</v>
      </c>
      <c r="D47" s="238">
        <f ca="1">IF(Planning!$BO$15=DATE(AN,3,1),COUNTIF(INDIRECT("Planning!$AM$15:$BN"&amp;16+(NB_Personnel*7)),BD!$K$8)*BD!$L$8,COUNTIF(INDIRECT("Planning!$AM$15:$BO"&amp;16+(NB_Personnel*7)),BD!$K$8)*BD!$L$8)</f>
        <v>0</v>
      </c>
      <c r="E47" s="238">
        <f ca="1">IF(Planning!$BO$15=DATE(AN,3,1),COUNTIF(INDIRECT("Planning!$BO$15:$CS"&amp;16+(NB_Personnel*7)),BD!$K$8)*BD!$L$8,COUNTIF(INDIRECT("Planning!$BP$15:$CT"&amp;16+(NB_Personnel*7)),BD!$K$8)*BD!$L$8)</f>
        <v>0</v>
      </c>
      <c r="F47" s="238">
        <f ca="1">IF(Planning!$BO$15=DATE(AN,3,1),COUNTIF(INDIRECT("Planning!$CT$15:$DW"&amp;16+(NB_Personnel*7)),BD!$K$8)*BD!$L$8,COUNTIF(INDIRECT("Planning!$CU$15:$DX"&amp;16+(NB_Personnel*7)),BD!$K$8)*BD!$L$8)</f>
        <v>0</v>
      </c>
      <c r="G47" s="238">
        <f ca="1">IF(Planning!$BO$15=DATE(AN,3,1),COUNTIF(INDIRECT("Planning!$DX$15:$FB"&amp;16+(NB_Personnel*7)),BD!$K$8)*BD!$L$8,COUNTIF(INDIRECT("Planning!$DY$15:$FC"&amp;16+(NB_Personnel*7)),BD!$K$8)*BD!$L$8)</f>
        <v>0</v>
      </c>
      <c r="H47" s="238">
        <f ca="1">IF(Planning!$BO$15=DATE(AN,3,1),COUNTIF(INDIRECT("Planning!$FC$15:$GF"&amp;16+(NB_Personnel*7)),BD!$K$8)*BD!$L$8,COUNTIF(INDIRECT("Planning!$FD$15:$GG"&amp;16+(NB_Personnel*7)),BD!$K$8)*BD!$L$8)</f>
        <v>0</v>
      </c>
      <c r="I47" s="238">
        <f ca="1">IF(Planning!$BO$15=DATE(AN,3,1),COUNTIF(INDIRECT("Planning!$GG$15:$HK"&amp;16+(NB_Personnel*7)),BD!$K$8)*BD!$L$8,COUNTIF(INDIRECT("Planning!$GH$15:$HL"&amp;16+(NB_Personnel*7)),BD!$K$8)*BD!$L$8)</f>
        <v>0</v>
      </c>
      <c r="J47" s="238">
        <f ca="1">IF(Planning!$BO$15=DATE(AN,3,1),COUNTIF(INDIRECT("Planning!$HL$15:$IP"&amp;16+(NB_Personnel*7)),BD!$K$8)*BD!$L$8,COUNTIF(INDIRECT("Planning!$HM$15:$IQ"&amp;16+(NB_Personnel*7)),BD!$K$8)*BD!$L$8)</f>
        <v>0</v>
      </c>
      <c r="K47" s="238">
        <f ca="1">IF(Planning!$BO$15=DATE(AN,3,1),COUNTIF(INDIRECT("Planning!$IQ$15:$JT"&amp;16+(NB_Personnel*7)),BD!$K$8)*BD!$L$8,COUNTIF(INDIRECT("Planning!$IR$15:$JU"&amp;16+(NB_Personnel*7)),BD!$K$8)*BD!$L$8)</f>
        <v>0</v>
      </c>
      <c r="L47" s="238">
        <f ca="1">IF(Planning!$BO$15=DATE(AN,3,1),COUNTIF(INDIRECT("Planning!$JU$15:$KY"&amp;16+(NB_Personnel*7)),BD!$K$8)*BD!$L$8,COUNTIF(INDIRECT("Planning!$JV$15:$KZ"&amp;16+(NB_Personnel*7)),BD!$K$8)*BD!$L$8)</f>
        <v>0</v>
      </c>
      <c r="M47" s="238">
        <f ca="1">IF(Planning!$BO$15=DATE(AN,3,1),COUNTIF(INDIRECT("Planning!$KZ$15:$MC"&amp;16+(NB_Personnel*7)),BD!$K$8)*BD!$L$8,COUNTIF(INDIRECT("Planning!$LA$15:$MD"&amp;16+(NB_Personnel*7)),BD!$K$8)*BD!$L$8)</f>
        <v>0</v>
      </c>
      <c r="N47" s="238">
        <f ca="1">IF(Planning!$BO$15=DATE(AN,3,1),COUNTIF(INDIRECT("Planning!$MD$15:$NH"&amp;16+(NB_Personnel*7)),BD!$K$8)*BD!$L$8,COUNTIF(INDIRECT("Planning!$ME$15:$NI"&amp;16+(NB_Personnel*7)),BD!$K$8)*BD!$L$8)</f>
        <v>0</v>
      </c>
      <c r="O47" s="238">
        <f ca="1">SUM(C47:N47)</f>
        <v>0</v>
      </c>
    </row>
    <row r="48" spans="1:15" ht="26.25" customHeight="1">
      <c r="A48" s="282"/>
      <c r="B48" s="238"/>
      <c r="C48" s="238">
        <f ca="1">COUNTIF(INDIRECT("Planning!$H$15:$AL"&amp;16+(NB_Personnel*7)),BD!$K$9)*BD!$L$9</f>
        <v>0</v>
      </c>
      <c r="D48" s="238">
        <f ca="1">IF(Planning!$BO$15=DATE(AN,3,1),COUNTIF(INDIRECT("Planning!$AM$15:$BN"&amp;16+(NB_Personnel*7)),BD!$K$9)*BD!$L$9,COUNTIF(INDIRECT("Planning!$AM$15:$BO"&amp;16+(NB_Personnel*7)),BD!$K$9)*BD!$L$9)</f>
        <v>0</v>
      </c>
      <c r="E48" s="238">
        <f ca="1">IF(Planning!$BO$15=DATE(AN,3,1),COUNTIF(INDIRECT("Planning!$BO$15:$CS"&amp;16+(NB_Personnel*7)),BD!$K$9)*BD!$L$9,COUNTIF(INDIRECT("Planning!$BP$15:$CT"&amp;16+(NB_Personnel*7)),BD!$K$9)*BD!$L$9)</f>
        <v>0</v>
      </c>
      <c r="F48" s="238">
        <f ca="1">IF(Planning!$BO$15=DATE(AN,3,1),COUNTIF(INDIRECT("Planning!$CT$15:$DW"&amp;16+(NB_Personnel*7)),BD!$K$9)*BD!$L$9,COUNTIF(INDIRECT("Planning!$CU$15:$DX"&amp;16+(NB_Personnel*7)),BD!$K$9)*BD!$L$9)</f>
        <v>0</v>
      </c>
      <c r="G48" s="238">
        <f ca="1">IF(Planning!$BO$15=DATE(AN,3,1),COUNTIF(INDIRECT("Planning!$DX$15:$FB"&amp;16+(NB_Personnel*7)),BD!$K$9)*BD!$L$9,COUNTIF(INDIRECT("Planning!$DY$15:$FC"&amp;16+(NB_Personnel*7)),BD!$K$9)*BD!$L$9)</f>
        <v>0</v>
      </c>
      <c r="H48" s="238">
        <f ca="1">IF(Planning!$BO$15=DATE(AN,3,1),COUNTIF(INDIRECT("Planning!$FC$15:$GF"&amp;16+(NB_Personnel*7)),BD!$K$9)*BD!$L$9,COUNTIF(INDIRECT("Planning!$FD$15:$GG"&amp;16+(NB_Personnel*7)),BD!$K$9)*BD!$L$9)</f>
        <v>0</v>
      </c>
      <c r="I48" s="238">
        <f ca="1">IF(Planning!$BO$15=DATE(AN,3,1),COUNTIF(INDIRECT("Planning!$GG$15:$HK"&amp;16+(NB_Personnel*7)),BD!$K$9)*BD!$L$9,COUNTIF(INDIRECT("Planning!$GH$15:$HL"&amp;16+(NB_Personnel*7)),BD!$K$9)*BD!$L$9)</f>
        <v>0</v>
      </c>
      <c r="J48" s="238">
        <f ca="1">IF(Planning!$BO$15=DATE(AN,3,1),COUNTIF(INDIRECT("Planning!$HL$15:$IP"&amp;16+(NB_Personnel*7)),BD!$K$9)*BD!$L$9,COUNTIF(INDIRECT("Planning!$HM$15:$IQ"&amp;16+(NB_Personnel*7)),BD!$K$9)*BD!$L$9)</f>
        <v>0</v>
      </c>
      <c r="K48" s="238">
        <f ca="1">IF(Planning!$BO$15=DATE(AN,3,1),COUNTIF(INDIRECT("Planning!$IQ$15:$JT"&amp;16+(NB_Personnel*7)),BD!$K$9)*BD!$L$9,COUNTIF(INDIRECT("Planning!$IR$15:$JU"&amp;16+(NB_Personnel*7)),BD!$K$9)*BD!$L$9)</f>
        <v>0</v>
      </c>
      <c r="L48" s="238">
        <f ca="1">IF(Planning!$BO$15=DATE(AN,3,1),COUNTIF(INDIRECT("Planning!$JU$15:$KY"&amp;16+(NB_Personnel*7)),BD!$K$9)*BD!$L$9,COUNTIF(INDIRECT("Planning!$JV$15:$KZ"&amp;16+(NB_Personnel*7)),BD!$K$9)*BD!$L$9)</f>
        <v>0</v>
      </c>
      <c r="M48" s="238">
        <f ca="1">IF(Planning!$BO$15=DATE(AN,3,1),COUNTIF(INDIRECT("Planning!$KZ$15:$MC"&amp;16+(NB_Personnel*7)),BD!$K$9)*BD!$L$9,COUNTIF(INDIRECT("Planning!$LA$15:$MD"&amp;16+(NB_Personnel*7)),BD!$K$9)*BD!$L$9)</f>
        <v>0</v>
      </c>
      <c r="N48" s="238">
        <f ca="1">IF(Planning!$BO$15=DATE(AN,3,1),COUNTIF(INDIRECT("Planning!$MD$15:$NH"&amp;16+(NB_Personnel*7)),BD!$K$9)*BD!$L$9,COUNTIF(INDIRECT("Planning!$ME$15:$NI"&amp;16+(NB_Personnel*7)),BD!$K$9)*BD!$L$9)</f>
        <v>0</v>
      </c>
      <c r="O48" s="238">
        <f ca="1">SUM(C48:N48)</f>
        <v>0</v>
      </c>
    </row>
    <row r="49" spans="1:15" ht="26.25" customHeight="1">
      <c r="A49" s="282"/>
      <c r="B49" s="238" t="s">
        <v>294</v>
      </c>
      <c r="C49" s="238">
        <f ca="1">COUNTIF(INDIRECT("Planning!$H$15:$AL"&amp;16+(NB_Personnel*7)),BD!$K$10)*BD!$L$10</f>
        <v>0</v>
      </c>
      <c r="D49" s="238">
        <f ca="1">IF(Planning!$BO$15=DATE(AN,3,1),COUNTIF(INDIRECT("Planning!$AM$15:$BN"&amp;16+(NB_Personnel*7)),BD!$K$10)*BD!$L$10,COUNTIF(INDIRECT("Planning!$AM$15:$BO"&amp;16+(NB_Personnel*7)),BD!$K$10)*BD!$L$10)</f>
        <v>0</v>
      </c>
      <c r="E49" s="238">
        <f ca="1">IF(Planning!$BO$15=DATE(AN,3,1),COUNTIF(INDIRECT("Planning!$BO$15:$CS"&amp;16+(NB_Personnel*7)),BD!$K$10)*BD!$L$10,COUNTIF(INDIRECT("Planning!$BP$15:$CT"&amp;16+(NB_Personnel*7)),BD!$K$10)*BD!$L$10)</f>
        <v>0</v>
      </c>
      <c r="F49" s="238">
        <f ca="1">IF(Planning!$BO$15=DATE(AN,3,1),COUNTIF(INDIRECT("Planning!$CT$15:$DW"&amp;16+(NB_Personnel*7)),BD!$K$10)*BD!$L$10,COUNTIF(INDIRECT("Planning!$CU$15:$DX"&amp;16+(NB_Personnel*7)),BD!$K$10)*BD!$L$10)</f>
        <v>0</v>
      </c>
      <c r="G49" s="238">
        <f ca="1">IF(Planning!$BO$15=DATE(AN,3,1),COUNTIF(INDIRECT("Planning!$DX$15:$FB"&amp;16+(NB_Personnel*7)),BD!$K$10)*BD!$L$10,COUNTIF(INDIRECT("Planning!$DY$15:$FC"&amp;16+(NB_Personnel*7)),BD!$K$10)*BD!$L$10)</f>
        <v>0</v>
      </c>
      <c r="H49" s="238">
        <f ca="1">IF(Planning!$BO$15=DATE(AN,3,1),COUNTIF(INDIRECT("Planning!$FC$15:$GF"&amp;16+(NB_Personnel*7)),BD!$K$10)*BD!$L$10,COUNTIF(INDIRECT("Planning!$FD$15:$GG"&amp;16+(NB_Personnel*7)),BD!$K$10)*BD!$L$10)</f>
        <v>0</v>
      </c>
      <c r="I49" s="238">
        <f ca="1">IF(Planning!$BO$15=DATE(AN,3,1),COUNTIF(INDIRECT("Planning!$GG$15:$HK"&amp;16+(NB_Personnel*7)),BD!$K$10)*BD!$L$10,COUNTIF(INDIRECT("Planning!$GH$15:$HL"&amp;16+(NB_Personnel*7)),BD!$K$10)*BD!$L$10)</f>
        <v>0</v>
      </c>
      <c r="J49" s="238">
        <f ca="1">IF(Planning!$BO$15=DATE(AN,3,1),COUNTIF(INDIRECT("Planning!$HL$15:$IP"&amp;16+(NB_Personnel*7)),BD!$K$10)*BD!$L$10,COUNTIF(INDIRECT("Planning!$HM$15:$IQ"&amp;16+(NB_Personnel*7)),BD!$K$10)*BD!$L$10)</f>
        <v>0</v>
      </c>
      <c r="K49" s="238">
        <f ca="1">IF(Planning!$BO$15=DATE(AN,3,1),COUNTIF(INDIRECT("Planning!$IQ$15:$JT"&amp;16+(NB_Personnel*7)),BD!$K$10)*BD!$L$10,COUNTIF(INDIRECT("Planning!$IR$15:$JU"&amp;16+(NB_Personnel*7)),BD!$K$10)*BD!$L$10)</f>
        <v>0</v>
      </c>
      <c r="L49" s="238">
        <f ca="1">IF(Planning!$BO$15=DATE(AN,3,1),COUNTIF(INDIRECT("Planning!$JU$15:$KY"&amp;16+(NB_Personnel*7)),BD!$K$10)*BD!$L$10,COUNTIF(INDIRECT("Planning!$JV$15:$KZ"&amp;16+(NB_Personnel*7)),BD!$K$10)*BD!$L$10)</f>
        <v>0</v>
      </c>
      <c r="M49" s="238">
        <f ca="1">IF(Planning!$BO$15=DATE(AN,3,1),COUNTIF(INDIRECT("Planning!$KZ$15:$MC"&amp;16+(NB_Personnel*7)),BD!$K$10)*BD!$L$10,COUNTIF(INDIRECT("Planning!$LA$15:$MD"&amp;16+(NB_Personnel*7)),BD!$K$10)*BD!$L$10)</f>
        <v>0</v>
      </c>
      <c r="N49" s="238">
        <f ca="1">IF(Planning!$BO$15=DATE(AN,3,1),COUNTIF(INDIRECT("Planning!$MD$15:$NH"&amp;16+(NB_Personnel*7)),BD!$K$10)*BD!$L$10,COUNTIF(INDIRECT("Planning!$ME$15:$NI"&amp;16+(NB_Personnel*7)),BD!$K$10)*BD!$L$10)</f>
        <v>0</v>
      </c>
      <c r="O49" s="238">
        <f ca="1">SUM(C49:N49)</f>
        <v>0</v>
      </c>
    </row>
    <row r="50" spans="1:15" ht="26.25" customHeight="1">
      <c r="A50" s="282"/>
      <c r="B50" s="238"/>
      <c r="C50" s="238">
        <f ca="1">COUNTIF(INDIRECT("Planning!$H$15:$AL"&amp;16+(NB_Personnel*7)),BD!$K$11)*BD!$L$11</f>
        <v>0</v>
      </c>
      <c r="D50" s="238">
        <f ca="1">IF(Planning!$BO$15=DATE(AN,3,1),COUNTIF(INDIRECT("Planning!$AM$15:$BN"&amp;16+(NB_Personnel*7)),BD!$K$11)*BD!$L$11,COUNTIF(INDIRECT("Planning!$AM$15:$BO"&amp;16+(NB_Personnel*7)),BD!$K$11)*BD!$L$11)</f>
        <v>0</v>
      </c>
      <c r="E50" s="238">
        <f ca="1">IF(Planning!$BO$15=DATE(AN,3,1),COUNTIF(INDIRECT("Planning!$BO$15:$CS"&amp;16+(NB_Personnel*7)),BD!$K$11)*BD!$L$11,COUNTIF(INDIRECT("Planning!$BP$15:$CT"&amp;16+(NB_Personnel*7)),BD!$K$11)*BD!$L$11)</f>
        <v>0</v>
      </c>
      <c r="F50" s="238">
        <f ca="1">IF(Planning!$BO$15=DATE(AN,3,1),COUNTIF(INDIRECT("Planning!$CT$15:$DW"&amp;16+(NB_Personnel*7)),BD!$K$11)*BD!$L$11,COUNTIF(INDIRECT("Planning!$CU$15:$DX"&amp;16+(NB_Personnel*7)),BD!$K$11)*BD!$L$11)</f>
        <v>0</v>
      </c>
      <c r="G50" s="238">
        <f ca="1">IF(Planning!$BO$15=DATE(AN,3,1),COUNTIF(INDIRECT("Planning!$DX$15:$FB"&amp;16+(NB_Personnel*7)),BD!$K$11)*BD!$L$11,COUNTIF(INDIRECT("Planning!$DY$15:$FC"&amp;16+(NB_Personnel*7)),BD!$K$11)*BD!$L$11)</f>
        <v>0</v>
      </c>
      <c r="H50" s="238">
        <f ca="1">IF(Planning!$BO$15=DATE(AN,3,1),COUNTIF(INDIRECT("Planning!$FC$15:$GF"&amp;16+(NB_Personnel*7)),BD!$K$11)*BD!$L$11,COUNTIF(INDIRECT("Planning!$FD$15:$GG"&amp;16+(NB_Personnel*7)),BD!$K$11)*BD!$L$11)</f>
        <v>0</v>
      </c>
      <c r="I50" s="238">
        <f ca="1">IF(Planning!$BO$15=DATE(AN,3,1),COUNTIF(INDIRECT("Planning!$GG$15:$HK"&amp;16+(NB_Personnel*7)),BD!$K$11)*BD!$L$11,COUNTIF(INDIRECT("Planning!$GH$15:$HL"&amp;16+(NB_Personnel*7)),BD!$K$11)*BD!$L$11)</f>
        <v>0</v>
      </c>
      <c r="J50" s="238">
        <f ca="1">IF(Planning!$BO$15=DATE(AN,3,1),COUNTIF(INDIRECT("Planning!$HL$15:$IP"&amp;16+(NB_Personnel*7)),BD!$K$11)*BD!$L$11,COUNTIF(INDIRECT("Planning!$HM$15:$IQ"&amp;16+(NB_Personnel*7)),BD!$K$11)*BD!$L$11)</f>
        <v>0</v>
      </c>
      <c r="K50" s="238">
        <f ca="1">IF(Planning!$BO$15=DATE(AN,3,1),COUNTIF(INDIRECT("Planning!$IQ$15:$JT"&amp;16+(NB_Personnel*7)),BD!$K$11)*BD!$L$11,COUNTIF(INDIRECT("Planning!$IR$15:$JU"&amp;16+(NB_Personnel*7)),BD!$K$11)*BD!$L$11)</f>
        <v>0</v>
      </c>
      <c r="L50" s="238">
        <f ca="1">IF(Planning!$BO$15=DATE(AN,3,1),COUNTIF(INDIRECT("Planning!$JU$15:$KY"&amp;16+(NB_Personnel*7)),BD!$K$11)*BD!$L$11,COUNTIF(INDIRECT("Planning!$JV$15:$KZ"&amp;16+(NB_Personnel*7)),BD!$K$11)*BD!$L$11)</f>
        <v>0</v>
      </c>
      <c r="M50" s="238">
        <f ca="1">IF(Planning!$BO$15=DATE(AN,3,1),COUNTIF(INDIRECT("Planning!$KZ$15:$MC"&amp;16+(NB_Personnel*7)),BD!$K$11)*BD!$L$11,COUNTIF(INDIRECT("Planning!$LA$15:$MD"&amp;16+(NB_Personnel*7)),BD!$K$11)*BD!$L$11)</f>
        <v>0</v>
      </c>
      <c r="N50" s="238">
        <f ca="1">IF(Planning!$BO$15=DATE(AN,3,1),COUNTIF(INDIRECT("Planning!$MD$15:$NH"&amp;16+(NB_Personnel*7)),BD!$K$11)*BD!$L$11,COUNTIF(INDIRECT("Planning!$ME$15:$NI"&amp;16+(NB_Personnel*7)),BD!$K$11)*BD!$L$11)</f>
        <v>0</v>
      </c>
      <c r="O50" s="238">
        <f ca="1">SUM(C50:N50)</f>
        <v>0</v>
      </c>
    </row>
    <row r="51" spans="1:15" ht="26.25" customHeight="1">
      <c r="A51" s="282"/>
      <c r="B51" s="238" t="s">
        <v>295</v>
      </c>
      <c r="C51" s="238">
        <f ca="1">COUNTIF(INDIRECT("Planning!$H$15:$AL"&amp;16+(NB_Personnel*7)),BD!$K$12)*BD!$L$12</f>
        <v>0</v>
      </c>
      <c r="D51" s="238">
        <f ca="1">IF(Planning!$BO$15=DATE(AN,3,1),COUNTIF(INDIRECT("Planning!$AM$15:$BN"&amp;16+(NB_Personnel*7)),BD!$K$12)*BD!$L$12,COUNTIF(INDIRECT("Planning!$AM$15:$BO"&amp;16+(NB_Personnel*7)),BD!$K$12)*BD!$L$12)</f>
        <v>0</v>
      </c>
      <c r="E51" s="238">
        <f ca="1">IF(Planning!$BO$15=DATE(AN,3,1),COUNTIF(INDIRECT("Planning!$BO$15:$CS"&amp;16+(NB_Personnel*7)),BD!$K$12)*BD!$L$12,COUNTIF(INDIRECT("Planning!$BP$15:$CT"&amp;16+(NB_Personnel*7)),BD!$K$12)*BD!$L$12)</f>
        <v>0</v>
      </c>
      <c r="F51" s="238">
        <f ca="1">IF(Planning!$BO$15=DATE(AN,3,1),COUNTIF(INDIRECT("Planning!$CT$15:$DW"&amp;16+(NB_Personnel*7)),BD!$K$12)*BD!$L$12,COUNTIF(INDIRECT("Planning!$CU$15:$DX"&amp;16+(NB_Personnel*7)),BD!$K$12)*BD!$L$12)</f>
        <v>0</v>
      </c>
      <c r="G51" s="238">
        <f ca="1">IF(Planning!$BO$15=DATE(AN,3,1),COUNTIF(INDIRECT("Planning!$DX$15:$FB"&amp;16+(NB_Personnel*7)),BD!$K$12)*BD!$L$12,COUNTIF(INDIRECT("Planning!$DY$15:$FC"&amp;16+(NB_Personnel*7)),BD!$K$12)*BD!$L$12)</f>
        <v>0</v>
      </c>
      <c r="H51" s="238">
        <f ca="1">IF(Planning!$BO$15=DATE(AN,3,1),COUNTIF(INDIRECT("Planning!$FC$15:$GF"&amp;16+(NB_Personnel*7)),BD!$K$12)*BD!$L$12,COUNTIF(INDIRECT("Planning!$FD$15:$GG"&amp;16+(NB_Personnel*7)),BD!$K$12)*BD!$L$12)</f>
        <v>0</v>
      </c>
      <c r="I51" s="238">
        <f ca="1">IF(Planning!$BO$15=DATE(AN,3,1),COUNTIF(INDIRECT("Planning!$GG$15:$HK"&amp;16+(NB_Personnel*7)),BD!$K$12)*BD!$L$12,COUNTIF(INDIRECT("Planning!$GH$15:$HL"&amp;16+(NB_Personnel*7)),BD!$K$12)*BD!$L$12)</f>
        <v>0</v>
      </c>
      <c r="J51" s="238">
        <f ca="1">IF(Planning!$BO$15=DATE(AN,3,1),COUNTIF(INDIRECT("Planning!$HL$15:$IP"&amp;16+(NB_Personnel*7)),BD!$K$12)*BD!$L$12,COUNTIF(INDIRECT("Planning!$HM$15:$IQ"&amp;16+(NB_Personnel*7)),BD!$K$12)*BD!$L$12)</f>
        <v>0</v>
      </c>
      <c r="K51" s="238">
        <f ca="1">IF(Planning!$BO$15=DATE(AN,3,1),COUNTIF(INDIRECT("Planning!$IQ$15:$JT"&amp;16+(NB_Personnel*7)),BD!$K$12)*BD!$L$12,COUNTIF(INDIRECT("Planning!$IR$15:$JU"&amp;16+(NB_Personnel*7)),BD!$K$12)*BD!$L$12)</f>
        <v>0</v>
      </c>
      <c r="L51" s="238">
        <f ca="1">IF(Planning!$BO$15=DATE(AN,3,1),COUNTIF(INDIRECT("Planning!$JU$15:$KY"&amp;16+(NB_Personnel*7)),BD!$K$12)*BD!$L$12,COUNTIF(INDIRECT("Planning!$JV$15:$KZ"&amp;16+(NB_Personnel*7)),BD!$K$12)*BD!$L$12)</f>
        <v>0</v>
      </c>
      <c r="M51" s="238">
        <f ca="1">IF(Planning!$BO$15=DATE(AN,3,1),COUNTIF(INDIRECT("Planning!$KZ$15:$MC"&amp;16+(NB_Personnel*7)),BD!$K$12)*BD!$L$12,COUNTIF(INDIRECT("Planning!$LA$15:$MD"&amp;16+(NB_Personnel*7)),BD!$K$12)*BD!$L$12)</f>
        <v>0</v>
      </c>
      <c r="N51" s="238">
        <f ca="1">IF(Planning!$BO$15=DATE(AN,3,1),COUNTIF(INDIRECT("Planning!$MD$15:$NH"&amp;16+(NB_Personnel*7)),BD!$K$12)*BD!$L$12,COUNTIF(INDIRECT("Planning!$ME$15:$NI"&amp;16+(NB_Personnel*7)),BD!$K$12)*BD!$L$12)</f>
        <v>0</v>
      </c>
      <c r="O51" s="238">
        <f ca="1">SUM(C51:N51)</f>
        <v>0</v>
      </c>
    </row>
    <row r="52" spans="1:15" ht="26.25" customHeight="1">
      <c r="A52" s="282"/>
      <c r="B52" s="238"/>
      <c r="C52" s="238">
        <f ca="1">COUNTIF(INDIRECT("Planning!$H$15:$AL"&amp;16+(NB_Personnel*7)),BD!$K$13)*BD!$L$13</f>
        <v>0</v>
      </c>
      <c r="D52" s="238">
        <f ca="1">IF(Planning!$BO$15=DATE(AN,3,1),COUNTIF(INDIRECT("Planning!$AM$15:$BN"&amp;16+(NB_Personnel*7)),BD!$K$13)*BD!$L$13,COUNTIF(INDIRECT("Planning!$AM$15:$BO"&amp;16+(NB_Personnel*7)),BD!$K$13)*BD!$L$13)</f>
        <v>0</v>
      </c>
      <c r="E52" s="238">
        <f ca="1">IF(Planning!$BO$15=DATE(AN,3,1),COUNTIF(INDIRECT("Planning!$BO$15:$CS"&amp;16+(NB_Personnel*7)),BD!$K$13)*BD!$L$13,COUNTIF(INDIRECT("Planning!$BP$15:$CT"&amp;16+(NB_Personnel*7)),BD!$K$13)*BD!$L$13)</f>
        <v>0</v>
      </c>
      <c r="F52" s="238">
        <f ca="1">IF(Planning!$BO$15=DATE(AN,3,1),COUNTIF(INDIRECT("Planning!$CT$15:$DW"&amp;16+(NB_Personnel*7)),BD!$K$13)*BD!$L$13,COUNTIF(INDIRECT("Planning!$CU$15:$DX"&amp;16+(NB_Personnel*7)),BD!$K$13)*BD!$L$13)</f>
        <v>0</v>
      </c>
      <c r="G52" s="238">
        <f ca="1">IF(Planning!$BO$15=DATE(AN,3,1),COUNTIF(INDIRECT("Planning!$DX$15:$FB"&amp;16+(NB_Personnel*7)),BD!$K$13)*BD!$L$13,COUNTIF(INDIRECT("Planning!$DY$15:$FC"&amp;16+(NB_Personnel*7)),BD!$K$13)*BD!$L$13)</f>
        <v>0</v>
      </c>
      <c r="H52" s="238">
        <f ca="1">IF(Planning!$BO$15=DATE(AN,3,1),COUNTIF(INDIRECT("Planning!$FC$15:$GF"&amp;16+(NB_Personnel*7)),BD!$K$13)*BD!$L$13,COUNTIF(INDIRECT("Planning!$FD$15:$GG"&amp;16+(NB_Personnel*7)),BD!$K$13)*BD!$L$13)</f>
        <v>0</v>
      </c>
      <c r="I52" s="238">
        <f ca="1">IF(Planning!$BO$15=DATE(AN,3,1),COUNTIF(INDIRECT("Planning!$GG$15:$HK"&amp;16+(NB_Personnel*7)),BD!$K$13)*BD!$L$13,COUNTIF(INDIRECT("Planning!$GH$15:$HL"&amp;16+(NB_Personnel*7)),BD!$K$13)*BD!$L$13)</f>
        <v>0</v>
      </c>
      <c r="J52" s="238">
        <f ca="1">IF(Planning!$BO$15=DATE(AN,3,1),COUNTIF(INDIRECT("Planning!$HL$15:$IP"&amp;16+(NB_Personnel*7)),BD!$K$13)*BD!$L$13,COUNTIF(INDIRECT("Planning!$HM$15:$IQ"&amp;16+(NB_Personnel*7)),BD!$K$13)*BD!$L$13)</f>
        <v>0</v>
      </c>
      <c r="K52" s="238">
        <f ca="1">IF(Planning!$BO$15=DATE(AN,3,1),COUNTIF(INDIRECT("Planning!$IQ$15:$JT"&amp;16+(NB_Personnel*7)),BD!$K$13)*BD!$L$13,COUNTIF(INDIRECT("Planning!$IR$15:$JU"&amp;16+(NB_Personnel*7)),BD!$K$13)*BD!$L$13)</f>
        <v>0</v>
      </c>
      <c r="L52" s="238">
        <f ca="1">IF(Planning!$BO$15=DATE(AN,3,1),COUNTIF(INDIRECT("Planning!$JU$15:$KY"&amp;16+(NB_Personnel*7)),BD!$K$13)*BD!$L$13,COUNTIF(INDIRECT("Planning!$JV$15:$KZ"&amp;16+(NB_Personnel*7)),BD!$K$13)*BD!$L$13)</f>
        <v>0</v>
      </c>
      <c r="M52" s="238">
        <f ca="1">IF(Planning!$BO$15=DATE(AN,3,1),COUNTIF(INDIRECT("Planning!$KZ$15:$MC"&amp;16+(NB_Personnel*7)),BD!$K$13)*BD!$L$13,COUNTIF(INDIRECT("Planning!$LA$15:$MD"&amp;16+(NB_Personnel*7)),BD!$K$13)*BD!$L$13)</f>
        <v>0</v>
      </c>
      <c r="N52" s="238">
        <f ca="1">IF(Planning!$BO$15=DATE(AN,3,1),COUNTIF(INDIRECT("Planning!$MD$15:$NH"&amp;16+(NB_Personnel*7)),BD!$K$13)*BD!$L$13,COUNTIF(INDIRECT("Planning!$ME$15:$NI"&amp;16+(NB_Personnel*7)),BD!$K$13)*BD!$L$13)</f>
        <v>0</v>
      </c>
      <c r="O52" s="238">
        <f ca="1">SUM(C52:N52)</f>
        <v>0</v>
      </c>
    </row>
    <row r="53" spans="1:15" ht="26.25" customHeight="1">
      <c r="A53" s="282"/>
      <c r="B53" s="238" t="s">
        <v>296</v>
      </c>
      <c r="C53" s="238">
        <f ca="1">COUNTIF(INDIRECT("Planning!$H$15:$AL"&amp;16+(NB_Personnel*7)),BD!$K$14)*BD!$L$14</f>
        <v>0</v>
      </c>
      <c r="D53" s="238">
        <f ca="1">IF(Planning!$BO$15=DATE(AN,3,1),COUNTIF(INDIRECT("Planning!$AM$15:$BN"&amp;16+(NB_Personnel*7)),BD!$K$14)*BD!$L$14,COUNTIF(INDIRECT("Planning!$AM$15:$BO"&amp;16+(NB_Personnel*7)),BD!$K$14)*BD!$L$14)</f>
        <v>0</v>
      </c>
      <c r="E53" s="238">
        <f ca="1">IF(Planning!$BO$15=DATE(AN,3,1),COUNTIF(INDIRECT("Planning!$BO$15:$CS"&amp;16+(NB_Personnel*7)),BD!$K$14)*BD!$L$14,COUNTIF(INDIRECT("Planning!$BP$15:$CT"&amp;16+(NB_Personnel*7)),BD!$K$14)*BD!$L$14)</f>
        <v>0</v>
      </c>
      <c r="F53" s="238">
        <f ca="1">IF(Planning!$BO$15=DATE(AN,3,1),COUNTIF(INDIRECT("Planning!$CT$15:$DW"&amp;16+(NB_Personnel*7)),BD!$K$14)*BD!$L$14,COUNTIF(INDIRECT("Planning!$CU$15:$DX"&amp;16+(NB_Personnel*7)),BD!$K$14)*BD!$L$14)</f>
        <v>0</v>
      </c>
      <c r="G53" s="238">
        <f ca="1">IF(Planning!$BO$15=DATE(AN,3,1),COUNTIF(INDIRECT("Planning!$DX$15:$FB"&amp;16+(NB_Personnel*7)),BD!$K$14)*BD!$L$14,COUNTIF(INDIRECT("Planning!$DY$15:$FC"&amp;16+(NB_Personnel*7)),BD!$K$14)*BD!$L$14)</f>
        <v>0</v>
      </c>
      <c r="H53" s="238">
        <f ca="1">IF(Planning!$BO$15=DATE(AN,3,1),COUNTIF(INDIRECT("Planning!$FC$15:$GF"&amp;16+(NB_Personnel*7)),BD!$K$14)*BD!$L$14,COUNTIF(INDIRECT("Planning!$FD$15:$GG"&amp;16+(NB_Personnel*7)),BD!$K$14)*BD!$L$14)</f>
        <v>0</v>
      </c>
      <c r="I53" s="238">
        <f ca="1">IF(Planning!$BO$15=DATE(AN,3,1),COUNTIF(INDIRECT("Planning!$GG$15:$HK"&amp;16+(NB_Personnel*7)),BD!$K$14)*BD!$L$14,COUNTIF(INDIRECT("Planning!$GH$15:$HL"&amp;16+(NB_Personnel*7)),BD!$K$14)*BD!$L$14)</f>
        <v>0</v>
      </c>
      <c r="J53" s="238">
        <f ca="1">IF(Planning!$BO$15=DATE(AN,3,1),COUNTIF(INDIRECT("Planning!$HL$15:$IP"&amp;16+(NB_Personnel*7)),BD!$K$14)*BD!$L$14,COUNTIF(INDIRECT("Planning!$HM$15:$IQ"&amp;16+(NB_Personnel*7)),BD!$K$14)*BD!$L$14)</f>
        <v>0</v>
      </c>
      <c r="K53" s="238">
        <f ca="1">IF(Planning!$BO$15=DATE(AN,3,1),COUNTIF(INDIRECT("Planning!$IQ$15:$JT"&amp;16+(NB_Personnel*7)),BD!$K$14)*BD!$L$14,COUNTIF(INDIRECT("Planning!$IR$15:$JU"&amp;16+(NB_Personnel*7)),BD!$K$14)*BD!$L$14)</f>
        <v>0</v>
      </c>
      <c r="L53" s="238">
        <f ca="1">IF(Planning!$BO$15=DATE(AN,3,1),COUNTIF(INDIRECT("Planning!$JU$15:$KY"&amp;16+(NB_Personnel*7)),BD!$K$14)*BD!$L$14,COUNTIF(INDIRECT("Planning!$JV$15:$KZ"&amp;16+(NB_Personnel*7)),BD!$K$14)*BD!$L$14)</f>
        <v>0</v>
      </c>
      <c r="M53" s="238">
        <f ca="1">IF(Planning!$BO$15=DATE(AN,3,1),COUNTIF(INDIRECT("Planning!$KZ$15:$MC"&amp;16+(NB_Personnel*7)),BD!$K$14)*BD!$L$14,COUNTIF(INDIRECT("Planning!$LA$15:$MD"&amp;16+(NB_Personnel*7)),BD!$K$14)*BD!$L$14)</f>
        <v>0</v>
      </c>
      <c r="N53" s="238">
        <f ca="1">IF(Planning!$BO$15=DATE(AN,3,1),COUNTIF(INDIRECT("Planning!$MD$15:$NH"&amp;16+(NB_Personnel*7)),BD!$K$14)*BD!$L$14,COUNTIF(INDIRECT("Planning!$ME$15:$NI"&amp;16+(NB_Personnel*7)),BD!$K$14)*BD!$L$14)</f>
        <v>0</v>
      </c>
      <c r="O53" s="238">
        <f ca="1">SUM(C53:N53)</f>
        <v>0</v>
      </c>
    </row>
    <row r="54" spans="1:15" ht="26.25" customHeight="1">
      <c r="A54" s="282"/>
      <c r="B54" s="238" t="s">
        <v>406</v>
      </c>
      <c r="C54" s="238">
        <f ca="1">COUNTIF(INDIRECT("Planning!$H$15:$AL"&amp;16+(NB_Personnel*7)),BD!$K$15)*BD!$L$15</f>
        <v>0</v>
      </c>
      <c r="D54" s="238">
        <f ca="1">IF(Planning!$BO$15=DATE(AN,3,1),COUNTIF(INDIRECT("Planning!$AM$15:$BN"&amp;16+(NB_Personnel*7)),BD!$K$15)*BD!$L$15,COUNTIF(INDIRECT("Planning!$AM$15:$BO"&amp;16+(NB_Personnel*7)),BD!$K$15)*BD!$L$15)</f>
        <v>0</v>
      </c>
      <c r="E54" s="238">
        <f ca="1">IF(Planning!$BO$15=DATE(AN,3,1),COUNTIF(INDIRECT("Planning!$BO$15:$CS"&amp;16+(NB_Personnel*7)),BD!$K$15)*BD!$L$15,COUNTIF(INDIRECT("Planning!$BP$15:$CT"&amp;16+(NB_Personnel*7)),BD!$K$15)*BD!$L$15)</f>
        <v>0</v>
      </c>
      <c r="F54" s="238">
        <f ca="1">IF(Planning!$BO$15=DATE(AN,3,1),COUNTIF(INDIRECT("Planning!$CT$15:$DW"&amp;16+(NB_Personnel*7)),BD!$K$15)*BD!$L$15,COUNTIF(INDIRECT("Planning!$CU$15:$DX"&amp;16+(NB_Personnel*7)),BD!$K$15)*BD!$L$15)</f>
        <v>0</v>
      </c>
      <c r="G54" s="238">
        <f ca="1">IF(Planning!$BO$15=DATE(AN,3,1),COUNTIF(INDIRECT("Planning!$DX$15:$FB"&amp;16+(NB_Personnel*7)),BD!$K$15)*BD!$L$15,COUNTIF(INDIRECT("Planning!$DY$15:$FC"&amp;16+(NB_Personnel*7)),BD!$K$15)*BD!$L$15)</f>
        <v>0</v>
      </c>
      <c r="H54" s="238">
        <f ca="1">IF(Planning!$BO$15=DATE(AN,3,1),COUNTIF(INDIRECT("Planning!$FC$15:$GF"&amp;16+(NB_Personnel*7)),BD!$K$15)*BD!$L$15,COUNTIF(INDIRECT("Planning!$FD$15:$GG"&amp;16+(NB_Personnel*7)),BD!$K$15)*BD!$L$15)</f>
        <v>0</v>
      </c>
      <c r="I54" s="238">
        <f ca="1">IF(Planning!$BO$15=DATE(AN,3,1),COUNTIF(INDIRECT("Planning!$GG$15:$HK"&amp;16+(NB_Personnel*7)),BD!$K$15)*BD!$L$15,COUNTIF(INDIRECT("Planning!$GH$15:$HL"&amp;16+(NB_Personnel*7)),BD!$K$15)*BD!$L$15)</f>
        <v>0</v>
      </c>
      <c r="J54" s="238">
        <f ca="1">IF(Planning!$BO$15=DATE(AN,3,1),COUNTIF(INDIRECT("Planning!$HL$15:$IP"&amp;16+(NB_Personnel*7)),BD!$K$15)*BD!$L$15,COUNTIF(INDIRECT("Planning!$HM$15:$IQ"&amp;16+(NB_Personnel*7)),BD!$K$15)*BD!$L$15)</f>
        <v>0</v>
      </c>
      <c r="K54" s="238">
        <f ca="1">IF(Planning!$BO$15=DATE(AN,3,1),COUNTIF(INDIRECT("Planning!$IQ$15:$JT"&amp;16+(NB_Personnel*7)),BD!$K$15)*BD!$L$15,COUNTIF(INDIRECT("Planning!$IR$15:$JU"&amp;16+(NB_Personnel*7)),BD!$K$15)*BD!$L$15)</f>
        <v>0</v>
      </c>
      <c r="L54" s="238">
        <f ca="1">IF(Planning!$BO$15=DATE(AN,3,1),COUNTIF(INDIRECT("Planning!$JU$15:$KY"&amp;16+(NB_Personnel*7)),BD!$K$15)*BD!$L$15,COUNTIF(INDIRECT("Planning!$JV$15:$KZ"&amp;16+(NB_Personnel*7)),BD!$K$15)*BD!$L$15)</f>
        <v>0</v>
      </c>
      <c r="M54" s="238">
        <f ca="1">IF(Planning!$BO$15=DATE(AN,3,1),COUNTIF(INDIRECT("Planning!$KZ$15:$MC"&amp;16+(NB_Personnel*7)),BD!$K$15)*BD!$L$15,COUNTIF(INDIRECT("Planning!$LA$15:$MD"&amp;16+(NB_Personnel*7)),BD!$K$15)*BD!$L$15)</f>
        <v>0</v>
      </c>
      <c r="N54" s="238">
        <f ca="1">IF(Planning!$BO$15=DATE(AN,3,1),COUNTIF(INDIRECT("Planning!$MD$15:$NH"&amp;16+(NB_Personnel*7)),BD!$K$15)*BD!$L$15,COUNTIF(INDIRECT("Planning!$ME$15:$NI"&amp;16+(NB_Personnel*7)),BD!$K$15)*BD!$L$15)</f>
        <v>0</v>
      </c>
      <c r="O54" s="238">
        <f ca="1">SUM(C54:N54)</f>
        <v>0</v>
      </c>
    </row>
    <row r="55" spans="1:15" ht="26.25" customHeight="1">
      <c r="A55" s="282"/>
      <c r="B55" s="238" t="s">
        <v>407</v>
      </c>
      <c r="C55" s="238">
        <f ca="1">COUNTIF(INDIRECT("Planning!$H$15:$AL"&amp;16+(NB_Personnel*7)),BD!$K$16)*BD!$L$16</f>
        <v>0</v>
      </c>
      <c r="D55" s="238">
        <f ca="1">IF(Planning!$BO$15=DATE(AN,3,1),COUNTIF(INDIRECT("Planning!$AM$15:$BN"&amp;16+(NB_Personnel*7)),BD!$K$16)*BD!$L$16,COUNTIF(INDIRECT("Planning!$AM$15:$BO"&amp;16+(NB_Personnel*7)),BD!$K$16)*BD!$L$16)</f>
        <v>0</v>
      </c>
      <c r="E55" s="238">
        <f ca="1">IF(Planning!$BO$15=DATE(AN,3,1),COUNTIF(INDIRECT("Planning!$BO$15:$CS"&amp;16+(NB_Personnel*7)),BD!$K$16)*BD!$L$16,COUNTIF(INDIRECT("Planning!$BP$15:$CT"&amp;16+(NB_Personnel*7)),BD!$K$16)*BD!$L$16)</f>
        <v>0</v>
      </c>
      <c r="F55" s="238">
        <f ca="1">IF(Planning!$BO$15=DATE(AN,3,1),COUNTIF(INDIRECT("Planning!$CT$15:$DW"&amp;16+(NB_Personnel*7)),BD!$K$16)*BD!$L$16,COUNTIF(INDIRECT("Planning!$CU$15:$DX"&amp;16+(NB_Personnel*7)),BD!$K$16)*BD!$L$16)</f>
        <v>0</v>
      </c>
      <c r="G55" s="238">
        <f ca="1">IF(Planning!$BO$15=DATE(AN,3,1),COUNTIF(INDIRECT("Planning!$DX$15:$FB"&amp;16+(NB_Personnel*7)),BD!$K$16)*BD!$L$16,COUNTIF(INDIRECT("Planning!$DY$15:$FC"&amp;16+(NB_Personnel*7)),BD!$K$16)*BD!$L$16)</f>
        <v>0</v>
      </c>
      <c r="H55" s="238">
        <f ca="1">IF(Planning!$BO$15=DATE(AN,3,1),COUNTIF(INDIRECT("Planning!$FC$15:$GF"&amp;16+(NB_Personnel*7)),BD!$K$16)*BD!$L$16,COUNTIF(INDIRECT("Planning!$FD$15:$GG"&amp;16+(NB_Personnel*7)),BD!$K$16)*BD!$L$16)</f>
        <v>0</v>
      </c>
      <c r="I55" s="238">
        <f ca="1">IF(Planning!$BO$15=DATE(AN,3,1),COUNTIF(INDIRECT("Planning!$GG$15:$HK"&amp;16+(NB_Personnel*7)),BD!$K$16)*BD!$L$16,COUNTIF(INDIRECT("Planning!$GH$15:$HL"&amp;16+(NB_Personnel*7)),BD!$K$16)*BD!$L$16)</f>
        <v>0</v>
      </c>
      <c r="J55" s="238">
        <f ca="1">IF(Planning!$BO$15=DATE(AN,3,1),COUNTIF(INDIRECT("Planning!$HL$15:$IP"&amp;16+(NB_Personnel*7)),BD!$K$16)*BD!$L$16,COUNTIF(INDIRECT("Planning!$HM$15:$IQ"&amp;16+(NB_Personnel*7)),BD!$K$16)*BD!$L$16)</f>
        <v>0</v>
      </c>
      <c r="K55" s="238">
        <f ca="1">IF(Planning!$BO$15=DATE(AN,3,1),COUNTIF(INDIRECT("Planning!$IQ$15:$JT"&amp;16+(NB_Personnel*7)),BD!$K$16)*BD!$L$16,COUNTIF(INDIRECT("Planning!$IR$15:$JU"&amp;16+(NB_Personnel*7)),BD!$K$16)*BD!$L$16)</f>
        <v>0</v>
      </c>
      <c r="L55" s="238">
        <f ca="1">IF(Planning!$BO$15=DATE(AN,3,1),COUNTIF(INDIRECT("Planning!$JU$15:$KY"&amp;16+(NB_Personnel*7)),BD!$K$16)*BD!$L$16,COUNTIF(INDIRECT("Planning!$JV$15:$KZ"&amp;16+(NB_Personnel*7)),BD!$K$16)*BD!$L$16)</f>
        <v>0</v>
      </c>
      <c r="M55" s="238">
        <f ca="1">IF(Planning!$BO$15=DATE(AN,3,1),COUNTIF(INDIRECT("Planning!$KZ$15:$MC"&amp;16+(NB_Personnel*7)),BD!$K$16)*BD!$L$16,COUNTIF(INDIRECT("Planning!$LA$15:$MD"&amp;16+(NB_Personnel*7)),BD!$K$16)*BD!$L$16)</f>
        <v>0</v>
      </c>
      <c r="N55" s="238">
        <f ca="1">IF(Planning!$BO$15=DATE(AN,3,1),COUNTIF(INDIRECT("Planning!$MD$15:$NH"&amp;16+(NB_Personnel*7)),BD!$K$16)*BD!$L$16,COUNTIF(INDIRECT("Planning!$ME$15:$NI"&amp;16+(NB_Personnel*7)),BD!$K$16)*BD!$L$16)</f>
        <v>0</v>
      </c>
      <c r="O55" s="238">
        <f ca="1">SUM(C55:N55)</f>
        <v>0</v>
      </c>
    </row>
    <row r="56" spans="1:15" ht="26.25" customHeight="1">
      <c r="A56" s="282" t="s">
        <v>309</v>
      </c>
      <c r="B56" s="238" t="s">
        <v>314</v>
      </c>
      <c r="C56" s="238">
        <f ca="1">COUNTIF(INDIRECT("Planning!$H$15:$AL"&amp;16+(NB_Personnel*7)),BD!$N$2)*BD!$O$2</f>
        <v>0</v>
      </c>
      <c r="D56" s="238">
        <f ca="1">IF(Planning!$BO$15=DATE(AN,3,1),COUNTIF(INDIRECT("Planning!$AM$15:$BN"&amp;16+(NB_Personnel*7)),BD!$N$2)*BD!$O$2,COUNTIF(INDIRECT("Planning!$AM$15:$BO"&amp;16+(NB_Personnel*7)),BD!$N$2)*BD!$O$2)</f>
        <v>0</v>
      </c>
      <c r="E56" s="238">
        <f ca="1">IF(Planning!$BO$15=DATE(AN,3,1),COUNTIF(INDIRECT("Planning!$BO$15:$CS"&amp;16+(NB_Personnel*7)),BD!$N$2)*BD!$O$2,COUNTIF(INDIRECT("Planning!$BP$15:$CT"&amp;16+(NB_Personnel*7)),BD!$N$2)*BD!$O$2)</f>
        <v>0</v>
      </c>
      <c r="F56" s="238">
        <f ca="1">IF(Planning!$BO$15=DATE(AN,3,1),COUNTIF(INDIRECT("Planning!$CT$15:$DW"&amp;16+(NB_Personnel*7)),BD!$N$2)*BD!$O$2,COUNTIF(INDIRECT("Planning!$CU$15:$DX"&amp;16+(NB_Personnel*7)),BD!$N$2)*BD!$O$2)</f>
        <v>0</v>
      </c>
      <c r="G56" s="238">
        <f ca="1">IF(Planning!$BO$15=DATE(AN,3,1),COUNTIF(INDIRECT("Planning!$DX$15:$FB"&amp;16+(NB_Personnel*7)),BD!$N$2)*BD!$O$2,COUNTIF(INDIRECT("Planning!$DY$15:$FC"&amp;16+(NB_Personnel*7)),BD!$N$2)*BD!$O$2)</f>
        <v>0</v>
      </c>
      <c r="H56" s="238">
        <f ca="1">IF(Planning!$BO$15=DATE(AN,3,1),COUNTIF(INDIRECT("Planning!$FC$15:$GF"&amp;16+(NB_Personnel*7)),BD!$N$2)*BD!$O$2,COUNTIF(INDIRECT("Planning!$FD$15:$GG"&amp;16+(NB_Personnel*7)),BD!$N$2)*BD!$O$2)</f>
        <v>0</v>
      </c>
      <c r="I56" s="238">
        <f ca="1">IF(Planning!$BO$15=DATE(AN,3,1),COUNTIF(INDIRECT("Planning!$GG$15:$HK"&amp;16+(NB_Personnel*7)),BD!$N$2)*BD!$O$2,COUNTIF(INDIRECT("Planning!$GH$15:$HL"&amp;16+(NB_Personnel*7)),BD!$N$2)*BD!$O$2)</f>
        <v>0</v>
      </c>
      <c r="J56" s="238">
        <f ca="1">IF(Planning!$BO$15=DATE(AN,3,1),COUNTIF(INDIRECT("Planning!$HL$15:$IP"&amp;16+(NB_Personnel*7)),BD!$N$2)*BD!$O$2,COUNTIF(INDIRECT("Planning!$HM$15:$IQ"&amp;16+(NB_Personnel*7)),BD!$N$2)*BD!$O$2)</f>
        <v>0</v>
      </c>
      <c r="K56" s="238">
        <f ca="1">IF(Planning!$BO$15=DATE(AN,3,1),COUNTIF(INDIRECT("Planning!$IQ$15:$JT"&amp;16+(NB_Personnel*7)),BD!$N$2)*BD!$O$2,COUNTIF(INDIRECT("Planning!$IR$15:$JU"&amp;16+(NB_Personnel*7)),BD!$N$2)*BD!$O$2)</f>
        <v>0</v>
      </c>
      <c r="L56" s="238">
        <f ca="1">IF(Planning!$BO$15=DATE(AN,3,1),COUNTIF(INDIRECT("Planning!$JU$15:$KY"&amp;16+(NB_Personnel*7)),BD!$N$2)*BD!$O$2,COUNTIF(INDIRECT("Planning!$JV$15:$KZ"&amp;16+(NB_Personnel*7)),BD!$N$2)*BD!$O$2)</f>
        <v>0</v>
      </c>
      <c r="M56" s="238">
        <f ca="1">IF(Planning!$BO$15=DATE(AN,3,1),COUNTIF(INDIRECT("Planning!$KZ$15:$MC"&amp;16+(NB_Personnel*7)),BD!$N$2)*BD!$O$2,COUNTIF(INDIRECT("Planning!$LA$15:$MD"&amp;16+(NB_Personnel*7)),BD!$N$2)*BD!$O$2)</f>
        <v>0</v>
      </c>
      <c r="N56" s="238">
        <f ca="1">IF(Planning!$BO$15=DATE(AN,3,1),COUNTIF(INDIRECT("Planning!$MD$15:$NH"&amp;16+(NB_Personnel*7)),BD!$N$2)*BD!$O$2,COUNTIF(INDIRECT("Planning!$ME$15:$NI"&amp;16+(NB_Personnel*7)),BD!$N$2)*BD!$O$2)</f>
        <v>0</v>
      </c>
      <c r="O56" s="238">
        <f ca="1">SUM(C56:N56)</f>
        <v>0</v>
      </c>
    </row>
    <row r="57" spans="1:15" ht="26.25" customHeight="1">
      <c r="A57" s="282"/>
      <c r="B57" s="238" t="s">
        <v>321</v>
      </c>
      <c r="C57" s="238">
        <f ca="1">COUNTIF(INDIRECT("Planning!$H$15:$AL"&amp;16+(NB_Personnel*7)),BD!$N$3)*BD!$O$3</f>
        <v>0</v>
      </c>
      <c r="D57" s="238">
        <f ca="1">IF(Planning!$BO$15=DATE(AN,3,1),COUNTIF(INDIRECT("Planning!$AM$15:$BN"&amp;16+(NB_Personnel*7)),BD!$N$3)*BD!$O$3,COUNTIF(INDIRECT("Planning!$AM$15:$BO"&amp;16+(NB_Personnel*7)),BD!$N$3)*BD!$O$3)</f>
        <v>0</v>
      </c>
      <c r="E57" s="238">
        <f ca="1">IF(Planning!$BO$15=DATE(AN,3,1),COUNTIF(INDIRECT("Planning!$BO$15:$CS"&amp;16+(NB_Personnel*7)),BD!$N$3)*BD!$O$3,COUNTIF(INDIRECT("Planning!$BP$15:$CT"&amp;16+(NB_Personnel*7)),BD!$N$3)*BD!$O$3)</f>
        <v>0</v>
      </c>
      <c r="F57" s="238">
        <f ca="1">IF(Planning!$BO$15=DATE(AN,3,1),COUNTIF(INDIRECT("Planning!$CT$15:$DW"&amp;16+(NB_Personnel*7)),BD!$N$3)*BD!$O$3,COUNTIF(INDIRECT("Planning!$CU$15:$DX"&amp;16+(NB_Personnel*7)),BD!$N$3)*BD!$O$3)</f>
        <v>0</v>
      </c>
      <c r="G57" s="238">
        <f ca="1">IF(Planning!$BO$15=DATE(AN,3,1),COUNTIF(INDIRECT("Planning!$DX$15:$FB"&amp;16+(NB_Personnel*7)),BD!$N$3)*BD!$O$3,COUNTIF(INDIRECT("Planning!$DY$15:$FC"&amp;16+(NB_Personnel*7)),BD!$N$3)*BD!$O$3)</f>
        <v>0</v>
      </c>
      <c r="H57" s="238">
        <f ca="1">IF(Planning!$BO$15=DATE(AN,3,1),COUNTIF(INDIRECT("Planning!$FC$15:$GF"&amp;16+(NB_Personnel*7)),BD!$N$3)*BD!$O$3,COUNTIF(INDIRECT("Planning!$FD$15:$GG"&amp;16+(NB_Personnel*7)),BD!$N$3)*BD!$O$3)</f>
        <v>0</v>
      </c>
      <c r="I57" s="238">
        <f ca="1">IF(Planning!$BO$15=DATE(AN,3,1),COUNTIF(INDIRECT("Planning!$GG$15:$HK"&amp;16+(NB_Personnel*7)),BD!$N$3)*BD!$O$3,COUNTIF(INDIRECT("Planning!$GH$15:$HL"&amp;16+(NB_Personnel*7)),BD!$N$3)*BD!$O$3)</f>
        <v>0</v>
      </c>
      <c r="J57" s="238">
        <f ca="1">IF(Planning!$BO$15=DATE(AN,3,1),COUNTIF(INDIRECT("Planning!$HL$15:$IP"&amp;16+(NB_Personnel*7)),BD!$N$3)*BD!$O$3,COUNTIF(INDIRECT("Planning!$HM$15:$IQ"&amp;16+(NB_Personnel*7)),BD!$N$3)*BD!$O$3)</f>
        <v>0</v>
      </c>
      <c r="K57" s="238">
        <f ca="1">IF(Planning!$BO$15=DATE(AN,3,1),COUNTIF(INDIRECT("Planning!$IQ$15:$JT"&amp;16+(NB_Personnel*7)),BD!$N$3)*BD!$O$3,COUNTIF(INDIRECT("Planning!$IR$15:$JU"&amp;16+(NB_Personnel*7)),BD!$N$3)*BD!$O$3)</f>
        <v>0</v>
      </c>
      <c r="L57" s="238">
        <f ca="1">IF(Planning!$BO$15=DATE(AN,3,1),COUNTIF(INDIRECT("Planning!$JU$15:$KY"&amp;16+(NB_Personnel*7)),BD!$N$3)*BD!$O$3,COUNTIF(INDIRECT("Planning!$JV$15:$KZ"&amp;16+(NB_Personnel*7)),BD!$N$3)*BD!$O$3)</f>
        <v>0</v>
      </c>
      <c r="M57" s="238">
        <f ca="1">IF(Planning!$BO$15=DATE(AN,3,1),COUNTIF(INDIRECT("Planning!$KZ$15:$MC"&amp;16+(NB_Personnel*7)),BD!$N$3)*BD!$O$3,COUNTIF(INDIRECT("Planning!$LA$15:$MD"&amp;16+(NB_Personnel*7)),BD!$N$3)*BD!$O$3)</f>
        <v>0</v>
      </c>
      <c r="N57" s="238">
        <f ca="1">IF(Planning!$BO$15=DATE(AN,3,1),COUNTIF(INDIRECT("Planning!$MD$15:$NH"&amp;16+(NB_Personnel*7)),BD!$N$3)*BD!$O$3,COUNTIF(INDIRECT("Planning!$ME$15:$NI"&amp;16+(NB_Personnel*7)),BD!$N$3)*BD!$O$3)</f>
        <v>0</v>
      </c>
      <c r="O57" s="238">
        <f ca="1">SUM(C57:N57)</f>
        <v>0</v>
      </c>
    </row>
    <row r="58" spans="1:15" ht="26.25" customHeight="1">
      <c r="A58" s="282"/>
      <c r="B58" s="238" t="s">
        <v>328</v>
      </c>
      <c r="C58" s="238">
        <f ca="1">COUNTIF(INDIRECT("Planning!$H$15:$AL"&amp;16+(NB_Personnel*7)),BD!$N$4)*BD!$O$4</f>
        <v>0</v>
      </c>
      <c r="D58" s="238">
        <f ca="1">IF(Planning!$BO$15=DATE(AN,3,1),COUNTIF(INDIRECT("Planning!$AM$15:$BN"&amp;16+(NB_Personnel*7)),BD!$N$4)*BD!$O$4,COUNTIF(INDIRECT("Planning!$AM$15:$BO"&amp;16+(NB_Personnel*7)),BD!$N$4)*BD!$O$4)</f>
        <v>0</v>
      </c>
      <c r="E58" s="238">
        <f ca="1">IF(Planning!$BO$15=DATE(AN,3,1),COUNTIF(INDIRECT("Planning!$BO$15:$CS"&amp;16+(NB_Personnel*7)),BD!$N$4)*BD!$O$4,COUNTIF(INDIRECT("Planning!$BP$15:$CT"&amp;16+(NB_Personnel*7)),BD!$N$4)*BD!$O$4)</f>
        <v>0</v>
      </c>
      <c r="F58" s="238">
        <f ca="1">IF(Planning!$BO$15=DATE(AN,3,1),COUNTIF(INDIRECT("Planning!$CT$15:$DW"&amp;16+(NB_Personnel*7)),BD!$N$4)*BD!$O$4,COUNTIF(INDIRECT("Planning!$CU$15:$DX"&amp;16+(NB_Personnel*7)),BD!$N$4)*BD!$O$4)</f>
        <v>0</v>
      </c>
      <c r="G58" s="238">
        <f ca="1">IF(Planning!$BO$15=DATE(AN,3,1),COUNTIF(INDIRECT("Planning!$DX$15:$FB"&amp;16+(NB_Personnel*7)),BD!$N$4)*BD!$O$4,COUNTIF(INDIRECT("Planning!$DY$15:$FC"&amp;16+(NB_Personnel*7)),BD!$N$4)*BD!$O$4)</f>
        <v>0</v>
      </c>
      <c r="H58" s="238">
        <f ca="1">IF(Planning!$BO$15=DATE(AN,3,1),COUNTIF(INDIRECT("Planning!$FC$15:$GF"&amp;16+(NB_Personnel*7)),BD!$N$4)*BD!$O$4,COUNTIF(INDIRECT("Planning!$FD$15:$GG"&amp;16+(NB_Personnel*7)),BD!$N$4)*BD!$O$4)</f>
        <v>0</v>
      </c>
      <c r="I58" s="238">
        <f ca="1">IF(Planning!$BO$15=DATE(AN,3,1),COUNTIF(INDIRECT("Planning!$GG$15:$HK"&amp;16+(NB_Personnel*7)),BD!$N$4)*BD!$O$4,COUNTIF(INDIRECT("Planning!$GH$15:$HL"&amp;16+(NB_Personnel*7)),BD!$N$4)*BD!$O$4)</f>
        <v>0</v>
      </c>
      <c r="J58" s="238">
        <f ca="1">IF(Planning!$BO$15=DATE(AN,3,1),COUNTIF(INDIRECT("Planning!$HL$15:$IP"&amp;16+(NB_Personnel*7)),BD!$N$4)*BD!$O$4,COUNTIF(INDIRECT("Planning!$HM$15:$IQ"&amp;16+(NB_Personnel*7)),BD!$N$4)*BD!$O$4)</f>
        <v>0</v>
      </c>
      <c r="K58" s="238">
        <f ca="1">IF(Planning!$BO$15=DATE(AN,3,1),COUNTIF(INDIRECT("Planning!$IQ$15:$JT"&amp;16+(NB_Personnel*7)),BD!$N$4)*BD!$O$4,COUNTIF(INDIRECT("Planning!$IR$15:$JU"&amp;16+(NB_Personnel*7)),BD!$N$4)*BD!$O$4)</f>
        <v>0</v>
      </c>
      <c r="L58" s="238">
        <f ca="1">IF(Planning!$BO$15=DATE(AN,3,1),COUNTIF(INDIRECT("Planning!$JU$15:$KY"&amp;16+(NB_Personnel*7)),BD!$N$4)*BD!$O$4,COUNTIF(INDIRECT("Planning!$JV$15:$KZ"&amp;16+(NB_Personnel*7)),BD!$N$4)*BD!$O$4)</f>
        <v>0</v>
      </c>
      <c r="M58" s="238">
        <f ca="1">IF(Planning!$BO$15=DATE(AN,3,1),COUNTIF(INDIRECT("Planning!$KZ$15:$MC"&amp;16+(NB_Personnel*7)),BD!$N$4)*BD!$O$4,COUNTIF(INDIRECT("Planning!$LA$15:$MD"&amp;16+(NB_Personnel*7)),BD!$N$4)*BD!$O$4)</f>
        <v>0</v>
      </c>
      <c r="N58" s="238">
        <f ca="1">IF(Planning!$BO$15=DATE(AN,3,1),COUNTIF(INDIRECT("Planning!$MD$15:$NH"&amp;16+(NB_Personnel*7)),BD!$N$4)*BD!$O$4,COUNTIF(INDIRECT("Planning!$ME$15:$NI"&amp;16+(NB_Personnel*7)),BD!$N$4)*BD!$O$4)</f>
        <v>0</v>
      </c>
      <c r="O58" s="238">
        <f ca="1">SUM(C58:N58)</f>
        <v>0</v>
      </c>
    </row>
    <row r="59" spans="1:15" ht="26.25" customHeight="1">
      <c r="A59" s="282"/>
      <c r="B59" s="238" t="s">
        <v>333</v>
      </c>
      <c r="C59" s="238">
        <f ca="1">COUNTIF(INDIRECT("Planning!$H$15:$AL"&amp;16+(NB_Personnel*7)),BD!$N$5)*BD!$O$5</f>
        <v>0</v>
      </c>
      <c r="D59" s="238">
        <f ca="1">IF(Planning!$BO$15=DATE(AN,3,1),COUNTIF(INDIRECT("Planning!$AM$15:$BN"&amp;16+(NB_Personnel*7)),BD!$N$5)*BD!$O$5,COUNTIF(INDIRECT("Planning!$AM$15:$BO"&amp;16+(NB_Personnel*7)),BD!$N$5)*BD!$O$5)</f>
        <v>0</v>
      </c>
      <c r="E59" s="238">
        <f ca="1">IF(Planning!$BO$15=DATE(AN,3,1),COUNTIF(INDIRECT("Planning!$BO$15:$CS"&amp;16+(NB_Personnel*7)),BD!$N$5)*BD!$O$5,COUNTIF(INDIRECT("Planning!$BP$15:$CT"&amp;16+(NB_Personnel*7)),BD!$N$5)*BD!$O$5)</f>
        <v>0</v>
      </c>
      <c r="F59" s="238">
        <f ca="1">IF(Planning!$BO$15=DATE(AN,3,1),COUNTIF(INDIRECT("Planning!$CT$15:$DW"&amp;16+(NB_Personnel*7)),BD!$N$5)*BD!$O$5,COUNTIF(INDIRECT("Planning!$CU$15:$DX"&amp;16+(NB_Personnel*7)),BD!$N$5)*BD!$O$5)</f>
        <v>0</v>
      </c>
      <c r="G59" s="238">
        <f ca="1">IF(Planning!$BO$15=DATE(AN,3,1),COUNTIF(INDIRECT("Planning!$DX$15:$FB"&amp;16+(NB_Personnel*7)),BD!$N$5)*BD!$O$5,COUNTIF(INDIRECT("Planning!$DY$15:$FC"&amp;16+(NB_Personnel*7)),BD!$N$5)*BD!$O$5)</f>
        <v>0</v>
      </c>
      <c r="H59" s="238">
        <f ca="1">IF(Planning!$BO$15=DATE(AN,3,1),COUNTIF(INDIRECT("Planning!$FC$15:$GF"&amp;16+(NB_Personnel*7)),BD!$N$5)*BD!$O$5,COUNTIF(INDIRECT("Planning!$FD$15:$GG"&amp;16+(NB_Personnel*7)),BD!$N$5)*BD!$O$5)</f>
        <v>0</v>
      </c>
      <c r="I59" s="238">
        <f ca="1">IF(Planning!$BO$15=DATE(AN,3,1),COUNTIF(INDIRECT("Planning!$GG$15:$HK"&amp;16+(NB_Personnel*7)),BD!$N$5)*BD!$O$5,COUNTIF(INDIRECT("Planning!$GH$15:$HL"&amp;16+(NB_Personnel*7)),BD!$N$5)*BD!$O$5)</f>
        <v>0</v>
      </c>
      <c r="J59" s="238">
        <f ca="1">IF(Planning!$BO$15=DATE(AN,3,1),COUNTIF(INDIRECT("Planning!$HL$15:$IP"&amp;16+(NB_Personnel*7)),BD!$N$5)*BD!$O$5,COUNTIF(INDIRECT("Planning!$HM$15:$IQ"&amp;16+(NB_Personnel*7)),BD!$N$5)*BD!$O$5)</f>
        <v>0</v>
      </c>
      <c r="K59" s="238">
        <f ca="1">IF(Planning!$BO$15=DATE(AN,3,1),COUNTIF(INDIRECT("Planning!$IQ$15:$JT"&amp;16+(NB_Personnel*7)),BD!$N$5)*BD!$O$5,COUNTIF(INDIRECT("Planning!$IR$15:$JU"&amp;16+(NB_Personnel*7)),BD!$N$5)*BD!$O$5)</f>
        <v>0</v>
      </c>
      <c r="L59" s="238">
        <f ca="1">IF(Planning!$BO$15=DATE(AN,3,1),COUNTIF(INDIRECT("Planning!$JU$15:$KY"&amp;16+(NB_Personnel*7)),BD!$N$5)*BD!$O$5,COUNTIF(INDIRECT("Planning!$JV$15:$KZ"&amp;16+(NB_Personnel*7)),BD!$N$5)*BD!$O$5)</f>
        <v>0</v>
      </c>
      <c r="M59" s="238">
        <f ca="1">IF(Planning!$BO$15=DATE(AN,3,1),COUNTIF(INDIRECT("Planning!$KZ$15:$MC"&amp;16+(NB_Personnel*7)),BD!$N$5)*BD!$O$5,COUNTIF(INDIRECT("Planning!$LA$15:$MD"&amp;16+(NB_Personnel*7)),BD!$N$5)*BD!$O$5)</f>
        <v>0</v>
      </c>
      <c r="N59" s="238">
        <f ca="1">IF(Planning!$BO$15=DATE(AN,3,1),COUNTIF(INDIRECT("Planning!$MD$15:$NH"&amp;16+(NB_Personnel*7)),BD!$N$5)*BD!$O$5,COUNTIF(INDIRECT("Planning!$ME$15:$NI"&amp;16+(NB_Personnel*7)),BD!$N$5)*BD!$O$5)</f>
        <v>0</v>
      </c>
      <c r="O59" s="238">
        <f ca="1">SUM(C59:N59)</f>
        <v>0</v>
      </c>
    </row>
    <row r="60" spans="1:15" ht="26.25" customHeight="1">
      <c r="A60" s="282" t="s">
        <v>310</v>
      </c>
      <c r="B60" s="238" t="s">
        <v>315</v>
      </c>
      <c r="C60" s="238">
        <f ca="1">COUNTIF(INDIRECT("Planning!$H$15:$AL"&amp;16+(NB_Personnel*7)),BD!$Q$2)*BD!$R$2</f>
        <v>0</v>
      </c>
      <c r="D60" s="238">
        <f ca="1">IF(Planning!$BO$15=DATE(AN,3,1),COUNTIF(INDIRECT("Planning!$AM$15:$BN"&amp;16+(NB_Personnel*7)),BD!$Q$2)*BD!$R$2,COUNTIF(INDIRECT("Planning!$AM$15:$BO"&amp;16+(NB_Personnel*7)),BD!$Q$2)*BD!$R$2)</f>
        <v>0</v>
      </c>
      <c r="E60" s="238">
        <f ca="1">IF(Planning!$BO$15=DATE(AN,3,1),COUNTIF(INDIRECT("Planning!$BO$15:$CS"&amp;16+(NB_Personnel*7)),BD!$Q$2)*BD!$R$2,COUNTIF(INDIRECT("Planning!$BP$15:$CT"&amp;16+(NB_Personnel*7)),BD!$Q$2)*BD!$R$2)</f>
        <v>0</v>
      </c>
      <c r="F60" s="238">
        <f ca="1">IF(Planning!$BO$15=DATE(AN,3,1),COUNTIF(INDIRECT("Planning!$CT$15:$DW"&amp;16+(NB_Personnel*7)),BD!$Q$2)*BD!$R$2,COUNTIF(INDIRECT("Planning!$CU$15:$DX"&amp;16+(NB_Personnel*7)),BD!$Q$2)*BD!$R$2)</f>
        <v>0</v>
      </c>
      <c r="G60" s="238">
        <f ca="1">IF(Planning!$BO$15=DATE(AN,3,1),COUNTIF(INDIRECT("Planning!$DX$15:$FB"&amp;16+(NB_Personnel*7)),BD!$Q$2)*BD!$R$2,COUNTIF(INDIRECT("Planning!$DY$15:$FC"&amp;16+(NB_Personnel*7)),BD!$Q$2)*BD!$R$2)</f>
        <v>0</v>
      </c>
      <c r="H60" s="238">
        <f ca="1">IF(Planning!$BO$15=DATE(AN,3,1),COUNTIF(INDIRECT("Planning!$FC$15:$GF"&amp;16+(NB_Personnel*7)),BD!$Q$2)*BD!$R$2,COUNTIF(INDIRECT("Planning!$FD$15:$GG"&amp;16+(NB_Personnel*7)),BD!$Q$2)*BD!$R$2)</f>
        <v>0</v>
      </c>
      <c r="I60" s="238">
        <f ca="1">IF(Planning!$BO$15=DATE(AN,3,1),COUNTIF(INDIRECT("Planning!$GG$15:$HK"&amp;16+(NB_Personnel*7)),BD!$Q$2)*BD!$R$2,COUNTIF(INDIRECT("Planning!$GH$15:$HL"&amp;16+(NB_Personnel*7)),BD!$Q$2)*BD!$R$2)</f>
        <v>0</v>
      </c>
      <c r="J60" s="238">
        <f ca="1">IF(Planning!$BO$15=DATE(AN,3,1),COUNTIF(INDIRECT("Planning!$HL$15:$IP"&amp;16+(NB_Personnel*7)),BD!$Q$2)*BD!$R$2,COUNTIF(INDIRECT("Planning!$HM$15:$IQ"&amp;16+(NB_Personnel*7)),BD!$Q$2)*BD!$R$2)</f>
        <v>0</v>
      </c>
      <c r="K60" s="238">
        <f ca="1">IF(Planning!$BO$15=DATE(AN,3,1),COUNTIF(INDIRECT("Planning!$IQ$15:$JT"&amp;16+(NB_Personnel*7)),BD!$Q$2)*BD!$R$2,COUNTIF(INDIRECT("Planning!$IR$15:$JU"&amp;16+(NB_Personnel*7)),BD!$Q$2)*BD!$R$2)</f>
        <v>0</v>
      </c>
      <c r="L60" s="238">
        <f ca="1">IF(Planning!$BO$15=DATE(AN,3,1),COUNTIF(INDIRECT("Planning!$JU$15:$KY"&amp;16+(NB_Personnel*7)),BD!$Q$2)*BD!$R$2,COUNTIF(INDIRECT("Planning!$JV$15:$KZ"&amp;16+(NB_Personnel*7)),BD!$Q$2)*BD!$R$2)</f>
        <v>0</v>
      </c>
      <c r="M60" s="238">
        <f ca="1">IF(Planning!$BO$15=DATE(AN,3,1),COUNTIF(INDIRECT("Planning!$KZ$15:$MC"&amp;16+(NB_Personnel*7)),BD!$Q$2)*BD!$R$2,COUNTIF(INDIRECT("Planning!$LA$15:$MD"&amp;16+(NB_Personnel*7)),BD!$Q$2)*BD!$R$2)</f>
        <v>0</v>
      </c>
      <c r="N60" s="238">
        <f ca="1">IF(Planning!$BO$15=DATE(AN,3,1),COUNTIF(INDIRECT("Planning!$MD$15:$NH"&amp;16+(NB_Personnel*7)),BD!$Q$2)*BD!$R$2,COUNTIF(INDIRECT("Planning!$ME$15:$NI"&amp;16+(NB_Personnel*7)),BD!$Q$2)*BD!$R$2)</f>
        <v>0</v>
      </c>
      <c r="O60" s="238">
        <f ca="1">SUM(C60:N60)</f>
        <v>0</v>
      </c>
    </row>
    <row r="61" spans="1:15" ht="26.25" customHeight="1">
      <c r="A61" s="282"/>
      <c r="B61" s="238" t="s">
        <v>322</v>
      </c>
      <c r="C61" s="238">
        <f ca="1">COUNTIF(INDIRECT("Planning!$H$15:$AL"&amp;16+(NB_Personnel*7)),BD!$Q$3)*BD!$R$3</f>
        <v>0</v>
      </c>
      <c r="D61" s="238">
        <f ca="1">IF(Planning!$BO$15=DATE(AN,3,1),COUNTIF(INDIRECT("Planning!$AM$15:$BN"&amp;16+(NB_Personnel*7)),BD!$Q$3)*BD!$R$3,COUNTIF(INDIRECT("Planning!$AM$15:$BO"&amp;16+(NB_Personnel*7)),BD!$Q$3)*BD!$R$3)</f>
        <v>0</v>
      </c>
      <c r="E61" s="238">
        <f ca="1">IF(Planning!$BO$15=DATE(AN,3,1),COUNTIF(INDIRECT("Planning!$BO$15:$CS"&amp;16+(NB_Personnel*7)),BD!$Q$3)*BD!$R$3,COUNTIF(INDIRECT("Planning!$BP$15:$CT"&amp;16+(NB_Personnel*7)),BD!$Q$3)*BD!$R$3)</f>
        <v>0</v>
      </c>
      <c r="F61" s="238">
        <f ca="1">IF(Planning!$BO$15=DATE(AN,3,1),COUNTIF(INDIRECT("Planning!$CT$15:$DW"&amp;16+(NB_Personnel*7)),BD!$Q$3)*BD!$R$3,COUNTIF(INDIRECT("Planning!$CU$15:$DX"&amp;16+(NB_Personnel*7)),BD!$Q$3)*BD!$R$3)</f>
        <v>0</v>
      </c>
      <c r="G61" s="238">
        <f ca="1">IF(Planning!$BO$15=DATE(AN,3,1),COUNTIF(INDIRECT("Planning!$DX$15:$FB"&amp;16+(NB_Personnel*7)),BD!$Q$3)*BD!$R$3,COUNTIF(INDIRECT("Planning!$DY$15:$FC"&amp;16+(NB_Personnel*7)),BD!$Q$3)*BD!$R$3)</f>
        <v>0</v>
      </c>
      <c r="H61" s="238">
        <f ca="1">IF(Planning!$BO$15=DATE(AN,3,1),COUNTIF(INDIRECT("Planning!$FC$15:$GF"&amp;16+(NB_Personnel*7)),BD!$Q$3)*BD!$R$3,COUNTIF(INDIRECT("Planning!$FD$15:$GG"&amp;16+(NB_Personnel*7)),BD!$Q$3)*BD!$R$3)</f>
        <v>0</v>
      </c>
      <c r="I61" s="238">
        <f ca="1">IF(Planning!$BO$15=DATE(AN,3,1),COUNTIF(INDIRECT("Planning!$GG$15:$HK"&amp;16+(NB_Personnel*7)),BD!$Q$3)*BD!$R$3,COUNTIF(INDIRECT("Planning!$GH$15:$HL"&amp;16+(NB_Personnel*7)),BD!$Q$3)*BD!$R$3)</f>
        <v>0</v>
      </c>
      <c r="J61" s="238">
        <f ca="1">IF(Planning!$BO$15=DATE(AN,3,1),COUNTIF(INDIRECT("Planning!$HL$15:$IP"&amp;16+(NB_Personnel*7)),BD!$Q$3)*BD!$R$3,COUNTIF(INDIRECT("Planning!$HM$15:$IQ"&amp;16+(NB_Personnel*7)),BD!$Q$3)*BD!$R$3)</f>
        <v>0</v>
      </c>
      <c r="K61" s="238">
        <f ca="1">IF(Planning!$BO$15=DATE(AN,3,1),COUNTIF(INDIRECT("Planning!$IQ$15:$JT"&amp;16+(NB_Personnel*7)),BD!$Q$3)*BD!$R$3,COUNTIF(INDIRECT("Planning!$IR$15:$JU"&amp;16+(NB_Personnel*7)),BD!$Q$3)*BD!$R$3)</f>
        <v>0</v>
      </c>
      <c r="L61" s="238">
        <f ca="1">IF(Planning!$BO$15=DATE(AN,3,1),COUNTIF(INDIRECT("Planning!$JU$15:$KY"&amp;16+(NB_Personnel*7)),BD!$Q$3)*BD!$R$3,COUNTIF(INDIRECT("Planning!$JV$15:$KZ"&amp;16+(NB_Personnel*7)),BD!$Q$3)*BD!$R$3)</f>
        <v>0</v>
      </c>
      <c r="M61" s="238">
        <f ca="1">IF(Planning!$BO$15=DATE(AN,3,1),COUNTIF(INDIRECT("Planning!$KZ$15:$MC"&amp;16+(NB_Personnel*7)),BD!$Q$3)*BD!$R$3,COUNTIF(INDIRECT("Planning!$LA$15:$MD"&amp;16+(NB_Personnel*7)),BD!$Q$3)*BD!$R$3)</f>
        <v>0</v>
      </c>
      <c r="N61" s="238">
        <f ca="1">IF(Planning!$BO$15=DATE(AN,3,1),COUNTIF(INDIRECT("Planning!$MD$15:$NH"&amp;16+(NB_Personnel*7)),BD!$Q$3)*BD!$R$3,COUNTIF(INDIRECT("Planning!$ME$15:$NI"&amp;16+(NB_Personnel*7)),BD!$Q$3)*BD!$R$3)</f>
        <v>0</v>
      </c>
      <c r="O61" s="238">
        <f ca="1">SUM(C61:N61)</f>
        <v>0</v>
      </c>
    </row>
    <row r="62" spans="1:15" ht="26.25" customHeight="1">
      <c r="A62" s="282"/>
      <c r="B62" s="238" t="s">
        <v>329</v>
      </c>
      <c r="C62" s="238">
        <f ca="1">COUNTIF(INDIRECT("Planning!$H$15:$AL"&amp;16+(NB_Personnel*7)),BD!$Q$4)*BD!$R$4</f>
        <v>0</v>
      </c>
      <c r="D62" s="238">
        <f ca="1">IF(Planning!$BO$15=DATE(AN,3,1),COUNTIF(INDIRECT("Planning!$AM$15:$BN"&amp;16+(NB_Personnel*7)),BD!$Q$4)*BD!$R$4,COUNTIF(INDIRECT("Planning!$AM$15:$BO"&amp;16+(NB_Personnel*7)),BD!$Q$4)*BD!$R$4)</f>
        <v>0</v>
      </c>
      <c r="E62" s="238">
        <f ca="1">IF(Planning!$BO$15=DATE(AN,3,1),COUNTIF(INDIRECT("Planning!$BO$15:$CS"&amp;16+(NB_Personnel*7)),BD!$Q$4)*BD!$R$4,COUNTIF(INDIRECT("Planning!$BP$15:$CT"&amp;16+(NB_Personnel*7)),BD!$Q$4)*BD!$R$4)</f>
        <v>0</v>
      </c>
      <c r="F62" s="238">
        <f ca="1">IF(Planning!$BO$15=DATE(AN,3,1),COUNTIF(INDIRECT("Planning!$CT$15:$DW"&amp;16+(NB_Personnel*7)),BD!$Q$4)*BD!$R$4,COUNTIF(INDIRECT("Planning!$CU$15:$DX"&amp;16+(NB_Personnel*7)),BD!$Q$4)*BD!$R$4)</f>
        <v>0</v>
      </c>
      <c r="G62" s="238">
        <f ca="1">IF(Planning!$BO$15=DATE(AN,3,1),COUNTIF(INDIRECT("Planning!$DX$15:$FB"&amp;16+(NB_Personnel*7)),BD!$Q$4)*BD!$R$4,COUNTIF(INDIRECT("Planning!$DY$15:$FC"&amp;16+(NB_Personnel*7)),BD!$Q$4)*BD!$R$4)</f>
        <v>0</v>
      </c>
      <c r="H62" s="238">
        <f ca="1">IF(Planning!$BO$15=DATE(AN,3,1),COUNTIF(INDIRECT("Planning!$FC$15:$GF"&amp;16+(NB_Personnel*7)),BD!$Q$4)*BD!$R$4,COUNTIF(INDIRECT("Planning!$FD$15:$GG"&amp;16+(NB_Personnel*7)),BD!$Q$4)*BD!$R$4)</f>
        <v>0</v>
      </c>
      <c r="I62" s="238">
        <f ca="1">IF(Planning!$BO$15=DATE(AN,3,1),COUNTIF(INDIRECT("Planning!$GG$15:$HK"&amp;16+(NB_Personnel*7)),BD!$Q$4)*BD!$R$4,COUNTIF(INDIRECT("Planning!$GH$15:$HL"&amp;16+(NB_Personnel*7)),BD!$Q$4)*BD!$R$4)</f>
        <v>0</v>
      </c>
      <c r="J62" s="238">
        <f ca="1">IF(Planning!$BO$15=DATE(AN,3,1),COUNTIF(INDIRECT("Planning!$HL$15:$IP"&amp;16+(NB_Personnel*7)),BD!$Q$4)*BD!$R$4,COUNTIF(INDIRECT("Planning!$HM$15:$IQ"&amp;16+(NB_Personnel*7)),BD!$Q$4)*BD!$R$4)</f>
        <v>0</v>
      </c>
      <c r="K62" s="238">
        <f ca="1">IF(Planning!$BO$15=DATE(AN,3,1),COUNTIF(INDIRECT("Planning!$IQ$15:$JT"&amp;16+(NB_Personnel*7)),BD!$Q$4)*BD!$R$4,COUNTIF(INDIRECT("Planning!$IR$15:$JU"&amp;16+(NB_Personnel*7)),BD!$Q$4)*BD!$R$4)</f>
        <v>0</v>
      </c>
      <c r="L62" s="238">
        <f ca="1">IF(Planning!$BO$15=DATE(AN,3,1),COUNTIF(INDIRECT("Planning!$JU$15:$KY"&amp;16+(NB_Personnel*7)),BD!$Q$4)*BD!$R$4,COUNTIF(INDIRECT("Planning!$JV$15:$KZ"&amp;16+(NB_Personnel*7)),BD!$Q$4)*BD!$R$4)</f>
        <v>0</v>
      </c>
      <c r="M62" s="238">
        <f ca="1">IF(Planning!$BO$15=DATE(AN,3,1),COUNTIF(INDIRECT("Planning!$KZ$15:$MC"&amp;16+(NB_Personnel*7)),BD!$Q$4)*BD!$R$4,COUNTIF(INDIRECT("Planning!$LA$15:$MD"&amp;16+(NB_Personnel*7)),BD!$Q$4)*BD!$R$4)</f>
        <v>0</v>
      </c>
      <c r="N62" s="238">
        <f ca="1">IF(Planning!$BO$15=DATE(AN,3,1),COUNTIF(INDIRECT("Planning!$MD$15:$NH"&amp;16+(NB_Personnel*7)),BD!$Q$4)*BD!$R$4,COUNTIF(INDIRECT("Planning!$ME$15:$NI"&amp;16+(NB_Personnel*7)),BD!$Q$4)*BD!$R$4)</f>
        <v>0</v>
      </c>
      <c r="O62" s="238">
        <f ca="1">SUM(C62:N62)</f>
        <v>0</v>
      </c>
    </row>
    <row r="63" spans="1:15" ht="26.25" customHeight="1">
      <c r="A63" s="282"/>
      <c r="B63" s="238" t="s">
        <v>334</v>
      </c>
      <c r="C63" s="238">
        <f ca="1">COUNTIF(INDIRECT("Planning!$H$15:$AL"&amp;16+(NB_Personnel*7)),BD!$Q$5)*BD!$R$5</f>
        <v>0</v>
      </c>
      <c r="D63" s="238">
        <f ca="1">IF(Planning!$BO$15=DATE(AN,3,1),COUNTIF(INDIRECT("Planning!$AM$15:$BN"&amp;16+(NB_Personnel*7)),BD!$Q$5)*BD!$R$5,COUNTIF(INDIRECT("Planning!$AM$15:$BO"&amp;16+(NB_Personnel*7)),BD!$Q$5)*BD!$R$5)</f>
        <v>0</v>
      </c>
      <c r="E63" s="238">
        <f ca="1">IF(Planning!$BO$15=DATE(AN,3,1),COUNTIF(INDIRECT("Planning!$BO$15:$CS"&amp;16+(NB_Personnel*7)),BD!$Q$5)*BD!$R$5,COUNTIF(INDIRECT("Planning!$BP$15:$CT"&amp;16+(NB_Personnel*7)),BD!$Q$5)*BD!$R$5)</f>
        <v>0</v>
      </c>
      <c r="F63" s="238">
        <f ca="1">IF(Planning!$BO$15=DATE(AN,3,1),COUNTIF(INDIRECT("Planning!$CT$15:$DW"&amp;16+(NB_Personnel*7)),BD!$Q$5)*BD!$R$5,COUNTIF(INDIRECT("Planning!$CU$15:$DX"&amp;16+(NB_Personnel*7)),BD!$Q$5)*BD!$R$5)</f>
        <v>0</v>
      </c>
      <c r="G63" s="238">
        <f ca="1">IF(Planning!$BO$15=DATE(AN,3,1),COUNTIF(INDIRECT("Planning!$DX$15:$FB"&amp;16+(NB_Personnel*7)),BD!$Q$5)*BD!$R$5,COUNTIF(INDIRECT("Planning!$DY$15:$FC"&amp;16+(NB_Personnel*7)),BD!$Q$5)*BD!$R$5)</f>
        <v>0</v>
      </c>
      <c r="H63" s="238">
        <f ca="1">IF(Planning!$BO$15=DATE(AN,3,1),COUNTIF(INDIRECT("Planning!$FC$15:$GF"&amp;16+(NB_Personnel*7)),BD!$Q$5)*BD!$R$5,COUNTIF(INDIRECT("Planning!$FD$15:$GG"&amp;16+(NB_Personnel*7)),BD!$Q$5)*BD!$R$5)</f>
        <v>0</v>
      </c>
      <c r="I63" s="238">
        <f ca="1">IF(Planning!$BO$15=DATE(AN,3,1),COUNTIF(INDIRECT("Planning!$GG$15:$HK"&amp;16+(NB_Personnel*7)),BD!$Q$5)*BD!$R$5,COUNTIF(INDIRECT("Planning!$GH$15:$HL"&amp;16+(NB_Personnel*7)),BD!$Q$5)*BD!$R$5)</f>
        <v>0</v>
      </c>
      <c r="J63" s="238">
        <f ca="1">IF(Planning!$BO$15=DATE(AN,3,1),COUNTIF(INDIRECT("Planning!$HL$15:$IP"&amp;16+(NB_Personnel*7)),BD!$Q$5)*BD!$R$5,COUNTIF(INDIRECT("Planning!$HM$15:$IQ"&amp;16+(NB_Personnel*7)),BD!$Q$5)*BD!$R$5)</f>
        <v>0</v>
      </c>
      <c r="K63" s="238">
        <f ca="1">IF(Planning!$BO$15=DATE(AN,3,1),COUNTIF(INDIRECT("Planning!$IQ$15:$JT"&amp;16+(NB_Personnel*7)),BD!$Q$5)*BD!$R$5,COUNTIF(INDIRECT("Planning!$IR$15:$JU"&amp;16+(NB_Personnel*7)),BD!$Q$5)*BD!$R$5)</f>
        <v>0</v>
      </c>
      <c r="L63" s="238">
        <f ca="1">IF(Planning!$BO$15=DATE(AN,3,1),COUNTIF(INDIRECT("Planning!$JU$15:$KY"&amp;16+(NB_Personnel*7)),BD!$Q$5)*BD!$R$5,COUNTIF(INDIRECT("Planning!$JV$15:$KZ"&amp;16+(NB_Personnel*7)),BD!$Q$5)*BD!$R$5)</f>
        <v>0</v>
      </c>
      <c r="M63" s="238">
        <f ca="1">IF(Planning!$BO$15=DATE(AN,3,1),COUNTIF(INDIRECT("Planning!$KZ$15:$MC"&amp;16+(NB_Personnel*7)),BD!$Q$5)*BD!$R$5,COUNTIF(INDIRECT("Planning!$LA$15:$MD"&amp;16+(NB_Personnel*7)),BD!$Q$5)*BD!$R$5)</f>
        <v>0</v>
      </c>
      <c r="N63" s="238">
        <f ca="1">IF(Planning!$BO$15=DATE(AN,3,1),COUNTIF(INDIRECT("Planning!$MD$15:$NH"&amp;16+(NB_Personnel*7)),BD!$Q$5)*BD!$R$5,COUNTIF(INDIRECT("Planning!$ME$15:$NI"&amp;16+(NB_Personnel*7)),BD!$Q$5)*BD!$R$5)</f>
        <v>0</v>
      </c>
      <c r="O63" s="238">
        <f ca="1">SUM(C63:N63)</f>
        <v>0</v>
      </c>
    </row>
    <row r="64" spans="1:15" ht="26.25" customHeight="1">
      <c r="A64" s="282" t="s">
        <v>311</v>
      </c>
      <c r="B64" s="238" t="s">
        <v>316</v>
      </c>
      <c r="C64" s="238">
        <f ca="1">COUNTIF(INDIRECT("Planning!$H$15:$AL"&amp;16+(NB_Personnel*7)),BD!$T$2)*BD!$U$2</f>
        <v>0</v>
      </c>
      <c r="D64" s="238">
        <f ca="1">IF(Planning!$BO$15=DATE(AN,3,1),COUNTIF(INDIRECT("Planning!$AM$15:$BN"&amp;16+(NB_Personnel*7)),BD!$T$2)*BD!$U$2,COUNTIF(INDIRECT("Planning!$AM$15:$BO"&amp;16+(NB_Personnel*7)),BD!$T$2)*BD!$U$2)</f>
        <v>0</v>
      </c>
      <c r="E64" s="238">
        <f ca="1">IF(Planning!$BO$15=DATE(AN,3,1),COUNTIF(INDIRECT("Planning!$BO$15:$CS"&amp;16+(NB_Personnel*7)),BD!$T$2)*BD!$U$2,COUNTIF(INDIRECT("Planning!$BP$15:$CT"&amp;16+(NB_Personnel*7)),BD!$T$2)*BD!$U$2)</f>
        <v>0</v>
      </c>
      <c r="F64" s="238">
        <f ca="1">IF(Planning!$BO$15=DATE(AN,3,1),COUNTIF(INDIRECT("Planning!$CT$15:$DW"&amp;16+(NB_Personnel*7)),BD!$T$2)*BD!$U$2,COUNTIF(INDIRECT("Planning!$CU$15:$DX"&amp;16+(NB_Personnel*7)),BD!$T$2)*BD!$U$2)</f>
        <v>0</v>
      </c>
      <c r="G64" s="238">
        <f ca="1">IF(Planning!$BO$15=DATE(AN,3,1),COUNTIF(INDIRECT("Planning!$DX$15:$FB"&amp;16+(NB_Personnel*7)),BD!$T$2)*BD!$U$2,COUNTIF(INDIRECT("Planning!$DY$15:$FC"&amp;16+(NB_Personnel*7)),BD!$T$2)*BD!$U$2)</f>
        <v>0</v>
      </c>
      <c r="H64" s="238">
        <f ca="1">IF(Planning!$BO$15=DATE(AN,3,1),COUNTIF(INDIRECT("Planning!$FC$15:$GF"&amp;16+(NB_Personnel*7)),BD!$T$2)*BD!$U$2,COUNTIF(INDIRECT("Planning!$FD$15:$GG"&amp;16+(NB_Personnel*7)),BD!$T$2)*BD!$U$2)</f>
        <v>0</v>
      </c>
      <c r="I64" s="238">
        <f ca="1">IF(Planning!$BO$15=DATE(AN,3,1),COUNTIF(INDIRECT("Planning!$GG$15:$HK"&amp;16+(NB_Personnel*7)),BD!$T$2)*BD!$U$2,COUNTIF(INDIRECT("Planning!$GH$15:$HL"&amp;16+(NB_Personnel*7)),BD!$T$2)*BD!$U$2)</f>
        <v>0</v>
      </c>
      <c r="J64" s="238">
        <f ca="1">IF(Planning!$BO$15=DATE(AN,3,1),COUNTIF(INDIRECT("Planning!$HL$15:$IP"&amp;16+(NB_Personnel*7)),BD!$T$2)*BD!$U$2,COUNTIF(INDIRECT("Planning!$HM$15:$IQ"&amp;16+(NB_Personnel*7)),BD!$T$2)*BD!$U$2)</f>
        <v>0</v>
      </c>
      <c r="K64" s="238">
        <f ca="1">IF(Planning!$BO$15=DATE(AN,3,1),COUNTIF(INDIRECT("Planning!$IQ$15:$JT"&amp;16+(NB_Personnel*7)),BD!$T$2)*BD!$U$2,COUNTIF(INDIRECT("Planning!$IR$15:$JU"&amp;16+(NB_Personnel*7)),BD!$T$2)*BD!$U$2)</f>
        <v>0</v>
      </c>
      <c r="L64" s="238">
        <f ca="1">IF(Planning!$BO$15=DATE(AN,3,1),COUNTIF(INDIRECT("Planning!$JU$15:$KY"&amp;16+(NB_Personnel*7)),BD!$T$2)*BD!$U$2,COUNTIF(INDIRECT("Planning!$JV$15:$KZ"&amp;16+(NB_Personnel*7)),BD!$T$2)*BD!$U$2)</f>
        <v>0</v>
      </c>
      <c r="M64" s="238">
        <f ca="1">IF(Planning!$BO$15=DATE(AN,3,1),COUNTIF(INDIRECT("Planning!$KZ$15:$MC"&amp;16+(NB_Personnel*7)),BD!$T$2)*BD!$U$2,COUNTIF(INDIRECT("Planning!$LA$15:$MD"&amp;16+(NB_Personnel*7)),BD!$T$2)*BD!$U$2)</f>
        <v>0</v>
      </c>
      <c r="N64" s="238">
        <f ca="1">IF(Planning!$BO$15=DATE(AN,3,1),COUNTIF(INDIRECT("Planning!$MD$15:$NH"&amp;16+(NB_Personnel*7)),BD!$T$2)*BD!$U$2,COUNTIF(INDIRECT("Planning!$ME$15:$NI"&amp;16+(NB_Personnel*7)),BD!$T$2)*BD!$U$2)</f>
        <v>0</v>
      </c>
      <c r="O64" s="238">
        <f ca="1">SUM(C64:N64)</f>
        <v>0</v>
      </c>
    </row>
    <row r="65" spans="1:15" ht="26.25" customHeight="1">
      <c r="A65" s="282"/>
      <c r="B65" s="238" t="s">
        <v>323</v>
      </c>
      <c r="C65" s="238">
        <f ca="1">COUNTIF(INDIRECT("Planning!$H$15:$AL"&amp;16+(NB_Personnel*7)),BD!$T$3)*BD!$U$3</f>
        <v>0</v>
      </c>
      <c r="D65" s="238">
        <f ca="1">IF(Planning!$BO$15=DATE(AN,3,1),COUNTIF(INDIRECT("Planning!$AM$15:$BN"&amp;16+(NB_Personnel*7)),BD!$T$3)*BD!$U$3,COUNTIF(INDIRECT("Planning!$AM$15:$BO"&amp;16+(NB_Personnel*7)),BD!$T$3)*BD!$U$3)</f>
        <v>0</v>
      </c>
      <c r="E65" s="238">
        <f ca="1">IF(Planning!$BO$15=DATE(AN,3,1),COUNTIF(INDIRECT("Planning!$BO$15:$CS"&amp;16+(NB_Personnel*7)),BD!$T$3)*BD!$U$3,COUNTIF(INDIRECT("Planning!$BP$15:$CT"&amp;16+(NB_Personnel*7)),BD!$T$3)*BD!$U$3)</f>
        <v>0</v>
      </c>
      <c r="F65" s="238">
        <f ca="1">IF(Planning!$BO$15=DATE(AN,3,1),COUNTIF(INDIRECT("Planning!$CT$15:$DW"&amp;16+(NB_Personnel*7)),BD!$T$3)*BD!$U$3,COUNTIF(INDIRECT("Planning!$CU$15:$DX"&amp;16+(NB_Personnel*7)),BD!$T$3)*BD!$U$3)</f>
        <v>0</v>
      </c>
      <c r="G65" s="238">
        <f ca="1">IF(Planning!$BO$15=DATE(AN,3,1),COUNTIF(INDIRECT("Planning!$DX$15:$FB"&amp;16+(NB_Personnel*7)),BD!$T$3)*BD!$U$3,COUNTIF(INDIRECT("Planning!$DY$15:$FC"&amp;16+(NB_Personnel*7)),BD!$T$3)*BD!$U$3)</f>
        <v>0</v>
      </c>
      <c r="H65" s="238">
        <f ca="1">IF(Planning!$BO$15=DATE(AN,3,1),COUNTIF(INDIRECT("Planning!$FC$15:$GF"&amp;16+(NB_Personnel*7)),BD!$T$3)*BD!$U$3,COUNTIF(INDIRECT("Planning!$FD$15:$GG"&amp;16+(NB_Personnel*7)),BD!$T$3)*BD!$U$3)</f>
        <v>0</v>
      </c>
      <c r="I65" s="238">
        <f ca="1">IF(Planning!$BO$15=DATE(AN,3,1),COUNTIF(INDIRECT("Planning!$GG$15:$HK"&amp;16+(NB_Personnel*7)),BD!$T$3)*BD!$U$3,COUNTIF(INDIRECT("Planning!$GH$15:$HL"&amp;16+(NB_Personnel*7)),BD!$T$3)*BD!$U$3)</f>
        <v>0</v>
      </c>
      <c r="J65" s="238">
        <f ca="1">IF(Planning!$BO$15=DATE(AN,3,1),COUNTIF(INDIRECT("Planning!$HL$15:$IP"&amp;16+(NB_Personnel*7)),BD!$T$3)*BD!$U$3,COUNTIF(INDIRECT("Planning!$HM$15:$IQ"&amp;16+(NB_Personnel*7)),BD!$T$3)*BD!$U$3)</f>
        <v>0</v>
      </c>
      <c r="K65" s="238">
        <f ca="1">IF(Planning!$BO$15=DATE(AN,3,1),COUNTIF(INDIRECT("Planning!$IQ$15:$JT"&amp;16+(NB_Personnel*7)),BD!$T$3)*BD!$U$3,COUNTIF(INDIRECT("Planning!$IR$15:$JU"&amp;16+(NB_Personnel*7)),BD!$T$3)*BD!$U$3)</f>
        <v>0</v>
      </c>
      <c r="L65" s="238">
        <f ca="1">IF(Planning!$BO$15=DATE(AN,3,1),COUNTIF(INDIRECT("Planning!$JU$15:$KY"&amp;16+(NB_Personnel*7)),BD!$T$3)*BD!$U$3,COUNTIF(INDIRECT("Planning!$JV$15:$KZ"&amp;16+(NB_Personnel*7)),BD!$T$3)*BD!$U$3)</f>
        <v>0</v>
      </c>
      <c r="M65" s="238">
        <f ca="1">IF(Planning!$BO$15=DATE(AN,3,1),COUNTIF(INDIRECT("Planning!$KZ$15:$MC"&amp;16+(NB_Personnel*7)),BD!$T$3)*BD!$U$3,COUNTIF(INDIRECT("Planning!$LA$15:$MD"&amp;16+(NB_Personnel*7)),BD!$T$3)*BD!$U$3)</f>
        <v>0</v>
      </c>
      <c r="N65" s="238">
        <f ca="1">IF(Planning!$BO$15=DATE(AN,3,1),COUNTIF(INDIRECT("Planning!$MD$15:$NH"&amp;16+(NB_Personnel*7)),BD!$T$3)*BD!$U$3,COUNTIF(INDIRECT("Planning!$ME$15:$NI"&amp;16+(NB_Personnel*7)),BD!$T$3)*BD!$U$3)</f>
        <v>0</v>
      </c>
      <c r="O65" s="238">
        <f ca="1">SUM(C65:N65)</f>
        <v>0</v>
      </c>
    </row>
    <row r="66" spans="1:15" ht="26.25" customHeight="1">
      <c r="A66" s="282"/>
      <c r="B66" s="238" t="s">
        <v>330</v>
      </c>
      <c r="C66" s="238">
        <f ca="1">COUNTIF(INDIRECT("Planning!$H$15:$AL"&amp;16+(NB_Personnel*7)),BD!$T$4)*BD!$U$4</f>
        <v>0</v>
      </c>
      <c r="D66" s="238">
        <f ca="1">IF(Planning!$BO$15=DATE(AN,3,1),COUNTIF(INDIRECT("Planning!$AM$15:$BN"&amp;16+(NB_Personnel*7)),BD!$T$4)*BD!$U$4,COUNTIF(INDIRECT("Planning!$AM$15:$BO"&amp;16+(NB_Personnel*7)),BD!$T$4)*BD!$U$4)</f>
        <v>0</v>
      </c>
      <c r="E66" s="238">
        <f ca="1">IF(Planning!$BO$15=DATE(AN,3,1),COUNTIF(INDIRECT("Planning!$BO$15:$CS"&amp;16+(NB_Personnel*7)),BD!$T$4)*BD!$U$4,COUNTIF(INDIRECT("Planning!$BP$15:$CT"&amp;16+(NB_Personnel*7)),BD!$T$4)*BD!$U$4)</f>
        <v>0</v>
      </c>
      <c r="F66" s="238">
        <f ca="1">IF(Planning!$BO$15=DATE(AN,3,1),COUNTIF(INDIRECT("Planning!$CT$15:$DW"&amp;16+(NB_Personnel*7)),BD!$T$4)*BD!$U$4,COUNTIF(INDIRECT("Planning!$CU$15:$DX"&amp;16+(NB_Personnel*7)),BD!$T$4)*BD!$U$4)</f>
        <v>0</v>
      </c>
      <c r="G66" s="238">
        <f ca="1">IF(Planning!$BO$15=DATE(AN,3,1),COUNTIF(INDIRECT("Planning!$DX$15:$FB"&amp;16+(NB_Personnel*7)),BD!$T$4)*BD!$U$4,COUNTIF(INDIRECT("Planning!$DY$15:$FC"&amp;16+(NB_Personnel*7)),BD!$T$4)*BD!$U$4)</f>
        <v>0</v>
      </c>
      <c r="H66" s="238">
        <f ca="1">IF(Planning!$BO$15=DATE(AN,3,1),COUNTIF(INDIRECT("Planning!$FC$15:$GF"&amp;16+(NB_Personnel*7)),BD!$T$4)*BD!$U$4,COUNTIF(INDIRECT("Planning!$FD$15:$GG"&amp;16+(NB_Personnel*7)),BD!$T$4)*BD!$U$4)</f>
        <v>0</v>
      </c>
      <c r="I66" s="238">
        <f ca="1">IF(Planning!$BO$15=DATE(AN,3,1),COUNTIF(INDIRECT("Planning!$GG$15:$HK"&amp;16+(NB_Personnel*7)),BD!$T$4)*BD!$U$4,COUNTIF(INDIRECT("Planning!$GH$15:$HL"&amp;16+(NB_Personnel*7)),BD!$T$4)*BD!$U$4)</f>
        <v>0</v>
      </c>
      <c r="J66" s="238">
        <f ca="1">IF(Planning!$BO$15=DATE(AN,3,1),COUNTIF(INDIRECT("Planning!$HL$15:$IP"&amp;16+(NB_Personnel*7)),BD!$T$4)*BD!$U$4,COUNTIF(INDIRECT("Planning!$HM$15:$IQ"&amp;16+(NB_Personnel*7)),BD!$T$4)*BD!$U$4)</f>
        <v>0</v>
      </c>
      <c r="K66" s="238">
        <f ca="1">IF(Planning!$BO$15=DATE(AN,3,1),COUNTIF(INDIRECT("Planning!$IQ$15:$JT"&amp;16+(NB_Personnel*7)),BD!$T$4)*BD!$U$4,COUNTIF(INDIRECT("Planning!$IR$15:$JU"&amp;16+(NB_Personnel*7)),BD!$T$4)*BD!$U$4)</f>
        <v>0</v>
      </c>
      <c r="L66" s="238">
        <f ca="1">IF(Planning!$BO$15=DATE(AN,3,1),COUNTIF(INDIRECT("Planning!$JU$15:$KY"&amp;16+(NB_Personnel*7)),BD!$T$4)*BD!$U$4,COUNTIF(INDIRECT("Planning!$JV$15:$KZ"&amp;16+(NB_Personnel*7)),BD!$T$4)*BD!$U$4)</f>
        <v>0</v>
      </c>
      <c r="M66" s="238">
        <f ca="1">IF(Planning!$BO$15=DATE(AN,3,1),COUNTIF(INDIRECT("Planning!$KZ$15:$MC"&amp;16+(NB_Personnel*7)),BD!$T$4)*BD!$U$4,COUNTIF(INDIRECT("Planning!$LA$15:$MD"&amp;16+(NB_Personnel*7)),BD!$T$4)*BD!$U$4)</f>
        <v>0</v>
      </c>
      <c r="N66" s="238">
        <f ca="1">IF(Planning!$BO$15=DATE(AN,3,1),COUNTIF(INDIRECT("Planning!$MD$15:$NH"&amp;16+(NB_Personnel*7)),BD!$T$4)*BD!$U$4,COUNTIF(INDIRECT("Planning!$ME$15:$NI"&amp;16+(NB_Personnel*7)),BD!$T$4)*BD!$U$4)</f>
        <v>0</v>
      </c>
      <c r="O66" s="238">
        <f ca="1">SUM(C66:N66)</f>
        <v>0</v>
      </c>
    </row>
    <row r="67" spans="1:15" ht="26.25" customHeight="1">
      <c r="A67" s="282"/>
      <c r="B67" s="238" t="s">
        <v>335</v>
      </c>
      <c r="C67" s="238">
        <f ca="1">COUNTIF(INDIRECT("Planning!$H$15:$AL"&amp;16+(NB_Personnel*7)),BD!$T$5)*BD!$U$5</f>
        <v>0</v>
      </c>
      <c r="D67" s="238">
        <f ca="1">IF(Planning!$BO$15=DATE(AN,3,1),COUNTIF(INDIRECT("Planning!$AM$15:$BN"&amp;16+(NB_Personnel*7)),BD!$T$5)*BD!$U$5,COUNTIF(INDIRECT("Planning!$AM$15:$BO"&amp;16+(NB_Personnel*7)),BD!$T$5)*BD!$U$5)</f>
        <v>0</v>
      </c>
      <c r="E67" s="238">
        <f ca="1">IF(Planning!$BO$15=DATE(AN,3,1),COUNTIF(INDIRECT("Planning!$BO$15:$CS"&amp;16+(NB_Personnel*7)),BD!$T$5)*BD!$U$5,COUNTIF(INDIRECT("Planning!$BP$15:$CT"&amp;16+(NB_Personnel*7)),BD!$T$5)*BD!$U$5)</f>
        <v>0</v>
      </c>
      <c r="F67" s="238">
        <f ca="1">IF(Planning!$BO$15=DATE(AN,3,1),COUNTIF(INDIRECT("Planning!$CT$15:$DW"&amp;16+(NB_Personnel*7)),BD!$T$5)*BD!$U$5,COUNTIF(INDIRECT("Planning!$CU$15:$DX"&amp;16+(NB_Personnel*7)),BD!$T$5)*BD!$U$5)</f>
        <v>0</v>
      </c>
      <c r="G67" s="238">
        <f ca="1">IF(Planning!$BO$15=DATE(AN,3,1),COUNTIF(INDIRECT("Planning!$DX$15:$FB"&amp;16+(NB_Personnel*7)),BD!$T$5)*BD!$U$5,COUNTIF(INDIRECT("Planning!$DY$15:$FC"&amp;16+(NB_Personnel*7)),BD!$T$5)*BD!$U$5)</f>
        <v>0</v>
      </c>
      <c r="H67" s="238">
        <f ca="1">IF(Planning!$BO$15=DATE(AN,3,1),COUNTIF(INDIRECT("Planning!$FC$15:$GF"&amp;16+(NB_Personnel*7)),BD!$T$5)*BD!$U$5,COUNTIF(INDIRECT("Planning!$FD$15:$GG"&amp;16+(NB_Personnel*7)),BD!$T$5)*BD!$U$5)</f>
        <v>0</v>
      </c>
      <c r="I67" s="238">
        <f ca="1">IF(Planning!$BO$15=DATE(AN,3,1),COUNTIF(INDIRECT("Planning!$GG$15:$HK"&amp;16+(NB_Personnel*7)),BD!$T$5)*BD!$U$5,COUNTIF(INDIRECT("Planning!$GH$15:$HL"&amp;16+(NB_Personnel*7)),BD!$T$5)*BD!$U$5)</f>
        <v>0</v>
      </c>
      <c r="J67" s="238">
        <f ca="1">IF(Planning!$BO$15=DATE(AN,3,1),COUNTIF(INDIRECT("Planning!$HL$15:$IP"&amp;16+(NB_Personnel*7)),BD!$T$5)*BD!$U$5,COUNTIF(INDIRECT("Planning!$HM$15:$IQ"&amp;16+(NB_Personnel*7)),BD!$T$5)*BD!$U$5)</f>
        <v>0</v>
      </c>
      <c r="K67" s="238">
        <f ca="1">IF(Planning!$BO$15=DATE(AN,3,1),COUNTIF(INDIRECT("Planning!$IQ$15:$JT"&amp;16+(NB_Personnel*7)),BD!$T$5)*BD!$U$5,COUNTIF(INDIRECT("Planning!$IR$15:$JU"&amp;16+(NB_Personnel*7)),BD!$T$5)*BD!$U$5)</f>
        <v>0</v>
      </c>
      <c r="L67" s="238">
        <f ca="1">IF(Planning!$BO$15=DATE(AN,3,1),COUNTIF(INDIRECT("Planning!$JU$15:$KY"&amp;16+(NB_Personnel*7)),BD!$T$5)*BD!$U$5,COUNTIF(INDIRECT("Planning!$JV$15:$KZ"&amp;16+(NB_Personnel*7)),BD!$T$5)*BD!$U$5)</f>
        <v>0</v>
      </c>
      <c r="M67" s="238">
        <f ca="1">IF(Planning!$BO$15=DATE(AN,3,1),COUNTIF(INDIRECT("Planning!$KZ$15:$MC"&amp;16+(NB_Personnel*7)),BD!$T$5)*BD!$U$5,COUNTIF(INDIRECT("Planning!$LA$15:$MD"&amp;16+(NB_Personnel*7)),BD!$T$5)*BD!$U$5)</f>
        <v>0</v>
      </c>
      <c r="N67" s="238">
        <f ca="1">IF(Planning!$BO$15=DATE(AN,3,1),COUNTIF(INDIRECT("Planning!$MD$15:$NH"&amp;16+(NB_Personnel*7)),BD!$T$5)*BD!$U$5,COUNTIF(INDIRECT("Planning!$ME$15:$NI"&amp;16+(NB_Personnel*7)),BD!$T$5)*BD!$U$5)</f>
        <v>0</v>
      </c>
      <c r="O67" s="238">
        <f ca="1">SUM(C67:N67)</f>
        <v>0</v>
      </c>
    </row>
    <row r="68" spans="1:15" ht="26.25" customHeight="1">
      <c r="A68" s="282" t="s">
        <v>312</v>
      </c>
      <c r="B68" s="238" t="s">
        <v>317</v>
      </c>
      <c r="C68" s="238">
        <f ca="1">COUNTIF(INDIRECT("Planning!$H$15:$AL"&amp;16+(NB_Personnel*7)),BD!$W$2)*BD!$X$2</f>
        <v>0</v>
      </c>
      <c r="D68" s="238">
        <f ca="1">IF(Planning!$BO$15=DATE(AN,3,1),COUNTIF(INDIRECT("Planning!$AM$15:$BN"&amp;16+(NB_Personnel*7)),BD!$W$2)*BD!$X$2,COUNTIF(INDIRECT("Planning!$AM$15:$BO"&amp;16+(NB_Personnel*7)),BD!$W$2)*BD!$X$2)</f>
        <v>0</v>
      </c>
      <c r="E68" s="238">
        <f ca="1">IF(Planning!$BO$15=DATE(AN,3,1),COUNTIF(INDIRECT("Planning!$BO$15:$CS"&amp;16+(NB_Personnel*7)),BD!$W$2)*BD!$X$2,COUNTIF(INDIRECT("Planning!$BP$15:$CT"&amp;16+(NB_Personnel*7)),BD!$W$2)*BD!$X$2)</f>
        <v>0</v>
      </c>
      <c r="F68" s="238">
        <f ca="1">IF(Planning!$BO$15=DATE(AN,3,1),COUNTIF(INDIRECT("Planning!$CT$15:$DW"&amp;16+(NB_Personnel*7)),BD!$W$2)*BD!$X$2,COUNTIF(INDIRECT("Planning!$CU$15:$DX"&amp;16+(NB_Personnel*7)),BD!$W$2)*BD!$X$2)</f>
        <v>0</v>
      </c>
      <c r="G68" s="238">
        <f ca="1">IF(Planning!$BO$15=DATE(AN,3,1),COUNTIF(INDIRECT("Planning!$DX$15:$FB"&amp;16+(NB_Personnel*7)),BD!$W$2)*BD!$X$2,COUNTIF(INDIRECT("Planning!$DY$15:$FC"&amp;16+(NB_Personnel*7)),BD!$W$2)*BD!$X$2)</f>
        <v>0</v>
      </c>
      <c r="H68" s="238">
        <f ca="1">IF(Planning!$BO$15=DATE(AN,3,1),COUNTIF(INDIRECT("Planning!$FC$15:$GF"&amp;16+(NB_Personnel*7)),BD!$W$2)*BD!$X$2,COUNTIF(INDIRECT("Planning!$FD$15:$GG"&amp;16+(NB_Personnel*7)),BD!$W$2)*BD!$X$2)</f>
        <v>0</v>
      </c>
      <c r="I68" s="238">
        <f ca="1">IF(Planning!$BO$15=DATE(AN,3,1),COUNTIF(INDIRECT("Planning!$GG$15:$HK"&amp;16+(NB_Personnel*7)),BD!$W$2)*BD!$X$2,COUNTIF(INDIRECT("Planning!$GH$15:$HL"&amp;16+(NB_Personnel*7)),BD!$W$2)*BD!$X$2)</f>
        <v>0</v>
      </c>
      <c r="J68" s="238">
        <f ca="1">IF(Planning!$BO$15=DATE(AN,3,1),COUNTIF(INDIRECT("Planning!$HL$15:$IP"&amp;16+(NB_Personnel*7)),BD!$W$2)*BD!$X$2,COUNTIF(INDIRECT("Planning!$HM$15:$IQ"&amp;16+(NB_Personnel*7)),BD!$W$2)*BD!$X$2)</f>
        <v>0</v>
      </c>
      <c r="K68" s="238">
        <f ca="1">IF(Planning!$BO$15=DATE(AN,3,1),COUNTIF(INDIRECT("Planning!$IQ$15:$JT"&amp;16+(NB_Personnel*7)),BD!$W$2)*BD!$X$2,COUNTIF(INDIRECT("Planning!$IR$15:$JU"&amp;16+(NB_Personnel*7)),BD!$W$2)*BD!$X$2)</f>
        <v>0</v>
      </c>
      <c r="L68" s="238">
        <f ca="1">IF(Planning!$BO$15=DATE(AN,3,1),COUNTIF(INDIRECT("Planning!$JU$15:$KY"&amp;16+(NB_Personnel*7)),BD!$W$2)*BD!$X$2,COUNTIF(INDIRECT("Planning!$JV$15:$KZ"&amp;16+(NB_Personnel*7)),BD!$W$2)*BD!$X$2)</f>
        <v>0</v>
      </c>
      <c r="M68" s="238">
        <f ca="1">IF(Planning!$BO$15=DATE(AN,3,1),COUNTIF(INDIRECT("Planning!$KZ$15:$MC"&amp;16+(NB_Personnel*7)),BD!$W$2)*BD!$X$2,COUNTIF(INDIRECT("Planning!$LA$15:$MD"&amp;16+(NB_Personnel*7)),BD!$W$2)*BD!$X$2)</f>
        <v>0</v>
      </c>
      <c r="N68" s="238">
        <f ca="1">IF(Planning!$BO$15=DATE(AN,3,1),COUNTIF(INDIRECT("Planning!$MD$15:$NH"&amp;16+(NB_Personnel*7)),BD!$W$2)*BD!$X$2,COUNTIF(INDIRECT("Planning!$ME$15:$NI"&amp;16+(NB_Personnel*7)),BD!$W$2)*BD!$X$2)</f>
        <v>0</v>
      </c>
      <c r="O68" s="238">
        <f ca="1">SUM(C68:N68)</f>
        <v>0</v>
      </c>
    </row>
    <row r="69" spans="1:15" ht="26.25" customHeight="1">
      <c r="A69" s="282"/>
      <c r="B69" s="238" t="s">
        <v>324</v>
      </c>
      <c r="C69" s="238">
        <f ca="1">COUNTIF(INDIRECT("Planning!$H$15:$AL"&amp;16+(NB_Personnel*7)),BD!$W$3)*BD!$X$3</f>
        <v>0</v>
      </c>
      <c r="D69" s="238">
        <f ca="1">IF(Planning!$BO$15=DATE(AN,3,1),COUNTIF(INDIRECT("Planning!$AM$15:$BN"&amp;16+(NB_Personnel*7)),BD!$W$3)*BD!$X$3,COUNTIF(INDIRECT("Planning!$AM$15:$BO"&amp;16+(NB_Personnel*7)),BD!$W$3)*BD!$X$3)</f>
        <v>0</v>
      </c>
      <c r="E69" s="238">
        <f ca="1">IF(Planning!$BO$15=DATE(AN,3,1),COUNTIF(INDIRECT("Planning!$BO$15:$CS"&amp;16+(NB_Personnel*7)),BD!$W$3)*BD!$X$3,COUNTIF(INDIRECT("Planning!$BP$15:$CT"&amp;16+(NB_Personnel*7)),BD!$W$3)*BD!$X$3)</f>
        <v>0</v>
      </c>
      <c r="F69" s="238">
        <f ca="1">IF(Planning!$BO$15=DATE(AN,3,1),COUNTIF(INDIRECT("Planning!$CT$15:$DW"&amp;16+(NB_Personnel*7)),BD!$W$3)*BD!$X$3,COUNTIF(INDIRECT("Planning!$CU$15:$DX"&amp;16+(NB_Personnel*7)),BD!$W$3)*BD!$X$3)</f>
        <v>0</v>
      </c>
      <c r="G69" s="238">
        <f ca="1">IF(Planning!$BO$15=DATE(AN,3,1),COUNTIF(INDIRECT("Planning!$DX$15:$FB"&amp;16+(NB_Personnel*7)),BD!$W$3)*BD!$X$3,COUNTIF(INDIRECT("Planning!$DY$15:$FC"&amp;16+(NB_Personnel*7)),BD!$W$3)*BD!$X$3)</f>
        <v>0</v>
      </c>
      <c r="H69" s="238">
        <f ca="1">IF(Planning!$BO$15=DATE(AN,3,1),COUNTIF(INDIRECT("Planning!$FC$15:$GF"&amp;16+(NB_Personnel*7)),BD!$W$3)*BD!$X$3,COUNTIF(INDIRECT("Planning!$FD$15:$GG"&amp;16+(NB_Personnel*7)),BD!$W$3)*BD!$X$3)</f>
        <v>0</v>
      </c>
      <c r="I69" s="238">
        <f ca="1">IF(Planning!$BO$15=DATE(AN,3,1),COUNTIF(INDIRECT("Planning!$GG$15:$HK"&amp;16+(NB_Personnel*7)),BD!$W$3)*BD!$X$3,COUNTIF(INDIRECT("Planning!$GH$15:$HL"&amp;16+(NB_Personnel*7)),BD!$W$3)*BD!$X$3)</f>
        <v>0</v>
      </c>
      <c r="J69" s="238">
        <f ca="1">IF(Planning!$BO$15=DATE(AN,3,1),COUNTIF(INDIRECT("Planning!$HL$15:$IP"&amp;16+(NB_Personnel*7)),BD!$W$3)*BD!$X$3,COUNTIF(INDIRECT("Planning!$HM$15:$IQ"&amp;16+(NB_Personnel*7)),BD!$W$3)*BD!$X$3)</f>
        <v>0</v>
      </c>
      <c r="K69" s="238">
        <f ca="1">IF(Planning!$BO$15=DATE(AN,3,1),COUNTIF(INDIRECT("Planning!$IQ$15:$JT"&amp;16+(NB_Personnel*7)),BD!$W$3)*BD!$X$3,COUNTIF(INDIRECT("Planning!$IR$15:$JU"&amp;16+(NB_Personnel*7)),BD!$W$3)*BD!$X$3)</f>
        <v>0</v>
      </c>
      <c r="L69" s="238">
        <f ca="1">IF(Planning!$BO$15=DATE(AN,3,1),COUNTIF(INDIRECT("Planning!$JU$15:$KY"&amp;16+(NB_Personnel*7)),BD!$W$3)*BD!$X$3,COUNTIF(INDIRECT("Planning!$JV$15:$KZ"&amp;16+(NB_Personnel*7)),BD!$W$3)*BD!$X$3)</f>
        <v>0</v>
      </c>
      <c r="M69" s="238">
        <f ca="1">IF(Planning!$BO$15=DATE(AN,3,1),COUNTIF(INDIRECT("Planning!$KZ$15:$MC"&amp;16+(NB_Personnel*7)),BD!$W$3)*BD!$X$3,COUNTIF(INDIRECT("Planning!$LA$15:$MD"&amp;16+(NB_Personnel*7)),BD!$W$3)*BD!$X$3)</f>
        <v>0</v>
      </c>
      <c r="N69" s="238">
        <f ca="1">IF(Planning!$BO$15=DATE(AN,3,1),COUNTIF(INDIRECT("Planning!$MD$15:$NH"&amp;16+(NB_Personnel*7)),BD!$W$3)*BD!$X$3,COUNTIF(INDIRECT("Planning!$ME$15:$NI"&amp;16+(NB_Personnel*7)),BD!$W$3)*BD!$X$3)</f>
        <v>0</v>
      </c>
      <c r="O69" s="238">
        <f ca="1">SUM(C69:N69)</f>
        <v>0</v>
      </c>
    </row>
    <row r="70" spans="1:15" ht="26.25" customHeight="1">
      <c r="A70" s="282"/>
      <c r="B70" s="238" t="s">
        <v>331</v>
      </c>
      <c r="C70" s="238">
        <f ca="1">COUNTIF(INDIRECT("Planning!$H$15:$AL"&amp;16+(NB_Personnel*7)),BD!$W$4)*BD!$X$4</f>
        <v>0</v>
      </c>
      <c r="D70" s="238">
        <f ca="1">IF(Planning!$BO$15=DATE(AN,3,1),COUNTIF(INDIRECT("Planning!$AM$15:$BN"&amp;16+(NB_Personnel*7)),BD!$W$4)*BD!$X$4,COUNTIF(INDIRECT("Planning!$AM$15:$BO"&amp;16+(NB_Personnel*7)),BD!$W$4)*BD!$X$4)</f>
        <v>0</v>
      </c>
      <c r="E70" s="238">
        <f ca="1">IF(Planning!$BO$15=DATE(AN,3,1),COUNTIF(INDIRECT("Planning!$BO$15:$CS"&amp;16+(NB_Personnel*7)),BD!$W$4)*BD!$X$4,COUNTIF(INDIRECT("Planning!$BP$15:$CT"&amp;16+(NB_Personnel*7)),BD!$W$4)*BD!$X$4)</f>
        <v>0</v>
      </c>
      <c r="F70" s="238">
        <f ca="1">IF(Planning!$BO$15=DATE(AN,3,1),COUNTIF(INDIRECT("Planning!$CT$15:$DW"&amp;16+(NB_Personnel*7)),BD!$W$4)*BD!$X$4,COUNTIF(INDIRECT("Planning!$CU$15:$DX"&amp;16+(NB_Personnel*7)),BD!$W$4)*BD!$X$4)</f>
        <v>0</v>
      </c>
      <c r="G70" s="238">
        <f ca="1">IF(Planning!$BO$15=DATE(AN,3,1),COUNTIF(INDIRECT("Planning!$DX$15:$FB"&amp;16+(NB_Personnel*7)),BD!$W$4)*BD!$X$4,COUNTIF(INDIRECT("Planning!$DY$15:$FC"&amp;16+(NB_Personnel*7)),BD!$W$4)*BD!$X$4)</f>
        <v>0</v>
      </c>
      <c r="H70" s="238">
        <f ca="1">IF(Planning!$BO$15=DATE(AN,3,1),COUNTIF(INDIRECT("Planning!$FC$15:$GF"&amp;16+(NB_Personnel*7)),BD!$W$4)*BD!$X$4,COUNTIF(INDIRECT("Planning!$FD$15:$GG"&amp;16+(NB_Personnel*7)),BD!$W$4)*BD!$X$4)</f>
        <v>0</v>
      </c>
      <c r="I70" s="238">
        <f ca="1">IF(Planning!$BO$15=DATE(AN,3,1),COUNTIF(INDIRECT("Planning!$GG$15:$HK"&amp;16+(NB_Personnel*7)),BD!$W$4)*BD!$X$4,COUNTIF(INDIRECT("Planning!$GH$15:$HL"&amp;16+(NB_Personnel*7)),BD!$W$4)*BD!$X$4)</f>
        <v>0</v>
      </c>
      <c r="J70" s="238">
        <f ca="1">IF(Planning!$BO$15=DATE(AN,3,1),COUNTIF(INDIRECT("Planning!$HL$15:$IP"&amp;16+(NB_Personnel*7)),BD!$W$4)*BD!$X$4,COUNTIF(INDIRECT("Planning!$HM$15:$IQ"&amp;16+(NB_Personnel*7)),BD!$W$4)*BD!$X$4)</f>
        <v>0</v>
      </c>
      <c r="K70" s="238">
        <f ca="1">IF(Planning!$BO$15=DATE(AN,3,1),COUNTIF(INDIRECT("Planning!$IQ$15:$JT"&amp;16+(NB_Personnel*7)),BD!$W$4)*BD!$X$4,COUNTIF(INDIRECT("Planning!$IR$15:$JU"&amp;16+(NB_Personnel*7)),BD!$W$4)*BD!$X$4)</f>
        <v>0</v>
      </c>
      <c r="L70" s="238">
        <f ca="1">IF(Planning!$BO$15=DATE(AN,3,1),COUNTIF(INDIRECT("Planning!$JU$15:$KY"&amp;16+(NB_Personnel*7)),BD!$W$4)*BD!$X$4,COUNTIF(INDIRECT("Planning!$JV$15:$KZ"&amp;16+(NB_Personnel*7)),BD!$W$4)*BD!$X$4)</f>
        <v>0</v>
      </c>
      <c r="M70" s="238">
        <f ca="1">IF(Planning!$BO$15=DATE(AN,3,1),COUNTIF(INDIRECT("Planning!$KZ$15:$MC"&amp;16+(NB_Personnel*7)),BD!$W$4)*BD!$X$4,COUNTIF(INDIRECT("Planning!$LA$15:$MD"&amp;16+(NB_Personnel*7)),BD!$W$4)*BD!$X$4)</f>
        <v>0</v>
      </c>
      <c r="N70" s="238">
        <f ca="1">IF(Planning!$BO$15=DATE(AN,3,1),COUNTIF(INDIRECT("Planning!$MD$15:$NH"&amp;16+(NB_Personnel*7)),BD!$W$4)*BD!$X$4,COUNTIF(INDIRECT("Planning!$ME$15:$NI"&amp;16+(NB_Personnel*7)),BD!$W$4)*BD!$X$4)</f>
        <v>0</v>
      </c>
      <c r="O70" s="238">
        <f ca="1">SUM(C70:N70)</f>
        <v>0</v>
      </c>
    </row>
    <row r="71" spans="1:15" ht="26.25" customHeight="1">
      <c r="A71" s="282"/>
      <c r="B71" s="238" t="s">
        <v>336</v>
      </c>
      <c r="C71" s="238">
        <f ca="1">COUNTIF(INDIRECT("Planning!$H$15:$AL"&amp;16+(NB_Personnel*7)),BD!$W$5)*BD!$X$5</f>
        <v>0</v>
      </c>
      <c r="D71" s="238">
        <f ca="1">IF(Planning!$BO$15=DATE(AN,3,1),COUNTIF(INDIRECT("Planning!$AM$15:$BN"&amp;16+(NB_Personnel*7)),BD!$W$5)*BD!$X$5,COUNTIF(INDIRECT("Planning!$AM$15:$BO"&amp;16+(NB_Personnel*7)),BD!$W$5)*BD!$X$5)</f>
        <v>0</v>
      </c>
      <c r="E71" s="238">
        <f ca="1">IF(Planning!$BO$15=DATE(AN,3,1),COUNTIF(INDIRECT("Planning!$BO$15:$CS"&amp;16+(NB_Personnel*7)),BD!$W$5)*BD!$X$5,COUNTIF(INDIRECT("Planning!$BP$15:$CT"&amp;16+(NB_Personnel*7)),BD!$W$5)*BD!$X$5)</f>
        <v>0</v>
      </c>
      <c r="F71" s="238">
        <f ca="1">IF(Planning!$BO$15=DATE(AN,3,1),COUNTIF(INDIRECT("Planning!$CT$15:$DW"&amp;16+(NB_Personnel*7)),BD!$W$5)*BD!$X$5,COUNTIF(INDIRECT("Planning!$CU$15:$DX"&amp;16+(NB_Personnel*7)),BD!$W$5)*BD!$X$5)</f>
        <v>0</v>
      </c>
      <c r="G71" s="238">
        <f ca="1">IF(Planning!$BO$15=DATE(AN,3,1),COUNTIF(INDIRECT("Planning!$DX$15:$FB"&amp;16+(NB_Personnel*7)),BD!$W$5)*BD!$X$5,COUNTIF(INDIRECT("Planning!$DY$15:$FC"&amp;16+(NB_Personnel*7)),BD!$W$5)*BD!$X$5)</f>
        <v>0</v>
      </c>
      <c r="H71" s="238">
        <f ca="1">IF(Planning!$BO$15=DATE(AN,3,1),COUNTIF(INDIRECT("Planning!$FC$15:$GF"&amp;16+(NB_Personnel*7)),BD!$W$5)*BD!$X$5,COUNTIF(INDIRECT("Planning!$FD$15:$GG"&amp;16+(NB_Personnel*7)),BD!$W$5)*BD!$X$5)</f>
        <v>0</v>
      </c>
      <c r="I71" s="238">
        <f ca="1">IF(Planning!$BO$15=DATE(AN,3,1),COUNTIF(INDIRECT("Planning!$GG$15:$HK"&amp;16+(NB_Personnel*7)),BD!$W$5)*BD!$X$5,COUNTIF(INDIRECT("Planning!$GH$15:$HL"&amp;16+(NB_Personnel*7)),BD!$W$5)*BD!$X$5)</f>
        <v>0</v>
      </c>
      <c r="J71" s="238">
        <f ca="1">IF(Planning!$BO$15=DATE(AN,3,1),COUNTIF(INDIRECT("Planning!$HL$15:$IP"&amp;16+(NB_Personnel*7)),BD!$W$5)*BD!$X$5,COUNTIF(INDIRECT("Planning!$HM$15:$IQ"&amp;16+(NB_Personnel*7)),BD!$W$5)*BD!$X$5)</f>
        <v>0</v>
      </c>
      <c r="K71" s="238">
        <f ca="1">IF(Planning!$BO$15=DATE(AN,3,1),COUNTIF(INDIRECT("Planning!$IQ$15:$JT"&amp;16+(NB_Personnel*7)),BD!$W$5)*BD!$X$5,COUNTIF(INDIRECT("Planning!$IR$15:$JU"&amp;16+(NB_Personnel*7)),BD!$W$5)*BD!$X$5)</f>
        <v>0</v>
      </c>
      <c r="L71" s="238">
        <f ca="1">IF(Planning!$BO$15=DATE(AN,3,1),COUNTIF(INDIRECT("Planning!$JU$15:$KY"&amp;16+(NB_Personnel*7)),BD!$W$5)*BD!$X$5,COUNTIF(INDIRECT("Planning!$JV$15:$KZ"&amp;16+(NB_Personnel*7)),BD!$W$5)*BD!$X$5)</f>
        <v>0</v>
      </c>
      <c r="M71" s="238">
        <f ca="1">IF(Planning!$BO$15=DATE(AN,3,1),COUNTIF(INDIRECT("Planning!$KZ$15:$MC"&amp;16+(NB_Personnel*7)),BD!$W$5)*BD!$X$5,COUNTIF(INDIRECT("Planning!$LA$15:$MD"&amp;16+(NB_Personnel*7)),BD!$W$5)*BD!$X$5)</f>
        <v>0</v>
      </c>
      <c r="N71" s="238">
        <f ca="1">IF(Planning!$BO$15=DATE(AN,3,1),COUNTIF(INDIRECT("Planning!$MD$15:$NH"&amp;16+(NB_Personnel*7)),BD!$W$5)*BD!$X$5,COUNTIF(INDIRECT("Planning!$ME$15:$NI"&amp;16+(NB_Personnel*7)),BD!$W$5)*BD!$X$5)</f>
        <v>0</v>
      </c>
      <c r="O71" s="238">
        <f ca="1">SUM(C71:N71)</f>
        <v>0</v>
      </c>
    </row>
    <row r="72" spans="1:15" ht="26.25" customHeight="1">
      <c r="A72" s="282"/>
      <c r="B72" s="238" t="s">
        <v>338</v>
      </c>
      <c r="C72" s="238">
        <f ca="1">COUNTIF(INDIRECT("Planning!$H$15:$AL"&amp;16+(NB_Personnel*7)),BD!$W$6)*BD!$X$6</f>
        <v>0</v>
      </c>
      <c r="D72" s="238">
        <f ca="1">IF(Planning!$BO$15=DATE(AN,3,1),COUNTIF(INDIRECT("Planning!$AM$15:$BN"&amp;16+(NB_Personnel*7)),BD!$W$6)*BD!$X$6,COUNTIF(INDIRECT("Planning!$AM$15:$BO"&amp;16+(NB_Personnel*7)),BD!$W$6)*BD!$X$6)</f>
        <v>0</v>
      </c>
      <c r="E72" s="238">
        <f ca="1">IF(Planning!$BO$15=DATE(AN,3,1),COUNTIF(INDIRECT("Planning!$BO$15:$CS"&amp;16+(NB_Personnel*7)),BD!$W$6)*BD!$X$6,COUNTIF(INDIRECT("Planning!$BP$15:$CT"&amp;16+(NB_Personnel*7)),BD!$W$6)*BD!$X$6)</f>
        <v>0</v>
      </c>
      <c r="F72" s="238">
        <f ca="1">IF(Planning!$BO$15=DATE(AN,3,1),COUNTIF(INDIRECT("Planning!$CT$15:$DW"&amp;16+(NB_Personnel*7)),BD!$W$6)*BD!$X$6,COUNTIF(INDIRECT("Planning!$CU$15:$DX"&amp;16+(NB_Personnel*7)),BD!$W$6)*BD!$X$6)</f>
        <v>0</v>
      </c>
      <c r="G72" s="238">
        <f ca="1">IF(Planning!$BO$15=DATE(AN,3,1),COUNTIF(INDIRECT("Planning!$DX$15:$FB"&amp;16+(NB_Personnel*7)),BD!$W$6)*BD!$X$6,COUNTIF(INDIRECT("Planning!$DY$15:$FC"&amp;16+(NB_Personnel*7)),BD!$W$6)*BD!$X$6)</f>
        <v>0</v>
      </c>
      <c r="H72" s="238">
        <f ca="1">IF(Planning!$BO$15=DATE(AN,3,1),COUNTIF(INDIRECT("Planning!$FC$15:$GF"&amp;16+(NB_Personnel*7)),BD!$W$6)*BD!$X$6,COUNTIF(INDIRECT("Planning!$FD$15:$GG"&amp;16+(NB_Personnel*7)),BD!$W$6)*BD!$X$6)</f>
        <v>0</v>
      </c>
      <c r="I72" s="238">
        <f ca="1">IF(Planning!$BO$15=DATE(AN,3,1),COUNTIF(INDIRECT("Planning!$GG$15:$HK"&amp;16+(NB_Personnel*7)),BD!$W$6)*BD!$X$6,COUNTIF(INDIRECT("Planning!$GH$15:$HL"&amp;16+(NB_Personnel*7)),BD!$W$6)*BD!$X$6)</f>
        <v>0</v>
      </c>
      <c r="J72" s="238">
        <f ca="1">IF(Planning!$BO$15=DATE(AN,3,1),COUNTIF(INDIRECT("Planning!$HL$15:$IP"&amp;16+(NB_Personnel*7)),BD!$W$6)*BD!$X$6,COUNTIF(INDIRECT("Planning!$HM$15:$IQ"&amp;16+(NB_Personnel*7)),BD!$W$6)*BD!$X$6)</f>
        <v>0</v>
      </c>
      <c r="K72" s="238">
        <f ca="1">IF(Planning!$BO$15=DATE(AN,3,1),COUNTIF(INDIRECT("Planning!$IQ$15:$JT"&amp;16+(NB_Personnel*7)),BD!$W$6)*BD!$X$6,COUNTIF(INDIRECT("Planning!$IR$15:$JU"&amp;16+(NB_Personnel*7)),BD!$W$6)*BD!$X$6)</f>
        <v>0</v>
      </c>
      <c r="L72" s="238">
        <f ca="1">IF(Planning!$BO$15=DATE(AN,3,1),COUNTIF(INDIRECT("Planning!$JU$15:$KY"&amp;16+(NB_Personnel*7)),BD!$W$6)*BD!$X$6,COUNTIF(INDIRECT("Planning!$JV$15:$KZ"&amp;16+(NB_Personnel*7)),BD!$W$6)*BD!$X$6)</f>
        <v>0</v>
      </c>
      <c r="M72" s="238">
        <f ca="1">IF(Planning!$BO$15=DATE(AN,3,1),COUNTIF(INDIRECT("Planning!$KZ$15:$MC"&amp;16+(NB_Personnel*7)),BD!$W$6)*BD!$X$6,COUNTIF(INDIRECT("Planning!$LA$15:$MD"&amp;16+(NB_Personnel*7)),BD!$W$6)*BD!$X$6)</f>
        <v>0</v>
      </c>
      <c r="N72" s="238">
        <f ca="1">IF(Planning!$BO$15=DATE(AN,3,1),COUNTIF(INDIRECT("Planning!$MD$15:$NH"&amp;16+(NB_Personnel*7)),BD!$W$6)*BD!$X$6,COUNTIF(INDIRECT("Planning!$ME$15:$NI"&amp;16+(NB_Personnel*7)),BD!$W$6)*BD!$X$6)</f>
        <v>0</v>
      </c>
      <c r="O72" s="238">
        <f ca="1">SUM(C72:N72)</f>
        <v>0</v>
      </c>
    </row>
    <row r="73" spans="1:15" ht="26.25" customHeight="1">
      <c r="A73" s="282" t="s">
        <v>313</v>
      </c>
      <c r="B73" s="238" t="s">
        <v>319</v>
      </c>
      <c r="C73" s="238">
        <f ca="1">COUNTIF(INDIRECT("Planning!$H$15:$AL"&amp;16+(NB_Personnel*7)),BD!$Z$2)*BD!$AA$2</f>
        <v>0</v>
      </c>
      <c r="D73" s="238">
        <f ca="1">IF(Planning!$BO$15=DATE(AN,3,1),COUNTIF(INDIRECT("Planning!$AM$15:$BN"&amp;16+(NB_Personnel*7)),BD!$Z$2)*BD!$AA$2,COUNTIF(INDIRECT("Planning!$AM$15:$BO"&amp;16+(NB_Personnel*7)),BD!$Z$2)*BD!$AA$2)</f>
        <v>0</v>
      </c>
      <c r="E73" s="238">
        <f ca="1">IF(Planning!$BO$15=DATE(AN,3,1),COUNTIF(INDIRECT("Planning!$BO$15:$CS"&amp;16+(NB_Personnel*7)),BD!$Z$2)*BD!$AA$2,COUNTIF(INDIRECT("Planning!$BP$15:$CT"&amp;16+(NB_Personnel*7)),BD!$Z$2)*BD!$AA$2)</f>
        <v>0</v>
      </c>
      <c r="F73" s="238">
        <f ca="1">IF(Planning!$BO$15=DATE(AN,3,1),COUNTIF(INDIRECT("Planning!$CT$15:$DW"&amp;16+(NB_Personnel*7)),BD!$Z$2)*BD!$AA$2,COUNTIF(INDIRECT("Planning!$CU$15:$DX"&amp;16+(NB_Personnel*7)),BD!$Z$2)*BD!$AA$2)</f>
        <v>0</v>
      </c>
      <c r="G73" s="238">
        <f ca="1">IF(Planning!$BO$15=DATE(AN,3,1),COUNTIF(INDIRECT("Planning!$DX$15:$FB"&amp;16+(NB_Personnel*7)),BD!$Z$2)*BD!$AA$2,COUNTIF(INDIRECT("Planning!$DY$15:$FC"&amp;16+(NB_Personnel*7)),BD!$Z$2)*BD!$AA$2)</f>
        <v>0</v>
      </c>
      <c r="H73" s="238">
        <f ca="1">IF(Planning!$BO$15=DATE(AN,3,1),COUNTIF(INDIRECT("Planning!$FC$15:$GF"&amp;16+(NB_Personnel*7)),BD!$Z$2)*BD!$AA$2,COUNTIF(INDIRECT("Planning!$FD$15:$GG"&amp;16+(NB_Personnel*7)),BD!$Z$2)*BD!$AA$2)</f>
        <v>0</v>
      </c>
      <c r="I73" s="238">
        <f ca="1">IF(Planning!$BO$15=DATE(AN,3,1),COUNTIF(INDIRECT("Planning!$GG$15:$HK"&amp;16+(NB_Personnel*7)),BD!$Z$2)*BD!$AA$2,COUNTIF(INDIRECT("Planning!$GH$15:$HL"&amp;16+(NB_Personnel*7)),BD!$Z$2)*BD!$AA$2)</f>
        <v>0</v>
      </c>
      <c r="J73" s="238">
        <f ca="1">IF(Planning!$BO$15=DATE(AN,3,1),COUNTIF(INDIRECT("Planning!$HL$15:$IP"&amp;16+(NB_Personnel*7)),BD!$Z$2)*BD!$AA$2,COUNTIF(INDIRECT("Planning!$HM$15:$IQ"&amp;16+(NB_Personnel*7)),BD!$Z$2)*BD!$AA$2)</f>
        <v>0</v>
      </c>
      <c r="K73" s="238">
        <f ca="1">IF(Planning!$BO$15=DATE(AN,3,1),COUNTIF(INDIRECT("Planning!$IQ$15:$JT"&amp;16+(NB_Personnel*7)),BD!$Z$2)*BD!$AA$2,COUNTIF(INDIRECT("Planning!$IR$15:$JU"&amp;16+(NB_Personnel*7)),BD!$Z$2)*BD!$AA$2)</f>
        <v>0</v>
      </c>
      <c r="L73" s="238">
        <f ca="1">IF(Planning!$BO$15=DATE(AN,3,1),COUNTIF(INDIRECT("Planning!$JU$15:$KY"&amp;16+(NB_Personnel*7)),BD!$Z$2)*BD!$AA$2,COUNTIF(INDIRECT("Planning!$JV$15:$KZ"&amp;16+(NB_Personnel*7)),BD!$Z$2)*BD!$AA$2)</f>
        <v>0</v>
      </c>
      <c r="M73" s="238">
        <f ca="1">IF(Planning!$BO$15=DATE(AN,3,1),COUNTIF(INDIRECT("Planning!$KZ$15:$MC"&amp;16+(NB_Personnel*7)),BD!$Z$2)*BD!$AA$2,COUNTIF(INDIRECT("Planning!$LA$15:$MD"&amp;16+(NB_Personnel*7)),BD!$Z$2)*BD!$AA$2)</f>
        <v>0</v>
      </c>
      <c r="N73" s="238">
        <f ca="1">IF(Planning!$BO$15=DATE(AN,3,1),COUNTIF(INDIRECT("Planning!$MD$15:$NH"&amp;16+(NB_Personnel*7)),BD!$Z$2)*BD!$AA$2,COUNTIF(INDIRECT("Planning!$ME$15:$NI"&amp;16+(NB_Personnel*7)),BD!$Z$2)*BD!$AA$2)</f>
        <v>0</v>
      </c>
      <c r="O73" s="238">
        <f ca="1">SUM(C73:N73)</f>
        <v>0</v>
      </c>
    </row>
    <row r="74" spans="1:15" ht="26.25" customHeight="1">
      <c r="A74" s="282"/>
      <c r="B74" s="238" t="s">
        <v>326</v>
      </c>
      <c r="C74" s="238">
        <f ca="1">COUNTIF(INDIRECT("Planning!$H$15:$AL"&amp;16+(NB_Personnel*7)),BD!$Z$3)*BD!$AA$3</f>
        <v>0</v>
      </c>
      <c r="D74" s="238">
        <f ca="1">IF(Planning!$BO$15=DATE(AN,3,1),COUNTIF(INDIRECT("Planning!$AM$15:$BN"&amp;16+(NB_Personnel*7)),BD!$Z$3)*BD!$AA$3,COUNTIF(INDIRECT("Planning!$AM$15:$BO"&amp;16+(NB_Personnel*7)),BD!$Z$3)*BD!$AA$3)</f>
        <v>0</v>
      </c>
      <c r="E74" s="238">
        <f ca="1">IF(Planning!$BO$15=DATE(AN,3,1),COUNTIF(INDIRECT("Planning!$BO$15:$CS"&amp;16+(NB_Personnel*7)),BD!$Z$3)*BD!$AA$3,COUNTIF(INDIRECT("Planning!$BP$15:$CT"&amp;16+(NB_Personnel*7)),BD!$Z$3)*BD!$AA$3)</f>
        <v>0</v>
      </c>
      <c r="F74" s="238">
        <f ca="1">IF(Planning!$BO$15=DATE(AN,3,1),COUNTIF(INDIRECT("Planning!$CT$15:$DW"&amp;16+(NB_Personnel*7)),BD!$Z$3)*BD!$AA$3,COUNTIF(INDIRECT("Planning!$CU$15:$DX"&amp;16+(NB_Personnel*7)),BD!$Z$3)*BD!$AA$3)</f>
        <v>0</v>
      </c>
      <c r="G74" s="238">
        <f ca="1">IF(Planning!$BO$15=DATE(AN,3,1),COUNTIF(INDIRECT("Planning!$DX$15:$FB"&amp;16+(NB_Personnel*7)),BD!$Z$3)*BD!$AA$3,COUNTIF(INDIRECT("Planning!$DY$15:$FC"&amp;16+(NB_Personnel*7)),BD!$Z$3)*BD!$AA$3)</f>
        <v>0</v>
      </c>
      <c r="H74" s="238">
        <f ca="1">IF(Planning!$BO$15=DATE(AN,3,1),COUNTIF(INDIRECT("Planning!$FC$15:$GF"&amp;16+(NB_Personnel*7)),BD!$Z$3)*BD!$AA$3,COUNTIF(INDIRECT("Planning!$FD$15:$GG"&amp;16+(NB_Personnel*7)),BD!$Z$3)*BD!$AA$3)</f>
        <v>0</v>
      </c>
      <c r="I74" s="238">
        <f ca="1">IF(Planning!$BO$15=DATE(AN,3,1),COUNTIF(INDIRECT("Planning!$GG$15:$HK"&amp;16+(NB_Personnel*7)),BD!$Z$3)*BD!$AA$3,COUNTIF(INDIRECT("Planning!$GH$15:$HL"&amp;16+(NB_Personnel*7)),BD!$Z$3)*BD!$AA$3)</f>
        <v>0</v>
      </c>
      <c r="J74" s="238">
        <f ca="1">IF(Planning!$BO$15=DATE(AN,3,1),COUNTIF(INDIRECT("Planning!$HL$15:$IP"&amp;16+(NB_Personnel*7)),BD!$Z$3)*BD!$AA$3,COUNTIF(INDIRECT("Planning!$HM$15:$IQ"&amp;16+(NB_Personnel*7)),BD!$Z$3)*BD!$AA$3)</f>
        <v>0</v>
      </c>
      <c r="K74" s="238">
        <f ca="1">IF(Planning!$BO$15=DATE(AN,3,1),COUNTIF(INDIRECT("Planning!$IQ$15:$JT"&amp;16+(NB_Personnel*7)),BD!$Z$3)*BD!$AA$3,COUNTIF(INDIRECT("Planning!$IR$15:$JU"&amp;16+(NB_Personnel*7)),BD!$Z$3)*BD!$AA$3)</f>
        <v>0</v>
      </c>
      <c r="L74" s="238">
        <f ca="1">IF(Planning!$BO$15=DATE(AN,3,1),COUNTIF(INDIRECT("Planning!$JU$15:$KY"&amp;16+(NB_Personnel*7)),BD!$Z$3)*BD!$AA$3,COUNTIF(INDIRECT("Planning!$JV$15:$KZ"&amp;16+(NB_Personnel*7)),BD!$Z$3)*BD!$AA$3)</f>
        <v>0</v>
      </c>
      <c r="M74" s="238">
        <f ca="1">IF(Planning!$BO$15=DATE(AN,3,1),COUNTIF(INDIRECT("Planning!$KZ$15:$MC"&amp;16+(NB_Personnel*7)),BD!$Z$3)*BD!$AA$3,COUNTIF(INDIRECT("Planning!$LA$15:$MD"&amp;16+(NB_Personnel*7)),BD!$Z$3)*BD!$AA$3)</f>
        <v>0</v>
      </c>
      <c r="N74" s="238">
        <f ca="1">IF(Planning!$BO$15=DATE(AN,3,1),COUNTIF(INDIRECT("Planning!$MD$15:$NH"&amp;16+(NB_Personnel*7)),BD!$Z$3)*BD!$AA$3,COUNTIF(INDIRECT("Planning!$ME$15:$NI"&amp;16+(NB_Personnel*7)),BD!$Z$3)*BD!$AA$3)</f>
        <v>0</v>
      </c>
      <c r="O74" s="238">
        <f ca="1">SUM(C74:N74)</f>
        <v>0</v>
      </c>
    </row>
    <row r="75" spans="1:15" ht="26.25" customHeight="1">
      <c r="A75" s="282" t="s">
        <v>350</v>
      </c>
      <c r="B75" s="282"/>
      <c r="C75" s="238">
        <f ca="1">SUM(C$4:C$74)</f>
        <v>0</v>
      </c>
      <c r="D75" s="238">
        <f ca="1">SUM(D$4:D$74)</f>
        <v>0</v>
      </c>
      <c r="E75" s="238">
        <f ca="1">SUM(E$4:E$74)</f>
        <v>0</v>
      </c>
      <c r="F75" s="238">
        <f ca="1">SUM(F$4:F$74)</f>
        <v>0</v>
      </c>
      <c r="G75" s="238">
        <f ca="1">SUM(G$4:G$74)</f>
        <v>16</v>
      </c>
      <c r="H75" s="238">
        <f ca="1">SUM(H$4:H$74)</f>
        <v>0</v>
      </c>
      <c r="I75" s="238">
        <f ca="1">SUM(I$4:I$74)</f>
        <v>0</v>
      </c>
      <c r="J75" s="238">
        <f ca="1">SUM(J$4:J$74)</f>
        <v>0</v>
      </c>
      <c r="K75" s="238">
        <f ca="1">SUM(K$4:K$74)</f>
        <v>0</v>
      </c>
      <c r="L75" s="238">
        <f ca="1">SUM(L$4:L$74)</f>
        <v>0</v>
      </c>
      <c r="M75" s="238">
        <f ca="1">SUM(M$4:M$74)</f>
        <v>0</v>
      </c>
      <c r="N75" s="238">
        <f ca="1">SUM(N$4:N$74)</f>
        <v>0</v>
      </c>
      <c r="O75" s="238">
        <f ca="1">IF(SUM(O$4:O$74)=SUM($C75:$N75),SUM($C75:$N75),"Erreur !")</f>
        <v>16</v>
      </c>
    </row>
  </sheetData>
  <mergeCells count="11">
    <mergeCell ref="A64:A67"/>
    <mergeCell ref="A68:A72"/>
    <mergeCell ref="A73:A74"/>
    <mergeCell ref="A75:B75"/>
    <mergeCell ref="A4:A31"/>
    <mergeCell ref="A32:A40"/>
    <mergeCell ref="A41:A55"/>
    <mergeCell ref="A56:A59"/>
    <mergeCell ref="A60:A63"/>
    <mergeCell ref="O1:O3"/>
    <mergeCell ref="A1:A3"/>
  </mergeCells>
  <phoneticPr fontId="9"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Q838"/>
  <sheetViews>
    <sheetView showGridLines="0" topLeftCell="A63" zoomScale="90" zoomScaleNormal="90" workbookViewId="0">
      <selection activeCell="J62" sqref="J62"/>
    </sheetView>
  </sheetViews>
  <sheetFormatPr baseColWidth="10" defaultRowHeight="12.75"/>
  <cols>
    <col min="1" max="2" width="3.5703125" style="80" customWidth="1"/>
    <col min="3" max="3" width="6" style="80" customWidth="1"/>
    <col min="4" max="4" width="19.7109375" style="80" customWidth="1"/>
    <col min="5" max="5" width="20.85546875" style="80" customWidth="1"/>
    <col min="6" max="6" width="7" style="80" customWidth="1"/>
    <col min="7" max="9" width="13.140625" style="80" customWidth="1"/>
    <col min="10" max="10" width="6.42578125" style="80" customWidth="1"/>
    <col min="11" max="14" width="5.7109375" style="80" customWidth="1"/>
    <col min="15" max="15" width="10.140625" style="80" bestFit="1" customWidth="1"/>
    <col min="16" max="16" width="8" style="80" customWidth="1"/>
    <col min="17" max="17" width="7.5703125" style="80" bestFit="1" customWidth="1"/>
    <col min="18" max="18" width="5.7109375" style="80" customWidth="1"/>
    <col min="19" max="19" width="10.140625" style="80" bestFit="1" customWidth="1"/>
    <col min="20" max="21" width="8.85546875" style="80" bestFit="1" customWidth="1"/>
    <col min="22" max="61" width="3.5703125" style="80" customWidth="1"/>
    <col min="62" max="16384" width="11.42578125" style="80"/>
  </cols>
  <sheetData>
    <row r="1" spans="1:36" ht="105.75" customHeight="1">
      <c r="A1" s="283" t="s">
        <v>402</v>
      </c>
      <c r="B1" s="284"/>
      <c r="C1" s="284"/>
      <c r="D1" s="284"/>
      <c r="E1" s="284"/>
      <c r="F1" s="284"/>
      <c r="G1" s="284"/>
      <c r="H1" s="284"/>
      <c r="I1" s="284"/>
      <c r="J1" s="284"/>
      <c r="K1" s="284"/>
      <c r="L1" s="284"/>
      <c r="M1" s="284"/>
      <c r="N1" s="284"/>
      <c r="O1" s="284"/>
      <c r="P1" s="284"/>
      <c r="Q1" s="284"/>
      <c r="R1" s="284"/>
      <c r="S1" s="284"/>
      <c r="T1" s="284"/>
      <c r="U1" s="284"/>
      <c r="V1" s="284"/>
      <c r="W1" s="284"/>
      <c r="X1" s="284"/>
      <c r="Y1" s="284"/>
      <c r="Z1" s="284"/>
      <c r="AA1" s="284"/>
      <c r="AB1" s="284"/>
      <c r="AC1" s="284"/>
      <c r="AD1" s="284"/>
      <c r="AE1" s="284"/>
      <c r="AF1" s="284"/>
      <c r="AG1" s="284"/>
      <c r="AH1" s="284"/>
      <c r="AI1" s="284"/>
      <c r="AJ1" s="285"/>
    </row>
    <row r="2" spans="1:36" ht="18.75" customHeight="1"/>
    <row r="3" spans="1:36" ht="18.75" customHeight="1">
      <c r="A3" s="158" t="s">
        <v>86</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60"/>
    </row>
    <row r="4" spans="1:36" ht="18.75" customHeight="1">
      <c r="B4" s="80" t="s">
        <v>166</v>
      </c>
    </row>
    <row r="5" spans="1:36" ht="18.75" customHeight="1">
      <c r="B5" s="80" t="s">
        <v>165</v>
      </c>
    </row>
    <row r="6" spans="1:36" ht="18.75" customHeight="1">
      <c r="B6" s="80" t="s">
        <v>87</v>
      </c>
    </row>
    <row r="7" spans="1:36" ht="18.75" customHeight="1">
      <c r="B7" s="80" t="s">
        <v>88</v>
      </c>
    </row>
    <row r="8" spans="1:36" ht="18.75" customHeight="1">
      <c r="B8" s="80" t="s">
        <v>89</v>
      </c>
    </row>
    <row r="9" spans="1:36" ht="18.75" customHeight="1">
      <c r="B9" s="80" t="s">
        <v>90</v>
      </c>
    </row>
    <row r="10" spans="1:36" ht="18.75" customHeight="1">
      <c r="B10" s="80" t="s">
        <v>164</v>
      </c>
    </row>
    <row r="11" spans="1:36" ht="18.75" customHeight="1">
      <c r="B11" s="80" t="s">
        <v>91</v>
      </c>
    </row>
    <row r="12" spans="1:36" ht="18.75" customHeight="1">
      <c r="B12" s="80" t="s">
        <v>92</v>
      </c>
    </row>
    <row r="13" spans="1:36" ht="18.75" customHeight="1"/>
    <row r="14" spans="1:36" ht="18.75" customHeight="1">
      <c r="B14" s="93" t="s">
        <v>142</v>
      </c>
    </row>
    <row r="15" spans="1:36" ht="18.75" customHeight="1">
      <c r="C15" s="80" t="s">
        <v>163</v>
      </c>
    </row>
    <row r="16" spans="1:36" ht="18.75" customHeight="1">
      <c r="C16" s="80" t="s">
        <v>162</v>
      </c>
    </row>
    <row r="17" spans="1:36" ht="18.75" customHeight="1">
      <c r="C17" s="80" t="s">
        <v>85</v>
      </c>
    </row>
    <row r="18" spans="1:36" ht="18.75" customHeight="1">
      <c r="C18" s="80" t="s">
        <v>161</v>
      </c>
    </row>
    <row r="19" spans="1:36" ht="18.75" customHeight="1"/>
    <row r="20" spans="1:36" ht="18.75" customHeight="1">
      <c r="A20" s="80" t="s">
        <v>93</v>
      </c>
    </row>
    <row r="21" spans="1:36" ht="18.75" customHeight="1">
      <c r="B21" s="80" t="s">
        <v>94</v>
      </c>
    </row>
    <row r="22" spans="1:36" ht="18.75" customHeight="1">
      <c r="B22" s="80" t="s">
        <v>95</v>
      </c>
    </row>
    <row r="23" spans="1:36" ht="18.75" customHeight="1">
      <c r="B23" s="80" t="s">
        <v>96</v>
      </c>
    </row>
    <row r="24" spans="1:36" ht="18.75" customHeight="1">
      <c r="B24" s="80" t="s">
        <v>97</v>
      </c>
    </row>
    <row r="25" spans="1:36" ht="18.75" customHeight="1">
      <c r="B25" s="80" t="s">
        <v>351</v>
      </c>
    </row>
    <row r="26" spans="1:36" ht="18.75" customHeight="1">
      <c r="B26" s="80" t="s">
        <v>160</v>
      </c>
    </row>
    <row r="27" spans="1:36" ht="75" customHeight="1"/>
    <row r="28" spans="1:36" ht="30.75" customHeight="1">
      <c r="A28" s="292" t="s">
        <v>352</v>
      </c>
      <c r="B28" s="293"/>
      <c r="C28" s="293"/>
      <c r="D28" s="293"/>
      <c r="E28" s="293"/>
      <c r="F28" s="293"/>
      <c r="G28" s="293"/>
      <c r="H28" s="293"/>
      <c r="I28" s="293"/>
      <c r="J28" s="293"/>
      <c r="K28" s="293"/>
      <c r="L28" s="293"/>
      <c r="M28" s="293"/>
      <c r="N28" s="293"/>
      <c r="O28" s="293"/>
      <c r="P28" s="293"/>
      <c r="Q28" s="293"/>
      <c r="R28" s="293"/>
      <c r="S28" s="293"/>
      <c r="T28" s="293"/>
      <c r="U28" s="293"/>
      <c r="V28" s="293"/>
      <c r="W28" s="293"/>
      <c r="X28" s="293"/>
      <c r="Y28" s="293"/>
      <c r="Z28" s="293"/>
      <c r="AA28" s="293"/>
      <c r="AB28" s="293"/>
      <c r="AC28" s="293"/>
      <c r="AD28" s="293"/>
      <c r="AE28" s="293"/>
      <c r="AF28" s="293"/>
      <c r="AG28" s="293"/>
      <c r="AH28" s="293"/>
      <c r="AI28" s="293"/>
      <c r="AJ28" s="294"/>
    </row>
    <row r="29" spans="1:36" ht="18.75" customHeight="1"/>
    <row r="30" spans="1:36" ht="18.75" customHeight="1">
      <c r="A30" s="162" t="s">
        <v>397</v>
      </c>
      <c r="B30" s="163"/>
      <c r="C30" s="163"/>
      <c r="D30" s="163"/>
      <c r="E30" s="163"/>
      <c r="F30" s="163"/>
      <c r="G30" s="163"/>
      <c r="H30" s="163"/>
      <c r="I30" s="163"/>
      <c r="J30" s="163"/>
      <c r="K30" s="163"/>
      <c r="L30" s="163"/>
      <c r="M30" s="163"/>
      <c r="N30" s="163"/>
      <c r="O30" s="163"/>
      <c r="P30" s="163"/>
      <c r="Q30" s="163"/>
      <c r="R30" s="163"/>
      <c r="S30" s="163"/>
      <c r="T30" s="163"/>
      <c r="U30" s="163"/>
      <c r="V30" s="163"/>
      <c r="W30" s="163"/>
      <c r="X30" s="163"/>
      <c r="Y30" s="163"/>
      <c r="Z30" s="163"/>
      <c r="AA30" s="163"/>
      <c r="AB30" s="163"/>
      <c r="AC30" s="163"/>
      <c r="AD30" s="163"/>
      <c r="AE30" s="163"/>
      <c r="AF30" s="163"/>
      <c r="AG30" s="163"/>
      <c r="AH30" s="163"/>
      <c r="AI30" s="163"/>
      <c r="AJ30" s="164"/>
    </row>
    <row r="31" spans="1:36" ht="18.75" customHeight="1"/>
    <row r="32" spans="1:36" ht="18.75" customHeight="1">
      <c r="A32" s="165"/>
      <c r="B32" s="166" t="s">
        <v>366</v>
      </c>
      <c r="C32" s="165"/>
      <c r="D32" s="165"/>
    </row>
    <row r="33" spans="1:33" ht="18.75" customHeight="1"/>
    <row r="34" spans="1:33" ht="18.75" customHeight="1">
      <c r="D34" s="217" t="s">
        <v>367</v>
      </c>
      <c r="E34" s="79" t="s">
        <v>29</v>
      </c>
      <c r="F34" s="94" t="s">
        <v>30</v>
      </c>
      <c r="G34" s="68"/>
    </row>
    <row r="35" spans="1:33" ht="18.75" customHeight="1">
      <c r="D35" s="231" t="s">
        <v>42</v>
      </c>
      <c r="E35" s="75" t="s">
        <v>69</v>
      </c>
      <c r="F35" s="77">
        <v>1</v>
      </c>
      <c r="G35" s="68"/>
    </row>
    <row r="36" spans="1:33" ht="18.75" customHeight="1">
      <c r="D36" s="231" t="str">
        <f>D35</f>
        <v>Catégorie 1</v>
      </c>
      <c r="E36" s="232" t="s">
        <v>70</v>
      </c>
      <c r="F36" s="77">
        <v>2</v>
      </c>
      <c r="G36" s="68"/>
    </row>
    <row r="37" spans="1:33" ht="18.75" customHeight="1"/>
    <row r="38" spans="1:33" ht="18.75" customHeight="1">
      <c r="C38" s="93" t="s">
        <v>368</v>
      </c>
    </row>
    <row r="39" spans="1:33" ht="18.75" customHeight="1">
      <c r="C39" s="93" t="s">
        <v>369</v>
      </c>
    </row>
    <row r="40" spans="1:33" ht="18.75" customHeight="1">
      <c r="C40" s="93" t="s">
        <v>370</v>
      </c>
    </row>
    <row r="41" spans="1:33" ht="18.75" customHeight="1">
      <c r="A41" s="143" t="s">
        <v>156</v>
      </c>
      <c r="B41" s="141"/>
      <c r="C41" s="141"/>
      <c r="D41" s="141"/>
      <c r="E41" s="141"/>
      <c r="F41" s="141"/>
      <c r="G41" s="141"/>
      <c r="H41" s="141"/>
      <c r="I41" s="141"/>
      <c r="J41" s="141"/>
      <c r="K41" s="141"/>
      <c r="L41" s="141"/>
      <c r="M41" s="141"/>
      <c r="N41" s="141"/>
      <c r="O41" s="141"/>
      <c r="P41" s="141"/>
      <c r="Q41" s="141"/>
      <c r="R41" s="141"/>
      <c r="S41" s="141"/>
      <c r="T41" s="144"/>
      <c r="U41" s="144"/>
      <c r="V41" s="144"/>
      <c r="W41" s="144"/>
    </row>
    <row r="42" spans="1:33" ht="18.75" customHeight="1">
      <c r="D42" s="93" t="s">
        <v>106</v>
      </c>
    </row>
    <row r="43" spans="1:33" ht="18.75" customHeight="1" thickBot="1">
      <c r="E43" s="93" t="s">
        <v>108</v>
      </c>
    </row>
    <row r="44" spans="1:33" ht="18.75" customHeight="1" thickTop="1" thickBot="1">
      <c r="D44" s="80" t="s">
        <v>100</v>
      </c>
      <c r="F44" s="170" t="s">
        <v>209</v>
      </c>
      <c r="G44" s="169" t="s">
        <v>209</v>
      </c>
      <c r="H44" s="168" t="s">
        <v>209</v>
      </c>
      <c r="I44" s="85" t="s">
        <v>208</v>
      </c>
      <c r="J44" s="87"/>
      <c r="K44" s="86"/>
      <c r="L44" s="82" t="s">
        <v>101</v>
      </c>
      <c r="M44" s="83" t="s">
        <v>101</v>
      </c>
      <c r="N44" s="84" t="s">
        <v>102</v>
      </c>
      <c r="O44" s="90" t="s">
        <v>103</v>
      </c>
      <c r="P44" s="92" t="s">
        <v>104</v>
      </c>
      <c r="Q44" s="91" t="s">
        <v>105</v>
      </c>
      <c r="R44" s="88" t="s">
        <v>53</v>
      </c>
      <c r="S44" s="89"/>
      <c r="T44" s="95"/>
      <c r="V44" s="143" t="s">
        <v>107</v>
      </c>
      <c r="W44" s="141"/>
      <c r="X44" s="141"/>
      <c r="Y44" s="141"/>
      <c r="Z44" s="141"/>
      <c r="AA44" s="141"/>
      <c r="AB44" s="141"/>
      <c r="AC44" s="141"/>
      <c r="AD44" s="141"/>
      <c r="AE44" s="141"/>
      <c r="AF44" s="141"/>
      <c r="AG44" s="141"/>
    </row>
    <row r="45" spans="1:33" ht="18.75" customHeight="1">
      <c r="C45" s="93" t="s">
        <v>371</v>
      </c>
    </row>
    <row r="46" spans="1:33" ht="18.75" customHeight="1">
      <c r="C46" s="93"/>
    </row>
    <row r="47" spans="1:33" ht="18.75" customHeight="1">
      <c r="C47" s="93"/>
      <c r="D47" s="217" t="s">
        <v>367</v>
      </c>
      <c r="E47" s="217" t="s">
        <v>29</v>
      </c>
      <c r="F47" s="94" t="s">
        <v>30</v>
      </c>
      <c r="H47" s="217" t="s">
        <v>387</v>
      </c>
      <c r="I47" s="236" t="s">
        <v>389</v>
      </c>
      <c r="O47" s="217" t="s">
        <v>367</v>
      </c>
      <c r="P47" s="217" t="s">
        <v>29</v>
      </c>
      <c r="Q47" s="94" t="s">
        <v>30</v>
      </c>
      <c r="S47" s="217" t="s">
        <v>387</v>
      </c>
      <c r="T47" s="235" t="s">
        <v>388</v>
      </c>
    </row>
    <row r="48" spans="1:33" ht="18.75" customHeight="1">
      <c r="C48" s="93"/>
      <c r="D48" s="231" t="s">
        <v>42</v>
      </c>
      <c r="E48" s="75" t="s">
        <v>69</v>
      </c>
      <c r="F48" s="77">
        <v>1</v>
      </c>
      <c r="H48" s="231" t="s">
        <v>42</v>
      </c>
      <c r="O48" s="231" t="s">
        <v>42</v>
      </c>
      <c r="P48" s="75" t="s">
        <v>69</v>
      </c>
      <c r="Q48" s="77">
        <v>1</v>
      </c>
      <c r="S48" s="231" t="s">
        <v>42</v>
      </c>
    </row>
    <row r="49" spans="1:19" ht="18.75" customHeight="1">
      <c r="C49" s="93"/>
      <c r="D49" s="231" t="s">
        <v>372</v>
      </c>
      <c r="E49" s="75" t="s">
        <v>70</v>
      </c>
      <c r="F49" s="77">
        <v>1</v>
      </c>
      <c r="H49" s="231" t="s">
        <v>372</v>
      </c>
      <c r="O49" s="231" t="s">
        <v>372</v>
      </c>
      <c r="P49" s="75" t="s">
        <v>70</v>
      </c>
      <c r="Q49" s="77">
        <v>1</v>
      </c>
      <c r="S49" s="231" t="s">
        <v>372</v>
      </c>
    </row>
    <row r="50" spans="1:19" ht="18.75" customHeight="1">
      <c r="C50" s="93"/>
      <c r="D50" s="231" t="s">
        <v>373</v>
      </c>
      <c r="E50" s="75" t="s">
        <v>379</v>
      </c>
      <c r="F50" s="77">
        <v>1</v>
      </c>
      <c r="H50" s="231" t="s">
        <v>373</v>
      </c>
      <c r="O50" s="231" t="s">
        <v>373</v>
      </c>
      <c r="P50" s="75" t="s">
        <v>379</v>
      </c>
      <c r="Q50" s="77">
        <v>1</v>
      </c>
      <c r="S50" s="231" t="s">
        <v>373</v>
      </c>
    </row>
    <row r="51" spans="1:19" ht="18.75" customHeight="1">
      <c r="C51" s="93"/>
      <c r="D51" s="231" t="s">
        <v>374</v>
      </c>
      <c r="E51" s="75" t="s">
        <v>380</v>
      </c>
      <c r="F51" s="77">
        <v>1</v>
      </c>
      <c r="H51" s="231" t="s">
        <v>374</v>
      </c>
      <c r="O51" s="231" t="s">
        <v>374</v>
      </c>
      <c r="P51" s="75" t="s">
        <v>380</v>
      </c>
      <c r="Q51" s="77">
        <v>1</v>
      </c>
      <c r="S51" s="231" t="s">
        <v>374</v>
      </c>
    </row>
    <row r="52" spans="1:19" ht="18.75" customHeight="1">
      <c r="C52" s="93"/>
      <c r="D52" s="231"/>
      <c r="E52" s="75" t="s">
        <v>381</v>
      </c>
      <c r="F52" s="77">
        <v>1</v>
      </c>
      <c r="H52" s="231"/>
      <c r="O52" s="231"/>
      <c r="P52" s="233"/>
      <c r="Q52" s="77"/>
      <c r="S52" s="234"/>
    </row>
    <row r="53" spans="1:19" ht="18.75" customHeight="1">
      <c r="C53" s="93"/>
      <c r="D53" s="231" t="s">
        <v>375</v>
      </c>
      <c r="E53" s="75" t="s">
        <v>382</v>
      </c>
      <c r="F53" s="77">
        <v>1</v>
      </c>
      <c r="H53" s="231" t="s">
        <v>375</v>
      </c>
      <c r="O53" s="231" t="s">
        <v>375</v>
      </c>
      <c r="P53" s="75" t="s">
        <v>382</v>
      </c>
      <c r="Q53" s="77">
        <v>1</v>
      </c>
    </row>
    <row r="54" spans="1:19" ht="18.75" customHeight="1">
      <c r="C54" s="93"/>
      <c r="D54" s="231" t="s">
        <v>376</v>
      </c>
      <c r="E54" s="75" t="s">
        <v>383</v>
      </c>
      <c r="F54" s="77">
        <v>1</v>
      </c>
      <c r="H54" s="231" t="s">
        <v>376</v>
      </c>
      <c r="O54" s="231" t="s">
        <v>376</v>
      </c>
      <c r="P54" s="75" t="s">
        <v>383</v>
      </c>
      <c r="Q54" s="77">
        <v>1</v>
      </c>
      <c r="S54" s="234"/>
    </row>
    <row r="55" spans="1:19" ht="18.75" customHeight="1">
      <c r="C55" s="93"/>
      <c r="D55" s="231"/>
      <c r="E55" s="75" t="s">
        <v>384</v>
      </c>
      <c r="F55" s="77">
        <v>1</v>
      </c>
      <c r="H55" s="231"/>
      <c r="O55" s="231"/>
      <c r="P55" s="233"/>
      <c r="Q55" s="77"/>
      <c r="S55" s="234"/>
    </row>
    <row r="56" spans="1:19" ht="18.75" customHeight="1">
      <c r="C56" s="93"/>
      <c r="D56" s="231" t="s">
        <v>377</v>
      </c>
      <c r="E56" s="75" t="s">
        <v>385</v>
      </c>
      <c r="F56" s="77">
        <v>1</v>
      </c>
      <c r="H56" s="231" t="s">
        <v>377</v>
      </c>
      <c r="O56" s="231" t="s">
        <v>377</v>
      </c>
      <c r="P56" s="75" t="s">
        <v>385</v>
      </c>
      <c r="Q56" s="77">
        <v>1</v>
      </c>
      <c r="S56" s="234"/>
    </row>
    <row r="57" spans="1:19" ht="18.75" customHeight="1">
      <c r="C57" s="93"/>
      <c r="D57" s="231" t="s">
        <v>378</v>
      </c>
      <c r="E57" s="75" t="s">
        <v>386</v>
      </c>
      <c r="F57" s="77">
        <v>1</v>
      </c>
      <c r="H57" s="231" t="s">
        <v>378</v>
      </c>
      <c r="O57" s="231" t="s">
        <v>378</v>
      </c>
      <c r="P57" s="75" t="s">
        <v>386</v>
      </c>
      <c r="Q57" s="77">
        <v>1</v>
      </c>
      <c r="S57" s="234"/>
    </row>
    <row r="58" spans="1:19" ht="18.75" customHeight="1">
      <c r="C58" s="93"/>
    </row>
    <row r="59" spans="1:19" ht="18.75" customHeight="1">
      <c r="C59" s="93" t="s">
        <v>390</v>
      </c>
    </row>
    <row r="60" spans="1:19" ht="18.75" customHeight="1">
      <c r="C60" s="93"/>
    </row>
    <row r="61" spans="1:19" ht="18.75" customHeight="1"/>
    <row r="62" spans="1:19" ht="75" customHeight="1">
      <c r="D62" s="93"/>
    </row>
    <row r="63" spans="1:19" ht="18.75" customHeight="1">
      <c r="A63" s="165"/>
      <c r="B63" s="166" t="s">
        <v>391</v>
      </c>
      <c r="C63" s="165"/>
      <c r="D63" s="165"/>
    </row>
    <row r="64" spans="1:19" ht="18.75" customHeight="1">
      <c r="C64" s="93" t="s">
        <v>398</v>
      </c>
      <c r="D64" s="93"/>
    </row>
    <row r="65" spans="1:33" ht="18.75" customHeight="1">
      <c r="C65" s="93"/>
      <c r="D65" s="93" t="s">
        <v>399</v>
      </c>
    </row>
    <row r="66" spans="1:33" ht="18.75" customHeight="1">
      <c r="C66" s="93" t="s">
        <v>210</v>
      </c>
      <c r="D66" s="93"/>
    </row>
    <row r="67" spans="1:33" ht="18.75" customHeight="1">
      <c r="C67" s="93" t="s">
        <v>400</v>
      </c>
    </row>
    <row r="68" spans="1:33" ht="18.75" customHeight="1">
      <c r="D68" s="217" t="s">
        <v>32</v>
      </c>
      <c r="E68" s="217" t="s">
        <v>29</v>
      </c>
      <c r="F68" s="94" t="s">
        <v>392</v>
      </c>
    </row>
    <row r="69" spans="1:33" ht="18.75" customHeight="1">
      <c r="D69" s="231" t="s">
        <v>393</v>
      </c>
      <c r="E69" s="75" t="s">
        <v>395</v>
      </c>
      <c r="F69" s="77"/>
    </row>
    <row r="70" spans="1:33" ht="18.75" customHeight="1">
      <c r="D70" s="231" t="s">
        <v>63</v>
      </c>
      <c r="E70" s="232" t="s">
        <v>394</v>
      </c>
      <c r="F70" s="77"/>
    </row>
    <row r="71" spans="1:33" ht="18.75" customHeight="1">
      <c r="C71" s="93" t="s">
        <v>109</v>
      </c>
    </row>
    <row r="72" spans="1:33" ht="18.75" customHeight="1">
      <c r="C72" s="93" t="s">
        <v>110</v>
      </c>
    </row>
    <row r="73" spans="1:33" ht="18.75" customHeight="1">
      <c r="C73" s="93" t="s">
        <v>396</v>
      </c>
    </row>
    <row r="74" spans="1:33" ht="18.75" customHeight="1">
      <c r="D74" s="93" t="s">
        <v>106</v>
      </c>
    </row>
    <row r="75" spans="1:33" ht="18.75" customHeight="1" thickBot="1">
      <c r="E75" s="93" t="s">
        <v>108</v>
      </c>
    </row>
    <row r="76" spans="1:33" ht="18.75" customHeight="1" thickTop="1" thickBot="1">
      <c r="D76" s="80" t="s">
        <v>100</v>
      </c>
      <c r="F76" s="170" t="s">
        <v>209</v>
      </c>
      <c r="G76" s="169" t="s">
        <v>209</v>
      </c>
      <c r="H76" s="168" t="s">
        <v>209</v>
      </c>
      <c r="I76" s="85" t="s">
        <v>208</v>
      </c>
      <c r="J76" s="87"/>
      <c r="K76" s="86"/>
      <c r="L76" s="82" t="s">
        <v>101</v>
      </c>
      <c r="M76" s="83" t="s">
        <v>101</v>
      </c>
      <c r="N76" s="84" t="s">
        <v>102</v>
      </c>
      <c r="O76" s="90" t="s">
        <v>103</v>
      </c>
      <c r="P76" s="92" t="s">
        <v>104</v>
      </c>
      <c r="Q76" s="91" t="s">
        <v>105</v>
      </c>
      <c r="R76" s="88" t="s">
        <v>53</v>
      </c>
      <c r="S76" s="89"/>
      <c r="T76" s="95"/>
      <c r="V76" s="143" t="s">
        <v>107</v>
      </c>
      <c r="W76" s="141"/>
      <c r="X76" s="141"/>
      <c r="Y76" s="141"/>
      <c r="Z76" s="141"/>
      <c r="AA76" s="141"/>
      <c r="AB76" s="141"/>
      <c r="AC76" s="141"/>
      <c r="AD76" s="141"/>
      <c r="AE76" s="141"/>
      <c r="AF76" s="141"/>
      <c r="AG76" s="141"/>
    </row>
    <row r="77" spans="1:33" ht="18.75" customHeight="1">
      <c r="A77" s="143" t="s">
        <v>156</v>
      </c>
      <c r="B77" s="141"/>
      <c r="C77" s="141"/>
      <c r="D77" s="141"/>
      <c r="E77" s="141"/>
      <c r="F77" s="141"/>
      <c r="G77" s="141"/>
      <c r="H77" s="141"/>
      <c r="I77" s="141"/>
      <c r="J77" s="141"/>
      <c r="K77" s="141"/>
      <c r="L77" s="141"/>
      <c r="M77" s="141"/>
      <c r="N77" s="141"/>
      <c r="O77" s="141"/>
      <c r="P77" s="141"/>
      <c r="Q77" s="141"/>
      <c r="R77" s="141"/>
      <c r="S77" s="141"/>
      <c r="T77" s="144"/>
      <c r="U77" s="144"/>
    </row>
    <row r="78" spans="1:33" ht="18.75" customHeight="1">
      <c r="A78" s="143" t="s">
        <v>169</v>
      </c>
      <c r="B78" s="141"/>
      <c r="C78" s="141"/>
      <c r="D78" s="141"/>
      <c r="E78" s="141"/>
      <c r="F78" s="141"/>
      <c r="G78" s="141"/>
      <c r="H78" s="141"/>
      <c r="I78" s="141"/>
      <c r="J78" s="141"/>
      <c r="K78" s="141"/>
      <c r="L78" s="141"/>
      <c r="M78" s="141"/>
      <c r="N78" s="141"/>
      <c r="O78" s="141"/>
      <c r="P78" s="141"/>
      <c r="Q78" s="141"/>
      <c r="R78" s="141"/>
      <c r="S78" s="141"/>
      <c r="T78" s="144"/>
      <c r="U78" s="144"/>
      <c r="V78" s="144"/>
    </row>
    <row r="79" spans="1:33" ht="18.75" customHeight="1">
      <c r="E79" s="141" t="s">
        <v>170</v>
      </c>
      <c r="F79" s="141"/>
      <c r="G79" s="141"/>
      <c r="H79" s="141"/>
      <c r="I79" s="141"/>
      <c r="J79" s="141"/>
      <c r="K79" s="144"/>
      <c r="L79" s="144"/>
      <c r="M79" s="144"/>
      <c r="N79" s="144"/>
      <c r="O79" s="144"/>
      <c r="P79" s="144"/>
      <c r="Q79" s="144"/>
      <c r="R79" s="144"/>
      <c r="S79" s="144"/>
    </row>
    <row r="80" spans="1:33" ht="75" customHeight="1"/>
    <row r="81" spans="1:36" ht="18.75" customHeight="1">
      <c r="A81" s="162" t="s">
        <v>202</v>
      </c>
      <c r="B81" s="163"/>
      <c r="C81" s="163"/>
      <c r="D81" s="163"/>
      <c r="E81" s="163"/>
      <c r="F81" s="163"/>
      <c r="G81" s="163"/>
      <c r="H81" s="163"/>
      <c r="I81" s="163"/>
      <c r="J81" s="163"/>
      <c r="K81" s="163"/>
      <c r="L81" s="163"/>
      <c r="M81" s="163"/>
      <c r="N81" s="163"/>
      <c r="O81" s="163"/>
      <c r="P81" s="163"/>
      <c r="Q81" s="163"/>
      <c r="R81" s="163"/>
      <c r="S81" s="163"/>
      <c r="T81" s="163"/>
      <c r="U81" s="163"/>
      <c r="V81" s="163"/>
      <c r="W81" s="163"/>
      <c r="X81" s="163"/>
      <c r="Y81" s="163"/>
      <c r="Z81" s="163"/>
      <c r="AA81" s="163"/>
      <c r="AB81" s="163"/>
      <c r="AC81" s="163"/>
      <c r="AD81" s="163"/>
      <c r="AE81" s="163"/>
      <c r="AF81" s="163"/>
      <c r="AG81" s="163"/>
      <c r="AH81" s="163"/>
      <c r="AI81" s="163"/>
      <c r="AJ81" s="164"/>
    </row>
    <row r="82" spans="1:36" ht="18.75" customHeight="1">
      <c r="A82" s="93"/>
      <c r="B82" s="93" t="s">
        <v>203</v>
      </c>
    </row>
    <row r="83" spans="1:36" ht="18.75" customHeight="1">
      <c r="B83" s="141" t="s">
        <v>98</v>
      </c>
      <c r="C83" s="141"/>
      <c r="D83" s="141"/>
      <c r="E83" s="81"/>
      <c r="F83" s="141" t="s">
        <v>99</v>
      </c>
      <c r="G83" s="141"/>
      <c r="H83" s="141"/>
      <c r="I83" s="141"/>
      <c r="J83" s="141"/>
      <c r="K83" s="141"/>
      <c r="L83" s="141"/>
      <c r="M83" s="141"/>
      <c r="N83" s="141"/>
      <c r="O83" s="141"/>
      <c r="P83" s="141"/>
      <c r="Q83" s="144"/>
      <c r="R83" s="144"/>
    </row>
    <row r="84" spans="1:36" ht="18.75" customHeight="1">
      <c r="A84" s="144"/>
      <c r="B84" s="144"/>
      <c r="C84" s="144"/>
      <c r="D84" s="144"/>
      <c r="E84" s="144"/>
      <c r="F84" s="144"/>
      <c r="G84" s="144"/>
      <c r="H84" s="144"/>
      <c r="I84" s="144"/>
      <c r="J84" s="144"/>
      <c r="K84" s="144"/>
      <c r="L84" s="144"/>
      <c r="M84" s="144"/>
      <c r="N84" s="144"/>
      <c r="O84" s="144"/>
      <c r="P84" s="144"/>
      <c r="Q84" s="144"/>
      <c r="R84" s="144"/>
      <c r="S84" s="144"/>
    </row>
    <row r="85" spans="1:36" ht="18.75" customHeight="1"/>
    <row r="86" spans="1:36" ht="18.75" customHeight="1">
      <c r="A86" s="165"/>
      <c r="B86" s="166" t="s">
        <v>111</v>
      </c>
      <c r="C86" s="165"/>
      <c r="D86" s="165"/>
    </row>
    <row r="87" spans="1:36" ht="18.75" customHeight="1">
      <c r="A87" s="171"/>
      <c r="B87" s="172"/>
      <c r="C87" s="172"/>
      <c r="D87" s="173" t="s">
        <v>13</v>
      </c>
      <c r="E87" s="174"/>
      <c r="F87" s="93" t="s">
        <v>112</v>
      </c>
    </row>
    <row r="88" spans="1:36" ht="18.75" customHeight="1">
      <c r="A88" s="155"/>
      <c r="B88" s="156"/>
      <c r="C88" s="156"/>
      <c r="D88" s="175">
        <v>2014</v>
      </c>
      <c r="E88" s="157"/>
      <c r="G88" s="93" t="s">
        <v>113</v>
      </c>
    </row>
    <row r="89" spans="1:36" ht="18.75" customHeight="1">
      <c r="A89" s="171"/>
      <c r="B89" s="172"/>
      <c r="C89" s="172"/>
      <c r="D89" s="173" t="s">
        <v>36</v>
      </c>
      <c r="E89" s="174"/>
      <c r="F89" s="93" t="s">
        <v>112</v>
      </c>
    </row>
    <row r="90" spans="1:36" ht="18.75" customHeight="1">
      <c r="A90" s="155"/>
      <c r="B90" s="156"/>
      <c r="C90" s="156"/>
      <c r="D90" s="175" t="s">
        <v>78</v>
      </c>
      <c r="E90" s="157"/>
      <c r="G90" s="93" t="s">
        <v>114</v>
      </c>
    </row>
    <row r="91" spans="1:36" ht="18.75" customHeight="1">
      <c r="A91" s="171"/>
      <c r="B91" s="172"/>
      <c r="C91" s="172"/>
      <c r="D91" s="173" t="s">
        <v>39</v>
      </c>
      <c r="E91" s="174"/>
      <c r="F91" s="93" t="s">
        <v>112</v>
      </c>
    </row>
    <row r="92" spans="1:36" ht="18.75" customHeight="1">
      <c r="A92" s="155"/>
      <c r="B92" s="156"/>
      <c r="C92" s="156"/>
      <c r="D92" s="175">
        <v>15</v>
      </c>
      <c r="E92" s="157"/>
      <c r="G92" s="93" t="s">
        <v>115</v>
      </c>
    </row>
    <row r="93" spans="1:36" ht="18.75" customHeight="1">
      <c r="A93" s="171"/>
      <c r="B93" s="172"/>
      <c r="C93" s="172"/>
      <c r="D93" s="173" t="s">
        <v>38</v>
      </c>
      <c r="E93" s="174"/>
      <c r="F93" s="93" t="s">
        <v>112</v>
      </c>
    </row>
    <row r="94" spans="1:36" ht="18.75" customHeight="1">
      <c r="A94" s="155"/>
      <c r="B94" s="156"/>
      <c r="C94" s="156"/>
      <c r="D94" s="175">
        <v>25</v>
      </c>
      <c r="E94" s="157"/>
      <c r="G94" s="93" t="s">
        <v>116</v>
      </c>
    </row>
    <row r="95" spans="1:36" ht="18.75" customHeight="1">
      <c r="A95" s="171"/>
      <c r="B95" s="172"/>
      <c r="C95" s="172"/>
      <c r="D95" s="173" t="s">
        <v>44</v>
      </c>
      <c r="E95" s="174"/>
      <c r="F95" s="93" t="s">
        <v>112</v>
      </c>
    </row>
    <row r="96" spans="1:36" ht="18.75" customHeight="1">
      <c r="A96" s="155"/>
      <c r="B96" s="156"/>
      <c r="C96" s="156"/>
      <c r="D96" s="175">
        <v>25</v>
      </c>
      <c r="E96" s="157"/>
      <c r="G96" s="93" t="s">
        <v>117</v>
      </c>
    </row>
    <row r="97" spans="1:39" ht="18.75" customHeight="1">
      <c r="A97" s="171"/>
      <c r="B97" s="172"/>
      <c r="C97" s="172"/>
      <c r="D97" s="173" t="s">
        <v>77</v>
      </c>
      <c r="E97" s="174"/>
      <c r="F97" s="93" t="s">
        <v>112</v>
      </c>
    </row>
    <row r="98" spans="1:39" ht="18.75" customHeight="1">
      <c r="A98" s="155"/>
      <c r="B98" s="156"/>
      <c r="C98" s="156"/>
      <c r="D98" s="175" t="s">
        <v>80</v>
      </c>
      <c r="E98" s="157"/>
      <c r="G98" s="93" t="s">
        <v>144</v>
      </c>
    </row>
    <row r="99" spans="1:39" ht="18.75" customHeight="1">
      <c r="A99" s="171"/>
      <c r="B99" s="172"/>
      <c r="C99" s="172"/>
      <c r="D99" s="176" t="s">
        <v>211</v>
      </c>
      <c r="E99" s="174"/>
      <c r="F99" s="93" t="s">
        <v>143</v>
      </c>
    </row>
    <row r="100" spans="1:39" ht="18.75" customHeight="1">
      <c r="A100" s="155"/>
      <c r="B100" s="156"/>
      <c r="C100" s="156"/>
      <c r="D100" s="175" t="s">
        <v>80</v>
      </c>
      <c r="E100" s="157"/>
      <c r="G100" s="93" t="s">
        <v>145</v>
      </c>
    </row>
    <row r="101" spans="1:39" ht="18.75" customHeight="1">
      <c r="A101" s="289" t="s">
        <v>128</v>
      </c>
      <c r="B101" s="290"/>
      <c r="C101" s="290"/>
      <c r="D101" s="290"/>
      <c r="E101" s="291"/>
      <c r="F101" s="93" t="s">
        <v>112</v>
      </c>
      <c r="G101" s="93"/>
    </row>
    <row r="102" spans="1:39" ht="18.75" customHeight="1">
      <c r="A102" s="286" t="s">
        <v>28</v>
      </c>
      <c r="B102" s="287"/>
      <c r="C102" s="287"/>
      <c r="D102" s="287"/>
      <c r="E102" s="288"/>
      <c r="G102" s="93" t="s">
        <v>146</v>
      </c>
    </row>
    <row r="103" spans="1:39" ht="18.75" customHeight="1">
      <c r="A103" s="289" t="s">
        <v>129</v>
      </c>
      <c r="B103" s="290"/>
      <c r="C103" s="290"/>
      <c r="D103" s="290"/>
      <c r="E103" s="291"/>
      <c r="F103" s="93" t="s">
        <v>112</v>
      </c>
      <c r="G103" s="93"/>
    </row>
    <row r="104" spans="1:39" ht="18.75" customHeight="1">
      <c r="A104" s="286" t="s">
        <v>126</v>
      </c>
      <c r="B104" s="287"/>
      <c r="C104" s="287"/>
      <c r="D104" s="287"/>
      <c r="E104" s="288"/>
      <c r="G104" s="93" t="s">
        <v>146</v>
      </c>
    </row>
    <row r="105" spans="1:39" ht="18.75" customHeight="1">
      <c r="A105" s="289" t="s">
        <v>130</v>
      </c>
      <c r="B105" s="290"/>
      <c r="C105" s="290"/>
      <c r="D105" s="290"/>
      <c r="E105" s="291"/>
      <c r="F105" s="93" t="s">
        <v>112</v>
      </c>
      <c r="G105" s="93"/>
    </row>
    <row r="106" spans="1:39" ht="18.75" customHeight="1">
      <c r="A106" s="286" t="s">
        <v>132</v>
      </c>
      <c r="B106" s="287"/>
      <c r="C106" s="287"/>
      <c r="D106" s="287"/>
      <c r="E106" s="288"/>
      <c r="G106" s="93" t="s">
        <v>146</v>
      </c>
    </row>
    <row r="107" spans="1:39" ht="18.75" customHeight="1">
      <c r="A107" s="289" t="s">
        <v>131</v>
      </c>
      <c r="B107" s="290"/>
      <c r="C107" s="290"/>
      <c r="D107" s="290"/>
      <c r="E107" s="291"/>
      <c r="F107" s="93" t="s">
        <v>112</v>
      </c>
      <c r="G107" s="93"/>
    </row>
    <row r="108" spans="1:39" ht="18.75" customHeight="1">
      <c r="A108" s="286" t="s">
        <v>126</v>
      </c>
      <c r="B108" s="287"/>
      <c r="C108" s="287"/>
      <c r="D108" s="287"/>
      <c r="E108" s="288"/>
      <c r="G108" s="93" t="s">
        <v>146</v>
      </c>
    </row>
    <row r="109" spans="1:39" ht="18.75" customHeight="1">
      <c r="A109" s="301" t="s">
        <v>201</v>
      </c>
      <c r="B109" s="301"/>
      <c r="C109" s="301"/>
      <c r="D109" s="301"/>
      <c r="E109" s="301"/>
      <c r="F109" s="93" t="s">
        <v>112</v>
      </c>
      <c r="G109" s="93"/>
    </row>
    <row r="110" spans="1:39" ht="33" customHeight="1">
      <c r="A110" s="302">
        <f ca="1">COUNTA('Récap Individuel'!A:A)-2</f>
        <v>12</v>
      </c>
      <c r="B110" s="302"/>
      <c r="C110" s="302"/>
      <c r="D110" s="302"/>
      <c r="E110" s="302"/>
      <c r="G110" s="303" t="s">
        <v>361</v>
      </c>
      <c r="H110" s="303"/>
      <c r="I110" s="303"/>
      <c r="J110" s="303"/>
      <c r="K110" s="303"/>
      <c r="L110" s="303"/>
      <c r="M110" s="303"/>
      <c r="N110" s="303"/>
      <c r="O110" s="303"/>
      <c r="P110" s="303"/>
      <c r="Q110" s="303"/>
      <c r="R110" s="303"/>
      <c r="S110" s="303"/>
      <c r="T110" s="303"/>
      <c r="U110" s="303"/>
      <c r="V110" s="303"/>
      <c r="W110" s="303"/>
      <c r="X110" s="303"/>
      <c r="Y110" s="303"/>
      <c r="Z110" s="303"/>
      <c r="AA110" s="303"/>
      <c r="AB110" s="303"/>
      <c r="AC110" s="303"/>
      <c r="AD110" s="303"/>
      <c r="AE110" s="303"/>
      <c r="AF110" s="303"/>
      <c r="AG110" s="303"/>
      <c r="AH110" s="303"/>
      <c r="AI110" s="303"/>
      <c r="AJ110" s="303"/>
      <c r="AK110" s="303"/>
      <c r="AL110" s="303"/>
      <c r="AM110" s="303"/>
    </row>
    <row r="111" spans="1:39" ht="18.75" customHeight="1">
      <c r="A111" s="301" t="s">
        <v>345</v>
      </c>
      <c r="B111" s="301"/>
      <c r="C111" s="301"/>
      <c r="D111" s="301"/>
      <c r="E111" s="301"/>
      <c r="F111" s="93" t="s">
        <v>112</v>
      </c>
      <c r="G111" s="93"/>
    </row>
    <row r="112" spans="1:39" ht="18.75" customHeight="1">
      <c r="A112" s="302">
        <f>MAX(IFERROR(MATCH(9^9,Planning!A:A,1),0),IFERROR(MATCH("zzz",Planning!A:A,1),0))+6</f>
        <v>92</v>
      </c>
      <c r="B112" s="302"/>
      <c r="C112" s="302"/>
      <c r="D112" s="302"/>
      <c r="E112" s="302"/>
      <c r="G112" s="93" t="s">
        <v>358</v>
      </c>
    </row>
    <row r="113" spans="1:18" ht="18.75" customHeight="1">
      <c r="D113" s="68"/>
      <c r="G113" s="93"/>
    </row>
    <row r="114" spans="1:18" ht="18.75" customHeight="1">
      <c r="A114" s="165"/>
      <c r="B114" s="166" t="s">
        <v>118</v>
      </c>
      <c r="C114" s="165"/>
      <c r="D114" s="165"/>
    </row>
    <row r="115" spans="1:18" ht="18.75" customHeight="1">
      <c r="C115" s="93" t="s">
        <v>119</v>
      </c>
    </row>
    <row r="116" spans="1:18" ht="18.75" customHeight="1">
      <c r="C116" s="93" t="s">
        <v>212</v>
      </c>
    </row>
    <row r="117" spans="1:18" ht="18.75" customHeight="1">
      <c r="C117" s="93"/>
      <c r="D117" s="93" t="s">
        <v>213</v>
      </c>
    </row>
    <row r="118" spans="1:18" ht="18.75" customHeight="1">
      <c r="C118" s="93" t="s">
        <v>120</v>
      </c>
    </row>
    <row r="119" spans="1:18" ht="18.75" customHeight="1">
      <c r="C119" s="93"/>
    </row>
    <row r="120" spans="1:18" ht="18.75" customHeight="1">
      <c r="A120" s="165"/>
      <c r="B120" s="166" t="s">
        <v>147</v>
      </c>
      <c r="C120" s="165"/>
      <c r="D120" s="165"/>
    </row>
    <row r="121" spans="1:18" ht="18.75" customHeight="1">
      <c r="C121" s="143" t="s">
        <v>148</v>
      </c>
      <c r="D121" s="141"/>
      <c r="E121" s="81"/>
      <c r="F121" s="141" t="s">
        <v>99</v>
      </c>
      <c r="G121" s="141"/>
      <c r="H121" s="141"/>
      <c r="I121" s="141"/>
      <c r="J121" s="141"/>
      <c r="K121" s="141"/>
      <c r="L121" s="141"/>
      <c r="M121" s="141"/>
      <c r="N121" s="141"/>
      <c r="O121" s="141"/>
      <c r="P121" s="141"/>
      <c r="Q121" s="144"/>
      <c r="R121" s="144"/>
    </row>
    <row r="122" spans="1:18" ht="18.75" customHeight="1">
      <c r="C122" s="93" t="s">
        <v>149</v>
      </c>
    </row>
    <row r="123" spans="1:18" ht="18.75" customHeight="1">
      <c r="C123" s="93" t="s">
        <v>357</v>
      </c>
    </row>
    <row r="124" spans="1:18" ht="18.75" customHeight="1">
      <c r="C124" s="93"/>
    </row>
    <row r="125" spans="1:18" ht="18.75" customHeight="1">
      <c r="A125" s="165"/>
      <c r="B125" s="166" t="s">
        <v>150</v>
      </c>
      <c r="C125" s="166"/>
      <c r="D125" s="165"/>
    </row>
    <row r="126" spans="1:18" ht="18.75" customHeight="1">
      <c r="C126" s="93" t="s">
        <v>151</v>
      </c>
    </row>
    <row r="127" spans="1:18" ht="18.75" customHeight="1">
      <c r="C127" s="93"/>
    </row>
    <row r="128" spans="1:18" ht="18.75" customHeight="1">
      <c r="A128" s="165"/>
      <c r="B128" s="166" t="s">
        <v>152</v>
      </c>
      <c r="C128" s="166"/>
      <c r="D128" s="165"/>
    </row>
    <row r="129" spans="1:36" ht="18.75" customHeight="1">
      <c r="C129" s="93" t="s">
        <v>167</v>
      </c>
    </row>
    <row r="130" spans="1:36" ht="18.75" customHeight="1">
      <c r="C130" s="93" t="s">
        <v>154</v>
      </c>
    </row>
    <row r="131" spans="1:36" ht="18.75" customHeight="1"/>
    <row r="132" spans="1:36" ht="18.75" customHeight="1">
      <c r="A132" s="165"/>
      <c r="B132" s="166" t="s">
        <v>153</v>
      </c>
      <c r="C132" s="165"/>
      <c r="D132" s="165"/>
    </row>
    <row r="133" spans="1:36" ht="18.75" customHeight="1">
      <c r="C133" s="93" t="s">
        <v>155</v>
      </c>
    </row>
    <row r="134" spans="1:36" ht="18.75" customHeight="1">
      <c r="C134" s="93" t="s">
        <v>359</v>
      </c>
    </row>
    <row r="135" spans="1:36" ht="18.75" customHeight="1"/>
    <row r="136" spans="1:36" ht="18.75" customHeight="1">
      <c r="A136" s="165"/>
      <c r="B136" s="166" t="s">
        <v>360</v>
      </c>
      <c r="C136" s="165"/>
      <c r="D136" s="165"/>
    </row>
    <row r="137" spans="1:36" ht="18.75" customHeight="1">
      <c r="C137" s="93" t="s">
        <v>207</v>
      </c>
    </row>
    <row r="138" spans="1:36" ht="18.75" customHeight="1"/>
    <row r="139" spans="1:36" ht="18.75" customHeight="1">
      <c r="A139" s="162" t="s">
        <v>121</v>
      </c>
      <c r="B139" s="163"/>
      <c r="C139" s="163"/>
      <c r="D139" s="163"/>
      <c r="E139" s="163"/>
      <c r="F139" s="163"/>
      <c r="G139" s="163"/>
      <c r="H139" s="163"/>
      <c r="I139" s="163"/>
      <c r="J139" s="163"/>
      <c r="K139" s="163"/>
      <c r="L139" s="163"/>
      <c r="M139" s="163"/>
      <c r="N139" s="163"/>
      <c r="O139" s="163"/>
      <c r="P139" s="163"/>
      <c r="Q139" s="163"/>
      <c r="R139" s="163"/>
      <c r="S139" s="163"/>
      <c r="T139" s="163"/>
      <c r="U139" s="163"/>
      <c r="V139" s="163"/>
      <c r="W139" s="163"/>
      <c r="X139" s="163"/>
      <c r="Y139" s="163"/>
      <c r="Z139" s="163"/>
      <c r="AA139" s="163"/>
      <c r="AB139" s="163"/>
      <c r="AC139" s="163"/>
      <c r="AD139" s="163"/>
      <c r="AE139" s="163"/>
      <c r="AF139" s="163"/>
      <c r="AG139" s="163"/>
      <c r="AH139" s="163"/>
      <c r="AI139" s="163"/>
      <c r="AJ139" s="164"/>
    </row>
    <row r="140" spans="1:36" ht="18.75" customHeight="1">
      <c r="B140" s="93" t="s">
        <v>122</v>
      </c>
    </row>
    <row r="141" spans="1:36" ht="18.75" customHeight="1">
      <c r="C141" s="93" t="s">
        <v>204</v>
      </c>
    </row>
    <row r="142" spans="1:36" ht="18.75" customHeight="1">
      <c r="C142" s="93" t="s">
        <v>362</v>
      </c>
    </row>
    <row r="143" spans="1:36" ht="18.75" customHeight="1">
      <c r="D143" s="93" t="s">
        <v>123</v>
      </c>
    </row>
    <row r="144" spans="1:36" ht="18.75" customHeight="1">
      <c r="E144" s="93" t="s">
        <v>124</v>
      </c>
    </row>
    <row r="145" spans="1:38" ht="18.75" customHeight="1">
      <c r="E145" s="93" t="s">
        <v>205</v>
      </c>
    </row>
    <row r="146" spans="1:38" ht="18.75" customHeight="1">
      <c r="E146" s="93" t="s">
        <v>206</v>
      </c>
    </row>
    <row r="147" spans="1:38" ht="18.75" customHeight="1">
      <c r="D147" s="93" t="s">
        <v>363</v>
      </c>
    </row>
    <row r="148" spans="1:38" ht="18.75" customHeight="1"/>
    <row r="149" spans="1:38" ht="18.75" customHeight="1">
      <c r="B149" s="143" t="s">
        <v>157</v>
      </c>
      <c r="C149" s="141"/>
      <c r="D149" s="141"/>
      <c r="E149" s="141"/>
      <c r="F149" s="141"/>
      <c r="G149" s="141"/>
      <c r="H149" s="141"/>
      <c r="I149" s="141"/>
      <c r="J149" s="141"/>
      <c r="K149" s="141"/>
      <c r="L149" s="141"/>
      <c r="M149" s="141"/>
      <c r="N149" s="141"/>
      <c r="O149" s="141"/>
      <c r="P149" s="141"/>
      <c r="Q149" s="141"/>
      <c r="R149" s="144"/>
    </row>
    <row r="150" spans="1:38" ht="18.75" customHeight="1">
      <c r="B150" s="143" t="s">
        <v>158</v>
      </c>
      <c r="C150" s="141"/>
      <c r="D150" s="141"/>
      <c r="E150" s="141"/>
      <c r="F150" s="141"/>
      <c r="G150" s="141"/>
      <c r="H150" s="141"/>
      <c r="I150" s="141"/>
      <c r="J150" s="141"/>
      <c r="K150" s="141"/>
      <c r="L150" s="141"/>
      <c r="M150" s="141"/>
      <c r="N150" s="141"/>
      <c r="O150" s="141"/>
      <c r="P150" s="141"/>
      <c r="Q150" s="141"/>
      <c r="R150" s="141"/>
      <c r="S150" s="141"/>
      <c r="T150" s="141"/>
      <c r="U150" s="144"/>
      <c r="V150" s="144"/>
      <c r="W150" s="144"/>
      <c r="X150" s="144"/>
    </row>
    <row r="151" spans="1:38" ht="18.75" customHeight="1">
      <c r="B151" s="143" t="s">
        <v>159</v>
      </c>
      <c r="C151" s="141"/>
      <c r="D151" s="141"/>
      <c r="E151" s="141"/>
      <c r="F151" s="141"/>
      <c r="G151" s="141"/>
      <c r="H151" s="141"/>
      <c r="I151" s="141"/>
      <c r="J151" s="141"/>
      <c r="K151" s="144"/>
      <c r="L151" s="144"/>
      <c r="M151" s="144"/>
      <c r="N151" s="144"/>
      <c r="O151" s="144"/>
      <c r="P151" s="144"/>
      <c r="Q151" s="144"/>
      <c r="R151" s="144"/>
      <c r="S151" s="144"/>
      <c r="T151" s="144"/>
      <c r="U151" s="144"/>
      <c r="V151" s="144"/>
      <c r="W151" s="144"/>
      <c r="X151" s="144"/>
      <c r="Y151" s="144"/>
      <c r="Z151" s="144"/>
      <c r="AA151" s="144"/>
      <c r="AB151" s="144"/>
      <c r="AC151" s="144"/>
    </row>
    <row r="152" spans="1:38" ht="75" customHeight="1"/>
    <row r="153" spans="1:38" ht="18.75" customHeight="1">
      <c r="A153" s="142" t="s">
        <v>125</v>
      </c>
      <c r="B153" s="142"/>
      <c r="C153" s="142"/>
      <c r="D153" s="142"/>
      <c r="E153" s="142"/>
      <c r="F153" s="142"/>
      <c r="G153" s="142"/>
      <c r="H153" s="142"/>
      <c r="I153" s="142"/>
      <c r="J153" s="142"/>
      <c r="K153" s="142"/>
      <c r="L153" s="161"/>
      <c r="M153" s="161"/>
    </row>
    <row r="154" spans="1:38" ht="18.75" customHeight="1"/>
    <row r="155" spans="1:38" ht="18.75" customHeight="1">
      <c r="A155" s="167" t="s">
        <v>192</v>
      </c>
      <c r="B155" s="163"/>
      <c r="C155" s="163"/>
      <c r="D155" s="163"/>
      <c r="E155" s="163"/>
      <c r="F155" s="163"/>
      <c r="G155" s="163"/>
      <c r="H155" s="163"/>
      <c r="I155" s="163"/>
      <c r="J155" s="163"/>
      <c r="K155" s="163"/>
      <c r="L155" s="163"/>
      <c r="M155" s="163"/>
      <c r="N155" s="163"/>
      <c r="O155" s="163"/>
      <c r="P155" s="163"/>
      <c r="Q155" s="163"/>
      <c r="R155" s="163"/>
      <c r="S155" s="163"/>
      <c r="T155" s="163"/>
      <c r="U155" s="163"/>
      <c r="V155" s="163"/>
      <c r="W155" s="163"/>
      <c r="X155" s="163"/>
      <c r="Y155" s="163"/>
      <c r="Z155" s="163"/>
      <c r="AA155" s="163"/>
      <c r="AB155" s="163"/>
      <c r="AC155" s="163"/>
      <c r="AD155" s="163"/>
      <c r="AE155" s="163"/>
      <c r="AF155" s="163"/>
      <c r="AG155" s="163"/>
      <c r="AH155" s="163"/>
      <c r="AI155" s="163"/>
      <c r="AJ155" s="163"/>
      <c r="AK155" s="163"/>
      <c r="AL155" s="164"/>
    </row>
    <row r="156" spans="1:38" ht="18.75" customHeight="1">
      <c r="B156" s="80" t="s">
        <v>190</v>
      </c>
    </row>
    <row r="157" spans="1:38" ht="19.5" customHeight="1">
      <c r="B157" s="80" t="s">
        <v>191</v>
      </c>
    </row>
    <row r="158" spans="1:38" ht="18.75" customHeight="1">
      <c r="B158" s="93" t="s">
        <v>364</v>
      </c>
    </row>
    <row r="159" spans="1:38" ht="18.75" customHeight="1">
      <c r="B159" s="93"/>
      <c r="C159" s="93" t="s">
        <v>365</v>
      </c>
    </row>
    <row r="160" spans="1:38" ht="18.75" customHeight="1"/>
    <row r="161" spans="1:69" ht="18.75" customHeight="1">
      <c r="A161" s="167" t="s">
        <v>193</v>
      </c>
      <c r="B161" s="163"/>
      <c r="C161" s="163"/>
      <c r="D161" s="163"/>
      <c r="E161" s="163"/>
      <c r="F161" s="163"/>
      <c r="G161" s="163"/>
      <c r="H161" s="163"/>
      <c r="I161" s="163"/>
      <c r="J161" s="163"/>
      <c r="K161" s="163"/>
      <c r="L161" s="163"/>
      <c r="M161" s="163"/>
      <c r="N161" s="163"/>
      <c r="O161" s="163"/>
      <c r="P161" s="163"/>
      <c r="Q161" s="163"/>
      <c r="R161" s="163"/>
      <c r="S161" s="163"/>
      <c r="T161" s="163"/>
      <c r="U161" s="163"/>
      <c r="V161" s="163"/>
      <c r="W161" s="163"/>
      <c r="X161" s="163"/>
      <c r="Y161" s="163"/>
      <c r="Z161" s="163"/>
      <c r="AA161" s="163"/>
      <c r="AB161" s="163"/>
      <c r="AC161" s="163"/>
      <c r="AD161" s="163"/>
      <c r="AE161" s="163"/>
      <c r="AF161" s="163"/>
      <c r="AG161" s="163"/>
      <c r="AH161" s="163"/>
      <c r="AI161" s="163"/>
      <c r="AJ161" s="163"/>
      <c r="AK161" s="163"/>
      <c r="AL161" s="164"/>
    </row>
    <row r="162" spans="1:69" ht="18.75" customHeight="1">
      <c r="B162" s="80" t="s">
        <v>194</v>
      </c>
    </row>
    <row r="163" spans="1:69" ht="18.75" customHeight="1">
      <c r="B163" s="93" t="s">
        <v>214</v>
      </c>
    </row>
    <row r="164" spans="1:69" ht="18.75" customHeight="1"/>
    <row r="165" spans="1:69" s="144" customFormat="1" ht="34.5" customHeight="1">
      <c r="A165" s="298" t="s">
        <v>215</v>
      </c>
      <c r="B165" s="299"/>
      <c r="C165" s="299"/>
      <c r="D165" s="299"/>
      <c r="E165" s="299"/>
      <c r="F165" s="299"/>
      <c r="G165" s="299"/>
      <c r="H165" s="299"/>
      <c r="I165" s="299"/>
      <c r="J165" s="299"/>
      <c r="K165" s="299"/>
      <c r="L165" s="299"/>
      <c r="M165" s="299"/>
      <c r="N165" s="299"/>
      <c r="O165" s="299"/>
      <c r="P165" s="299"/>
      <c r="Q165" s="299"/>
      <c r="R165" s="299"/>
      <c r="S165" s="299"/>
      <c r="T165" s="299"/>
      <c r="U165" s="299"/>
      <c r="V165" s="299"/>
      <c r="W165" s="299"/>
      <c r="X165" s="299"/>
      <c r="Y165" s="299"/>
      <c r="Z165" s="299"/>
      <c r="AA165" s="299"/>
      <c r="AB165" s="299"/>
      <c r="AC165" s="299"/>
      <c r="AD165" s="299"/>
      <c r="AE165" s="299"/>
      <c r="AF165" s="299"/>
      <c r="AG165" s="299"/>
      <c r="AH165" s="299"/>
      <c r="AI165" s="299"/>
      <c r="AJ165" s="299"/>
      <c r="AK165" s="299"/>
      <c r="AL165" s="300"/>
      <c r="AM165" s="230"/>
      <c r="AN165" s="230"/>
      <c r="AO165" s="230"/>
      <c r="AP165" s="230"/>
      <c r="AQ165" s="230"/>
      <c r="AR165" s="230"/>
      <c r="AS165" s="230"/>
      <c r="AT165" s="230"/>
      <c r="AU165" s="230"/>
      <c r="AV165" s="230"/>
      <c r="AW165" s="230"/>
      <c r="AX165" s="230"/>
      <c r="AY165" s="230"/>
      <c r="AZ165" s="230"/>
      <c r="BA165" s="230"/>
      <c r="BB165" s="230"/>
      <c r="BC165" s="230"/>
      <c r="BD165" s="230"/>
      <c r="BE165" s="230"/>
      <c r="BF165" s="230"/>
      <c r="BG165" s="230"/>
      <c r="BH165" s="230"/>
      <c r="BI165" s="230"/>
      <c r="BJ165" s="230"/>
      <c r="BK165" s="230"/>
      <c r="BL165" s="230"/>
      <c r="BM165" s="230"/>
      <c r="BN165" s="230"/>
      <c r="BO165" s="230"/>
      <c r="BP165" s="230"/>
      <c r="BQ165" s="230"/>
    </row>
    <row r="166" spans="1:69" s="144" customFormat="1" ht="34.5" customHeight="1">
      <c r="A166" s="295" t="s">
        <v>401</v>
      </c>
      <c r="B166" s="296"/>
      <c r="C166" s="296"/>
      <c r="D166" s="296"/>
      <c r="E166" s="296"/>
      <c r="F166" s="296"/>
      <c r="G166" s="296"/>
      <c r="H166" s="296"/>
      <c r="I166" s="296"/>
      <c r="J166" s="296"/>
      <c r="K166" s="296"/>
      <c r="L166" s="296"/>
      <c r="M166" s="296"/>
      <c r="N166" s="296"/>
      <c r="O166" s="296"/>
      <c r="P166" s="296"/>
      <c r="Q166" s="296"/>
      <c r="R166" s="296"/>
      <c r="S166" s="296"/>
      <c r="T166" s="296"/>
      <c r="U166" s="296"/>
      <c r="V166" s="296"/>
      <c r="W166" s="296"/>
      <c r="X166" s="296"/>
      <c r="Y166" s="296"/>
      <c r="Z166" s="296"/>
      <c r="AA166" s="296"/>
      <c r="AB166" s="296"/>
      <c r="AC166" s="296"/>
      <c r="AD166" s="296"/>
      <c r="AE166" s="296"/>
      <c r="AF166" s="296"/>
      <c r="AG166" s="296"/>
      <c r="AH166" s="296"/>
      <c r="AI166" s="296"/>
      <c r="AJ166" s="296"/>
      <c r="AK166" s="296"/>
      <c r="AL166" s="297"/>
      <c r="AM166" s="230"/>
      <c r="AN166" s="230"/>
      <c r="AO166" s="230"/>
      <c r="AP166" s="230"/>
      <c r="AQ166" s="230"/>
      <c r="AR166" s="230"/>
      <c r="AS166" s="230"/>
      <c r="AT166" s="230"/>
      <c r="AU166" s="230"/>
      <c r="AV166" s="230"/>
      <c r="AW166" s="230"/>
      <c r="AX166" s="230"/>
      <c r="AY166" s="230"/>
      <c r="AZ166" s="230"/>
      <c r="BA166" s="230"/>
      <c r="BB166" s="230"/>
      <c r="BC166" s="230"/>
      <c r="BD166" s="230"/>
      <c r="BE166" s="230"/>
      <c r="BF166" s="230"/>
      <c r="BG166" s="230"/>
      <c r="BH166" s="230"/>
      <c r="BI166" s="230"/>
      <c r="BJ166" s="230"/>
      <c r="BK166" s="230"/>
      <c r="BL166" s="230"/>
      <c r="BM166" s="230"/>
      <c r="BN166" s="230"/>
      <c r="BO166" s="230"/>
    </row>
    <row r="167" spans="1:69" ht="18.75" customHeight="1"/>
    <row r="168" spans="1:69" ht="18.75" customHeight="1"/>
    <row r="169" spans="1:69" ht="18.75" customHeight="1"/>
    <row r="170" spans="1:69" ht="18.75" customHeight="1"/>
    <row r="171" spans="1:69" ht="18.75" customHeight="1"/>
    <row r="172" spans="1:69" ht="18.75" customHeight="1"/>
    <row r="173" spans="1:69" ht="18.75" customHeight="1"/>
    <row r="174" spans="1:69" ht="18.75" customHeight="1"/>
    <row r="175" spans="1:69" ht="18.75" customHeight="1"/>
    <row r="176" spans="1:69"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row r="189" ht="18.75" customHeight="1"/>
    <row r="190" ht="18.75" customHeight="1"/>
    <row r="191" ht="18.75" customHeight="1"/>
    <row r="192" ht="18.75" customHeight="1"/>
    <row r="193" ht="18.75" customHeight="1"/>
    <row r="194" ht="18.75" customHeight="1"/>
    <row r="195" ht="18.75" customHeight="1"/>
    <row r="196" ht="18.75" customHeight="1"/>
    <row r="197" ht="18.75" customHeight="1"/>
    <row r="198" ht="18.75" customHeight="1"/>
    <row r="199" ht="18.75" customHeight="1"/>
    <row r="200" ht="18.75" customHeight="1"/>
    <row r="201" ht="18.75" customHeight="1"/>
    <row r="202" ht="18.75" customHeight="1"/>
    <row r="203" ht="18.75" customHeight="1"/>
    <row r="204" ht="18.75" customHeight="1"/>
    <row r="205" ht="18.75" customHeight="1"/>
    <row r="206" ht="18.75" customHeight="1"/>
    <row r="207" ht="18.75" customHeight="1"/>
    <row r="208" ht="18.75" customHeight="1"/>
    <row r="209" ht="18.75" customHeight="1"/>
    <row r="210" ht="18.75" customHeight="1"/>
    <row r="211" ht="18.75" customHeight="1"/>
    <row r="212" ht="18.75" customHeight="1"/>
    <row r="213" ht="18.75" customHeight="1"/>
    <row r="214" ht="18.75" customHeight="1"/>
    <row r="215" ht="18.75" customHeight="1"/>
    <row r="216" ht="18.75" customHeight="1"/>
    <row r="217" ht="18.75" customHeight="1"/>
    <row r="218" ht="18.75" customHeight="1"/>
    <row r="219" ht="18.75" customHeight="1"/>
    <row r="220" ht="18.75" customHeight="1"/>
    <row r="221" ht="18.75" customHeight="1"/>
    <row r="222" ht="18.75" customHeight="1"/>
    <row r="223" ht="18.75" customHeight="1"/>
    <row r="224" ht="18.75" customHeight="1"/>
    <row r="225" ht="18.75" customHeight="1"/>
    <row r="226" ht="18.75" customHeight="1"/>
    <row r="227" ht="18.75" customHeight="1"/>
    <row r="228" ht="18.75" customHeight="1"/>
    <row r="229" ht="18.75" customHeight="1"/>
    <row r="230" ht="18.75" customHeight="1"/>
    <row r="231" ht="18.75" customHeight="1"/>
    <row r="232" ht="18.75" customHeight="1"/>
    <row r="233" ht="18.75" customHeight="1"/>
    <row r="234" ht="18.75" customHeight="1"/>
    <row r="235" ht="18.75" customHeight="1"/>
    <row r="236" ht="18.75" customHeight="1"/>
    <row r="237" ht="18.75" customHeight="1"/>
    <row r="238" ht="18.75" customHeight="1"/>
    <row r="239" ht="18.75" customHeight="1"/>
    <row r="240" ht="18.75" customHeight="1"/>
    <row r="241" ht="18.75" customHeight="1"/>
    <row r="242" ht="18.75" customHeight="1"/>
    <row r="243" ht="18.75" customHeight="1"/>
    <row r="244" ht="18.75" customHeight="1"/>
    <row r="245" ht="18.75" customHeight="1"/>
    <row r="246" ht="18.75" customHeight="1"/>
    <row r="247" ht="18.75" customHeight="1"/>
    <row r="248" ht="18.75" customHeight="1"/>
    <row r="249" ht="18.75" customHeight="1"/>
    <row r="250" ht="18.75" customHeight="1"/>
    <row r="251" ht="18.75" customHeight="1"/>
    <row r="252" ht="18.75" customHeight="1"/>
    <row r="253" ht="18.75" customHeight="1"/>
    <row r="254" ht="18.75" customHeight="1"/>
    <row r="255" ht="18.75" customHeight="1"/>
    <row r="256" ht="18.75" customHeight="1"/>
    <row r="257" ht="18.75" customHeight="1"/>
    <row r="258" ht="18.75" customHeight="1"/>
    <row r="259" ht="18.75" customHeight="1"/>
    <row r="260" ht="18.75" customHeight="1"/>
    <row r="261" ht="18.75" customHeight="1"/>
    <row r="262" ht="18.75" customHeight="1"/>
    <row r="263" ht="18.75" customHeight="1"/>
    <row r="264" ht="18.75" customHeight="1"/>
    <row r="265" ht="18.75" customHeight="1"/>
    <row r="266" ht="18.75" customHeight="1"/>
    <row r="267" ht="18.75" customHeight="1"/>
    <row r="268" ht="18.75" customHeight="1"/>
    <row r="269" ht="18.75" customHeight="1"/>
    <row r="270" ht="18.75" customHeight="1"/>
    <row r="271" ht="18.75" customHeight="1"/>
    <row r="272" ht="18.75" customHeight="1"/>
    <row r="273" ht="18.75" customHeight="1"/>
    <row r="274" ht="18.75" customHeight="1"/>
    <row r="275" ht="18.75" customHeight="1"/>
    <row r="276" ht="18.75" customHeight="1"/>
    <row r="277" ht="18.75" customHeight="1"/>
    <row r="278" ht="18.75" customHeight="1"/>
    <row r="279" ht="18.75" customHeight="1"/>
    <row r="280" ht="18.75" customHeight="1"/>
    <row r="281" ht="18.75" customHeight="1"/>
    <row r="282" ht="18.75" customHeight="1"/>
    <row r="283" ht="18.75" customHeight="1"/>
    <row r="284" ht="18.75" customHeight="1"/>
    <row r="285" ht="18.75" customHeight="1"/>
    <row r="286" ht="18.75" customHeight="1"/>
    <row r="287" ht="18.75" customHeight="1"/>
    <row r="288" ht="18.75" customHeight="1"/>
    <row r="289" ht="18.75" customHeight="1"/>
    <row r="290" ht="18.75" customHeight="1"/>
    <row r="291" ht="18.75" customHeight="1"/>
    <row r="292" ht="18.75" customHeight="1"/>
    <row r="293" ht="18.75" customHeight="1"/>
    <row r="294" ht="18.75" customHeight="1"/>
    <row r="295" ht="18.75" customHeight="1"/>
    <row r="296" ht="18.75" customHeight="1"/>
    <row r="297" ht="18.75" customHeight="1"/>
    <row r="298" ht="18.75" customHeight="1"/>
    <row r="299" ht="18.75" customHeight="1"/>
    <row r="300" ht="18.75" customHeight="1"/>
    <row r="301" ht="18.75" customHeight="1"/>
    <row r="302" ht="18.75" customHeight="1"/>
    <row r="303" ht="18.75" customHeight="1"/>
    <row r="304" ht="18.75" customHeight="1"/>
    <row r="305" ht="18.75" customHeight="1"/>
    <row r="306" ht="18.75" customHeight="1"/>
    <row r="307" ht="18.75" customHeight="1"/>
    <row r="308" ht="18.75" customHeight="1"/>
    <row r="309" ht="18.75" customHeight="1"/>
    <row r="310" ht="18.75" customHeight="1"/>
    <row r="311" ht="18.75" customHeight="1"/>
    <row r="312" ht="18.75" customHeight="1"/>
    <row r="313" ht="18.75" customHeight="1"/>
    <row r="314" ht="18.75" customHeight="1"/>
    <row r="315" ht="18.75" customHeight="1"/>
    <row r="316" ht="18.75" customHeight="1"/>
    <row r="317" ht="18.75" customHeight="1"/>
    <row r="318" ht="18.75" customHeight="1"/>
    <row r="319" ht="18.75" customHeight="1"/>
    <row r="320" ht="18.75" customHeight="1"/>
    <row r="321" ht="18.75" customHeight="1"/>
    <row r="322" ht="18.75" customHeight="1"/>
    <row r="323" ht="18.75" customHeight="1"/>
    <row r="324" ht="18.75" customHeight="1"/>
    <row r="325" ht="18.75" customHeight="1"/>
    <row r="326" ht="18.75" customHeight="1"/>
    <row r="327" ht="18.75" customHeight="1"/>
    <row r="328" ht="18.75" customHeight="1"/>
    <row r="329" ht="18.75" customHeight="1"/>
    <row r="330" ht="18.75" customHeight="1"/>
    <row r="331" ht="18.75" customHeight="1"/>
    <row r="332" ht="18.75" customHeight="1"/>
    <row r="333" ht="18.75" customHeight="1"/>
    <row r="334" ht="18.75" customHeight="1"/>
    <row r="335" ht="18.75" customHeight="1"/>
    <row r="336" ht="18.75" customHeight="1"/>
    <row r="337" ht="18.75" customHeight="1"/>
    <row r="338" ht="18.75" customHeight="1"/>
    <row r="339" ht="18.75" customHeight="1"/>
    <row r="340" ht="18.75" customHeight="1"/>
    <row r="341" ht="18.75" customHeight="1"/>
    <row r="342" ht="18.75" customHeight="1"/>
    <row r="343" ht="18.75" customHeight="1"/>
    <row r="344" ht="18.75" customHeight="1"/>
    <row r="345" ht="18.75" customHeight="1"/>
    <row r="346" ht="18.75" customHeight="1"/>
    <row r="347" ht="18.75" customHeight="1"/>
    <row r="348" ht="18.75" customHeight="1"/>
    <row r="349" ht="18.75" customHeight="1"/>
    <row r="350" ht="18.75" customHeight="1"/>
    <row r="351" ht="18.75" customHeight="1"/>
    <row r="352" ht="18.75" customHeight="1"/>
    <row r="353" ht="18.75" customHeight="1"/>
    <row r="354" ht="18.75" customHeight="1"/>
    <row r="355" ht="18.75" customHeight="1"/>
    <row r="356" ht="18.75" customHeight="1"/>
    <row r="357" ht="18.75" customHeight="1"/>
    <row r="358" ht="18.75" customHeight="1"/>
    <row r="359" ht="18.75" customHeight="1"/>
    <row r="360" ht="18.75" customHeight="1"/>
    <row r="361" ht="18.75" customHeight="1"/>
    <row r="362" ht="18.75" customHeight="1"/>
    <row r="363" ht="18.75" customHeight="1"/>
    <row r="364" ht="18.75" customHeight="1"/>
    <row r="365" ht="18.75" customHeight="1"/>
    <row r="366" ht="18.75" customHeight="1"/>
    <row r="367" ht="18.75" customHeight="1"/>
    <row r="368" ht="18.75" customHeight="1"/>
    <row r="369" ht="18.75" customHeight="1"/>
    <row r="370" ht="18.75" customHeight="1"/>
    <row r="371" ht="18.75" customHeight="1"/>
    <row r="372" ht="18.75" customHeight="1"/>
    <row r="373" ht="18.75" customHeight="1"/>
    <row r="374" ht="18.75" customHeight="1"/>
    <row r="375" ht="18.75" customHeight="1"/>
    <row r="376" ht="18.75" customHeight="1"/>
    <row r="377" ht="18.75" customHeight="1"/>
    <row r="378" ht="18.75" customHeight="1"/>
    <row r="379" ht="18.75" customHeight="1"/>
    <row r="380" ht="18.75" customHeight="1"/>
    <row r="381" ht="18.75" customHeight="1"/>
    <row r="382" ht="18.75" customHeight="1"/>
    <row r="383" ht="18.75" customHeight="1"/>
    <row r="384" ht="18.75" customHeight="1"/>
    <row r="385" ht="18.75" customHeight="1"/>
    <row r="386" ht="18.75" customHeight="1"/>
    <row r="387" ht="18.75" customHeight="1"/>
    <row r="388" ht="18.75" customHeight="1"/>
    <row r="389" ht="18.75" customHeight="1"/>
    <row r="390" ht="18.75" customHeight="1"/>
    <row r="391" ht="18.75" customHeight="1"/>
    <row r="392" ht="18.75" customHeight="1"/>
    <row r="393" ht="18.75" customHeight="1"/>
    <row r="394" ht="18.75" customHeight="1"/>
    <row r="395" ht="18.75" customHeight="1"/>
    <row r="396" ht="18.75" customHeight="1"/>
    <row r="397" ht="18.75" customHeight="1"/>
    <row r="398" ht="18.75" customHeight="1"/>
    <row r="399" ht="18.75" customHeight="1"/>
    <row r="400" ht="18.75" customHeight="1"/>
    <row r="401" ht="18.75" customHeight="1"/>
    <row r="402" ht="18.75" customHeight="1"/>
    <row r="403" ht="18.75" customHeight="1"/>
    <row r="404" ht="18.75" customHeight="1"/>
    <row r="405" ht="18.75" customHeight="1"/>
    <row r="406" ht="18.75" customHeight="1"/>
    <row r="407" ht="18.75" customHeight="1"/>
    <row r="408" ht="18.75" customHeight="1"/>
    <row r="409" ht="18.75" customHeight="1"/>
    <row r="410" ht="18.75" customHeight="1"/>
    <row r="411" ht="18.75" customHeight="1"/>
    <row r="412" ht="18.75" customHeight="1"/>
    <row r="413" ht="18.75" customHeight="1"/>
    <row r="414" ht="18.75" customHeight="1"/>
    <row r="415" ht="18.75" customHeight="1"/>
    <row r="416" ht="18.75" customHeight="1"/>
    <row r="417" ht="18.75" customHeight="1"/>
    <row r="418" ht="18.75" customHeight="1"/>
    <row r="419" ht="18.75" customHeight="1"/>
    <row r="420" ht="18.75" customHeight="1"/>
    <row r="421" ht="18.75" customHeight="1"/>
    <row r="422" ht="18.75" customHeight="1"/>
    <row r="423" ht="18.75" customHeight="1"/>
    <row r="424" ht="18.75" customHeight="1"/>
    <row r="425" ht="18.75" customHeight="1"/>
    <row r="426" ht="18.75" customHeight="1"/>
    <row r="427" ht="18.75" customHeight="1"/>
    <row r="428" ht="18.75" customHeight="1"/>
    <row r="429" ht="18.75" customHeight="1"/>
    <row r="430" ht="18.75" customHeight="1"/>
    <row r="431" ht="18.75" customHeight="1"/>
    <row r="432" ht="18.75" customHeight="1"/>
    <row r="433" ht="18.75" customHeight="1"/>
    <row r="434" ht="18.75" customHeight="1"/>
    <row r="435" ht="18.75" customHeight="1"/>
    <row r="436" ht="18.75" customHeight="1"/>
    <row r="437" ht="18.75" customHeight="1"/>
    <row r="438" ht="18.75" customHeight="1"/>
    <row r="439" ht="18.75" customHeight="1"/>
    <row r="440" ht="18.75" customHeight="1"/>
    <row r="441" ht="18.75" customHeight="1"/>
    <row r="442" ht="18.75" customHeight="1"/>
    <row r="443" ht="18.75" customHeight="1"/>
    <row r="444" ht="18.75" customHeight="1"/>
    <row r="445" ht="18.75" customHeight="1"/>
    <row r="446" ht="18.75" customHeight="1"/>
    <row r="447" ht="18.75" customHeight="1"/>
    <row r="448" ht="18.75" customHeight="1"/>
    <row r="449" ht="18.75" customHeight="1"/>
    <row r="450" ht="18.75" customHeight="1"/>
    <row r="451" ht="18.75" customHeight="1"/>
    <row r="452" ht="18.75" customHeight="1"/>
    <row r="453" ht="18.75" customHeight="1"/>
    <row r="454" ht="18.75" customHeight="1"/>
    <row r="455" ht="18.75" customHeight="1"/>
    <row r="456" ht="18.75" customHeight="1"/>
    <row r="457" ht="18.75" customHeight="1"/>
    <row r="458" ht="18.75" customHeight="1"/>
    <row r="459" ht="18.75" customHeight="1"/>
    <row r="460" ht="18.75" customHeight="1"/>
    <row r="461" ht="18.75" customHeight="1"/>
    <row r="462" ht="18.75" customHeight="1"/>
    <row r="463" ht="18.75" customHeight="1"/>
    <row r="464" ht="18.75" customHeight="1"/>
    <row r="465" ht="18.75" customHeight="1"/>
    <row r="466" ht="18.75" customHeight="1"/>
    <row r="467" ht="18.75" customHeight="1"/>
    <row r="468" ht="18.75" customHeight="1"/>
    <row r="469" ht="18.75" customHeight="1"/>
    <row r="470" ht="18.75" customHeight="1"/>
    <row r="471" ht="18.75" customHeight="1"/>
    <row r="472" ht="18.75" customHeight="1"/>
    <row r="473" ht="18.75" customHeight="1"/>
    <row r="474" ht="18.75" customHeight="1"/>
    <row r="475" ht="18.75" customHeight="1"/>
    <row r="476" ht="18.75" customHeight="1"/>
    <row r="477" ht="18.75" customHeight="1"/>
    <row r="478" ht="18.75" customHeight="1"/>
    <row r="479" ht="18.75" customHeight="1"/>
    <row r="480" ht="18.75" customHeight="1"/>
    <row r="481" ht="18.75" customHeight="1"/>
    <row r="482" ht="18.75" customHeight="1"/>
    <row r="483" ht="18.75" customHeight="1"/>
    <row r="484" ht="18.75" customHeight="1"/>
    <row r="485" ht="18.75" customHeight="1"/>
    <row r="486" ht="18.75" customHeight="1"/>
    <row r="487" ht="18.75" customHeight="1"/>
    <row r="488" ht="18.75" customHeight="1"/>
    <row r="489" ht="18.75" customHeight="1"/>
    <row r="490" ht="18.75" customHeight="1"/>
    <row r="491" ht="18.75" customHeight="1"/>
    <row r="492" ht="18.75" customHeight="1"/>
    <row r="493" ht="18.75" customHeight="1"/>
    <row r="494" ht="18.75" customHeight="1"/>
    <row r="495" ht="18.75" customHeight="1"/>
    <row r="496" ht="18.75" customHeight="1"/>
    <row r="497" ht="18.75" customHeight="1"/>
    <row r="498" ht="18.75" customHeight="1"/>
    <row r="499" ht="18.75" customHeight="1"/>
    <row r="500" ht="18.75" customHeight="1"/>
    <row r="501" ht="18.75" customHeight="1"/>
    <row r="502" ht="18.75" customHeight="1"/>
    <row r="503" ht="18.75" customHeight="1"/>
    <row r="504" ht="18.75" customHeight="1"/>
    <row r="505" ht="18.75" customHeight="1"/>
    <row r="506" ht="18.75" customHeight="1"/>
    <row r="507" ht="18.75" customHeight="1"/>
    <row r="508" ht="18.75" customHeight="1"/>
    <row r="509" ht="18.75" customHeight="1"/>
    <row r="510" ht="18.75" customHeight="1"/>
    <row r="511" ht="18.75" customHeight="1"/>
    <row r="512" ht="18.75" customHeight="1"/>
    <row r="513" ht="18.75" customHeight="1"/>
    <row r="514" ht="18.75" customHeight="1"/>
    <row r="515" ht="18.75" customHeight="1"/>
    <row r="516" ht="18.75" customHeight="1"/>
    <row r="517" ht="18.75" customHeight="1"/>
    <row r="518" ht="18.75" customHeight="1"/>
    <row r="519" ht="18.75" customHeight="1"/>
    <row r="520" ht="18.75" customHeight="1"/>
    <row r="521" ht="18.75" customHeight="1"/>
    <row r="522" ht="18.75" customHeight="1"/>
    <row r="523" ht="18.75" customHeight="1"/>
    <row r="524" ht="18.75" customHeight="1"/>
    <row r="525" ht="18.75" customHeight="1"/>
    <row r="526" ht="18.75" customHeight="1"/>
    <row r="527" ht="18.75" customHeight="1"/>
    <row r="528" ht="18.75" customHeight="1"/>
    <row r="529" ht="18.75" customHeight="1"/>
    <row r="530" ht="18.75" customHeight="1"/>
    <row r="531" ht="18.75" customHeight="1"/>
    <row r="532" ht="18.75" customHeight="1"/>
    <row r="533" ht="18.75" customHeight="1"/>
    <row r="534" ht="18.75" customHeight="1"/>
    <row r="535" ht="18.75" customHeight="1"/>
    <row r="536" ht="18.75" customHeight="1"/>
    <row r="537" ht="18.75" customHeight="1"/>
    <row r="538" ht="18.75" customHeight="1"/>
    <row r="539" ht="18.75" customHeight="1"/>
    <row r="540" ht="18.75" customHeight="1"/>
    <row r="541" ht="18.75" customHeight="1"/>
    <row r="542" ht="18.75" customHeight="1"/>
    <row r="543" ht="18.75" customHeight="1"/>
    <row r="544" ht="18.75" customHeight="1"/>
    <row r="545" ht="18.75" customHeight="1"/>
    <row r="546" ht="18.75" customHeight="1"/>
    <row r="547" ht="18.75" customHeight="1"/>
    <row r="548" ht="18.75" customHeight="1"/>
    <row r="549" ht="18.75" customHeight="1"/>
    <row r="550" ht="18.75" customHeight="1"/>
    <row r="551" ht="18.75" customHeight="1"/>
    <row r="552" ht="18.75" customHeight="1"/>
    <row r="553" ht="18.75" customHeight="1"/>
    <row r="554" ht="18.75" customHeight="1"/>
    <row r="555" ht="18.75" customHeight="1"/>
    <row r="556" ht="18.75" customHeight="1"/>
    <row r="557" ht="18.75" customHeight="1"/>
    <row r="558" ht="18.75" customHeight="1"/>
    <row r="559" ht="18.75" customHeight="1"/>
    <row r="560" ht="18.75" customHeight="1"/>
    <row r="561" ht="18.75" customHeight="1"/>
    <row r="562" ht="18.75" customHeight="1"/>
    <row r="563" ht="18.75" customHeight="1"/>
    <row r="564" ht="18.75" customHeight="1"/>
    <row r="565" ht="18.75" customHeight="1"/>
    <row r="566" ht="18.75" customHeight="1"/>
    <row r="567" ht="18.75" customHeight="1"/>
    <row r="568" ht="18.75" customHeight="1"/>
    <row r="569" ht="18.75" customHeight="1"/>
    <row r="570" ht="18.75" customHeight="1"/>
    <row r="571" ht="18.75" customHeight="1"/>
    <row r="572" ht="18.75" customHeight="1"/>
    <row r="573" ht="18.75" customHeight="1"/>
    <row r="574" ht="18.75" customHeight="1"/>
    <row r="575" ht="18.75" customHeight="1"/>
    <row r="576" ht="18.75" customHeight="1"/>
    <row r="577" ht="18.75" customHeight="1"/>
    <row r="578" ht="18.75" customHeight="1"/>
    <row r="579" ht="18.75" customHeight="1"/>
    <row r="580" ht="18.75" customHeight="1"/>
    <row r="581" ht="18.75" customHeight="1"/>
    <row r="582" ht="18.75" customHeight="1"/>
    <row r="583" ht="18.75" customHeight="1"/>
    <row r="584" ht="18.75" customHeight="1"/>
    <row r="585" ht="18.75" customHeight="1"/>
    <row r="586" ht="18.75" customHeight="1"/>
    <row r="587" ht="18.75" customHeight="1"/>
    <row r="588" ht="18.75" customHeight="1"/>
    <row r="589" ht="18.75" customHeight="1"/>
    <row r="590" ht="18.75" customHeight="1"/>
    <row r="591" ht="18.75" customHeight="1"/>
    <row r="592" ht="18.75" customHeight="1"/>
    <row r="593" ht="18.75" customHeight="1"/>
    <row r="594" ht="18.75" customHeight="1"/>
    <row r="595" ht="18.75" customHeight="1"/>
    <row r="596" ht="18.75" customHeight="1"/>
    <row r="597" ht="18.75" customHeight="1"/>
    <row r="598" ht="18.75" customHeight="1"/>
    <row r="599" ht="18.75" customHeight="1"/>
    <row r="600" ht="18.75" customHeight="1"/>
    <row r="601" ht="18.75" customHeight="1"/>
    <row r="602" ht="18.75" customHeight="1"/>
    <row r="603" ht="18.75" customHeight="1"/>
    <row r="604" ht="18.75" customHeight="1"/>
    <row r="605" ht="18.75" customHeight="1"/>
    <row r="606" ht="18.75" customHeight="1"/>
    <row r="607" ht="18.75" customHeight="1"/>
    <row r="608" ht="18.75" customHeight="1"/>
    <row r="609" ht="18.75" customHeight="1"/>
    <row r="610" ht="18.75" customHeight="1"/>
    <row r="611" ht="18.75" customHeight="1"/>
    <row r="612" ht="18.75" customHeight="1"/>
    <row r="613" ht="18.75" customHeight="1"/>
    <row r="614" ht="18.75" customHeight="1"/>
    <row r="615" ht="18.75" customHeight="1"/>
    <row r="616" ht="18.75" customHeight="1"/>
    <row r="617" ht="18.75" customHeight="1"/>
    <row r="618" ht="18.75" customHeight="1"/>
    <row r="619" ht="18.75" customHeight="1"/>
    <row r="620" ht="18.75" customHeight="1"/>
    <row r="621" ht="18.75" customHeight="1"/>
    <row r="622" ht="18.75" customHeight="1"/>
    <row r="623" ht="18.75" customHeight="1"/>
    <row r="624" ht="18.75" customHeight="1"/>
    <row r="625" ht="18.75" customHeight="1"/>
    <row r="626" ht="18.75" customHeight="1"/>
    <row r="627" ht="18.75" customHeight="1"/>
    <row r="628" ht="18.75" customHeight="1"/>
    <row r="629" ht="18.75" customHeight="1"/>
    <row r="630" ht="18.75" customHeight="1"/>
    <row r="631" ht="18.75" customHeight="1"/>
    <row r="632" ht="18.75" customHeight="1"/>
    <row r="633" ht="18.75" customHeight="1"/>
    <row r="634" ht="18.75" customHeight="1"/>
    <row r="635" ht="18.75" customHeight="1"/>
    <row r="636" ht="18.75" customHeight="1"/>
    <row r="637" ht="18.75" customHeight="1"/>
    <row r="638" ht="18.75" customHeight="1"/>
    <row r="639" ht="18.75" customHeight="1"/>
    <row r="640" ht="18.75" customHeight="1"/>
    <row r="641" ht="18.75" customHeight="1"/>
    <row r="642" ht="18.75" customHeight="1"/>
    <row r="643" ht="18.75" customHeight="1"/>
    <row r="644" ht="18.75" customHeight="1"/>
    <row r="645" ht="18.75" customHeight="1"/>
    <row r="646" ht="18.75" customHeight="1"/>
    <row r="647" ht="18.75" customHeight="1"/>
    <row r="648" ht="18.75" customHeight="1"/>
    <row r="649" ht="18.75" customHeight="1"/>
    <row r="650" ht="18.75" customHeight="1"/>
    <row r="651" ht="18.75" customHeight="1"/>
    <row r="652" ht="18.75" customHeight="1"/>
    <row r="653" ht="18.75" customHeight="1"/>
    <row r="654" ht="18.75" customHeight="1"/>
    <row r="655" ht="18.75" customHeight="1"/>
    <row r="656" ht="18.75" customHeight="1"/>
    <row r="657" ht="18.75" customHeight="1"/>
    <row r="658" ht="18.75" customHeight="1"/>
    <row r="659" ht="18.75" customHeight="1"/>
    <row r="660" ht="18.75" customHeight="1"/>
    <row r="661" ht="18.75" customHeight="1"/>
    <row r="662" ht="18.75" customHeight="1"/>
    <row r="663" ht="18.75" customHeight="1"/>
    <row r="664" ht="18.75" customHeight="1"/>
    <row r="665" ht="18.75" customHeight="1"/>
    <row r="666" ht="18.75" customHeight="1"/>
    <row r="667" ht="18.75" customHeight="1"/>
    <row r="668" ht="18.75" customHeight="1"/>
    <row r="669" ht="18.75" customHeight="1"/>
    <row r="670" ht="18.75" customHeight="1"/>
    <row r="671" ht="18.75" customHeight="1"/>
    <row r="672" ht="18.75" customHeight="1"/>
    <row r="673" ht="18.75" customHeight="1"/>
    <row r="674" ht="18.75" customHeight="1"/>
    <row r="675" ht="18.75" customHeight="1"/>
    <row r="676" ht="18.75" customHeight="1"/>
    <row r="677" ht="18.75" customHeight="1"/>
    <row r="678" ht="18.75" customHeight="1"/>
    <row r="679" ht="18.75" customHeight="1"/>
    <row r="680" ht="18.75" customHeight="1"/>
    <row r="681" ht="18.75" customHeight="1"/>
    <row r="682" ht="18.75" customHeight="1"/>
    <row r="683" ht="18.75" customHeight="1"/>
    <row r="684" ht="18.75" customHeight="1"/>
    <row r="685" ht="18.75" customHeight="1"/>
    <row r="686" ht="18.75" customHeight="1"/>
    <row r="687" ht="18.75" customHeight="1"/>
    <row r="688" ht="18.75" customHeight="1"/>
    <row r="689" ht="18.75" customHeight="1"/>
    <row r="690" ht="18.75" customHeight="1"/>
    <row r="691" ht="18.75" customHeight="1"/>
    <row r="692" ht="18.75" customHeight="1"/>
    <row r="693" ht="18.75" customHeight="1"/>
    <row r="694" ht="18.75" customHeight="1"/>
    <row r="695" ht="18.75" customHeight="1"/>
    <row r="696" ht="18.75" customHeight="1"/>
    <row r="697" ht="18.75" customHeight="1"/>
    <row r="698" ht="18.75" customHeight="1"/>
    <row r="699" ht="18.75" customHeight="1"/>
    <row r="700" ht="18.75" customHeight="1"/>
    <row r="701" ht="18.75" customHeight="1"/>
    <row r="702" ht="18.75" customHeight="1"/>
    <row r="703" ht="18.75" customHeight="1"/>
    <row r="704" ht="18.75" customHeight="1"/>
    <row r="705" ht="18.75" customHeight="1"/>
    <row r="706" ht="18.75" customHeight="1"/>
    <row r="707" ht="18.75" customHeight="1"/>
    <row r="708" ht="18.75" customHeight="1"/>
    <row r="709" ht="18.75" customHeight="1"/>
    <row r="710" ht="18.75" customHeight="1"/>
    <row r="711" ht="18.75" customHeight="1"/>
    <row r="712" ht="18.75" customHeight="1"/>
    <row r="713" ht="18.75" customHeight="1"/>
    <row r="714" ht="18.75" customHeight="1"/>
    <row r="715" ht="18.75" customHeight="1"/>
    <row r="716" ht="18.75" customHeight="1"/>
    <row r="717" ht="18.75" customHeight="1"/>
    <row r="718" ht="18.75" customHeight="1"/>
    <row r="719" ht="18.75" customHeight="1"/>
    <row r="720" ht="18.75" customHeight="1"/>
    <row r="721" ht="18.75" customHeight="1"/>
    <row r="722" ht="18.75" customHeight="1"/>
    <row r="723" ht="18.75" customHeight="1"/>
    <row r="724" ht="18.75" customHeight="1"/>
    <row r="725" ht="18.75" customHeight="1"/>
    <row r="726" ht="18.75" customHeight="1"/>
    <row r="727" ht="18.75" customHeight="1"/>
    <row r="728" ht="18.75" customHeight="1"/>
    <row r="729" ht="18.75" customHeight="1"/>
    <row r="730" ht="18.75" customHeight="1"/>
    <row r="731" ht="18.75" customHeight="1"/>
    <row r="732" ht="18.75" customHeight="1"/>
    <row r="733" ht="18.75" customHeight="1"/>
    <row r="734" ht="18.75" customHeight="1"/>
    <row r="735" ht="18.75" customHeight="1"/>
    <row r="736" ht="18.75" customHeight="1"/>
    <row r="737" ht="18.75" customHeight="1"/>
    <row r="738" ht="18.75" customHeight="1"/>
    <row r="739" ht="18.75" customHeight="1"/>
    <row r="740" ht="18.75" customHeight="1"/>
    <row r="741" ht="18.75" customHeight="1"/>
    <row r="742" ht="18.75" customHeight="1"/>
    <row r="743" ht="18.75" customHeight="1"/>
    <row r="744" ht="18.75" customHeight="1"/>
    <row r="745" ht="18.75" customHeight="1"/>
    <row r="746" ht="18.75" customHeight="1"/>
    <row r="747" ht="18.75" customHeight="1"/>
    <row r="748" ht="18.75" customHeight="1"/>
    <row r="749" ht="18.75" customHeight="1"/>
    <row r="750" ht="18.75" customHeight="1"/>
    <row r="751" ht="18.75" customHeight="1"/>
    <row r="752" ht="18.75" customHeight="1"/>
    <row r="753" ht="18.75" customHeight="1"/>
    <row r="754" ht="18.75" customHeight="1"/>
    <row r="755" ht="18.75" customHeight="1"/>
    <row r="756" ht="18.75" customHeight="1"/>
    <row r="757" ht="18.75" customHeight="1"/>
    <row r="758" ht="18.75" customHeight="1"/>
    <row r="759" ht="18.75" customHeight="1"/>
    <row r="760" ht="18.75" customHeight="1"/>
    <row r="761" ht="18.75" customHeight="1"/>
    <row r="762" ht="18.75" customHeight="1"/>
    <row r="763" ht="18.75" customHeight="1"/>
    <row r="764" ht="18.75" customHeight="1"/>
    <row r="765" ht="18.75" customHeight="1"/>
    <row r="766" ht="18.75" customHeight="1"/>
    <row r="767" ht="18.75" customHeight="1"/>
    <row r="768" ht="18.75" customHeight="1"/>
    <row r="769" ht="18.75" customHeight="1"/>
    <row r="770" ht="18.75" customHeight="1"/>
    <row r="771" ht="18.75" customHeight="1"/>
    <row r="772" ht="18.75" customHeight="1"/>
    <row r="773" ht="18.75" customHeight="1"/>
    <row r="774" ht="18.75" customHeight="1"/>
    <row r="775" ht="18.75" customHeight="1"/>
    <row r="776" ht="18.75" customHeight="1"/>
    <row r="777" ht="18.75" customHeight="1"/>
    <row r="778" ht="18.75" customHeight="1"/>
    <row r="779" ht="18.75" customHeight="1"/>
    <row r="780" ht="18.75" customHeight="1"/>
    <row r="781" ht="18.75" customHeight="1"/>
    <row r="782" ht="18.75" customHeight="1"/>
    <row r="783" ht="18.75" customHeight="1"/>
    <row r="784" ht="18.75" customHeight="1"/>
    <row r="785" ht="18.75" customHeight="1"/>
    <row r="786" ht="18.75" customHeight="1"/>
    <row r="787" ht="18.75" customHeight="1"/>
    <row r="788" ht="18.75" customHeight="1"/>
    <row r="789" ht="18.75" customHeight="1"/>
    <row r="790" ht="18.75" customHeight="1"/>
    <row r="791" ht="18.75" customHeight="1"/>
    <row r="792" ht="18.75" customHeight="1"/>
    <row r="793" ht="18.75" customHeight="1"/>
    <row r="794" ht="18.75" customHeight="1"/>
    <row r="795" ht="18.75" customHeight="1"/>
    <row r="796" ht="18.75" customHeight="1"/>
    <row r="797" ht="18.75" customHeight="1"/>
    <row r="798" ht="18.75" customHeight="1"/>
    <row r="799" ht="18.75" customHeight="1"/>
    <row r="800" ht="18.75" customHeight="1"/>
    <row r="801" ht="18.75" customHeight="1"/>
    <row r="802" ht="18.75" customHeight="1"/>
    <row r="803" ht="18.75" customHeight="1"/>
    <row r="804" ht="18.75" customHeight="1"/>
    <row r="805" ht="18.75" customHeight="1"/>
    <row r="806" ht="18.75" customHeight="1"/>
    <row r="807" ht="18.75" customHeight="1"/>
    <row r="808" ht="18.75" customHeight="1"/>
    <row r="809" ht="18.75" customHeight="1"/>
    <row r="810" ht="18.75" customHeight="1"/>
    <row r="811" ht="18.75" customHeight="1"/>
    <row r="812" ht="18.75" customHeight="1"/>
    <row r="813" ht="18.75" customHeight="1"/>
    <row r="814" ht="18.75" customHeight="1"/>
    <row r="815" ht="18.75" customHeight="1"/>
    <row r="816" ht="18.75" customHeight="1"/>
    <row r="817" ht="18.75" customHeight="1"/>
    <row r="818" ht="18.75" customHeight="1"/>
    <row r="819" ht="18.75" customHeight="1"/>
    <row r="820" ht="18.75" customHeight="1"/>
    <row r="821" ht="18.75" customHeight="1"/>
    <row r="822" ht="18.75" customHeight="1"/>
    <row r="823" ht="18.75" customHeight="1"/>
    <row r="824" ht="18.75" customHeight="1"/>
    <row r="825" ht="18.75" customHeight="1"/>
    <row r="826" ht="18.75" customHeight="1"/>
    <row r="827" ht="18.75" customHeight="1"/>
    <row r="828" ht="18.75" customHeight="1"/>
    <row r="829" ht="18.75" customHeight="1"/>
    <row r="830" ht="18.75" customHeight="1"/>
    <row r="831" ht="18.75" customHeight="1"/>
    <row r="832" ht="18.75" customHeight="1"/>
    <row r="833" ht="18.75" customHeight="1"/>
    <row r="834" ht="18.75" customHeight="1"/>
    <row r="835" ht="18.75" customHeight="1"/>
    <row r="836" ht="18.75" customHeight="1"/>
    <row r="837" ht="18.75" customHeight="1"/>
    <row r="838" ht="18.75" customHeight="1"/>
  </sheetData>
  <mergeCells count="17">
    <mergeCell ref="A166:AL166"/>
    <mergeCell ref="A165:AL165"/>
    <mergeCell ref="A108:E108"/>
    <mergeCell ref="A101:E101"/>
    <mergeCell ref="A102:E102"/>
    <mergeCell ref="A103:E103"/>
    <mergeCell ref="A109:E109"/>
    <mergeCell ref="A110:E110"/>
    <mergeCell ref="A111:E111"/>
    <mergeCell ref="A112:E112"/>
    <mergeCell ref="G110:AM110"/>
    <mergeCell ref="A1:AJ1"/>
    <mergeCell ref="A104:E104"/>
    <mergeCell ref="A105:E105"/>
    <mergeCell ref="A106:E106"/>
    <mergeCell ref="A107:E107"/>
    <mergeCell ref="A28:AJ28"/>
  </mergeCells>
  <hyperlinks>
    <hyperlink ref="A166" r:id="rId1" display="LouReeD - Excel-Pratique - Planning Activité V3.0.xlsm"/>
  </hyperlinks>
  <pageMargins left="0.7" right="0.7" top="0.75" bottom="0.75" header="0.3" footer="0.3"/>
  <pageSetup paperSize="9" orientation="portrait" horizontalDpi="4294967293"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N298"/>
  <sheetViews>
    <sheetView showGridLines="0" zoomScaleNormal="100" workbookViewId="0">
      <pane ySplit="1" topLeftCell="A9" activePane="bottomLeft" state="frozen"/>
      <selection pane="bottomLeft" activeCell="A28" sqref="A28"/>
    </sheetView>
  </sheetViews>
  <sheetFormatPr baseColWidth="10" defaultRowHeight="12.75"/>
  <cols>
    <col min="1" max="1" width="53.42578125" style="105" customWidth="1"/>
    <col min="2" max="2" width="17.42578125" style="105" bestFit="1" customWidth="1"/>
    <col min="3" max="3" width="10.7109375" style="105" customWidth="1"/>
    <col min="4" max="4" width="24.28515625" style="105" customWidth="1"/>
    <col min="5" max="5" width="13.5703125" style="105" customWidth="1"/>
    <col min="6" max="6" width="36" style="105" customWidth="1"/>
    <col min="7" max="7" width="1" style="105" customWidth="1"/>
    <col min="8" max="8" width="17.7109375" style="105" customWidth="1"/>
    <col min="9" max="10" width="8.5703125" style="105" customWidth="1"/>
    <col min="11" max="18" width="11.42578125" style="105" customWidth="1"/>
    <col min="19" max="20" width="11.42578125" style="105"/>
    <col min="21" max="22" width="11.42578125" style="105" customWidth="1"/>
    <col min="23" max="24" width="11.42578125" style="105"/>
    <col min="25" max="25" width="11.140625" style="105" customWidth="1"/>
    <col min="26" max="16384" width="11.42578125" style="105"/>
  </cols>
  <sheetData>
    <row r="1" spans="1:14" ht="15.75" customHeight="1">
      <c r="A1" s="104" t="s">
        <v>13</v>
      </c>
      <c r="B1" s="104" t="s">
        <v>35</v>
      </c>
      <c r="C1" s="304" t="s">
        <v>12</v>
      </c>
      <c r="D1" s="304"/>
      <c r="E1" s="128" t="s">
        <v>141</v>
      </c>
      <c r="F1" s="104" t="s">
        <v>31</v>
      </c>
      <c r="H1" s="145" t="s">
        <v>172</v>
      </c>
      <c r="I1" s="145" t="s">
        <v>173</v>
      </c>
      <c r="J1" s="145" t="s">
        <v>174</v>
      </c>
      <c r="M1" s="305"/>
      <c r="N1" s="305"/>
    </row>
    <row r="2" spans="1:14" ht="18.75" customHeight="1">
      <c r="A2" s="110">
        <v>2015</v>
      </c>
      <c r="B2" s="100">
        <v>2015</v>
      </c>
      <c r="C2" s="111">
        <f>IF(E2,DATE(AN,1,1),"")</f>
        <v>42005</v>
      </c>
      <c r="D2" s="100" t="s">
        <v>16</v>
      </c>
      <c r="E2" s="115" t="b">
        <v>1</v>
      </c>
      <c r="F2" s="311" t="s">
        <v>266</v>
      </c>
      <c r="H2" s="115" t="s">
        <v>175</v>
      </c>
      <c r="I2" s="115" t="s">
        <v>187</v>
      </c>
      <c r="J2" s="115" t="str">
        <f>IF(Planning!$BO$15=DATE(AN,3,1),"NH","NI")</f>
        <v>NH</v>
      </c>
      <c r="M2" s="190"/>
      <c r="N2" s="190"/>
    </row>
    <row r="3" spans="1:14" ht="18.75" customHeight="1">
      <c r="A3" s="104" t="s">
        <v>36</v>
      </c>
      <c r="B3" s="104" t="s">
        <v>41</v>
      </c>
      <c r="C3" s="111">
        <f>IF(E3,DATE(AN,5,1),"")</f>
        <v>42125</v>
      </c>
      <c r="D3" s="100" t="s">
        <v>17</v>
      </c>
      <c r="E3" s="115" t="b">
        <v>1</v>
      </c>
      <c r="F3" s="203" t="s">
        <v>269</v>
      </c>
      <c r="G3" s="214"/>
      <c r="H3" s="115" t="s">
        <v>171</v>
      </c>
      <c r="I3" s="115" t="s">
        <v>187</v>
      </c>
      <c r="J3" s="115" t="s">
        <v>188</v>
      </c>
      <c r="M3" s="109"/>
      <c r="N3" s="109"/>
    </row>
    <row r="4" spans="1:14" ht="18.75" customHeight="1">
      <c r="A4" s="115" t="s">
        <v>218</v>
      </c>
      <c r="B4" s="100">
        <f>COUNTA(Planning!A:A)-3</f>
        <v>11</v>
      </c>
      <c r="C4" s="111">
        <f>IF(E4,DATE(AN,5,8),"")</f>
        <v>42132</v>
      </c>
      <c r="D4" s="116" t="s">
        <v>18</v>
      </c>
      <c r="E4" s="115" t="b">
        <v>1</v>
      </c>
      <c r="H4" s="115" t="s">
        <v>176</v>
      </c>
      <c r="I4" s="115" t="s">
        <v>189</v>
      </c>
      <c r="J4" s="147" t="str">
        <f>IF(Planning!$BO$15=DATE(AN,3,1),"BN","BO")</f>
        <v>BN</v>
      </c>
      <c r="M4" s="109"/>
      <c r="N4" s="109"/>
    </row>
    <row r="5" spans="1:14" ht="18.75" customHeight="1">
      <c r="A5" s="104" t="s">
        <v>39</v>
      </c>
      <c r="B5" s="104" t="s">
        <v>84</v>
      </c>
      <c r="C5" s="111">
        <f>IF(E5,DATE(AN,7,14),"")</f>
        <v>42199</v>
      </c>
      <c r="D5" s="100" t="s">
        <v>19</v>
      </c>
      <c r="E5" s="115" t="b">
        <v>1</v>
      </c>
      <c r="H5" s="115" t="s">
        <v>177</v>
      </c>
      <c r="I5" s="115" t="str">
        <f>IF(Planning!$BO$15=DATE(AN,3,1),"BO","BP")</f>
        <v>BO</v>
      </c>
      <c r="J5" s="115" t="str">
        <f>IF(Planning!$BO$15=DATE(AN,3,1),"CS","CT")</f>
        <v>CS</v>
      </c>
      <c r="M5" s="109"/>
      <c r="N5" s="109"/>
    </row>
    <row r="6" spans="1:14" ht="18.75" customHeight="1">
      <c r="A6" s="115">
        <v>15</v>
      </c>
      <c r="B6" s="100">
        <f ca="1">TODAY()-DATE(AN,1,1)</f>
        <v>123</v>
      </c>
      <c r="C6" s="111">
        <f>IF(E6,DATE(AN,8,15),"")</f>
        <v>42231</v>
      </c>
      <c r="D6" s="100" t="s">
        <v>20</v>
      </c>
      <c r="E6" s="115" t="b">
        <v>1</v>
      </c>
      <c r="H6" s="115" t="s">
        <v>178</v>
      </c>
      <c r="I6" s="115" t="str">
        <f>IF(Planning!$BO$15=DATE(AN,3,1),"CT","CU")</f>
        <v>CT</v>
      </c>
      <c r="J6" s="115" t="str">
        <f>IF(Planning!$BO$15=DATE(AN,3,1),"DW","DX")</f>
        <v>DW</v>
      </c>
      <c r="M6" s="109"/>
      <c r="N6" s="109"/>
    </row>
    <row r="7" spans="1:14" ht="18.75" customHeight="1">
      <c r="A7" s="104" t="s">
        <v>38</v>
      </c>
      <c r="B7" s="146"/>
      <c r="C7" s="111">
        <f>IF(E7,DATE(AN,11,1),"")</f>
        <v>42309</v>
      </c>
      <c r="D7" s="100" t="s">
        <v>21</v>
      </c>
      <c r="E7" s="115" t="b">
        <v>1</v>
      </c>
      <c r="H7" s="115" t="s">
        <v>179</v>
      </c>
      <c r="I7" s="115" t="str">
        <f>IF(Planning!$BO$15=DATE(AN,3,1),"DX","DY")</f>
        <v>DX</v>
      </c>
      <c r="J7" s="115" t="str">
        <f>IF(Planning!$BO$15=DATE(AN,3,1),"FB","FC")</f>
        <v>FB</v>
      </c>
      <c r="M7" s="109"/>
      <c r="N7" s="109"/>
    </row>
    <row r="8" spans="1:14" ht="18" customHeight="1">
      <c r="A8" s="115">
        <v>18</v>
      </c>
      <c r="B8" s="106"/>
      <c r="C8" s="111">
        <f>IF(E8,DATE(AN,11,11),"")</f>
        <v>42319</v>
      </c>
      <c r="D8" s="100" t="s">
        <v>22</v>
      </c>
      <c r="E8" s="115" t="b">
        <v>1</v>
      </c>
      <c r="H8" s="115" t="s">
        <v>180</v>
      </c>
      <c r="I8" s="115" t="str">
        <f>IF(Planning!$BO$15=DATE(AN,3,1),"FC","FD")</f>
        <v>FC</v>
      </c>
      <c r="J8" s="115" t="str">
        <f>IF(Planning!$BO$15=DATE(AN,3,1),"GF","GG")</f>
        <v>GF</v>
      </c>
      <c r="M8" s="109"/>
      <c r="N8" s="109"/>
    </row>
    <row r="9" spans="1:14" ht="18.75" customHeight="1">
      <c r="A9" s="216" t="s">
        <v>353</v>
      </c>
      <c r="B9" s="106"/>
      <c r="C9" s="111">
        <f>IF(E9,DATE(AN,12,25),"")</f>
        <v>42363</v>
      </c>
      <c r="D9" s="100" t="s">
        <v>23</v>
      </c>
      <c r="E9" s="115" t="b">
        <v>1</v>
      </c>
      <c r="H9" s="115" t="s">
        <v>181</v>
      </c>
      <c r="I9" s="115" t="str">
        <f>IF(Planning!$BO$15=DATE(AN,3,1),"GG","GH")</f>
        <v>GG</v>
      </c>
      <c r="J9" s="115" t="str">
        <f>IF(Planning!$BO$15=DATE(AN,3,1),"HK","HL")</f>
        <v>HK</v>
      </c>
      <c r="M9" s="109"/>
      <c r="N9" s="109"/>
    </row>
    <row r="10" spans="1:14" ht="18.75" customHeight="1">
      <c r="A10" s="115" t="b">
        <v>1</v>
      </c>
      <c r="B10" s="106"/>
      <c r="C10" s="111">
        <v>42358</v>
      </c>
      <c r="D10" s="100" t="s">
        <v>219</v>
      </c>
      <c r="E10" s="115" t="b">
        <v>1</v>
      </c>
      <c r="H10" s="115" t="s">
        <v>182</v>
      </c>
      <c r="I10" s="115" t="str">
        <f>IF(Planning!$BO$15=DATE(AN,3,1),"HL","HM")</f>
        <v>HL</v>
      </c>
      <c r="J10" s="115" t="str">
        <f>IF(Planning!$BO$15=DATE(AN,3,1),"IP","IQ")</f>
        <v>IP</v>
      </c>
      <c r="M10" s="109"/>
      <c r="N10" s="109"/>
    </row>
    <row r="11" spans="1:14" ht="18.75" customHeight="1">
      <c r="A11" s="104" t="s">
        <v>44</v>
      </c>
      <c r="B11" s="107"/>
      <c r="C11" s="111" t="str">
        <f>IF(E11,DATE(AN,3,29.56+0.979*MOD(204-11*MOD(AN,19),30)-WEEKDAY(DATE(AN,3,28.56+0.979*MOD(204-11*MOD(AN,19),30))))-2,"")</f>
        <v/>
      </c>
      <c r="D11" s="100" t="s">
        <v>168</v>
      </c>
      <c r="E11" s="115" t="b">
        <v>0</v>
      </c>
      <c r="H11" s="115" t="s">
        <v>183</v>
      </c>
      <c r="I11" s="115" t="str">
        <f>IF(Planning!$BO$15=DATE(AN,3,1),"IQ","IR")</f>
        <v>IQ</v>
      </c>
      <c r="J11" s="115" t="str">
        <f>IF(Planning!$BO$15=DATE(AN,3,1),"JT","JU")</f>
        <v>JT</v>
      </c>
      <c r="M11" s="109"/>
      <c r="N11" s="109"/>
    </row>
    <row r="12" spans="1:14" ht="18.75" customHeight="1">
      <c r="A12" s="115">
        <v>25</v>
      </c>
      <c r="B12" s="107"/>
      <c r="C12" s="111">
        <f>IF(E12,DATE(AN,3,29.56+0.979*MOD(204-11*MOD(AN,19),30)-WEEKDAY(DATE(AN,3,28.56+0.979*MOD(204-11*MOD(AN,19),30))))+1,"")</f>
        <v>42100</v>
      </c>
      <c r="D12" s="100" t="s">
        <v>24</v>
      </c>
      <c r="E12" s="115" t="b">
        <v>1</v>
      </c>
      <c r="H12" s="115" t="s">
        <v>184</v>
      </c>
      <c r="I12" s="115" t="str">
        <f>IF(Planning!$BO$15=DATE(AN,3,1),"JU","JV")</f>
        <v>JU</v>
      </c>
      <c r="J12" s="115" t="str">
        <f>IF(Planning!$BO$15=DATE(AN,3,1),"KY","KZ")</f>
        <v>KY</v>
      </c>
      <c r="M12" s="109"/>
      <c r="N12" s="109"/>
    </row>
    <row r="13" spans="1:14" ht="18.75" customHeight="1">
      <c r="A13" s="104" t="s">
        <v>136</v>
      </c>
      <c r="B13" s="108"/>
      <c r="C13" s="111">
        <f>IF(E13,DATE(AN,3,29.56+0.979*MOD(204-11*MOD(AN,19),30)-WEEKDAY(DATE(AN,3,28.56+0.979*MOD(204-11*MOD(AN,19),30))))+1+38,"")</f>
        <v>42138</v>
      </c>
      <c r="D13" s="100" t="s">
        <v>25</v>
      </c>
      <c r="E13" s="115" t="b">
        <v>1</v>
      </c>
      <c r="H13" s="115" t="s">
        <v>185</v>
      </c>
      <c r="I13" s="115" t="str">
        <f>IF(Planning!$BO$15=DATE(AN,3,1),"KZ","LA")</f>
        <v>KZ</v>
      </c>
      <c r="J13" s="115" t="str">
        <f>IF(Planning!$BO$15=DATE(AN,3,1),"MC","MD")</f>
        <v>MC</v>
      </c>
      <c r="M13" s="109"/>
      <c r="N13" s="109"/>
    </row>
    <row r="14" spans="1:14" ht="18.75" customHeight="1">
      <c r="A14" s="115" t="b">
        <v>0</v>
      </c>
      <c r="B14" s="109"/>
      <c r="C14" s="111">
        <f>IF(E14,DATE(AN,3,29.56+0.979*MOD(204-11*MOD(AN,19),30)-WEEKDAY(DATE(AN,3,28.56+0.979*MOD(204-11*MOD(AN,19),30))))+1+49,"")</f>
        <v>42149</v>
      </c>
      <c r="D14" s="100" t="s">
        <v>26</v>
      </c>
      <c r="E14" s="115" t="b">
        <v>1</v>
      </c>
      <c r="H14" s="115" t="s">
        <v>186</v>
      </c>
      <c r="I14" s="115" t="str">
        <f>IF(Planning!$BO$15=DATE(AN,3,1),"MD","ME")</f>
        <v>MD</v>
      </c>
      <c r="J14" s="115" t="str">
        <f>IF(Planning!$BO$15=DATE(AN,3,1),"NH","NI")</f>
        <v>NH</v>
      </c>
      <c r="M14" s="109"/>
      <c r="N14" s="109"/>
    </row>
    <row r="15" spans="1:14" ht="18.75" customHeight="1">
      <c r="A15" s="104" t="s">
        <v>137</v>
      </c>
      <c r="C15" s="111" t="str">
        <f>IF(E15,DATE(AN+1,1,1),"")</f>
        <v/>
      </c>
      <c r="D15" s="100" t="s">
        <v>37</v>
      </c>
      <c r="E15" s="115" t="b">
        <v>0</v>
      </c>
      <c r="H15" s="115" t="s">
        <v>195</v>
      </c>
      <c r="I15" s="115" t="s">
        <v>187</v>
      </c>
      <c r="J15" s="115" t="str">
        <f>IF(Planning!$BO$15=DATE(AN,3,1),"CS","CT")</f>
        <v>CS</v>
      </c>
      <c r="M15" s="109"/>
      <c r="N15" s="109"/>
    </row>
    <row r="16" spans="1:14" ht="18.75" customHeight="1">
      <c r="A16" s="115" t="b">
        <v>0</v>
      </c>
      <c r="C16" s="125"/>
      <c r="D16" s="119"/>
      <c r="H16" s="115" t="s">
        <v>196</v>
      </c>
      <c r="I16" s="115" t="str">
        <f>IF(Planning!$BO$15=DATE(AN,3,1),"CT","CU")</f>
        <v>CT</v>
      </c>
      <c r="J16" s="115" t="str">
        <f>IF(Planning!$BO$15=DATE(AN,3,1),"GF","GG")</f>
        <v>GF</v>
      </c>
      <c r="M16" s="109"/>
      <c r="N16" s="109"/>
    </row>
    <row r="17" spans="1:14" ht="18.75" customHeight="1">
      <c r="A17" s="104" t="s">
        <v>138</v>
      </c>
      <c r="C17" s="125"/>
      <c r="D17" s="119"/>
      <c r="H17" s="115" t="s">
        <v>197</v>
      </c>
      <c r="I17" s="115" t="str">
        <f>IF(Planning!$BO$15=DATE(AN,3,1),"GG","GH")</f>
        <v>GG</v>
      </c>
      <c r="J17" s="115" t="str">
        <f>IF(Planning!$BO$15=DATE(AN,3,1),"JT","JU")</f>
        <v>JT</v>
      </c>
      <c r="M17" s="109"/>
      <c r="N17" s="109"/>
    </row>
    <row r="18" spans="1:14" ht="18.75" customHeight="1">
      <c r="A18" s="115" t="b">
        <v>0</v>
      </c>
      <c r="C18" s="125"/>
      <c r="D18" s="119"/>
      <c r="H18" s="115" t="s">
        <v>198</v>
      </c>
      <c r="I18" s="115" t="str">
        <f>IF(Planning!$BO$15=DATE(AN,3,1),"JU","JV")</f>
        <v>JU</v>
      </c>
      <c r="J18" s="115" t="str">
        <f>IF(Planning!$BO$15=DATE(AN,3,1),"NH","NI")</f>
        <v>NH</v>
      </c>
      <c r="M18" s="109"/>
      <c r="N18" s="109"/>
    </row>
    <row r="19" spans="1:14" ht="18.75" customHeight="1">
      <c r="A19" s="104" t="s">
        <v>139</v>
      </c>
      <c r="C19" s="125"/>
      <c r="D19" s="119"/>
      <c r="H19" s="115" t="s">
        <v>199</v>
      </c>
      <c r="I19" s="115" t="s">
        <v>187</v>
      </c>
      <c r="J19" s="115" t="str">
        <f>IF(Planning!$BO$15=DATE(AN,3,1),"GF","GG")</f>
        <v>GF</v>
      </c>
      <c r="M19" s="108"/>
      <c r="N19" s="190"/>
    </row>
    <row r="20" spans="1:14" ht="18.75" customHeight="1">
      <c r="A20" s="115" t="b">
        <v>0</v>
      </c>
      <c r="C20" s="125"/>
      <c r="D20" s="119"/>
      <c r="H20" s="115" t="s">
        <v>200</v>
      </c>
      <c r="I20" s="115" t="str">
        <f>IF(Planning!$BO$15=DATE(AN,3,1),"GG","GH")</f>
        <v>GG</v>
      </c>
      <c r="J20" s="115" t="str">
        <f>IF(Planning!$BO$15=DATE(AN,3,1),"NH","NI")</f>
        <v>NH</v>
      </c>
      <c r="M20" s="108"/>
      <c r="N20" s="190"/>
    </row>
    <row r="21" spans="1:14" ht="18.75" customHeight="1">
      <c r="A21" s="104" t="s">
        <v>140</v>
      </c>
      <c r="C21" s="125"/>
      <c r="D21" s="119"/>
      <c r="M21" s="109"/>
      <c r="N21" s="190"/>
    </row>
    <row r="22" spans="1:14" ht="18.75" customHeight="1">
      <c r="A22" s="115" t="b">
        <v>0</v>
      </c>
      <c r="C22" s="125"/>
      <c r="D22" s="119"/>
      <c r="M22" s="109"/>
      <c r="N22" s="191"/>
    </row>
    <row r="23" spans="1:14" ht="18.75" customHeight="1">
      <c r="A23" s="104" t="s">
        <v>133</v>
      </c>
      <c r="C23" s="125"/>
      <c r="D23" s="119"/>
      <c r="M23" s="109"/>
      <c r="N23" s="191"/>
    </row>
    <row r="24" spans="1:14" ht="18.75" customHeight="1">
      <c r="A24" s="115" t="b">
        <v>1</v>
      </c>
      <c r="C24" s="125"/>
      <c r="D24" s="119"/>
      <c r="M24" s="109"/>
      <c r="N24" s="191"/>
    </row>
    <row r="25" spans="1:14" ht="18.75" customHeight="1">
      <c r="A25" s="104" t="s">
        <v>135</v>
      </c>
      <c r="C25" s="125"/>
      <c r="D25" s="119"/>
      <c r="M25" s="109"/>
      <c r="N25" s="191"/>
    </row>
    <row r="26" spans="1:14" ht="18.75" customHeight="1">
      <c r="A26" s="115" t="b">
        <v>1</v>
      </c>
      <c r="C26" s="125"/>
      <c r="D26" s="119"/>
      <c r="M26" s="109"/>
      <c r="N26" s="191"/>
    </row>
    <row r="27" spans="1:14" ht="18.75" customHeight="1">
      <c r="A27" s="104" t="s">
        <v>128</v>
      </c>
      <c r="C27" s="125"/>
      <c r="D27" s="119"/>
      <c r="M27" s="109"/>
      <c r="N27" s="191"/>
    </row>
    <row r="28" spans="1:14" ht="18.75" customHeight="1">
      <c r="A28" s="115" t="s">
        <v>28</v>
      </c>
      <c r="C28" s="125"/>
      <c r="D28" s="119"/>
      <c r="M28" s="109"/>
      <c r="N28" s="191"/>
    </row>
    <row r="29" spans="1:14" ht="18.75" customHeight="1">
      <c r="A29" s="104" t="s">
        <v>129</v>
      </c>
      <c r="C29" s="125"/>
      <c r="D29" s="119"/>
      <c r="M29" s="109"/>
      <c r="N29" s="191"/>
    </row>
    <row r="30" spans="1:14" ht="18.75" customHeight="1">
      <c r="A30" s="115" t="s">
        <v>126</v>
      </c>
      <c r="C30" s="125"/>
      <c r="D30" s="119"/>
      <c r="M30" s="109"/>
      <c r="N30" s="191"/>
    </row>
    <row r="31" spans="1:14" ht="18.75" customHeight="1">
      <c r="A31" s="104" t="s">
        <v>130</v>
      </c>
      <c r="C31" s="125"/>
      <c r="D31" s="119"/>
      <c r="M31" s="109"/>
      <c r="N31" s="191"/>
    </row>
    <row r="32" spans="1:14" ht="18.75" customHeight="1">
      <c r="A32" s="115" t="s">
        <v>132</v>
      </c>
      <c r="C32" s="125"/>
      <c r="D32" s="119"/>
      <c r="M32" s="109"/>
      <c r="N32" s="191"/>
    </row>
    <row r="33" spans="1:14" ht="18.75" customHeight="1">
      <c r="A33" s="104" t="s">
        <v>131</v>
      </c>
      <c r="C33" s="125"/>
      <c r="D33" s="119"/>
      <c r="M33" s="109"/>
      <c r="N33" s="191"/>
    </row>
    <row r="34" spans="1:14" ht="18.75" customHeight="1">
      <c r="A34" s="115" t="s">
        <v>126</v>
      </c>
      <c r="C34" s="125"/>
      <c r="D34" s="119"/>
      <c r="M34" s="109"/>
      <c r="N34" s="191"/>
    </row>
    <row r="35" spans="1:14" ht="18.75" customHeight="1">
      <c r="A35" s="218" t="s">
        <v>201</v>
      </c>
      <c r="C35" s="125"/>
      <c r="D35" s="119"/>
      <c r="M35" s="109"/>
      <c r="N35" s="191"/>
    </row>
    <row r="36" spans="1:14" ht="18.75" customHeight="1">
      <c r="A36" s="100">
        <f ca="1">COUNTA('Récap Individuel'!A:A)-2</f>
        <v>12</v>
      </c>
      <c r="C36" s="125"/>
      <c r="D36" s="119"/>
      <c r="M36" s="109"/>
      <c r="N36" s="191"/>
    </row>
    <row r="37" spans="1:14" ht="18.75" customHeight="1">
      <c r="A37" s="218" t="s">
        <v>345</v>
      </c>
      <c r="C37" s="125"/>
      <c r="D37" s="119"/>
      <c r="M37" s="109"/>
      <c r="N37" s="191"/>
    </row>
    <row r="38" spans="1:14" ht="18.75" customHeight="1">
      <c r="A38" s="100">
        <f>MAX(IFERROR(MATCH(9^9,Planning!A:A,1),0),IFERROR(MATCH("zzz",Planning!A:A,1),0))+6</f>
        <v>92</v>
      </c>
      <c r="C38" s="125"/>
      <c r="D38" s="119"/>
      <c r="M38" s="109"/>
      <c r="N38" s="191"/>
    </row>
    <row r="39" spans="1:14" ht="18.75" customHeight="1">
      <c r="C39" s="125"/>
      <c r="D39" s="119"/>
      <c r="M39" s="109"/>
      <c r="N39" s="191"/>
    </row>
    <row r="40" spans="1:14" ht="18.75" customHeight="1">
      <c r="C40" s="125"/>
      <c r="D40" s="119"/>
      <c r="M40" s="109"/>
      <c r="N40" s="191"/>
    </row>
    <row r="41" spans="1:14" ht="18.75" customHeight="1">
      <c r="C41" s="125"/>
      <c r="D41" s="119"/>
      <c r="M41" s="109"/>
      <c r="N41" s="191"/>
    </row>
    <row r="42" spans="1:14" ht="18.75" customHeight="1">
      <c r="C42" s="125"/>
      <c r="D42" s="119"/>
      <c r="M42" s="109"/>
      <c r="N42" s="191"/>
    </row>
    <row r="43" spans="1:14" ht="18.75" customHeight="1">
      <c r="C43" s="125"/>
      <c r="D43" s="119"/>
      <c r="M43" s="109"/>
      <c r="N43" s="191"/>
    </row>
    <row r="44" spans="1:14" ht="18.75" customHeight="1">
      <c r="C44" s="125"/>
      <c r="D44" s="119"/>
      <c r="M44" s="109"/>
      <c r="N44" s="191"/>
    </row>
    <row r="45" spans="1:14" ht="18.75" customHeight="1">
      <c r="C45" s="125"/>
      <c r="D45" s="119"/>
      <c r="M45" s="109"/>
      <c r="N45" s="191"/>
    </row>
    <row r="46" spans="1:14" ht="18.75" customHeight="1">
      <c r="C46" s="125"/>
      <c r="D46" s="119"/>
      <c r="M46" s="109"/>
      <c r="N46" s="191"/>
    </row>
    <row r="47" spans="1:14" ht="18.75" customHeight="1">
      <c r="C47" s="125"/>
      <c r="D47" s="119"/>
      <c r="M47" s="109"/>
      <c r="N47" s="191"/>
    </row>
    <row r="48" spans="1:14" ht="18.75" customHeight="1">
      <c r="C48" s="125"/>
      <c r="D48" s="119"/>
      <c r="M48" s="109"/>
      <c r="N48" s="109"/>
    </row>
    <row r="49" spans="1:14" ht="18.75" customHeight="1">
      <c r="C49" s="125"/>
      <c r="D49" s="119"/>
      <c r="M49" s="109"/>
      <c r="N49" s="109"/>
    </row>
    <row r="50" spans="1:14" ht="18.75" customHeight="1">
      <c r="A50" s="306" t="s">
        <v>356</v>
      </c>
      <c r="B50" s="306"/>
      <c r="C50" s="229"/>
      <c r="D50" s="229"/>
      <c r="M50" s="109"/>
      <c r="N50" s="109"/>
    </row>
    <row r="51" spans="1:14" ht="18.75" customHeight="1">
      <c r="M51" s="109"/>
      <c r="N51" s="109"/>
    </row>
    <row r="52" spans="1:14" ht="18.75" customHeight="1">
      <c r="M52" s="109"/>
      <c r="N52" s="109"/>
    </row>
    <row r="53" spans="1:14" ht="18.75" customHeight="1">
      <c r="M53" s="109"/>
      <c r="N53" s="109"/>
    </row>
    <row r="54" spans="1:14" ht="18.75" customHeight="1">
      <c r="M54" s="109"/>
      <c r="N54" s="109"/>
    </row>
    <row r="55" spans="1:14" ht="18.75" customHeight="1">
      <c r="M55" s="109"/>
      <c r="N55" s="109"/>
    </row>
    <row r="56" spans="1:14" ht="18.75" customHeight="1">
      <c r="M56" s="109"/>
      <c r="N56" s="109"/>
    </row>
    <row r="57" spans="1:14" ht="18.75" customHeight="1">
      <c r="M57" s="109"/>
      <c r="N57" s="109"/>
    </row>
    <row r="58" spans="1:14" ht="18.75" customHeight="1">
      <c r="M58" s="109"/>
      <c r="N58" s="109"/>
    </row>
    <row r="59" spans="1:14" ht="18.75" customHeight="1">
      <c r="M59" s="109"/>
      <c r="N59" s="109"/>
    </row>
    <row r="60" spans="1:14" ht="18.75" customHeight="1">
      <c r="M60" s="109"/>
      <c r="N60" s="109"/>
    </row>
    <row r="61" spans="1:14" ht="18.75" customHeight="1">
      <c r="M61" s="109"/>
      <c r="N61" s="109"/>
    </row>
    <row r="62" spans="1:14" ht="18.75" customHeight="1">
      <c r="M62" s="109"/>
      <c r="N62" s="109"/>
    </row>
    <row r="63" spans="1:14" ht="18.75" customHeight="1">
      <c r="M63" s="109"/>
      <c r="N63" s="109"/>
    </row>
    <row r="64" spans="1:14" ht="18.75" customHeight="1">
      <c r="M64" s="109"/>
      <c r="N64" s="109"/>
    </row>
    <row r="65" spans="13:14" ht="18.75" customHeight="1">
      <c r="M65" s="109"/>
      <c r="N65" s="109"/>
    </row>
    <row r="66" spans="13:14" ht="18.75" customHeight="1">
      <c r="M66" s="109"/>
      <c r="N66" s="109"/>
    </row>
    <row r="67" spans="13:14" ht="18.75" customHeight="1">
      <c r="M67" s="109"/>
      <c r="N67" s="109"/>
    </row>
    <row r="68" spans="13:14" ht="18.75" customHeight="1">
      <c r="M68" s="109"/>
      <c r="N68" s="109"/>
    </row>
    <row r="69" spans="13:14" ht="18.75" customHeight="1">
      <c r="M69" s="109"/>
      <c r="N69" s="109"/>
    </row>
    <row r="70" spans="13:14" ht="18.75" customHeight="1">
      <c r="M70" s="109"/>
      <c r="N70" s="109"/>
    </row>
    <row r="71" spans="13:14" ht="18.75" customHeight="1">
      <c r="M71" s="109"/>
      <c r="N71" s="109"/>
    </row>
    <row r="72" spans="13:14" ht="18.75" customHeight="1">
      <c r="M72" s="109"/>
      <c r="N72" s="109"/>
    </row>
    <row r="73" spans="13:14" ht="18.75" customHeight="1">
      <c r="M73" s="109"/>
      <c r="N73" s="109"/>
    </row>
    <row r="74" spans="13:14" ht="18.75" customHeight="1">
      <c r="M74" s="109"/>
      <c r="N74" s="109"/>
    </row>
    <row r="75" spans="13:14" ht="18.75" customHeight="1">
      <c r="M75" s="109"/>
      <c r="N75" s="109"/>
    </row>
    <row r="76" spans="13:14" ht="18.75" customHeight="1">
      <c r="M76" s="109"/>
      <c r="N76" s="109"/>
    </row>
    <row r="77" spans="13:14" ht="18.75" customHeight="1">
      <c r="M77" s="109"/>
      <c r="N77" s="109"/>
    </row>
    <row r="78" spans="13:14" ht="18.75" customHeight="1">
      <c r="M78" s="109"/>
      <c r="N78" s="109"/>
    </row>
    <row r="79" spans="13:14" ht="18.75" customHeight="1">
      <c r="M79" s="109"/>
      <c r="N79" s="109"/>
    </row>
    <row r="80" spans="13:14" ht="18.75" customHeight="1">
      <c r="M80" s="109"/>
      <c r="N80" s="109"/>
    </row>
    <row r="81" spans="13:14" ht="18.75" customHeight="1">
      <c r="M81" s="109"/>
      <c r="N81" s="109"/>
    </row>
    <row r="82" spans="13:14" ht="18.75" customHeight="1">
      <c r="M82" s="109"/>
      <c r="N82" s="109"/>
    </row>
    <row r="83" spans="13:14" ht="18.75" customHeight="1">
      <c r="M83" s="109"/>
      <c r="N83" s="109"/>
    </row>
    <row r="84" spans="13:14" ht="18.75" customHeight="1">
      <c r="M84" s="109"/>
      <c r="N84" s="109"/>
    </row>
    <row r="85" spans="13:14" ht="18.75" customHeight="1">
      <c r="M85" s="109"/>
      <c r="N85" s="109"/>
    </row>
    <row r="86" spans="13:14" ht="18.75" customHeight="1">
      <c r="M86" s="109"/>
      <c r="N86" s="109"/>
    </row>
    <row r="87" spans="13:14" ht="18.75" customHeight="1">
      <c r="M87" s="109"/>
      <c r="N87" s="109"/>
    </row>
    <row r="88" spans="13:14" ht="18.75" customHeight="1">
      <c r="M88" s="109"/>
      <c r="N88" s="109"/>
    </row>
    <row r="89" spans="13:14" ht="18.75" customHeight="1">
      <c r="M89" s="109"/>
      <c r="N89" s="109"/>
    </row>
    <row r="90" spans="13:14" ht="18.75" customHeight="1">
      <c r="M90" s="109"/>
      <c r="N90" s="109"/>
    </row>
    <row r="91" spans="13:14" ht="18.75" customHeight="1">
      <c r="M91" s="109"/>
      <c r="N91" s="109"/>
    </row>
    <row r="92" spans="13:14" ht="18.75" customHeight="1">
      <c r="M92" s="109"/>
      <c r="N92" s="109"/>
    </row>
    <row r="93" spans="13:14" ht="18.75" customHeight="1">
      <c r="M93" s="109"/>
      <c r="N93" s="109"/>
    </row>
    <row r="94" spans="13:14" ht="18.75" customHeight="1">
      <c r="M94" s="109"/>
      <c r="N94" s="109"/>
    </row>
    <row r="95" spans="13:14" ht="18.75" customHeight="1">
      <c r="M95" s="109"/>
      <c r="N95" s="109"/>
    </row>
    <row r="96" spans="13:14" ht="18.75" customHeight="1">
      <c r="M96" s="109"/>
      <c r="N96" s="109"/>
    </row>
    <row r="97" spans="13:14" ht="18.75" customHeight="1">
      <c r="M97" s="109"/>
      <c r="N97" s="109"/>
    </row>
    <row r="98" spans="13:14" ht="18.75" customHeight="1">
      <c r="M98" s="109"/>
      <c r="N98" s="109"/>
    </row>
    <row r="99" spans="13:14" ht="18.75" customHeight="1">
      <c r="M99" s="109"/>
      <c r="N99" s="109"/>
    </row>
    <row r="100" spans="13:14" ht="18.75" customHeight="1">
      <c r="M100" s="109"/>
      <c r="N100" s="109"/>
    </row>
    <row r="101" spans="13:14" ht="18.75" customHeight="1">
      <c r="M101" s="109"/>
      <c r="N101" s="109"/>
    </row>
    <row r="102" spans="13:14" ht="18.75" customHeight="1">
      <c r="M102" s="109"/>
      <c r="N102" s="109"/>
    </row>
    <row r="103" spans="13:14" ht="18.75" customHeight="1">
      <c r="M103" s="109"/>
      <c r="N103" s="109"/>
    </row>
    <row r="104" spans="13:14" ht="18.75" customHeight="1">
      <c r="M104" s="109"/>
      <c r="N104" s="109"/>
    </row>
    <row r="105" spans="13:14" ht="18.75" customHeight="1">
      <c r="M105" s="109"/>
      <c r="N105" s="109"/>
    </row>
    <row r="106" spans="13:14" ht="18.75" customHeight="1">
      <c r="M106" s="109"/>
      <c r="N106" s="109"/>
    </row>
    <row r="107" spans="13:14" ht="18.75" customHeight="1">
      <c r="M107" s="109"/>
      <c r="N107" s="109"/>
    </row>
    <row r="108" spans="13:14" ht="18.75" customHeight="1">
      <c r="M108" s="109"/>
      <c r="N108" s="109"/>
    </row>
    <row r="109" spans="13:14" ht="18.75" customHeight="1">
      <c r="M109" s="109"/>
      <c r="N109" s="109"/>
    </row>
    <row r="110" spans="13:14" ht="18.75" customHeight="1">
      <c r="M110" s="109"/>
      <c r="N110" s="109"/>
    </row>
    <row r="111" spans="13:14" ht="18.75" customHeight="1">
      <c r="M111" s="109"/>
      <c r="N111" s="109"/>
    </row>
    <row r="112" spans="13:14" ht="18.75" customHeight="1">
      <c r="M112" s="109"/>
      <c r="N112" s="109"/>
    </row>
    <row r="113" spans="13:14" ht="18.75" customHeight="1">
      <c r="M113" s="109"/>
      <c r="N113" s="109"/>
    </row>
    <row r="114" spans="13:14" ht="18.75" customHeight="1">
      <c r="M114" s="109"/>
      <c r="N114" s="109"/>
    </row>
    <row r="115" spans="13:14" ht="18.75" customHeight="1">
      <c r="M115" s="109"/>
      <c r="N115" s="109"/>
    </row>
    <row r="116" spans="13:14" ht="18.75" customHeight="1">
      <c r="M116" s="109"/>
      <c r="N116" s="109"/>
    </row>
    <row r="117" spans="13:14" ht="18.75" customHeight="1">
      <c r="M117" s="109"/>
      <c r="N117" s="109"/>
    </row>
    <row r="118" spans="13:14" ht="18.75" customHeight="1"/>
    <row r="119" spans="13:14" ht="18.75" customHeight="1"/>
    <row r="120" spans="13:14" ht="18.75" customHeight="1"/>
    <row r="121" spans="13:14" ht="18.75" customHeight="1"/>
    <row r="122" spans="13:14" ht="18.75" customHeight="1"/>
    <row r="123" spans="13:14" ht="18.75" customHeight="1"/>
    <row r="124" spans="13:14" ht="18.75" customHeight="1"/>
    <row r="125" spans="13:14" ht="18.75" customHeight="1"/>
    <row r="126" spans="13:14" ht="18.75" customHeight="1"/>
    <row r="127" spans="13:14" ht="18.75" customHeight="1"/>
    <row r="128" spans="13:14"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row r="189" ht="18.75" customHeight="1"/>
    <row r="190" ht="18.75" customHeight="1"/>
    <row r="191" ht="18.75" customHeight="1"/>
    <row r="192" ht="18.75" customHeight="1"/>
    <row r="193" ht="18.75" customHeight="1"/>
    <row r="194" ht="18.75" customHeight="1"/>
    <row r="195" ht="18.75" customHeight="1"/>
    <row r="196" ht="18.75" customHeight="1"/>
    <row r="197" ht="18.75" customHeight="1"/>
    <row r="198" ht="18.75" customHeight="1"/>
    <row r="199" ht="18.75" customHeight="1"/>
    <row r="200" ht="18.75" customHeight="1"/>
    <row r="201" ht="18.75" customHeight="1"/>
    <row r="202" ht="18.75" customHeight="1"/>
    <row r="203" ht="18.75" customHeight="1"/>
    <row r="204" ht="18.75" customHeight="1"/>
    <row r="205" ht="18.75" customHeight="1"/>
    <row r="206" ht="18.75" customHeight="1"/>
    <row r="207" ht="18.75" customHeight="1"/>
    <row r="208" ht="18.75" customHeight="1"/>
    <row r="209" ht="18.75" customHeight="1"/>
    <row r="210" ht="18.75" customHeight="1"/>
    <row r="211" ht="18.75" customHeight="1"/>
    <row r="212" ht="18.75" customHeight="1"/>
    <row r="213" ht="18.75" customHeight="1"/>
    <row r="214" ht="18.75" customHeight="1"/>
    <row r="215" ht="18.75" customHeight="1"/>
    <row r="216" ht="18.75" customHeight="1"/>
    <row r="217" ht="18.75" customHeight="1"/>
    <row r="218" ht="18.75" customHeight="1"/>
    <row r="219" ht="18.75" customHeight="1"/>
    <row r="220" ht="18.75" customHeight="1"/>
    <row r="221" ht="18.75" customHeight="1"/>
    <row r="222" ht="18.75" customHeight="1"/>
    <row r="223" ht="18.75" customHeight="1"/>
    <row r="224" ht="18.75" customHeight="1"/>
    <row r="225" ht="18.75" customHeight="1"/>
    <row r="226" ht="18.75" customHeight="1"/>
    <row r="227" ht="18.75" customHeight="1"/>
    <row r="228" ht="18.75" customHeight="1"/>
    <row r="229" ht="18.75" customHeight="1"/>
    <row r="230" ht="18.75" customHeight="1"/>
    <row r="231" ht="18.75" customHeight="1"/>
    <row r="232" ht="18.75" customHeight="1"/>
    <row r="233" ht="18.75" customHeight="1"/>
    <row r="234" ht="18.75" customHeight="1"/>
    <row r="235" ht="18.75" customHeight="1"/>
    <row r="236" ht="18.75" customHeight="1"/>
    <row r="237" ht="18.75" customHeight="1"/>
    <row r="238" ht="18.75" customHeight="1"/>
    <row r="239" ht="18.75" customHeight="1"/>
    <row r="240" ht="18.75" customHeight="1"/>
    <row r="241" ht="18.75" customHeight="1"/>
    <row r="242" ht="18.75" customHeight="1"/>
    <row r="243" ht="18.75" customHeight="1"/>
    <row r="244" ht="18.75" customHeight="1"/>
    <row r="245" ht="18.75" customHeight="1"/>
    <row r="246" ht="18.75" customHeight="1"/>
    <row r="247" ht="18.75" customHeight="1"/>
    <row r="248" ht="18.75" customHeight="1"/>
    <row r="249" ht="18.75" customHeight="1"/>
    <row r="250" ht="18.75" customHeight="1"/>
    <row r="251" ht="18.75" customHeight="1"/>
    <row r="252" ht="18.75" customHeight="1"/>
    <row r="253" ht="18.75" customHeight="1"/>
    <row r="254" ht="18.75" customHeight="1"/>
    <row r="255" ht="18.75" customHeight="1"/>
    <row r="256" ht="18.75" customHeight="1"/>
    <row r="257" ht="18.75" customHeight="1"/>
    <row r="258" ht="18.75" customHeight="1"/>
    <row r="259" ht="18.75" customHeight="1"/>
    <row r="260" ht="18.75" customHeight="1"/>
    <row r="261" ht="18.75" customHeight="1"/>
    <row r="262" ht="18.75" customHeight="1"/>
    <row r="263" ht="18.75" customHeight="1"/>
    <row r="264" ht="18.75" customHeight="1"/>
    <row r="265" ht="18.75" customHeight="1"/>
    <row r="266" ht="18.75" customHeight="1"/>
    <row r="267" ht="18.75" customHeight="1"/>
    <row r="268" ht="18.75" customHeight="1"/>
    <row r="269" ht="18.75" customHeight="1"/>
    <row r="270" ht="18.75" customHeight="1"/>
    <row r="271" ht="18.75" customHeight="1"/>
    <row r="272" ht="18.75" customHeight="1"/>
    <row r="273" ht="18.75" customHeight="1"/>
    <row r="274" ht="18.75" customHeight="1"/>
    <row r="275" ht="18.75" customHeight="1"/>
    <row r="276" ht="18.75" customHeight="1"/>
    <row r="277" ht="18.75" customHeight="1"/>
    <row r="278" ht="18.75" customHeight="1"/>
    <row r="279" ht="18.75" customHeight="1"/>
    <row r="280" ht="18.75" customHeight="1"/>
    <row r="281" ht="18.75" customHeight="1"/>
    <row r="282" ht="18.75" customHeight="1"/>
    <row r="283" ht="18.75" customHeight="1"/>
    <row r="284" ht="18.75" customHeight="1"/>
    <row r="285" ht="18.75" customHeight="1"/>
    <row r="286" ht="18.75" customHeight="1"/>
    <row r="287" ht="18.75" customHeight="1"/>
    <row r="288" ht="18.75" customHeight="1"/>
    <row r="289" ht="18.75" customHeight="1"/>
    <row r="290" ht="18.75" customHeight="1"/>
    <row r="291" ht="18.75" customHeight="1"/>
    <row r="292" ht="18.75" customHeight="1"/>
    <row r="293" ht="18.75" customHeight="1"/>
    <row r="294" ht="18.75" customHeight="1"/>
    <row r="295" ht="18.75" customHeight="1"/>
    <row r="296" ht="18.75" customHeight="1"/>
    <row r="297" ht="18.75" customHeight="1"/>
    <row r="298" ht="18.75" customHeight="1"/>
  </sheetData>
  <mergeCells count="3">
    <mergeCell ref="C1:D1"/>
    <mergeCell ref="M1:N1"/>
    <mergeCell ref="A50:B50"/>
  </mergeCells>
  <phoneticPr fontId="9" type="noConversion"/>
  <dataValidations count="1">
    <dataValidation type="list" allowBlank="1" showInputMessage="1" showErrorMessage="1" sqref="A24 A16 A14 A18 A22 A20 A26 E2:E15 A10">
      <formula1>"VRAI,FAUX"</formula1>
    </dataValidation>
  </dataValidations>
  <pageMargins left="0.78740157499999996" right="0.78740157499999996" top="0.984251969" bottom="0.984251969" header="0.4921259845" footer="0.4921259845"/>
  <pageSetup paperSize="9" orientation="portrait" r:id="rId1"/>
  <headerFooter alignWithMargins="0"/>
  <rowBreaks count="1" manualBreakCount="1">
    <brk id="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P29"/>
  <sheetViews>
    <sheetView showGridLines="0" workbookViewId="0">
      <pane xSplit="3" ySplit="1" topLeftCell="H2" activePane="bottomRight" state="frozen"/>
      <selection pane="topRight" activeCell="D1" sqref="D1"/>
      <selection pane="bottomLeft" activeCell="A2" sqref="A2"/>
      <selection pane="bottomRight" activeCell="K1" sqref="K1"/>
    </sheetView>
  </sheetViews>
  <sheetFormatPr baseColWidth="10" defaultRowHeight="15"/>
  <cols>
    <col min="1" max="2" width="11.42578125" style="181"/>
    <col min="3" max="3" width="84.42578125" style="181" customWidth="1"/>
    <col min="4" max="4" width="40.5703125" style="187" bestFit="1" customWidth="1"/>
    <col min="5" max="5" width="7" style="187" bestFit="1" customWidth="1"/>
    <col min="6" max="6" width="6.42578125" style="187" bestFit="1" customWidth="1"/>
    <col min="7" max="7" width="28.85546875" style="181" bestFit="1" customWidth="1"/>
    <col min="8" max="8" width="5.5703125" style="181" bestFit="1" customWidth="1"/>
    <col min="9" max="9" width="6.42578125" style="181" bestFit="1" customWidth="1"/>
    <col min="10" max="10" width="23.42578125" style="181" bestFit="1" customWidth="1"/>
    <col min="11" max="11" width="5.85546875" style="181" bestFit="1" customWidth="1"/>
    <col min="12" max="12" width="6.42578125" style="181" bestFit="1" customWidth="1"/>
    <col min="13" max="13" width="15.7109375" style="181" bestFit="1" customWidth="1"/>
    <col min="14" max="14" width="5.5703125" style="181" bestFit="1" customWidth="1"/>
    <col min="15" max="15" width="6.42578125" style="181" bestFit="1" customWidth="1"/>
    <col min="16" max="16" width="15.7109375" style="181" bestFit="1" customWidth="1"/>
    <col min="17" max="17" width="5.5703125" style="181" bestFit="1" customWidth="1"/>
    <col min="18" max="18" width="6.42578125" style="181" bestFit="1" customWidth="1"/>
    <col min="19" max="19" width="16.5703125" style="181" bestFit="1" customWidth="1"/>
    <col min="20" max="20" width="6.28515625" style="181" customWidth="1"/>
    <col min="21" max="16384" width="11.42578125" style="181"/>
  </cols>
  <sheetData>
    <row r="1" spans="1:42">
      <c r="A1" s="211" t="s">
        <v>32</v>
      </c>
      <c r="B1" s="211" t="s">
        <v>29</v>
      </c>
      <c r="C1" s="212" t="s">
        <v>343</v>
      </c>
      <c r="D1" s="198" t="s">
        <v>305</v>
      </c>
      <c r="E1" s="198" t="s">
        <v>29</v>
      </c>
      <c r="F1" s="198" t="s">
        <v>306</v>
      </c>
      <c r="G1" s="208" t="s">
        <v>307</v>
      </c>
      <c r="H1" s="209" t="s">
        <v>29</v>
      </c>
      <c r="I1" s="209" t="s">
        <v>306</v>
      </c>
      <c r="J1" s="198" t="s">
        <v>308</v>
      </c>
      <c r="K1" s="198" t="s">
        <v>29</v>
      </c>
      <c r="L1" s="198" t="s">
        <v>306</v>
      </c>
      <c r="M1" s="208" t="s">
        <v>309</v>
      </c>
      <c r="N1" s="209" t="s">
        <v>29</v>
      </c>
      <c r="O1" s="209" t="s">
        <v>306</v>
      </c>
      <c r="P1" s="198" t="s">
        <v>310</v>
      </c>
      <c r="Q1" s="198" t="s">
        <v>29</v>
      </c>
      <c r="R1" s="198" t="s">
        <v>306</v>
      </c>
      <c r="S1" s="208" t="s">
        <v>311</v>
      </c>
      <c r="T1" s="209" t="s">
        <v>29</v>
      </c>
      <c r="U1" s="209" t="s">
        <v>306</v>
      </c>
      <c r="V1" s="198" t="s">
        <v>312</v>
      </c>
      <c r="W1" s="198" t="s">
        <v>29</v>
      </c>
      <c r="X1" s="198" t="s">
        <v>306</v>
      </c>
      <c r="Y1" s="208" t="s">
        <v>313</v>
      </c>
      <c r="Z1" s="209" t="s">
        <v>29</v>
      </c>
      <c r="AA1" s="209" t="s">
        <v>306</v>
      </c>
      <c r="AB1" s="198"/>
      <c r="AC1" s="198"/>
      <c r="AD1" s="198"/>
      <c r="AE1" s="208"/>
      <c r="AF1" s="209"/>
      <c r="AG1" s="209"/>
      <c r="AH1" s="198"/>
      <c r="AI1" s="198"/>
      <c r="AJ1" s="198"/>
      <c r="AK1" s="208"/>
      <c r="AL1" s="209"/>
      <c r="AM1" s="209"/>
      <c r="AN1" s="198"/>
      <c r="AO1" s="198"/>
      <c r="AP1" s="210"/>
    </row>
    <row r="2" spans="1:42">
      <c r="A2" s="199" t="s">
        <v>134</v>
      </c>
      <c r="B2" s="200" t="s">
        <v>104</v>
      </c>
      <c r="C2" s="307" t="s">
        <v>344</v>
      </c>
      <c r="D2" s="201"/>
      <c r="E2" s="321" t="s">
        <v>221</v>
      </c>
      <c r="F2" s="202">
        <v>3</v>
      </c>
      <c r="G2" s="203" t="s">
        <v>269</v>
      </c>
      <c r="H2" s="311" t="s">
        <v>266</v>
      </c>
      <c r="I2" s="204">
        <v>2</v>
      </c>
      <c r="J2" s="205"/>
      <c r="K2" s="313" t="s">
        <v>282</v>
      </c>
      <c r="L2" s="205"/>
      <c r="M2" s="205" t="s">
        <v>314</v>
      </c>
      <c r="N2" s="317" t="s">
        <v>71</v>
      </c>
      <c r="O2" s="205">
        <v>2</v>
      </c>
      <c r="P2" s="205" t="s">
        <v>315</v>
      </c>
      <c r="Q2" s="315" t="s">
        <v>301</v>
      </c>
      <c r="R2" s="205">
        <v>2</v>
      </c>
      <c r="S2" s="205" t="s">
        <v>316</v>
      </c>
      <c r="T2" s="319" t="s">
        <v>297</v>
      </c>
      <c r="U2" s="206">
        <v>2</v>
      </c>
      <c r="V2" s="207" t="s">
        <v>317</v>
      </c>
      <c r="W2" s="205" t="s">
        <v>318</v>
      </c>
      <c r="X2" s="207">
        <v>2</v>
      </c>
      <c r="Y2" s="207" t="s">
        <v>319</v>
      </c>
      <c r="Z2" s="207" t="s">
        <v>320</v>
      </c>
      <c r="AA2" s="207">
        <v>2</v>
      </c>
    </row>
    <row r="3" spans="1:42">
      <c r="A3" s="113" t="s">
        <v>52</v>
      </c>
      <c r="B3" s="117" t="s">
        <v>53</v>
      </c>
      <c r="C3" s="308"/>
      <c r="D3" s="188" t="s">
        <v>220</v>
      </c>
      <c r="E3" s="322" t="s">
        <v>217</v>
      </c>
      <c r="F3" s="189">
        <v>2</v>
      </c>
      <c r="G3" s="183"/>
      <c r="H3" s="312" t="s">
        <v>267</v>
      </c>
      <c r="I3" s="184">
        <v>2</v>
      </c>
      <c r="J3" s="185"/>
      <c r="K3" s="314" t="s">
        <v>283</v>
      </c>
      <c r="L3" s="185"/>
      <c r="M3" s="185" t="s">
        <v>321</v>
      </c>
      <c r="N3" s="318" t="s">
        <v>72</v>
      </c>
      <c r="O3" s="185">
        <v>2</v>
      </c>
      <c r="P3" s="185" t="s">
        <v>322</v>
      </c>
      <c r="Q3" s="316" t="s">
        <v>302</v>
      </c>
      <c r="R3" s="185">
        <v>2</v>
      </c>
      <c r="S3" s="185" t="s">
        <v>323</v>
      </c>
      <c r="T3" s="320" t="s">
        <v>298</v>
      </c>
      <c r="U3" s="186">
        <v>2</v>
      </c>
      <c r="V3" s="182" t="s">
        <v>324</v>
      </c>
      <c r="W3" s="185" t="s">
        <v>325</v>
      </c>
      <c r="X3" s="182">
        <v>2</v>
      </c>
      <c r="Y3" s="182" t="s">
        <v>326</v>
      </c>
      <c r="Z3" s="182" t="s">
        <v>327</v>
      </c>
      <c r="AA3" s="182">
        <v>5</v>
      </c>
    </row>
    <row r="4" spans="1:42">
      <c r="A4" s="113" t="s">
        <v>54</v>
      </c>
      <c r="B4" s="118" t="s">
        <v>53</v>
      </c>
      <c r="C4" s="308"/>
      <c r="D4" s="188" t="s">
        <v>222</v>
      </c>
      <c r="E4" s="322" t="s">
        <v>223</v>
      </c>
      <c r="F4" s="189">
        <v>4</v>
      </c>
      <c r="G4" s="183"/>
      <c r="H4" s="312" t="s">
        <v>268</v>
      </c>
      <c r="I4" s="184"/>
      <c r="J4" s="185"/>
      <c r="K4" s="314" t="s">
        <v>284</v>
      </c>
      <c r="L4" s="185">
        <v>2</v>
      </c>
      <c r="M4" s="185" t="s">
        <v>328</v>
      </c>
      <c r="N4" s="318" t="s">
        <v>73</v>
      </c>
      <c r="O4" s="185">
        <v>2</v>
      </c>
      <c r="P4" s="185" t="s">
        <v>329</v>
      </c>
      <c r="Q4" s="316" t="s">
        <v>303</v>
      </c>
      <c r="R4" s="185">
        <v>2</v>
      </c>
      <c r="S4" s="185" t="s">
        <v>330</v>
      </c>
      <c r="T4" s="320" t="s">
        <v>299</v>
      </c>
      <c r="U4" s="186">
        <v>2</v>
      </c>
      <c r="V4" s="182" t="s">
        <v>331</v>
      </c>
      <c r="W4" s="185" t="s">
        <v>332</v>
      </c>
      <c r="X4" s="182">
        <v>2</v>
      </c>
    </row>
    <row r="5" spans="1:42" ht="15.75" thickBot="1">
      <c r="A5" s="120" t="s">
        <v>55</v>
      </c>
      <c r="B5" s="114" t="s">
        <v>55</v>
      </c>
      <c r="D5" s="188"/>
      <c r="E5" s="323" t="s">
        <v>224</v>
      </c>
      <c r="F5" s="189"/>
      <c r="G5" s="183" t="s">
        <v>276</v>
      </c>
      <c r="H5" s="312" t="s">
        <v>274</v>
      </c>
      <c r="I5" s="184"/>
      <c r="J5" s="185"/>
      <c r="K5" s="314" t="s">
        <v>285</v>
      </c>
      <c r="L5" s="185">
        <v>2</v>
      </c>
      <c r="M5" s="185" t="s">
        <v>333</v>
      </c>
      <c r="N5" s="318" t="s">
        <v>74</v>
      </c>
      <c r="O5" s="185">
        <v>2</v>
      </c>
      <c r="P5" s="185" t="s">
        <v>334</v>
      </c>
      <c r="Q5" s="316" t="s">
        <v>304</v>
      </c>
      <c r="R5" s="185">
        <v>2</v>
      </c>
      <c r="S5" s="185" t="s">
        <v>335</v>
      </c>
      <c r="T5" s="320" t="s">
        <v>300</v>
      </c>
      <c r="U5" s="186">
        <v>2</v>
      </c>
      <c r="V5" s="182" t="s">
        <v>336</v>
      </c>
      <c r="W5" s="185" t="s">
        <v>337</v>
      </c>
      <c r="X5" s="182">
        <v>2</v>
      </c>
    </row>
    <row r="6" spans="1:42" ht="16.5" thickTop="1" thickBot="1">
      <c r="A6" s="113" t="s">
        <v>56</v>
      </c>
      <c r="B6" s="117" t="s">
        <v>79</v>
      </c>
      <c r="D6" s="188" t="s">
        <v>226</v>
      </c>
      <c r="E6" s="324" t="s">
        <v>225</v>
      </c>
      <c r="F6" s="189"/>
      <c r="G6" s="183" t="s">
        <v>277</v>
      </c>
      <c r="H6" s="312" t="s">
        <v>275</v>
      </c>
      <c r="I6" s="184">
        <v>2</v>
      </c>
      <c r="J6" s="185"/>
      <c r="K6" s="314" t="s">
        <v>286</v>
      </c>
      <c r="L6" s="185">
        <v>2</v>
      </c>
      <c r="V6" s="182" t="s">
        <v>338</v>
      </c>
      <c r="W6" s="185" t="s">
        <v>339</v>
      </c>
      <c r="X6" s="182">
        <v>2</v>
      </c>
    </row>
    <row r="7" spans="1:42" ht="15.75" thickTop="1">
      <c r="A7" s="113" t="s">
        <v>57</v>
      </c>
      <c r="B7" s="118" t="s">
        <v>79</v>
      </c>
      <c r="D7" s="188" t="s">
        <v>231</v>
      </c>
      <c r="E7" s="321" t="s">
        <v>227</v>
      </c>
      <c r="F7" s="189">
        <v>2</v>
      </c>
      <c r="G7" s="183" t="s">
        <v>278</v>
      </c>
      <c r="H7" s="312" t="s">
        <v>270</v>
      </c>
      <c r="I7" s="184"/>
      <c r="J7" s="185" t="s">
        <v>293</v>
      </c>
      <c r="K7" s="314" t="s">
        <v>287</v>
      </c>
      <c r="L7" s="185">
        <v>2</v>
      </c>
    </row>
    <row r="8" spans="1:42">
      <c r="A8" s="119"/>
      <c r="B8" s="121" t="s">
        <v>342</v>
      </c>
      <c r="D8" s="188" t="s">
        <v>233</v>
      </c>
      <c r="E8" s="322" t="s">
        <v>232</v>
      </c>
      <c r="F8" s="189">
        <v>2</v>
      </c>
      <c r="G8" s="183" t="s">
        <v>279</v>
      </c>
      <c r="H8" s="312" t="s">
        <v>271</v>
      </c>
      <c r="I8" s="184">
        <v>2</v>
      </c>
      <c r="J8" s="185"/>
      <c r="K8" s="314" t="s">
        <v>288</v>
      </c>
      <c r="L8" s="185">
        <v>2</v>
      </c>
    </row>
    <row r="9" spans="1:42">
      <c r="A9" s="122" t="s">
        <v>58</v>
      </c>
      <c r="B9" s="123" t="s">
        <v>59</v>
      </c>
      <c r="D9" s="188" t="s">
        <v>237</v>
      </c>
      <c r="E9" s="322" t="s">
        <v>234</v>
      </c>
      <c r="F9" s="189">
        <v>2</v>
      </c>
      <c r="G9" s="183" t="s">
        <v>280</v>
      </c>
      <c r="H9" s="312" t="s">
        <v>272</v>
      </c>
      <c r="I9" s="184">
        <v>2</v>
      </c>
      <c r="J9" s="185"/>
      <c r="K9" s="314" t="s">
        <v>289</v>
      </c>
      <c r="L9" s="185">
        <v>2</v>
      </c>
    </row>
    <row r="10" spans="1:42">
      <c r="A10" s="122" t="s">
        <v>60</v>
      </c>
      <c r="B10" s="123" t="s">
        <v>61</v>
      </c>
      <c r="D10" s="188" t="s">
        <v>238</v>
      </c>
      <c r="E10" s="322" t="s">
        <v>235</v>
      </c>
      <c r="F10" s="189">
        <v>2</v>
      </c>
      <c r="G10" s="183" t="s">
        <v>281</v>
      </c>
      <c r="H10" s="312" t="s">
        <v>273</v>
      </c>
      <c r="I10" s="184">
        <v>2</v>
      </c>
      <c r="J10" s="185" t="s">
        <v>294</v>
      </c>
      <c r="K10" s="314" t="s">
        <v>290</v>
      </c>
      <c r="L10" s="185">
        <v>2</v>
      </c>
    </row>
    <row r="11" spans="1:42">
      <c r="A11" s="119"/>
      <c r="B11" s="121" t="s">
        <v>342</v>
      </c>
      <c r="D11" s="188" t="s">
        <v>239</v>
      </c>
      <c r="E11" s="322" t="s">
        <v>236</v>
      </c>
      <c r="F11" s="189">
        <v>2</v>
      </c>
      <c r="J11" s="185"/>
      <c r="K11" s="314" t="s">
        <v>291</v>
      </c>
      <c r="L11" s="185">
        <v>2</v>
      </c>
    </row>
    <row r="12" spans="1:42">
      <c r="A12" s="112" t="s">
        <v>62</v>
      </c>
      <c r="B12" s="124" t="s">
        <v>64</v>
      </c>
      <c r="D12" s="188"/>
      <c r="E12" s="322" t="s">
        <v>228</v>
      </c>
      <c r="F12" s="189"/>
      <c r="J12" s="185" t="s">
        <v>295</v>
      </c>
      <c r="K12" s="314" t="s">
        <v>292</v>
      </c>
      <c r="L12" s="185">
        <v>2</v>
      </c>
    </row>
    <row r="13" spans="1:42">
      <c r="A13" s="112" t="s">
        <v>63</v>
      </c>
      <c r="B13" s="124" t="s">
        <v>33</v>
      </c>
      <c r="D13" s="188" t="s">
        <v>250</v>
      </c>
      <c r="E13" s="322" t="s">
        <v>247</v>
      </c>
      <c r="F13" s="189"/>
      <c r="J13" s="185"/>
      <c r="K13" s="314" t="s">
        <v>340</v>
      </c>
      <c r="L13" s="185">
        <v>2</v>
      </c>
    </row>
    <row r="14" spans="1:42">
      <c r="A14" s="119"/>
      <c r="B14" s="121" t="s">
        <v>342</v>
      </c>
      <c r="D14" s="188" t="s">
        <v>251</v>
      </c>
      <c r="E14" s="322" t="s">
        <v>248</v>
      </c>
      <c r="F14" s="189">
        <v>2</v>
      </c>
      <c r="J14" s="185" t="s">
        <v>296</v>
      </c>
      <c r="K14" s="314" t="s">
        <v>341</v>
      </c>
      <c r="L14" s="185">
        <v>2</v>
      </c>
    </row>
    <row r="15" spans="1:42">
      <c r="A15" s="126" t="s">
        <v>65</v>
      </c>
      <c r="B15" s="127" t="s">
        <v>66</v>
      </c>
      <c r="D15" s="188" t="s">
        <v>252</v>
      </c>
      <c r="E15" s="322" t="s">
        <v>229</v>
      </c>
      <c r="F15" s="189"/>
      <c r="J15" s="185" t="s">
        <v>406</v>
      </c>
      <c r="K15" s="314" t="s">
        <v>404</v>
      </c>
      <c r="L15" s="185">
        <v>2</v>
      </c>
    </row>
    <row r="16" spans="1:42">
      <c r="A16" s="126" t="s">
        <v>67</v>
      </c>
      <c r="B16" s="127" t="s">
        <v>68</v>
      </c>
      <c r="D16" s="188" t="s">
        <v>253</v>
      </c>
      <c r="E16" s="322" t="s">
        <v>230</v>
      </c>
      <c r="F16" s="189">
        <v>2</v>
      </c>
      <c r="J16" s="185" t="s">
        <v>407</v>
      </c>
      <c r="K16" s="314" t="s">
        <v>405</v>
      </c>
      <c r="L16" s="185">
        <v>2</v>
      </c>
    </row>
    <row r="17" spans="1:6">
      <c r="A17" s="126" t="s">
        <v>75</v>
      </c>
      <c r="B17" s="127" t="s">
        <v>76</v>
      </c>
      <c r="D17" s="188" t="s">
        <v>254</v>
      </c>
      <c r="E17" s="322" t="s">
        <v>249</v>
      </c>
      <c r="F17" s="189">
        <v>2</v>
      </c>
    </row>
    <row r="18" spans="1:6">
      <c r="D18" s="188" t="s">
        <v>260</v>
      </c>
      <c r="E18" s="322" t="s">
        <v>240</v>
      </c>
      <c r="F18" s="189">
        <v>2</v>
      </c>
    </row>
    <row r="19" spans="1:6">
      <c r="D19" s="188"/>
      <c r="E19" s="322" t="s">
        <v>241</v>
      </c>
      <c r="F19" s="189"/>
    </row>
    <row r="20" spans="1:6">
      <c r="D20" s="188" t="s">
        <v>261</v>
      </c>
      <c r="E20" s="322" t="s">
        <v>242</v>
      </c>
      <c r="F20" s="189"/>
    </row>
    <row r="21" spans="1:6">
      <c r="D21" s="188"/>
      <c r="E21" s="322" t="s">
        <v>243</v>
      </c>
      <c r="F21" s="189">
        <v>2</v>
      </c>
    </row>
    <row r="22" spans="1:6">
      <c r="D22" s="188"/>
      <c r="E22" s="322" t="s">
        <v>244</v>
      </c>
      <c r="F22" s="189">
        <v>2</v>
      </c>
    </row>
    <row r="23" spans="1:6">
      <c r="D23" s="188"/>
      <c r="E23" s="322" t="s">
        <v>245</v>
      </c>
      <c r="F23" s="189">
        <v>2</v>
      </c>
    </row>
    <row r="24" spans="1:6">
      <c r="D24" s="188" t="s">
        <v>262</v>
      </c>
      <c r="E24" s="322" t="s">
        <v>246</v>
      </c>
      <c r="F24" s="189">
        <v>2</v>
      </c>
    </row>
    <row r="25" spans="1:6">
      <c r="D25" s="188" t="s">
        <v>263</v>
      </c>
      <c r="E25" s="322" t="s">
        <v>255</v>
      </c>
      <c r="F25" s="189">
        <v>2</v>
      </c>
    </row>
    <row r="26" spans="1:6">
      <c r="D26" s="188" t="s">
        <v>264</v>
      </c>
      <c r="E26" s="325" t="s">
        <v>256</v>
      </c>
      <c r="F26" s="189">
        <v>1</v>
      </c>
    </row>
    <row r="27" spans="1:6">
      <c r="D27" s="188"/>
      <c r="E27" s="322" t="s">
        <v>257</v>
      </c>
      <c r="F27" s="189">
        <v>2</v>
      </c>
    </row>
    <row r="28" spans="1:6">
      <c r="D28" s="188"/>
      <c r="E28" s="322" t="s">
        <v>258</v>
      </c>
      <c r="F28" s="189">
        <v>2</v>
      </c>
    </row>
    <row r="29" spans="1:6">
      <c r="D29" s="188" t="s">
        <v>265</v>
      </c>
      <c r="E29" s="322" t="s">
        <v>259</v>
      </c>
      <c r="F29" s="189">
        <v>2</v>
      </c>
    </row>
  </sheetData>
  <mergeCells count="1">
    <mergeCell ref="C2:C4"/>
  </mergeCells>
  <conditionalFormatting sqref="B1:C1">
    <cfRule type="expression" dxfId="2" priority="3">
      <formula>B1&lt;&gt;""</formula>
    </cfRule>
  </conditionalFormatting>
  <conditionalFormatting sqref="H1:I1">
    <cfRule type="expression" dxfId="1" priority="2">
      <formula>H1&lt;&gt;""</formula>
    </cfRule>
  </conditionalFormatting>
  <conditionalFormatting sqref="N1:O1 T1:U1 Z1:AA1 AF1:AG1 AL1:AM1">
    <cfRule type="expression" dxfId="0" priority="1">
      <formula>N1&lt;&gt;""</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61</vt:i4>
      </vt:variant>
    </vt:vector>
  </HeadingPairs>
  <TitlesOfParts>
    <vt:vector size="67" baseType="lpstr">
      <vt:lpstr>Planning</vt:lpstr>
      <vt:lpstr>Récap Individuel</vt:lpstr>
      <vt:lpstr>Récap Global Activité Horaire</vt:lpstr>
      <vt:lpstr>A lire</vt:lpstr>
      <vt:lpstr>Système</vt:lpstr>
      <vt:lpstr>BD</vt:lpstr>
      <vt:lpstr>AN</vt:lpstr>
      <vt:lpstr>An_print</vt:lpstr>
      <vt:lpstr>Après_Journée</vt:lpstr>
      <vt:lpstr>Avant_Journée</vt:lpstr>
      <vt:lpstr>cette_annee</vt:lpstr>
      <vt:lpstr>Congés_Payés</vt:lpstr>
      <vt:lpstr>CP</vt:lpstr>
      <vt:lpstr>CP_2</vt:lpstr>
      <vt:lpstr>d_an</vt:lpstr>
      <vt:lpstr>d_at</vt:lpstr>
      <vt:lpstr>d_av</vt:lpstr>
      <vt:lpstr>d_de</vt:lpstr>
      <vt:lpstr>d_fe</vt:lpstr>
      <vt:lpstr>d_ja</vt:lpstr>
      <vt:lpstr>d_jn</vt:lpstr>
      <vt:lpstr>d_jt</vt:lpstr>
      <vt:lpstr>d_mi</vt:lpstr>
      <vt:lpstr>d_ms</vt:lpstr>
      <vt:lpstr>d_no</vt:lpstr>
      <vt:lpstr>d_oc</vt:lpstr>
      <vt:lpstr>d_se</vt:lpstr>
      <vt:lpstr>debut</vt:lpstr>
      <vt:lpstr>Dimanche</vt:lpstr>
      <vt:lpstr>f_an</vt:lpstr>
      <vt:lpstr>f_at</vt:lpstr>
      <vt:lpstr>f_av</vt:lpstr>
      <vt:lpstr>f_de</vt:lpstr>
      <vt:lpstr>f_fe</vt:lpstr>
      <vt:lpstr>f_ja</vt:lpstr>
      <vt:lpstr>f_jn</vt:lpstr>
      <vt:lpstr>f_jt</vt:lpstr>
      <vt:lpstr>f_mi</vt:lpstr>
      <vt:lpstr>f_ms</vt:lpstr>
      <vt:lpstr>f_no</vt:lpstr>
      <vt:lpstr>f_oc</vt:lpstr>
      <vt:lpstr>f_se</vt:lpstr>
      <vt:lpstr>Hauteur_Ligne_Act</vt:lpstr>
      <vt:lpstr>Hauteur_Ligne_Imp</vt:lpstr>
      <vt:lpstr>Planning!Impression_des_titres</vt:lpstr>
      <vt:lpstr>Imprime_tout</vt:lpstr>
      <vt:lpstr>Jeudi</vt:lpstr>
      <vt:lpstr>Le_scroll</vt:lpstr>
      <vt:lpstr>Ligne_max</vt:lpstr>
      <vt:lpstr>Lundi</vt:lpstr>
      <vt:lpstr>Mardi</vt:lpstr>
      <vt:lpstr>Mémoire</vt:lpstr>
      <vt:lpstr>Mercredi</vt:lpstr>
      <vt:lpstr>NB_PER_MAX</vt:lpstr>
      <vt:lpstr>NB_Personnel</vt:lpstr>
      <vt:lpstr>Pâques</vt:lpstr>
      <vt:lpstr>Pendant_Journée</vt:lpstr>
      <vt:lpstr>plage_blanche</vt:lpstr>
      <vt:lpstr>Position_journalière</vt:lpstr>
      <vt:lpstr>Samedi</vt:lpstr>
      <vt:lpstr>Sélection_période</vt:lpstr>
      <vt:lpstr>Service</vt:lpstr>
      <vt:lpstr>tab</vt:lpstr>
      <vt:lpstr>tab_z</vt:lpstr>
      <vt:lpstr>Titre_Mémoire</vt:lpstr>
      <vt:lpstr>Vendredi</vt:lpstr>
      <vt:lpstr>Planning!Zone_d_impression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Jouquand</dc:creator>
  <cp:lastModifiedBy>Carole C</cp:lastModifiedBy>
  <cp:lastPrinted>2015-05-04T05:47:40Z</cp:lastPrinted>
  <dcterms:created xsi:type="dcterms:W3CDTF">2008-01-18T09:47:06Z</dcterms:created>
  <dcterms:modified xsi:type="dcterms:W3CDTF">2015-05-04T06:11:50Z</dcterms:modified>
</cp:coreProperties>
</file>