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6380" windowHeight="8190" tabRatio="990"/>
  </bookViews>
  <sheets>
    <sheet name="Feuille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9" i="1"/>
  <c r="M9" i="1"/>
  <c r="G5" i="1"/>
  <c r="J1" i="1"/>
  <c r="I1" i="1"/>
  <c r="K20" i="1"/>
  <c r="H20" i="1"/>
  <c r="C20" i="1"/>
  <c r="K19" i="1"/>
  <c r="H19" i="1"/>
  <c r="C19" i="1"/>
  <c r="K18" i="1"/>
  <c r="H18" i="1"/>
  <c r="C18" i="1"/>
  <c r="K17" i="1"/>
  <c r="H17" i="1"/>
  <c r="C17" i="1"/>
  <c r="K16" i="1"/>
  <c r="H16" i="1"/>
  <c r="C16" i="1"/>
  <c r="K15" i="1"/>
  <c r="H15" i="1"/>
  <c r="C15" i="1"/>
  <c r="K14" i="1"/>
  <c r="H14" i="1"/>
  <c r="C14" i="1"/>
  <c r="K13" i="1"/>
  <c r="H13" i="1"/>
  <c r="C13" i="1"/>
  <c r="K12" i="1"/>
  <c r="H12" i="1"/>
  <c r="C12" i="1"/>
  <c r="K11" i="1"/>
  <c r="H11" i="1"/>
  <c r="C11" i="1"/>
  <c r="K10" i="1"/>
  <c r="H10" i="1"/>
  <c r="C10" i="1"/>
  <c r="K9" i="1"/>
  <c r="H9" i="1"/>
  <c r="C9" i="1"/>
  <c r="F5" i="1"/>
  <c r="D5" i="1"/>
  <c r="G4" i="1"/>
  <c r="F4" i="1"/>
  <c r="D4" i="1"/>
  <c r="D3" i="1"/>
  <c r="H1" i="1" l="1"/>
  <c r="E10" i="1" s="1"/>
  <c r="F10" i="1" s="1"/>
  <c r="E9" i="1"/>
  <c r="E11" i="1"/>
  <c r="E12" i="1"/>
  <c r="E13" i="1"/>
  <c r="E14" i="1"/>
  <c r="E15" i="1"/>
  <c r="E16" i="1"/>
  <c r="E17" i="1"/>
  <c r="E18" i="1"/>
  <c r="E19" i="1"/>
  <c r="E20" i="1"/>
  <c r="J4" i="1" l="1"/>
  <c r="F20" i="1"/>
  <c r="F19" i="1"/>
  <c r="F18" i="1"/>
  <c r="F17" i="1"/>
  <c r="F16" i="1"/>
  <c r="F15" i="1"/>
  <c r="F14" i="1"/>
  <c r="F13" i="1"/>
  <c r="F12" i="1"/>
  <c r="F11" i="1"/>
  <c r="F9" i="1"/>
  <c r="D2" i="1"/>
</calcChain>
</file>

<file path=xl/sharedStrings.xml><?xml version="1.0" encoding="utf-8"?>
<sst xmlns="http://schemas.openxmlformats.org/spreadsheetml/2006/main" count="36" uniqueCount="29">
  <si>
    <t>Date de départ</t>
  </si>
  <si>
    <t>Date de fin</t>
  </si>
  <si>
    <t>Prorata Plafond</t>
  </si>
  <si>
    <t>3269*jours restant/30</t>
  </si>
  <si>
    <t>PSS</t>
  </si>
  <si>
    <t>TA annuelle</t>
  </si>
  <si>
    <t>Prorata Salaire</t>
  </si>
  <si>
    <t>7h*jours travaillés/heures mensuel</t>
  </si>
  <si>
    <t>prorata début</t>
  </si>
  <si>
    <t>prorata fin</t>
  </si>
  <si>
    <t>Salaire contrat</t>
  </si>
  <si>
    <t>TB annuelle</t>
  </si>
  <si>
    <t>Jour</t>
  </si>
  <si>
    <t>Mois</t>
  </si>
  <si>
    <t>de période</t>
  </si>
  <si>
    <t>Charniere GMP</t>
  </si>
  <si>
    <t>TC annuelle</t>
  </si>
  <si>
    <t>Début de contrat</t>
  </si>
  <si>
    <t>← résultat espéré en D16</t>
  </si>
  <si>
    <t>brut annuel</t>
  </si>
  <si>
    <t>Fin de contrat</t>
  </si>
  <si>
    <t>Salaire brut</t>
  </si>
  <si>
    <t>Cumul plafond</t>
  </si>
  <si>
    <t>TA</t>
  </si>
  <si>
    <t>TB</t>
  </si>
  <si>
    <t>GMP</t>
  </si>
  <si>
    <t>Mensuel</t>
  </si>
  <si>
    <t>Cumul</t>
  </si>
  <si>
    <t>Cumul charnière GMP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</si>
</sst>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&quot;VRAI&quot;;&quot;VRAI&quot;;&quot;FAUX&quot;"/>
    <numFmt numFmtId="166" formatCode="mmmm"/>
  </numFmts>
  <fonts count="6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0"/>
      <color rgb="FF800000"/>
      <name val="Segoe UI"/>
      <family val="2"/>
    </font>
    <font>
      <b/>
      <sz val="10"/>
      <name val="Segoe UI"/>
      <family val="2"/>
    </font>
    <font>
      <b/>
      <sz val="6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FF66"/>
        <bgColor rgb="FF99CC00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left"/>
    </xf>
    <xf numFmtId="0" fontId="4" fillId="0" borderId="3" xfId="0" applyFont="1" applyBorder="1"/>
    <xf numFmtId="0" fontId="2" fillId="3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65" fontId="1" fillId="0" borderId="1" xfId="0" applyNumberFormat="1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2" fontId="1" fillId="0" borderId="0" xfId="0" applyNumberFormat="1" applyFont="1"/>
    <xf numFmtId="4" fontId="0" fillId="0" borderId="0" xfId="0" applyNumberFormat="1"/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0" fillId="3" borderId="1" xfId="0" applyNumberFormat="1" applyFill="1" applyBorder="1"/>
    <xf numFmtId="4" fontId="0" fillId="0" borderId="1" xfId="0" applyNumberFormat="1" applyBorder="1"/>
    <xf numFmtId="4" fontId="0" fillId="0" borderId="1" xfId="0" applyNumberFormat="1" applyBorder="1" applyAlignment="1"/>
    <xf numFmtId="166" fontId="0" fillId="0" borderId="0" xfId="0" applyNumberFormat="1"/>
    <xf numFmtId="166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Normal="100" workbookViewId="0">
      <selection activeCell="D9" sqref="D9"/>
    </sheetView>
  </sheetViews>
  <sheetFormatPr baseColWidth="10" defaultColWidth="9.140625" defaultRowHeight="12.75" x14ac:dyDescent="0.2"/>
  <cols>
    <col min="1" max="1" width="14.140625"/>
    <col min="3" max="3" width="12.42578125"/>
    <col min="4" max="4" width="9.28515625"/>
    <col min="5" max="5" width="15.85546875"/>
    <col min="7" max="7" width="10.28515625"/>
    <col min="8" max="9" width="12.28515625"/>
    <col min="10" max="11" width="9.5703125"/>
    <col min="12" max="13" width="10.5703125"/>
  </cols>
  <sheetData>
    <row r="1" spans="1:13" ht="14.25" x14ac:dyDescent="0.25">
      <c r="A1" s="6" t="s">
        <v>0</v>
      </c>
      <c r="B1" s="7">
        <v>42782</v>
      </c>
      <c r="C1" s="6" t="s">
        <v>1</v>
      </c>
      <c r="D1" s="7">
        <v>42962</v>
      </c>
      <c r="E1" s="6" t="s">
        <v>2</v>
      </c>
      <c r="F1" s="5" t="s">
        <v>3</v>
      </c>
      <c r="G1" s="5"/>
      <c r="H1" s="8">
        <f>IF(I1&gt;=B2,B2,I1)</f>
        <v>1416.5666666666666</v>
      </c>
      <c r="I1" s="9">
        <f>IF(OR(G4=1,G4=3,G4=5,G4=7,G4=8,G4=10,G4=12),B2*(1+DATEDIF(B1,EDATE(B1,1),"d")-F4)/30,B2*(1+DATEDIF(B1,EDATE(B1,1),"d")-F4)/30)</f>
        <v>1416.5666666666666</v>
      </c>
      <c r="J1" s="10">
        <f>IF(OR(G5=1,G5=3,G5=5,G5=7,G5=8,G5=10,G5=12),B2*(1+DATEDIF(B1,EDATE(B1,1),"d")-F5)/30,B2*(1+DATEDIF(B1,EDATE(B1,1),"d")-F5)/30)</f>
        <v>1525.5333333333333</v>
      </c>
    </row>
    <row r="2" spans="1:13" x14ac:dyDescent="0.2">
      <c r="A2" s="6" t="s">
        <v>4</v>
      </c>
      <c r="B2" s="11">
        <v>3269</v>
      </c>
      <c r="C2" s="12" t="s">
        <v>5</v>
      </c>
      <c r="D2" s="13">
        <f>SUM(E9:E20)</f>
        <v>0</v>
      </c>
      <c r="E2" s="6" t="s">
        <v>6</v>
      </c>
      <c r="F2" s="4" t="s">
        <v>7</v>
      </c>
      <c r="G2" s="4"/>
      <c r="H2" s="14"/>
      <c r="I2" s="15" t="s">
        <v>8</v>
      </c>
      <c r="J2" s="16" t="s">
        <v>9</v>
      </c>
    </row>
    <row r="3" spans="1:13" x14ac:dyDescent="0.2">
      <c r="A3" s="6" t="s">
        <v>10</v>
      </c>
      <c r="B3" s="17"/>
      <c r="C3" s="6" t="s">
        <v>11</v>
      </c>
      <c r="D3" s="13">
        <f>SUM(G9:G20)</f>
        <v>0</v>
      </c>
      <c r="E3" s="18"/>
      <c r="F3" s="6" t="s">
        <v>12</v>
      </c>
      <c r="G3" s="6" t="s">
        <v>13</v>
      </c>
      <c r="I3" s="3" t="s">
        <v>14</v>
      </c>
      <c r="J3" s="3"/>
    </row>
    <row r="4" spans="1:13" x14ac:dyDescent="0.2">
      <c r="A4" s="6" t="s">
        <v>15</v>
      </c>
      <c r="B4" s="17"/>
      <c r="C4" s="6" t="s">
        <v>16</v>
      </c>
      <c r="D4" s="13">
        <f>SUM(J9:J20)</f>
        <v>0</v>
      </c>
      <c r="E4" s="6" t="s">
        <v>17</v>
      </c>
      <c r="F4" s="13">
        <f>DAY(B1)</f>
        <v>16</v>
      </c>
      <c r="G4" s="13">
        <f>MONTH(B1)</f>
        <v>2</v>
      </c>
      <c r="J4" s="19">
        <f>IF(G5=8,J1+D15,0)</f>
        <v>19287.099999999999</v>
      </c>
      <c r="K4" t="s">
        <v>18</v>
      </c>
      <c r="L4" s="20"/>
    </row>
    <row r="5" spans="1:13" x14ac:dyDescent="0.2">
      <c r="A5" s="18"/>
      <c r="B5" s="18"/>
      <c r="C5" s="6" t="s">
        <v>19</v>
      </c>
      <c r="D5" s="13">
        <f>SUM(B9:B20)</f>
        <v>0</v>
      </c>
      <c r="E5" s="6" t="s">
        <v>20</v>
      </c>
      <c r="F5" s="13">
        <f>IF(D1="","",DAY(D1))</f>
        <v>15</v>
      </c>
      <c r="G5" s="13">
        <f>IF(D1="","",MONTH(D1))</f>
        <v>8</v>
      </c>
    </row>
    <row r="6" spans="1:13" x14ac:dyDescent="0.2">
      <c r="G6" s="21"/>
    </row>
    <row r="7" spans="1:13" ht="27" customHeight="1" x14ac:dyDescent="0.2">
      <c r="A7" s="2" t="s">
        <v>13</v>
      </c>
      <c r="B7" s="2" t="s">
        <v>21</v>
      </c>
      <c r="C7" s="2"/>
      <c r="D7" s="1" t="s">
        <v>22</v>
      </c>
      <c r="E7" s="2" t="s">
        <v>23</v>
      </c>
      <c r="F7" s="2"/>
      <c r="G7" s="2" t="s">
        <v>24</v>
      </c>
      <c r="H7" s="2"/>
      <c r="I7" s="2" t="s">
        <v>25</v>
      </c>
      <c r="J7" s="2"/>
      <c r="K7" s="2"/>
    </row>
    <row r="8" spans="1:13" ht="35.25" customHeight="1" x14ac:dyDescent="0.2">
      <c r="A8" s="2"/>
      <c r="B8" s="22" t="s">
        <v>26</v>
      </c>
      <c r="C8" s="22" t="s">
        <v>27</v>
      </c>
      <c r="D8" s="1"/>
      <c r="E8" s="22" t="s">
        <v>26</v>
      </c>
      <c r="F8" s="22" t="s">
        <v>27</v>
      </c>
      <c r="G8" s="22" t="s">
        <v>26</v>
      </c>
      <c r="H8" s="22" t="s">
        <v>27</v>
      </c>
      <c r="I8" s="23" t="s">
        <v>28</v>
      </c>
      <c r="J8" s="22" t="s">
        <v>26</v>
      </c>
      <c r="K8" s="22" t="s">
        <v>27</v>
      </c>
      <c r="M8" s="27"/>
    </row>
    <row r="9" spans="1:13" ht="17.25" customHeight="1" x14ac:dyDescent="0.2">
      <c r="A9" s="28">
        <v>42736</v>
      </c>
      <c r="B9" s="24"/>
      <c r="C9" s="25">
        <f>B9</f>
        <v>0</v>
      </c>
      <c r="D9" s="26" t="str">
        <f>IF(OR(MONTH($A9)&lt;$G$4,MONTH($A9)&gt;$G$5),"",IF(MONTH($A9)=$G$4,$I$1,IF(AND(MONTH($A9)&gt;$G$4,MONTH($A9)&lt;$G$5),$I$1+$B$2*(MONTH($A9)-$G$4),IF(MONTH($A9)=$G$5,$I$1+$B$2*(MONTH($A9)-$G$4-1)+$J$1))))</f>
        <v/>
      </c>
      <c r="E9" s="25">
        <f>IF($G$4=1,IF(B9&gt;$H$1,$H$1,B9),IF(B9&gt;$B$2,$B$2,B9))</f>
        <v>0</v>
      </c>
      <c r="F9" s="25">
        <f>E9</f>
        <v>0</v>
      </c>
      <c r="G9" s="25"/>
      <c r="H9" s="25">
        <f>G9</f>
        <v>0</v>
      </c>
      <c r="I9" s="25"/>
      <c r="J9" s="25"/>
      <c r="K9" s="25">
        <f>J9</f>
        <v>0</v>
      </c>
      <c r="M9">
        <f>IF(MONTH($A16)&lt;$G$5,($B$2*(MONTH($A16)-$G$4)+$I$1,IF(MONTH($A16)=$G$5,($B$2*(MONTH($A16)-$G$4-1)+$I$1+$J$1),0)),0)</f>
        <v>0</v>
      </c>
    </row>
    <row r="10" spans="1:13" ht="17.25" customHeight="1" x14ac:dyDescent="0.2">
      <c r="A10" s="28">
        <v>42767</v>
      </c>
      <c r="B10" s="24"/>
      <c r="C10" s="25">
        <f>B9+B10</f>
        <v>0</v>
      </c>
      <c r="D10" s="26">
        <f t="shared" ref="D10:D20" si="0">IF(OR(MONTH($A10)&lt;$G$4,MONTH($A10)&gt;$G$5),"",IF(MONTH($A10)=$G$4,$I$1,IF(AND(MONTH($A10)&gt;$G$4,MONTH($A10)&lt;$G$5),$I$1+$B$2*(MONTH($A10)-$G$4),IF(MONTH($A10)=$G$5,$I$1+$B$2*(MONTH($A10)-$G$4-1)+$J$1))))</f>
        <v>1416.5666666666666</v>
      </c>
      <c r="E10" s="25">
        <f>IF($G$4=2,IF(B10&gt;$H$1,$H$1,B10),IF(B10&gt;$B$2,$B$2,B10))</f>
        <v>0</v>
      </c>
      <c r="F10" s="25">
        <f>E10+E9</f>
        <v>0</v>
      </c>
      <c r="G10" s="25"/>
      <c r="H10" s="25">
        <f>G9+G10</f>
        <v>0</v>
      </c>
      <c r="I10" s="25"/>
      <c r="J10" s="25"/>
      <c r="K10" s="25">
        <f>J9+J10</f>
        <v>0</v>
      </c>
    </row>
    <row r="11" spans="1:13" ht="17.25" customHeight="1" x14ac:dyDescent="0.2">
      <c r="A11" s="28">
        <v>42795</v>
      </c>
      <c r="B11" s="24"/>
      <c r="C11" s="25">
        <f>B9+B10+B11</f>
        <v>0</v>
      </c>
      <c r="D11" s="26">
        <f t="shared" si="0"/>
        <v>4685.5666666666666</v>
      </c>
      <c r="E11" s="25">
        <f>IF($G$4=3,IF(B11&gt;$H$1,$H$1,B11),IF(B11&gt;$B$2,$B$2,B11))</f>
        <v>0</v>
      </c>
      <c r="F11" s="25">
        <f>E9+E10+E11</f>
        <v>0</v>
      </c>
      <c r="G11" s="25"/>
      <c r="H11" s="25">
        <f>G9+G10+G11</f>
        <v>0</v>
      </c>
      <c r="I11" s="25"/>
      <c r="J11" s="25"/>
      <c r="K11" s="25">
        <f>J9+J10+J11</f>
        <v>0</v>
      </c>
    </row>
    <row r="12" spans="1:13" ht="17.25" customHeight="1" x14ac:dyDescent="0.2">
      <c r="A12" s="28">
        <v>42826</v>
      </c>
      <c r="B12" s="24"/>
      <c r="C12" s="25">
        <f>B9+B10+B11+B12</f>
        <v>0</v>
      </c>
      <c r="D12" s="26">
        <f t="shared" si="0"/>
        <v>7954.5666666666666</v>
      </c>
      <c r="E12" s="25">
        <f>IF($G$4=4,IF(B12&gt;$H$1,$H$1,B12),IF(B12&gt;$B$2,$B$2,B12))</f>
        <v>0</v>
      </c>
      <c r="F12" s="25">
        <f>E9+E10+E11+E12</f>
        <v>0</v>
      </c>
      <c r="G12" s="25"/>
      <c r="H12" s="25">
        <f>G9+G10+G11+G12</f>
        <v>0</v>
      </c>
      <c r="I12" s="25"/>
      <c r="J12" s="25"/>
      <c r="K12" s="25">
        <f>J9+J10+J11+J12</f>
        <v>0</v>
      </c>
    </row>
    <row r="13" spans="1:13" ht="17.25" customHeight="1" x14ac:dyDescent="0.2">
      <c r="A13" s="28">
        <v>42856</v>
      </c>
      <c r="B13" s="24"/>
      <c r="C13" s="25">
        <f>B9+B10+B11+B12+B13</f>
        <v>0</v>
      </c>
      <c r="D13" s="26">
        <f t="shared" si="0"/>
        <v>11223.566666666666</v>
      </c>
      <c r="E13" s="25">
        <f>IF($G$4=5,IF(B13&gt;$H$1,$H$1,B13),IF(B13&gt;$B$2,$B$2,B13))</f>
        <v>0</v>
      </c>
      <c r="F13" s="25">
        <f>E9+E10+E11+E12+E13</f>
        <v>0</v>
      </c>
      <c r="G13" s="25"/>
      <c r="H13" s="25">
        <f>G9+G10+G11+G12+G13</f>
        <v>0</v>
      </c>
      <c r="I13" s="25"/>
      <c r="J13" s="25"/>
      <c r="K13" s="25">
        <f>J9+J10+J11+J12+J13</f>
        <v>0</v>
      </c>
    </row>
    <row r="14" spans="1:13" ht="17.25" customHeight="1" x14ac:dyDescent="0.2">
      <c r="A14" s="28">
        <v>42887</v>
      </c>
      <c r="B14" s="24"/>
      <c r="C14" s="25">
        <f>B9+B10+B11+B12+B13+B14</f>
        <v>0</v>
      </c>
      <c r="D14" s="26">
        <f t="shared" si="0"/>
        <v>14492.566666666666</v>
      </c>
      <c r="E14" s="25">
        <f>IF($G$4=6,IF(B14&gt;$H$1,$H$1,B14),IF(B14&gt;$B$2,$B$2,B14))</f>
        <v>0</v>
      </c>
      <c r="F14" s="25">
        <f>E9+E10+E11+E12+E13+E14</f>
        <v>0</v>
      </c>
      <c r="G14" s="25"/>
      <c r="H14" s="25">
        <f>G9+G10+G11+G12+G13+G14</f>
        <v>0</v>
      </c>
      <c r="I14" s="25"/>
      <c r="J14" s="25"/>
      <c r="K14" s="25">
        <f>J9+J10+J11+J12+J13+J14</f>
        <v>0</v>
      </c>
    </row>
    <row r="15" spans="1:13" ht="17.25" customHeight="1" x14ac:dyDescent="0.2">
      <c r="A15" s="28">
        <v>42917</v>
      </c>
      <c r="B15" s="24"/>
      <c r="C15" s="25">
        <f>B9+B10+B11+B12+B13+B14+B15</f>
        <v>0</v>
      </c>
      <c r="D15" s="26">
        <f t="shared" si="0"/>
        <v>17761.566666666666</v>
      </c>
      <c r="E15" s="25">
        <f>IF($G$4=7,IF(B15&gt;$H$1,$H$1,B15),IF(B15&gt;$B$2,$B$2,B15))</f>
        <v>0</v>
      </c>
      <c r="F15" s="25">
        <f>E9+E10+E11+E12+E13+E14+E15</f>
        <v>0</v>
      </c>
      <c r="G15" s="25"/>
      <c r="H15" s="25">
        <f>G9+G10+G11+G12+G13+G14+G15</f>
        <v>0</v>
      </c>
      <c r="I15" s="25"/>
      <c r="J15" s="25"/>
      <c r="K15" s="25">
        <f>J9+J10+J11+J12+J13+J14+J15</f>
        <v>0</v>
      </c>
    </row>
    <row r="16" spans="1:13" ht="17.25" customHeight="1" x14ac:dyDescent="0.2">
      <c r="A16" s="28">
        <v>42948</v>
      </c>
      <c r="B16" s="24"/>
      <c r="C16" s="25">
        <f>B9+B10+B11+B12+B13+B14+B15+B16</f>
        <v>0</v>
      </c>
      <c r="D16" s="26">
        <f t="shared" si="0"/>
        <v>19287.099999999999</v>
      </c>
      <c r="E16" s="25">
        <f>IF($G$4=8,IF(B16&gt;$H$1,$H$1,B16),IF(B16&gt;$B$2,$B$2,B16))</f>
        <v>0</v>
      </c>
      <c r="F16" s="25">
        <f>E9+E10+E11+E12+E13+E14+E15+E16</f>
        <v>0</v>
      </c>
      <c r="G16" s="25"/>
      <c r="H16" s="25">
        <f>G9+G10+G11+G12+G13+G14+G15+G16</f>
        <v>0</v>
      </c>
      <c r="I16" s="25"/>
      <c r="J16" s="25"/>
      <c r="K16" s="25">
        <f>J9+J10+J11+J12+J13+J14+J15+J16</f>
        <v>0</v>
      </c>
    </row>
    <row r="17" spans="1:11" ht="17.25" customHeight="1" x14ac:dyDescent="0.2">
      <c r="A17" s="28">
        <v>42979</v>
      </c>
      <c r="B17" s="24"/>
      <c r="C17" s="25">
        <f>B9+B10+B11+B12+B13+B14+B15+B16+B17</f>
        <v>0</v>
      </c>
      <c r="D17" s="26" t="str">
        <f t="shared" si="0"/>
        <v/>
      </c>
      <c r="E17" s="25">
        <f>IF($G$4=9,IF(B17&gt;$H$1,$H$1,B17),IF(B17&gt;$B$2,$B$2,B17))</f>
        <v>0</v>
      </c>
      <c r="F17" s="25">
        <f>E9+E10+E11+E12+E13+E14+E15+E16+E17</f>
        <v>0</v>
      </c>
      <c r="G17" s="25"/>
      <c r="H17" s="25">
        <f>G9+G10+G12+G11+G13+G14+G15+G16+G17</f>
        <v>0</v>
      </c>
      <c r="I17" s="25"/>
      <c r="J17" s="25"/>
      <c r="K17" s="25">
        <f>J9+J10+J11+J12+J13+J14+J15+J16+J17</f>
        <v>0</v>
      </c>
    </row>
    <row r="18" spans="1:11" ht="17.25" customHeight="1" x14ac:dyDescent="0.2">
      <c r="A18" s="28">
        <v>43009</v>
      </c>
      <c r="B18" s="24"/>
      <c r="C18" s="25">
        <f>B9+B10+B11+B12+B13+B14+B15+B16+B17+B18</f>
        <v>0</v>
      </c>
      <c r="D18" s="26" t="str">
        <f t="shared" si="0"/>
        <v/>
      </c>
      <c r="E18" s="25">
        <f>IF($G$4=10,IF(B18&gt;$H$1,$H$1,B18),IF(B18&gt;$B$2,$B$2,B18))</f>
        <v>0</v>
      </c>
      <c r="F18" s="25">
        <f>E9+E10+E11+E12+E13+E14+E15+E16+E17+E18</f>
        <v>0</v>
      </c>
      <c r="G18" s="25"/>
      <c r="H18" s="25">
        <f>G9+G10+G11+G12+G13+G14+G15+G16+G17+G18</f>
        <v>0</v>
      </c>
      <c r="I18" s="25"/>
      <c r="J18" s="25"/>
      <c r="K18" s="25">
        <f>J9+J10+J11+J12+J13+J14+J15+J16+J17+J18</f>
        <v>0</v>
      </c>
    </row>
    <row r="19" spans="1:11" ht="17.25" customHeight="1" x14ac:dyDescent="0.2">
      <c r="A19" s="28">
        <v>43040</v>
      </c>
      <c r="B19" s="24"/>
      <c r="C19" s="25">
        <f>B9+B10+B11+B12+B13+B14+B15+B16+B17+B18+B19</f>
        <v>0</v>
      </c>
      <c r="D19" s="26" t="str">
        <f t="shared" si="0"/>
        <v/>
      </c>
      <c r="E19" s="25">
        <f>IF($G$4=11,IF(B19&gt;$H$1,$H$1,B19),IF(B19&gt;$B$2,$B$2,B19))</f>
        <v>0</v>
      </c>
      <c r="F19" s="25">
        <f>E9+E10+E11+E12+E13+E14+E15+E16+E17+E18+E19</f>
        <v>0</v>
      </c>
      <c r="G19" s="25"/>
      <c r="H19" s="25">
        <f>G9+G10+G11+G12+G13+G14+G15+G16+G17+G18+G19</f>
        <v>0</v>
      </c>
      <c r="I19" s="25"/>
      <c r="J19" s="25"/>
      <c r="K19" s="25">
        <f>J9+J10+J11+J12+J13+J14+J15+J16+J17+J18+J19</f>
        <v>0</v>
      </c>
    </row>
    <row r="20" spans="1:11" ht="17.25" customHeight="1" x14ac:dyDescent="0.2">
      <c r="A20" s="28">
        <v>43070</v>
      </c>
      <c r="B20" s="24"/>
      <c r="C20" s="25">
        <f>B9+B10+B11+B12+B13+B14+B15+B16+B17+B18+B19+B20</f>
        <v>0</v>
      </c>
      <c r="D20" s="26" t="str">
        <f t="shared" si="0"/>
        <v/>
      </c>
      <c r="E20" s="25">
        <f>IF($G$4=12,IF(B20&gt;$H$1,$H$1,B20),IF(B20&gt;$B$2,$B$2,B20))</f>
        <v>0</v>
      </c>
      <c r="F20" s="25">
        <f>E9+E10+E11+E12+E13+E14+E15+E16+E17+E18+E19+E20</f>
        <v>0</v>
      </c>
      <c r="G20" s="25"/>
      <c r="H20" s="25">
        <f>G9+G10+G11+G12+G13+G14+G15+G16+G17+G18+G19+G20</f>
        <v>0</v>
      </c>
      <c r="I20" s="25"/>
      <c r="J20" s="25"/>
      <c r="K20" s="25">
        <f>J9+J10+J11+J12+J13+J14+J15+J16+J17+J18+J19+J20</f>
        <v>0</v>
      </c>
    </row>
  </sheetData>
  <mergeCells count="9">
    <mergeCell ref="F1:G1"/>
    <mergeCell ref="F2:G2"/>
    <mergeCell ref="I3:J3"/>
    <mergeCell ref="A7:A8"/>
    <mergeCell ref="B7:C7"/>
    <mergeCell ref="D7:D8"/>
    <mergeCell ref="E7:F7"/>
    <mergeCell ref="G7:H7"/>
    <mergeCell ref="I7:K7"/>
  </mergeCell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J-P</cp:lastModifiedBy>
  <cp:revision>14</cp:revision>
  <dcterms:created xsi:type="dcterms:W3CDTF">2017-01-03T17:38:59Z</dcterms:created>
  <dcterms:modified xsi:type="dcterms:W3CDTF">2017-01-07T13:00:33Z</dcterms:modified>
  <dc:language>fr-FR</dc:language>
</cp:coreProperties>
</file>