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 defaultThemeVersion="124226"/>
  <xr:revisionPtr revIDLastSave="0" documentId="13_ncr:1_{0E95FB5B-F16D-4DD8-AE2C-71FBC0DE057E}" xr6:coauthVersionLast="31" xr6:coauthVersionMax="31" xr10:uidLastSave="{00000000-0000-0000-0000-000000000000}"/>
  <bookViews>
    <workbookView xWindow="0" yWindow="600" windowWidth="19080" windowHeight="9750" tabRatio="791" firstSheet="6" activeTab="9" xr2:uid="{00000000-000D-0000-FFFF-FFFF00000000}"/>
  </bookViews>
  <sheets>
    <sheet name="dashboard" sheetId="12" r:id="rId1"/>
    <sheet name="Base INCADEA" sheetId="10" r:id="rId2"/>
    <sheet name="Code a barre" sheetId="2" r:id="rId3"/>
    <sheet name="TCD Déclassé" sheetId="4" r:id="rId4"/>
    <sheet name="Déclassé" sheetId="8" r:id="rId5"/>
    <sheet name="TCD Total Scan1" sheetId="7" r:id="rId6"/>
    <sheet name="Total Scan1" sheetId="9" r:id="rId7"/>
    <sheet name="Saisie Comptage2" sheetId="16" r:id="rId8"/>
    <sheet name="Saisie Comptage3" sheetId="15" r:id="rId9"/>
    <sheet name="Top 10" sheetId="17" r:id="rId10"/>
    <sheet name="Etat Travée" sheetId="3" r:id="rId11"/>
  </sheets>
  <definedNames>
    <definedName name="_xlnm._FilterDatabase" localSheetId="1" hidden="1">'Base INCADEA'!$A$1:$E$19</definedName>
    <definedName name="_xlnm._FilterDatabase" localSheetId="2" hidden="1">'Code a barre'!$A$1:$E$19</definedName>
    <definedName name="_xlnm._FilterDatabase" localSheetId="4" hidden="1">Déclassé!$A$1:$D$19</definedName>
    <definedName name="_xlnm._FilterDatabase" localSheetId="10" hidden="1">'Etat Travée'!$A$1:$M$19</definedName>
    <definedName name="_xlnm._FilterDatabase" localSheetId="5" hidden="1">'TCD Total Scan1'!$A$3:$B$950</definedName>
    <definedName name="_xlnm._FilterDatabase" localSheetId="6" hidden="1">'Total Scan1'!$A$1:$D$19</definedName>
    <definedName name="CODEMAGASIN">dashboard!$T$6:$T$16</definedName>
  </definedNames>
  <calcPr calcId="179017"/>
  <pivotCaches>
    <pivotCache cacheId="26" r:id="rId12"/>
    <pivotCache cacheId="27" r:id="rId13"/>
    <pivotCache cacheId="32" r:id="rId14"/>
  </pivotCaches>
</workbook>
</file>

<file path=xl/calcChain.xml><?xml version="1.0" encoding="utf-8"?>
<calcChain xmlns="http://schemas.openxmlformats.org/spreadsheetml/2006/main">
  <c r="J8" i="12" l="1"/>
  <c r="J7" i="12"/>
  <c r="J6" i="12"/>
  <c r="K8" i="12" l="1"/>
  <c r="F3" i="3"/>
  <c r="G3" i="3" s="1"/>
  <c r="I3" i="3" s="1"/>
  <c r="J3" i="3" s="1"/>
  <c r="K3" i="3" s="1"/>
  <c r="F4" i="3"/>
  <c r="G4" i="3" s="1"/>
  <c r="I4" i="3" s="1"/>
  <c r="J4" i="3" s="1"/>
  <c r="K4" i="3" s="1"/>
  <c r="F5" i="3"/>
  <c r="G5" i="3" s="1"/>
  <c r="I5" i="3" s="1"/>
  <c r="J5" i="3" s="1"/>
  <c r="K5" i="3" s="1"/>
  <c r="F6" i="3"/>
  <c r="G6" i="3" s="1"/>
  <c r="I6" i="3" s="1"/>
  <c r="J6" i="3" s="1"/>
  <c r="K6" i="3" s="1"/>
  <c r="F7" i="3"/>
  <c r="G7" i="3" s="1"/>
  <c r="I7" i="3" s="1"/>
  <c r="J7" i="3" s="1"/>
  <c r="K7" i="3" s="1"/>
  <c r="F8" i="3"/>
  <c r="G8" i="3" s="1"/>
  <c r="I8" i="3" s="1"/>
  <c r="J8" i="3" s="1"/>
  <c r="K8" i="3" s="1"/>
  <c r="F9" i="3"/>
  <c r="G9" i="3" s="1"/>
  <c r="I9" i="3" s="1"/>
  <c r="J9" i="3" s="1"/>
  <c r="K9" i="3" s="1"/>
  <c r="F10" i="3"/>
  <c r="G10" i="3" s="1"/>
  <c r="I10" i="3" s="1"/>
  <c r="J10" i="3" s="1"/>
  <c r="K10" i="3" s="1"/>
  <c r="F11" i="3"/>
  <c r="G11" i="3" s="1"/>
  <c r="I11" i="3" s="1"/>
  <c r="J11" i="3" s="1"/>
  <c r="K11" i="3" s="1"/>
  <c r="F12" i="3"/>
  <c r="G12" i="3" s="1"/>
  <c r="I12" i="3" s="1"/>
  <c r="J12" i="3" s="1"/>
  <c r="K12" i="3" s="1"/>
  <c r="F13" i="3"/>
  <c r="G13" i="3" s="1"/>
  <c r="I13" i="3" s="1"/>
  <c r="J13" i="3" s="1"/>
  <c r="K13" i="3" s="1"/>
  <c r="F14" i="3"/>
  <c r="G14" i="3" s="1"/>
  <c r="I14" i="3" s="1"/>
  <c r="J14" i="3" s="1"/>
  <c r="K14" i="3" s="1"/>
  <c r="F15" i="3"/>
  <c r="G15" i="3" s="1"/>
  <c r="I15" i="3" s="1"/>
  <c r="J15" i="3" s="1"/>
  <c r="K15" i="3" s="1"/>
  <c r="F16" i="3"/>
  <c r="G16" i="3" s="1"/>
  <c r="I16" i="3" s="1"/>
  <c r="J16" i="3" s="1"/>
  <c r="K16" i="3" s="1"/>
  <c r="F17" i="3"/>
  <c r="G17" i="3" s="1"/>
  <c r="I17" i="3" s="1"/>
  <c r="J17" i="3" s="1"/>
  <c r="K17" i="3" s="1"/>
  <c r="F18" i="3"/>
  <c r="G18" i="3" s="1"/>
  <c r="I18" i="3" s="1"/>
  <c r="J18" i="3" s="1"/>
  <c r="K18" i="3" s="1"/>
  <c r="F19" i="3"/>
  <c r="G19" i="3" s="1"/>
  <c r="I19" i="3" s="1"/>
  <c r="J19" i="3" s="1"/>
  <c r="K19" i="3" s="1"/>
  <c r="H4" i="3" l="1"/>
  <c r="H6" i="3"/>
  <c r="H18" i="3"/>
  <c r="H16" i="3"/>
  <c r="H14" i="3"/>
  <c r="H12" i="3"/>
  <c r="H10" i="3"/>
  <c r="H8" i="3"/>
  <c r="H17" i="3"/>
  <c r="H13" i="3"/>
  <c r="H9" i="3"/>
  <c r="H5" i="3"/>
  <c r="H19" i="3"/>
  <c r="H15" i="3"/>
  <c r="H11" i="3"/>
  <c r="H7" i="3"/>
  <c r="H3" i="3"/>
  <c r="F2" i="3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3" i="2"/>
  <c r="E4" i="2"/>
  <c r="E5" i="2"/>
  <c r="D10" i="2"/>
  <c r="D11" i="2"/>
  <c r="D12" i="2"/>
  <c r="D13" i="2"/>
  <c r="D14" i="2"/>
  <c r="D15" i="2"/>
  <c r="D16" i="2"/>
  <c r="D17" i="2"/>
  <c r="D18" i="2"/>
  <c r="D19" i="2"/>
  <c r="D3" i="2"/>
  <c r="D4" i="2"/>
  <c r="D5" i="2"/>
  <c r="D6" i="2"/>
  <c r="D7" i="2"/>
  <c r="D8" i="2"/>
  <c r="D9" i="2"/>
  <c r="L19" i="3" l="1"/>
  <c r="M19" i="3" s="1"/>
  <c r="N19" i="3" s="1"/>
  <c r="L16" i="3"/>
  <c r="M16" i="3" s="1"/>
  <c r="N16" i="3" s="1"/>
  <c r="L12" i="3"/>
  <c r="M12" i="3" s="1"/>
  <c r="N12" i="3" s="1"/>
  <c r="L6" i="3"/>
  <c r="M6" i="3" s="1"/>
  <c r="N6" i="3" s="1"/>
  <c r="C3" i="9"/>
  <c r="D3" i="9" s="1"/>
  <c r="C4" i="9"/>
  <c r="D4" i="9" s="1"/>
  <c r="C5" i="9"/>
  <c r="D5" i="9" s="1"/>
  <c r="C6" i="9"/>
  <c r="D6" i="9" s="1"/>
  <c r="C7" i="9"/>
  <c r="D7" i="9" s="1"/>
  <c r="C8" i="9"/>
  <c r="D8" i="9" s="1"/>
  <c r="C9" i="9"/>
  <c r="D9" i="9" s="1"/>
  <c r="C10" i="9"/>
  <c r="D10" i="9" s="1"/>
  <c r="C11" i="9"/>
  <c r="D11" i="9" s="1"/>
  <c r="C12" i="9"/>
  <c r="D12" i="9" s="1"/>
  <c r="C13" i="9"/>
  <c r="D13" i="9" s="1"/>
  <c r="C14" i="9"/>
  <c r="D14" i="9" s="1"/>
  <c r="C15" i="9"/>
  <c r="D15" i="9" s="1"/>
  <c r="C16" i="9"/>
  <c r="D16" i="9" s="1"/>
  <c r="C17" i="9"/>
  <c r="D17" i="9" s="1"/>
  <c r="C18" i="9"/>
  <c r="D18" i="9" s="1"/>
  <c r="C19" i="9"/>
  <c r="D19" i="9" s="1"/>
  <c r="L13" i="3" l="1"/>
  <c r="M13" i="3" s="1"/>
  <c r="N13" i="3" s="1"/>
  <c r="L11" i="3"/>
  <c r="M11" i="3" s="1"/>
  <c r="N11" i="3" s="1"/>
  <c r="L15" i="3"/>
  <c r="M15" i="3" s="1"/>
  <c r="N15" i="3" s="1"/>
  <c r="L18" i="3"/>
  <c r="M18" i="3" s="1"/>
  <c r="N18" i="3" s="1"/>
  <c r="L7" i="3"/>
  <c r="M7" i="3" s="1"/>
  <c r="N7" i="3" s="1"/>
  <c r="L14" i="3"/>
  <c r="M14" i="3" s="1"/>
  <c r="N14" i="3" s="1"/>
  <c r="L10" i="3"/>
  <c r="M10" i="3" s="1"/>
  <c r="N10" i="3" s="1"/>
  <c r="D3" i="8"/>
  <c r="D4" i="8"/>
  <c r="D6" i="8"/>
  <c r="D7" i="8"/>
  <c r="D9" i="8"/>
  <c r="D10" i="8"/>
  <c r="D11" i="8"/>
  <c r="D12" i="8"/>
  <c r="D13" i="8"/>
  <c r="D14" i="8"/>
  <c r="D15" i="8"/>
  <c r="D16" i="8"/>
  <c r="D17" i="8"/>
  <c r="D18" i="8"/>
  <c r="D5" i="8"/>
  <c r="D8" i="8"/>
  <c r="D19" i="8"/>
  <c r="D2" i="8"/>
  <c r="J11" i="12" s="1"/>
  <c r="E2" i="2" l="1"/>
  <c r="C2" i="9" l="1"/>
  <c r="D2" i="9" s="1"/>
  <c r="J9" i="12" s="1"/>
  <c r="K9" i="12" s="1"/>
  <c r="L8" i="3" l="1"/>
  <c r="M8" i="3" s="1"/>
  <c r="N8" i="3" s="1"/>
  <c r="D2" i="2" l="1"/>
  <c r="G2" i="3" l="1"/>
  <c r="E15" i="12" s="1"/>
  <c r="I2" i="3" l="1"/>
  <c r="J2" i="3" s="1"/>
  <c r="E21" i="12" s="1"/>
  <c r="E16" i="12"/>
  <c r="E17" i="12"/>
  <c r="F15" i="12"/>
  <c r="H2" i="3"/>
  <c r="F17" i="12" s="1"/>
  <c r="L9" i="3"/>
  <c r="L3" i="3"/>
  <c r="L5" i="3"/>
  <c r="L4" i="3"/>
  <c r="F16" i="12" l="1"/>
  <c r="E22" i="12"/>
  <c r="F21" i="12"/>
  <c r="E23" i="12"/>
  <c r="L2" i="3"/>
  <c r="L17" i="3"/>
  <c r="K2" i="3"/>
  <c r="F23" i="12" s="1"/>
  <c r="F22" i="12" l="1"/>
  <c r="M17" i="3"/>
  <c r="N17" i="3" s="1"/>
  <c r="M2" i="3" l="1"/>
  <c r="M5" i="3"/>
  <c r="N5" i="3" s="1"/>
  <c r="M9" i="3"/>
  <c r="N9" i="3" s="1"/>
  <c r="M3" i="3"/>
  <c r="N3" i="3" s="1"/>
  <c r="M4" i="3"/>
  <c r="N4" i="3" s="1"/>
  <c r="N2" i="3" l="1"/>
  <c r="F29" i="12"/>
  <c r="E28" i="12"/>
  <c r="E29" i="12"/>
  <c r="F28" i="12"/>
  <c r="E27" i="12"/>
  <c r="F27" i="12"/>
</calcChain>
</file>

<file path=xl/sharedStrings.xml><?xml version="1.0" encoding="utf-8"?>
<sst xmlns="http://schemas.openxmlformats.org/spreadsheetml/2006/main" count="428" uniqueCount="99">
  <si>
    <t>Casier Théo.</t>
  </si>
  <si>
    <t>Qte Théo.</t>
  </si>
  <si>
    <t>Casier Scanné</t>
  </si>
  <si>
    <t>Ref.</t>
  </si>
  <si>
    <t>Produit</t>
  </si>
  <si>
    <t>Quantité scannée</t>
  </si>
  <si>
    <t>Quantité Théorique</t>
  </si>
  <si>
    <t>Casier Théorique</t>
  </si>
  <si>
    <t>Qte Scannée 1ére Comptage</t>
  </si>
  <si>
    <t>Total</t>
  </si>
  <si>
    <t>Étiquettes de lignes</t>
  </si>
  <si>
    <t>(vide)</t>
  </si>
  <si>
    <t>Total général</t>
  </si>
  <si>
    <t>Somme de Quantité scannée</t>
  </si>
  <si>
    <t>Vérification Casier</t>
  </si>
  <si>
    <t>Quantité Scannée</t>
  </si>
  <si>
    <t>Montant unitaire</t>
  </si>
  <si>
    <t>Montant Unitaire</t>
  </si>
  <si>
    <t xml:space="preserve">Tot. </t>
  </si>
  <si>
    <t>Observation</t>
  </si>
  <si>
    <t>Ecart(1)</t>
  </si>
  <si>
    <t>Ecart en valeur(1)</t>
  </si>
  <si>
    <t>Ecart(2)</t>
  </si>
  <si>
    <t>Ecart en valeur(2)</t>
  </si>
  <si>
    <t>Qte Scannée 3éme Comptage</t>
  </si>
  <si>
    <t>Qte Scannée 2éme Comptage</t>
  </si>
  <si>
    <t>Ecart(3)</t>
  </si>
  <si>
    <t>Ecart en valeur(3)</t>
  </si>
  <si>
    <t>Tot.</t>
  </si>
  <si>
    <t>******</t>
  </si>
  <si>
    <t>Code Magasin</t>
  </si>
  <si>
    <t>Travée N°</t>
  </si>
  <si>
    <t>Date de Remise en casier des PDR déclassées</t>
  </si>
  <si>
    <t>Date du 1er comptage</t>
  </si>
  <si>
    <t>Date du 2e comptage</t>
  </si>
  <si>
    <t>Description de l'échantillion</t>
  </si>
  <si>
    <t>Nombre des Réf. Théo.</t>
  </si>
  <si>
    <t>Valeur des Réf. Théo.</t>
  </si>
  <si>
    <t>Nombre des Réf. Scannées</t>
  </si>
  <si>
    <t>Valeur des Réf. Scannées</t>
  </si>
  <si>
    <t>Nombre des Réf. déclassées</t>
  </si>
  <si>
    <t>Résultat du 1er Comptage</t>
  </si>
  <si>
    <t>Nombre</t>
  </si>
  <si>
    <t>Valeur</t>
  </si>
  <si>
    <t>Quantité Correcte</t>
  </si>
  <si>
    <t>Ecart Positif</t>
  </si>
  <si>
    <t>Ecart Négatif</t>
  </si>
  <si>
    <t>Résultat du 2e Comptage</t>
  </si>
  <si>
    <t>Résultat du 3e Comptage</t>
  </si>
  <si>
    <t>Date du 3e comptage</t>
  </si>
  <si>
    <t>Code magasin</t>
  </si>
  <si>
    <t>AT SKODA</t>
  </si>
  <si>
    <t>AT-ACC</t>
  </si>
  <si>
    <t>AT-AUDI</t>
  </si>
  <si>
    <t>AT-CARROSE</t>
  </si>
  <si>
    <t>AT-EXPRESS</t>
  </si>
  <si>
    <t>AT-GABES</t>
  </si>
  <si>
    <t>AT-PORSCHE</t>
  </si>
  <si>
    <t>AT-VW1</t>
  </si>
  <si>
    <t>AT-VW2</t>
  </si>
  <si>
    <t>AT-VWU</t>
  </si>
  <si>
    <t>CENTRAL</t>
  </si>
  <si>
    <t>038198119</t>
  </si>
  <si>
    <t>045703</t>
  </si>
  <si>
    <t>058198119</t>
  </si>
  <si>
    <t>046102</t>
  </si>
  <si>
    <t>030198119A</t>
  </si>
  <si>
    <t>045701</t>
  </si>
  <si>
    <t>030198119B</t>
  </si>
  <si>
    <t>046101</t>
  </si>
  <si>
    <t>036198119C</t>
  </si>
  <si>
    <t>045103</t>
  </si>
  <si>
    <t>036198119E</t>
  </si>
  <si>
    <t>045503</t>
  </si>
  <si>
    <t>038198119A</t>
  </si>
  <si>
    <t>045303</t>
  </si>
  <si>
    <t>03G198119B</t>
  </si>
  <si>
    <t>045102</t>
  </si>
  <si>
    <t>03G198119C</t>
  </si>
  <si>
    <t>03L198119E</t>
  </si>
  <si>
    <t>045301</t>
  </si>
  <si>
    <t>03L198119F</t>
  </si>
  <si>
    <t>045501</t>
  </si>
  <si>
    <t>06A198119D</t>
  </si>
  <si>
    <t>045302</t>
  </si>
  <si>
    <t>06F198119A</t>
  </si>
  <si>
    <t>045902</t>
  </si>
  <si>
    <t>06J198401K</t>
  </si>
  <si>
    <t>046103</t>
  </si>
  <si>
    <t>2H0955453</t>
  </si>
  <si>
    <t>5C0422152F</t>
  </si>
  <si>
    <t>6Q0199293D</t>
  </si>
  <si>
    <t>8E0117335K</t>
  </si>
  <si>
    <t>045101</t>
  </si>
  <si>
    <t>06A198119A</t>
  </si>
  <si>
    <t>T0451/T0461</t>
  </si>
  <si>
    <t xml:space="preserve"> Ecart en classement</t>
  </si>
  <si>
    <t xml:space="preserve"> Ecart en valeur(1)</t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</si>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</sst>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\ _€"/>
    <numFmt numFmtId="165" formatCode="0.000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1111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11"/>
      <name val="Calibri"/>
      <family val="2"/>
      <scheme val="minor"/>
    </font>
    <font>
      <b/>
      <sz val="9"/>
      <color theme="0"/>
      <name val="Arial Narrow"/>
      <family val="2"/>
    </font>
    <font>
      <b/>
      <sz val="18"/>
      <color theme="3"/>
      <name val="Calibri"/>
      <family val="2"/>
      <scheme val="minor"/>
    </font>
    <font>
      <sz val="18"/>
      <color theme="0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7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5" applyNumberFormat="0" applyAlignment="0" applyProtection="0"/>
    <xf numFmtId="0" fontId="12" fillId="7" borderId="6" applyNumberFormat="0" applyAlignment="0" applyProtection="0"/>
    <xf numFmtId="0" fontId="13" fillId="7" borderId="5" applyNumberFormat="0" applyAlignment="0" applyProtection="0"/>
    <xf numFmtId="0" fontId="14" fillId="0" borderId="7" applyNumberFormat="0" applyFill="0" applyAlignment="0" applyProtection="0"/>
    <xf numFmtId="0" fontId="15" fillId="8" borderId="8" applyNumberFormat="0" applyAlignment="0" applyProtection="0"/>
    <xf numFmtId="0" fontId="16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0" borderId="0"/>
    <xf numFmtId="0" fontId="28" fillId="0" borderId="0"/>
    <xf numFmtId="0" fontId="29" fillId="0" borderId="0"/>
    <xf numFmtId="0" fontId="29" fillId="0" borderId="0"/>
  </cellStyleXfs>
  <cellXfs count="112">
    <xf numFmtId="0" fontId="0" fillId="0" borderId="0" xfId="0"/>
    <xf numFmtId="0" fontId="0" fillId="0" borderId="16" xfId="0" applyFill="1" applyBorder="1" applyAlignment="1" applyProtection="1">
      <alignment horizontal="center"/>
      <protection hidden="1"/>
    </xf>
    <xf numFmtId="0" fontId="1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1" fillId="0" borderId="1" xfId="0" applyFont="1" applyFill="1" applyBorder="1" applyAlignment="1" applyProtection="1">
      <alignment horizont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22" fillId="0" borderId="13" xfId="0" applyFont="1" applyFill="1" applyBorder="1" applyAlignment="1" applyProtection="1">
      <alignment horizontal="center" vertical="center"/>
      <protection hidden="1"/>
    </xf>
    <xf numFmtId="0" fontId="22" fillId="0" borderId="11" xfId="0" applyFont="1" applyFill="1" applyBorder="1" applyAlignment="1" applyProtection="1">
      <alignment horizontal="center" vertical="center"/>
      <protection hidden="1"/>
    </xf>
    <xf numFmtId="0" fontId="22" fillId="0" borderId="11" xfId="0" applyFont="1" applyFill="1" applyBorder="1" applyAlignment="1" applyProtection="1">
      <alignment horizontal="center" vertical="center" wrapText="1"/>
      <protection hidden="1"/>
    </xf>
    <xf numFmtId="0" fontId="22" fillId="0" borderId="14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7" fillId="0" borderId="1" xfId="0" applyFont="1" applyFill="1" applyBorder="1" applyAlignment="1" applyProtection="1">
      <alignment horizontal="center"/>
      <protection hidden="1"/>
    </xf>
    <xf numFmtId="0" fontId="27" fillId="0" borderId="1" xfId="0" applyNumberFormat="1" applyFont="1" applyFill="1" applyBorder="1" applyAlignment="1" applyProtection="1">
      <alignment horizontal="center"/>
      <protection hidden="1"/>
    </xf>
    <xf numFmtId="0" fontId="1" fillId="0" borderId="12" xfId="0" applyFont="1" applyFill="1" applyBorder="1" applyAlignment="1" applyProtection="1">
      <alignment horizontal="left"/>
      <protection hidden="1"/>
    </xf>
    <xf numFmtId="0" fontId="1" fillId="0" borderId="0" xfId="0" applyFont="1" applyFill="1" applyAlignment="1" applyProtection="1">
      <alignment horizontal="left"/>
      <protection hidden="1"/>
    </xf>
    <xf numFmtId="0" fontId="24" fillId="34" borderId="13" xfId="0" applyFont="1" applyFill="1" applyBorder="1" applyAlignment="1">
      <alignment horizontal="center" vertical="center"/>
    </xf>
    <xf numFmtId="0" fontId="24" fillId="34" borderId="11" xfId="0" applyFont="1" applyFill="1" applyBorder="1" applyAlignment="1">
      <alignment horizontal="center" vertical="center"/>
    </xf>
    <xf numFmtId="0" fontId="24" fillId="34" borderId="14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15" xfId="0" applyFill="1" applyBorder="1"/>
    <xf numFmtId="0" fontId="0" fillId="0" borderId="24" xfId="0" pivotButton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4" xfId="0" applyBorder="1" applyProtection="1">
      <protection hidden="1"/>
    </xf>
    <xf numFmtId="38" fontId="0" fillId="0" borderId="26" xfId="0" applyNumberFormat="1" applyBorder="1" applyProtection="1">
      <protection hidden="1"/>
    </xf>
    <xf numFmtId="0" fontId="0" fillId="0" borderId="27" xfId="0" applyBorder="1" applyProtection="1">
      <protection hidden="1"/>
    </xf>
    <xf numFmtId="0" fontId="0" fillId="0" borderId="28" xfId="0" applyBorder="1" applyProtection="1">
      <protection hidden="1"/>
    </xf>
    <xf numFmtId="38" fontId="0" fillId="0" borderId="29" xfId="0" applyNumberFormat="1" applyBorder="1" applyProtection="1">
      <protection hidden="1"/>
    </xf>
    <xf numFmtId="0" fontId="23" fillId="0" borderId="16" xfId="0" applyFont="1" applyFill="1" applyBorder="1" applyAlignment="1" applyProtection="1">
      <alignment horizontal="center" vertical="center"/>
      <protection hidden="1"/>
    </xf>
    <xf numFmtId="0" fontId="1" fillId="0" borderId="16" xfId="0" applyFont="1" applyFill="1" applyBorder="1" applyAlignment="1" applyProtection="1">
      <alignment horizontal="center" vertical="center"/>
      <protection hidden="1"/>
    </xf>
    <xf numFmtId="0" fontId="32" fillId="0" borderId="0" xfId="0" applyFont="1" applyFill="1" applyAlignment="1" applyProtection="1">
      <alignment horizontal="center" vertical="center"/>
      <protection hidden="1"/>
    </xf>
    <xf numFmtId="0" fontId="0" fillId="0" borderId="0" xfId="0" applyFont="1" applyAlignment="1">
      <alignment horizontal="right" vertical="center"/>
    </xf>
    <xf numFmtId="0" fontId="32" fillId="0" borderId="0" xfId="0" applyFont="1" applyFill="1" applyAlignment="1" applyProtection="1">
      <alignment horizontal="right" vertical="center"/>
      <protection hidden="1"/>
    </xf>
    <xf numFmtId="0" fontId="32" fillId="2" borderId="21" xfId="0" applyFont="1" applyFill="1" applyBorder="1" applyAlignment="1" applyProtection="1">
      <alignment horizontal="center" vertical="center"/>
      <protection hidden="1"/>
    </xf>
    <xf numFmtId="0" fontId="0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right" vertical="center"/>
    </xf>
    <xf numFmtId="0" fontId="32" fillId="0" borderId="16" xfId="0" applyFont="1" applyFill="1" applyBorder="1" applyAlignment="1" applyProtection="1">
      <alignment horizontal="right" vertical="center"/>
      <protection hidden="1"/>
    </xf>
    <xf numFmtId="0" fontId="29" fillId="0" borderId="16" xfId="45" applyNumberFormat="1" applyFont="1" applyFill="1" applyBorder="1" applyAlignment="1" applyProtection="1">
      <alignment horizontal="left" vertical="center"/>
    </xf>
    <xf numFmtId="0" fontId="20" fillId="0" borderId="16" xfId="0" applyFont="1" applyBorder="1" applyAlignment="1" applyProtection="1">
      <alignment horizontal="center" vertical="center"/>
      <protection hidden="1"/>
    </xf>
    <xf numFmtId="0" fontId="0" fillId="0" borderId="16" xfId="0" applyBorder="1" applyProtection="1">
      <protection hidden="1"/>
    </xf>
    <xf numFmtId="0" fontId="0" fillId="0" borderId="19" xfId="0" applyFill="1" applyBorder="1"/>
    <xf numFmtId="0" fontId="0" fillId="0" borderId="16" xfId="0" applyBorder="1"/>
    <xf numFmtId="0" fontId="0" fillId="0" borderId="16" xfId="0" applyFont="1" applyBorder="1" applyAlignment="1">
      <alignment horizontal="left"/>
    </xf>
    <xf numFmtId="0" fontId="0" fillId="0" borderId="16" xfId="0" applyNumberFormat="1" applyFont="1" applyBorder="1"/>
    <xf numFmtId="0" fontId="0" fillId="0" borderId="0" xfId="0" applyFill="1" applyAlignment="1" applyProtection="1">
      <protection hidden="1"/>
    </xf>
    <xf numFmtId="0" fontId="0" fillId="0" borderId="16" xfId="0" applyFill="1" applyBorder="1" applyAlignment="1" applyProtection="1">
      <alignment horizontal="center" vertical="center"/>
      <protection hidden="1"/>
    </xf>
    <xf numFmtId="10" fontId="0" fillId="0" borderId="16" xfId="0" applyNumberFormat="1" applyFill="1" applyBorder="1" applyAlignment="1" applyProtection="1">
      <alignment horizontal="center" vertical="center"/>
      <protection hidden="1"/>
    </xf>
    <xf numFmtId="0" fontId="25" fillId="0" borderId="0" xfId="0" applyFont="1" applyFill="1" applyBorder="1" applyAlignment="1" applyProtection="1">
      <alignment horizontal="center" vertical="center"/>
      <protection hidden="1"/>
    </xf>
    <xf numFmtId="22" fontId="26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1" fillId="0" borderId="16" xfId="1" applyFont="1" applyBorder="1" applyAlignment="1" applyProtection="1">
      <alignment horizontal="center" vertical="center" wrapText="1"/>
      <protection hidden="1"/>
    </xf>
    <xf numFmtId="0" fontId="1" fillId="0" borderId="16" xfId="0" applyFont="1" applyBorder="1" applyAlignment="1" applyProtection="1">
      <alignment horizontal="center" vertical="center" wrapText="1"/>
      <protection hidden="1"/>
    </xf>
    <xf numFmtId="0" fontId="29" fillId="0" borderId="16" xfId="45" applyNumberFormat="1" applyFont="1" applyFill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  <protection hidden="1"/>
    </xf>
    <xf numFmtId="0" fontId="32" fillId="2" borderId="21" xfId="0" applyFont="1" applyFill="1" applyBorder="1" applyAlignment="1" applyProtection="1">
      <alignment horizontal="center" vertical="center" wrapText="1"/>
      <protection hidden="1"/>
    </xf>
    <xf numFmtId="0" fontId="32" fillId="0" borderId="16" xfId="0" applyFont="1" applyFill="1" applyBorder="1" applyAlignment="1" applyProtection="1">
      <alignment horizontal="left"/>
      <protection hidden="1"/>
    </xf>
    <xf numFmtId="0" fontId="32" fillId="0" borderId="0" xfId="0" applyFont="1" applyFill="1" applyAlignment="1" applyProtection="1">
      <alignment horizontal="left"/>
      <protection hidden="1"/>
    </xf>
    <xf numFmtId="0" fontId="0" fillId="0" borderId="16" xfId="0" applyNumberFormat="1" applyBorder="1" applyProtection="1">
      <protection hidden="1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 applyProtection="1">
      <protection hidden="1"/>
    </xf>
    <xf numFmtId="164" fontId="0" fillId="0" borderId="16" xfId="0" applyNumberFormat="1" applyFill="1" applyBorder="1" applyAlignment="1" applyProtection="1">
      <alignment horizontal="center" vertical="center"/>
      <protection hidden="1"/>
    </xf>
    <xf numFmtId="0" fontId="23" fillId="0" borderId="16" xfId="0" applyFont="1" applyFill="1" applyBorder="1" applyProtection="1">
      <protection hidden="1"/>
    </xf>
    <xf numFmtId="0" fontId="23" fillId="0" borderId="16" xfId="0" applyFont="1" applyFill="1" applyBorder="1" applyAlignment="1" applyProtection="1">
      <alignment horizontal="center"/>
      <protection hidden="1"/>
    </xf>
    <xf numFmtId="11" fontId="23" fillId="0" borderId="16" xfId="0" applyNumberFormat="1" applyFont="1" applyFill="1" applyBorder="1" applyProtection="1">
      <protection hidden="1"/>
    </xf>
    <xf numFmtId="0" fontId="0" fillId="0" borderId="16" xfId="0" applyBorder="1" applyAlignment="1">
      <alignment horizontal="left" vertical="center"/>
    </xf>
    <xf numFmtId="0" fontId="32" fillId="0" borderId="16" xfId="0" applyFont="1" applyFill="1" applyBorder="1" applyAlignment="1" applyProtection="1">
      <alignment horizontal="center" vertical="center"/>
      <protection hidden="1"/>
    </xf>
    <xf numFmtId="165" fontId="0" fillId="0" borderId="16" xfId="0" applyNumberFormat="1" applyFont="1" applyBorder="1" applyAlignment="1">
      <alignment horizontal="right" vertical="center"/>
    </xf>
    <xf numFmtId="165" fontId="0" fillId="0" borderId="16" xfId="0" applyNumberFormat="1" applyBorder="1" applyAlignment="1">
      <alignment horizontal="right" vertical="center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5" fontId="27" fillId="0" borderId="1" xfId="0" applyNumberFormat="1" applyFont="1" applyFill="1" applyBorder="1" applyAlignment="1" applyProtection="1">
      <alignment horizontal="center"/>
      <protection hidden="1"/>
    </xf>
    <xf numFmtId="14" fontId="0" fillId="0" borderId="16" xfId="0" applyNumberFormat="1" applyFill="1" applyBorder="1" applyAlignment="1" applyProtection="1">
      <alignment horizontal="center"/>
      <protection hidden="1"/>
    </xf>
    <xf numFmtId="0" fontId="0" fillId="0" borderId="18" xfId="0" applyFill="1" applyBorder="1" applyAlignment="1" applyProtection="1">
      <alignment horizontal="center"/>
      <protection hidden="1"/>
    </xf>
    <xf numFmtId="0" fontId="1" fillId="0" borderId="16" xfId="0" applyFont="1" applyFill="1" applyBorder="1" applyAlignment="1" applyProtection="1">
      <alignment horizontal="center" vertical="center"/>
      <protection hidden="1"/>
    </xf>
    <xf numFmtId="0" fontId="0" fillId="0" borderId="17" xfId="0" applyFill="1" applyBorder="1" applyAlignment="1" applyProtection="1">
      <alignment horizontal="left" vertical="center"/>
      <protection hidden="1"/>
    </xf>
    <xf numFmtId="0" fontId="0" fillId="0" borderId="18" xfId="0" applyFill="1" applyBorder="1" applyAlignment="1" applyProtection="1">
      <alignment horizontal="left" vertical="center"/>
      <protection hidden="1"/>
    </xf>
    <xf numFmtId="0" fontId="0" fillId="0" borderId="16" xfId="0" applyFill="1" applyBorder="1" applyAlignment="1" applyProtection="1">
      <alignment horizontal="left" vertical="center"/>
      <protection hidden="1"/>
    </xf>
    <xf numFmtId="0" fontId="1" fillId="0" borderId="17" xfId="0" applyFont="1" applyFill="1" applyBorder="1" applyAlignment="1" applyProtection="1">
      <alignment horizontal="left" vertical="center"/>
      <protection hidden="1"/>
    </xf>
    <xf numFmtId="0" fontId="1" fillId="0" borderId="18" xfId="0" applyFont="1" applyFill="1" applyBorder="1" applyAlignment="1" applyProtection="1">
      <alignment horizontal="left" vertical="center"/>
      <protection hidden="1"/>
    </xf>
    <xf numFmtId="0" fontId="0" fillId="0" borderId="17" xfId="0" applyFill="1" applyBorder="1" applyAlignment="1" applyProtection="1">
      <alignment horizontal="center"/>
      <protection hidden="1"/>
    </xf>
    <xf numFmtId="0" fontId="0" fillId="0" borderId="19" xfId="0" applyFill="1" applyBorder="1" applyAlignment="1" applyProtection="1">
      <alignment horizontal="center"/>
      <protection hidden="1"/>
    </xf>
    <xf numFmtId="0" fontId="0" fillId="0" borderId="17" xfId="0" applyFill="1" applyBorder="1" applyAlignment="1" applyProtection="1">
      <alignment horizontal="left"/>
      <protection hidden="1"/>
    </xf>
    <xf numFmtId="0" fontId="0" fillId="0" borderId="18" xfId="0" applyFill="1" applyBorder="1" applyAlignment="1" applyProtection="1">
      <alignment horizontal="left"/>
      <protection hidden="1"/>
    </xf>
    <xf numFmtId="0" fontId="1" fillId="0" borderId="22" xfId="0" applyFont="1" applyFill="1" applyBorder="1" applyAlignment="1" applyProtection="1">
      <alignment horizontal="center"/>
      <protection hidden="1"/>
    </xf>
    <xf numFmtId="0" fontId="1" fillId="0" borderId="20" xfId="0" applyFont="1" applyFill="1" applyBorder="1" applyAlignment="1" applyProtection="1">
      <alignment horizontal="center"/>
      <protection hidden="1"/>
    </xf>
    <xf numFmtId="0" fontId="1" fillId="0" borderId="18" xfId="0" applyFont="1" applyFill="1" applyBorder="1" applyAlignment="1" applyProtection="1">
      <alignment horizontal="center"/>
      <protection hidden="1"/>
    </xf>
    <xf numFmtId="0" fontId="1" fillId="0" borderId="19" xfId="0" applyFont="1" applyFill="1" applyBorder="1" applyAlignment="1" applyProtection="1">
      <alignment horizontal="center"/>
      <protection hidden="1"/>
    </xf>
    <xf numFmtId="22" fontId="33" fillId="0" borderId="22" xfId="0" applyNumberFormat="1" applyFont="1" applyFill="1" applyBorder="1" applyAlignment="1" applyProtection="1">
      <alignment horizontal="center" vertical="center"/>
      <protection hidden="1"/>
    </xf>
    <xf numFmtId="22" fontId="33" fillId="0" borderId="23" xfId="0" applyNumberFormat="1" applyFont="1" applyFill="1" applyBorder="1" applyAlignment="1" applyProtection="1">
      <alignment horizontal="center" vertical="center"/>
      <protection hidden="1"/>
    </xf>
    <xf numFmtId="22" fontId="33" fillId="0" borderId="30" xfId="0" applyNumberFormat="1" applyFont="1" applyFill="1" applyBorder="1" applyAlignment="1" applyProtection="1">
      <alignment horizontal="center" vertical="center"/>
      <protection hidden="1"/>
    </xf>
    <xf numFmtId="22" fontId="33" fillId="0" borderId="31" xfId="0" applyNumberFormat="1" applyFont="1" applyFill="1" applyBorder="1" applyAlignment="1" applyProtection="1">
      <alignment horizontal="center" vertical="center"/>
      <protection hidden="1"/>
    </xf>
    <xf numFmtId="22" fontId="33" fillId="0" borderId="14" xfId="0" applyNumberFormat="1" applyFont="1" applyFill="1" applyBorder="1" applyAlignment="1" applyProtection="1">
      <alignment horizontal="center" vertical="center"/>
      <protection hidden="1"/>
    </xf>
    <xf numFmtId="22" fontId="33" fillId="0" borderId="13" xfId="0" applyNumberFormat="1" applyFont="1" applyFill="1" applyBorder="1" applyAlignment="1" applyProtection="1">
      <alignment horizontal="center" vertical="center"/>
      <protection hidden="1"/>
    </xf>
    <xf numFmtId="0" fontId="30" fillId="0" borderId="16" xfId="0" applyFont="1" applyFill="1" applyBorder="1" applyAlignment="1" applyProtection="1">
      <alignment horizontal="center" vertical="center" wrapText="1"/>
      <protection hidden="1"/>
    </xf>
    <xf numFmtId="0" fontId="0" fillId="0" borderId="21" xfId="0" applyFill="1" applyBorder="1" applyAlignment="1" applyProtection="1">
      <alignment vertical="center"/>
      <protection hidden="1"/>
    </xf>
    <xf numFmtId="22" fontId="31" fillId="0" borderId="16" xfId="0" applyNumberFormat="1" applyFont="1" applyFill="1" applyBorder="1" applyAlignment="1" applyProtection="1">
      <alignment vertical="center"/>
      <protection hidden="1"/>
    </xf>
    <xf numFmtId="164" fontId="0" fillId="0" borderId="21" xfId="0" applyNumberFormat="1" applyFill="1" applyBorder="1" applyAlignment="1" applyProtection="1">
      <alignment horizontal="center"/>
      <protection hidden="1"/>
    </xf>
    <xf numFmtId="0" fontId="32" fillId="0" borderId="16" xfId="0" applyFont="1" applyFill="1" applyBorder="1" applyAlignment="1" applyProtection="1">
      <alignment horizontal="center" vertical="center"/>
      <protection hidden="1"/>
    </xf>
    <xf numFmtId="0" fontId="0" fillId="35" borderId="0" xfId="0" applyFill="1" applyAlignment="1">
      <alignment horizontal="left"/>
    </xf>
    <xf numFmtId="0" fontId="0" fillId="35" borderId="0" xfId="0" applyNumberFormat="1" applyFill="1"/>
  </cellXfs>
  <cellStyles count="47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iveauLigne_4" xfId="1" builtinId="1" iLevel="3"/>
    <cellStyle name="NiveauLigne_4 2" xfId="45" xr:uid="{00000000-0005-0000-0000-000020000000}"/>
    <cellStyle name="Normal" xfId="0" builtinId="0"/>
    <cellStyle name="Normal 2" xfId="43" xr:uid="{00000000-0005-0000-0000-000022000000}"/>
    <cellStyle name="Normal 2 2" xfId="44" xr:uid="{00000000-0005-0000-0000-000023000000}"/>
    <cellStyle name="Normal 2 3" xfId="46" xr:uid="{00000000-0005-0000-0000-000024000000}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46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protection hidden="1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33CC"/>
      <color rgb="FF07C133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dashboard!$B$13</c:f>
              <c:strCache>
                <c:ptCount val="1"/>
                <c:pt idx="0">
                  <c:v>Résultat du 1er Comptage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(dashboard!$F$15,dashboard!$F$21,dashboard!$F$27)</c:f>
              <c:numCache>
                <c:formatCode>#\ ##0.000\ _€</c:formatCode>
                <c:ptCount val="3"/>
                <c:pt idx="0">
                  <c:v>9558.2090000000007</c:v>
                </c:pt>
                <c:pt idx="1">
                  <c:v>9558.2090000000007</c:v>
                </c:pt>
                <c:pt idx="2">
                  <c:v>30109.659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80-4F4E-AD5D-3ABFE506B5AF}"/>
            </c:ext>
          </c:extLst>
        </c:ser>
        <c:ser>
          <c:idx val="1"/>
          <c:order val="1"/>
          <c:tx>
            <c:strRef>
              <c:f>dashboard!$B$19</c:f>
              <c:strCache>
                <c:ptCount val="1"/>
                <c:pt idx="0">
                  <c:v>Résultat du 2e Comptage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(dashboard!$F$16,dashboard!$F$22,dashboard!$F$28)</c:f>
              <c:numCache>
                <c:formatCode>#\ ##0.000\ _€</c:formatCode>
                <c:ptCount val="3"/>
                <c:pt idx="0">
                  <c:v>2451.674</c:v>
                </c:pt>
                <c:pt idx="1">
                  <c:v>1472.7939999999999</c:v>
                </c:pt>
                <c:pt idx="2">
                  <c:v>2451.674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680-4F4E-AD5D-3ABFE506B5AF}"/>
            </c:ext>
          </c:extLst>
        </c:ser>
        <c:ser>
          <c:idx val="2"/>
          <c:order val="2"/>
          <c:tx>
            <c:strRef>
              <c:f>dashboard!$B$25</c:f>
              <c:strCache>
                <c:ptCount val="1"/>
                <c:pt idx="0">
                  <c:v>Résultat du 3e Comptage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(dashboard!$F$17,dashboard!$F$23,dashboard!$F$29)</c:f>
              <c:numCache>
                <c:formatCode>#\ ##0.000\ _€</c:formatCode>
                <c:ptCount val="3"/>
                <c:pt idx="0">
                  <c:v>-72214.356</c:v>
                </c:pt>
                <c:pt idx="1">
                  <c:v>-159451.43100000001</c:v>
                </c:pt>
                <c:pt idx="2">
                  <c:v>-9886.2729999999992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680-4F4E-AD5D-3ABFE506B5A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367670272"/>
        <c:axId val="325640768"/>
      </c:barChart>
      <c:catAx>
        <c:axId val="367670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5640768"/>
        <c:crosses val="autoZero"/>
        <c:auto val="1"/>
        <c:lblAlgn val="ctr"/>
        <c:lblOffset val="100"/>
        <c:noMultiLvlLbl val="0"/>
      </c:catAx>
      <c:valAx>
        <c:axId val="325640768"/>
        <c:scaling>
          <c:orientation val="minMax"/>
        </c:scaling>
        <c:delete val="0"/>
        <c:axPos val="l"/>
        <c:numFmt formatCode="#\ ##0.0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7670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dashboard!$B$13</c:f>
              <c:strCache>
                <c:ptCount val="1"/>
                <c:pt idx="0">
                  <c:v>Résultat du 1er Comptage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(dashboard!$E$15,dashboard!$E$21,dashboard!$E$27)</c:f>
              <c:numCache>
                <c:formatCode>General</c:formatCode>
                <c:ptCount val="3"/>
                <c:pt idx="0">
                  <c:v>9</c:v>
                </c:pt>
                <c:pt idx="1">
                  <c:v>9</c:v>
                </c:pt>
                <c:pt idx="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155-4AC5-93FC-65B12D4B61BF}"/>
            </c:ext>
          </c:extLst>
        </c:ser>
        <c:ser>
          <c:idx val="1"/>
          <c:order val="1"/>
          <c:tx>
            <c:strRef>
              <c:f>dashboard!$B$19</c:f>
              <c:strCache>
                <c:ptCount val="1"/>
                <c:pt idx="0">
                  <c:v>Résultat du 2e Comptage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(dashboard!$E$16,dashboard!$E$22,dashboard!$E$28)</c:f>
              <c:numCache>
                <c:formatCode>General</c:formatCode>
                <c:ptCount val="3"/>
                <c:pt idx="0">
                  <c:v>5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155-4AC5-93FC-65B12D4B61BF}"/>
            </c:ext>
          </c:extLst>
        </c:ser>
        <c:ser>
          <c:idx val="2"/>
          <c:order val="2"/>
          <c:tx>
            <c:strRef>
              <c:f>dashboard!$B$25</c:f>
              <c:strCache>
                <c:ptCount val="1"/>
                <c:pt idx="0">
                  <c:v>Résultat du 3e Comptage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(dashboard!$E$17,dashboard!$E$23,dashboard!$E$29)</c:f>
              <c:numCache>
                <c:formatCode>General</c:formatCode>
                <c:ptCount val="3"/>
                <c:pt idx="0">
                  <c:v>4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155-4AC5-93FC-65B12D4B61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64"/>
        <c:axId val="367670272"/>
        <c:axId val="325640768"/>
      </c:barChart>
      <c:catAx>
        <c:axId val="3676702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5640768"/>
        <c:crosses val="autoZero"/>
        <c:auto val="1"/>
        <c:lblAlgn val="ctr"/>
        <c:lblOffset val="100"/>
        <c:noMultiLvlLbl val="0"/>
      </c:catAx>
      <c:valAx>
        <c:axId val="3256407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7670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30257</xdr:colOff>
      <xdr:row>12</xdr:row>
      <xdr:rowOff>33616</xdr:rowOff>
    </xdr:from>
    <xdr:to>
      <xdr:col>11</xdr:col>
      <xdr:colOff>11207</xdr:colOff>
      <xdr:row>29</xdr:row>
      <xdr:rowOff>100851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142875</xdr:colOff>
      <xdr:row>0</xdr:row>
      <xdr:rowOff>47625</xdr:rowOff>
    </xdr:from>
    <xdr:to>
      <xdr:col>2</xdr:col>
      <xdr:colOff>809624</xdr:colOff>
      <xdr:row>2</xdr:row>
      <xdr:rowOff>180974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5"/>
          <a:ext cx="1619249" cy="533399"/>
        </a:xfrm>
        <a:prstGeom prst="rect">
          <a:avLst/>
        </a:prstGeom>
      </xdr:spPr>
    </xdr:pic>
    <xdr:clientData/>
  </xdr:twoCellAnchor>
  <xdr:twoCellAnchor>
    <xdr:from>
      <xdr:col>12</xdr:col>
      <xdr:colOff>9525</xdr:colOff>
      <xdr:row>12</xdr:row>
      <xdr:rowOff>-1</xdr:rowOff>
    </xdr:from>
    <xdr:to>
      <xdr:col>17</xdr:col>
      <xdr:colOff>0</xdr:colOff>
      <xdr:row>29</xdr:row>
      <xdr:rowOff>67234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F4AC1427-3E0D-46AB-8CC0-7EFE4F08E8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12</xdr:col>
      <xdr:colOff>19050</xdr:colOff>
      <xdr:row>4</xdr:row>
      <xdr:rowOff>19049</xdr:rowOff>
    </xdr:from>
    <xdr:to>
      <xdr:col>17</xdr:col>
      <xdr:colOff>0</xdr:colOff>
      <xdr:row>10</xdr:row>
      <xdr:rowOff>190500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6F05D10-753A-467C-B32D-D6CFA8A83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5425" y="819149"/>
          <a:ext cx="3686175" cy="1371601"/>
        </a:xfrm>
        <a:prstGeom prst="rect">
          <a:avLst/>
        </a:prstGeom>
      </xdr:spPr>
    </xdr:pic>
    <xdr:clientData/>
  </xdr:twoCellAnchor>
  <xdr:oneCellAnchor>
    <xdr:from>
      <xdr:col>4</xdr:col>
      <xdr:colOff>123825</xdr:colOff>
      <xdr:row>0</xdr:row>
      <xdr:rowOff>47624</xdr:rowOff>
    </xdr:from>
    <xdr:ext cx="7467600" cy="514351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E284621-7851-4646-AB4D-634571404DC7}"/>
            </a:ext>
          </a:extLst>
        </xdr:cNvPr>
        <xdr:cNvSpPr/>
      </xdr:nvSpPr>
      <xdr:spPr>
        <a:xfrm>
          <a:off x="3028950" y="47624"/>
          <a:ext cx="7467600" cy="514351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threePt" dir="t"/>
          </a:scene3d>
          <a:sp3d extrusionH="57150">
            <a:bevelT w="50800" h="38100" prst="riblet"/>
          </a:sp3d>
        </a:bodyPr>
        <a:lstStyle/>
        <a:p>
          <a:pPr algn="ctr"/>
          <a:r>
            <a:rPr lang="fr-FR" sz="2800" b="1" cap="none" spc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Tableau</a:t>
          </a:r>
          <a:r>
            <a:rPr lang="fr-FR" sz="2800" b="1" cap="none" spc="0" baseline="0">
              <a:ln/>
              <a:pattFill prst="dkUpDiag">
                <a:fgClr>
                  <a:schemeClr val="bg1">
                    <a:lumMod val="50000"/>
                  </a:schemeClr>
                </a:fgClr>
                <a:bgClr>
                  <a:schemeClr val="tx1">
                    <a:lumMod val="75000"/>
                    <a:lumOff val="25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 de Bord Inventaire Tournant</a:t>
          </a:r>
          <a:endParaRPr lang="fr-FR" sz="2800" b="1" cap="none" spc="0">
            <a:ln/>
            <a:pattFill prst="dkUpDiag">
              <a:fgClr>
                <a:schemeClr val="bg1">
                  <a:lumMod val="50000"/>
                </a:schemeClr>
              </a:fgClr>
              <a:bgClr>
                <a:schemeClr val="tx1">
                  <a:lumMod val="75000"/>
                  <a:lumOff val="25000"/>
                </a:schemeClr>
              </a:bgClr>
            </a:pattFill>
            <a:effectLst>
              <a:outerShdw blurRad="38100" dist="19050" dir="2700000" algn="tl" rotWithShape="0">
                <a:schemeClr val="dk1">
                  <a:lumMod val="50000"/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</xdr:col>
      <xdr:colOff>728383</xdr:colOff>
      <xdr:row>2</xdr:row>
      <xdr:rowOff>78440</xdr:rowOff>
    </xdr:from>
    <xdr:to>
      <xdr:col>8</xdr:col>
      <xdr:colOff>829236</xdr:colOff>
      <xdr:row>10</xdr:row>
      <xdr:rowOff>89646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DA7DA37-5FA4-4804-BDE2-EB0FFFD55409}"/>
            </a:ext>
          </a:extLst>
        </xdr:cNvPr>
        <xdr:cNvSpPr txBox="1"/>
      </xdr:nvSpPr>
      <xdr:spPr>
        <a:xfrm>
          <a:off x="874059" y="481852"/>
          <a:ext cx="5927912" cy="16248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veux introduire dans mon tableau de bord d'inventaire (feuille dashboard) </a:t>
          </a:r>
          <a:br>
            <a:rPr lang="fr-FR"/>
          </a:br>
          <a:r>
            <a:rPr lang="fr-FR"/>
            <a:t>un tableau qui me donne les 10 premiers références qui ont écart négatifs le plus élevés. une sorte du TOP10 des références qui ont un écart négatif élevé.</a:t>
          </a:r>
          <a:br>
            <a:rPr lang="fr-FR"/>
          </a:br>
          <a:br>
            <a:rPr lang="fr-FR"/>
          </a:br>
          <a:r>
            <a:rPr lang="fr-FR"/>
            <a:t>les données dont disponibles dans la feuille État travée :</a:t>
          </a:r>
          <a:br>
            <a:rPr lang="fr-FR"/>
          </a:br>
          <a:r>
            <a:rPr lang="fr-FR"/>
            <a:t>colonnes A pour les réf </a:t>
          </a:r>
          <a:br>
            <a:rPr lang="fr-FR"/>
          </a:br>
          <a:r>
            <a:rPr lang="fr-FR"/>
            <a:t>colonnes H pour l'écart du 1ére comptage</a:t>
          </a:r>
          <a:br>
            <a:rPr lang="fr-FR"/>
          </a:br>
          <a:r>
            <a:rPr lang="fr-FR"/>
            <a:t>colonnes K pour l'écart du 2 éme comptage</a:t>
          </a:r>
          <a:br>
            <a:rPr lang="fr-FR"/>
          </a:br>
          <a:r>
            <a:rPr lang="fr-FR"/>
            <a:t>colonnes N pour l'écart du 3 éme comptage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28576</xdr:colOff>
      <xdr:row>20</xdr:row>
      <xdr:rowOff>19050</xdr:rowOff>
    </xdr:from>
    <xdr:to>
      <xdr:col>8</xdr:col>
      <xdr:colOff>666751</xdr:colOff>
      <xdr:row>28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637FB83-43F1-4706-99CB-5315281AC7D4}"/>
            </a:ext>
          </a:extLst>
        </xdr:cNvPr>
        <xdr:cNvSpPr txBox="1"/>
      </xdr:nvSpPr>
      <xdr:spPr>
        <a:xfrm>
          <a:off x="1895476" y="4114800"/>
          <a:ext cx="51244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veux introduire dans mon tableau de bord d'inventaire (feuille dashboard) </a:t>
          </a:r>
          <a:br>
            <a:rPr lang="fr-FR"/>
          </a:br>
          <a:r>
            <a:rPr lang="fr-FR"/>
            <a:t>un tableau qui me donne les 10 premiers références qui ont écart négatifs le plus élevés. une sorte du TOP10 des références qui ont un écart négatif élevé.</a:t>
          </a:r>
          <a:br>
            <a:rPr lang="fr-FR"/>
          </a:br>
          <a:br>
            <a:rPr lang="fr-FR"/>
          </a:br>
          <a:r>
            <a:rPr lang="fr-FR"/>
            <a:t>les données dont disponibles dans la feuille État travée :</a:t>
          </a:r>
          <a:br>
            <a:rPr lang="fr-FR"/>
          </a:br>
          <a:r>
            <a:rPr lang="fr-FR"/>
            <a:t>colonnes A pour les réf </a:t>
          </a:r>
          <a:br>
            <a:rPr lang="fr-FR"/>
          </a:br>
          <a:r>
            <a:rPr lang="fr-FR"/>
            <a:t>colonnes H pour l'écart du 1ére comptage</a:t>
          </a:r>
          <a:br>
            <a:rPr lang="fr-FR"/>
          </a:br>
          <a:r>
            <a:rPr lang="fr-FR"/>
            <a:t>colonnes K pour l'écart du 2 éme comptage</a:t>
          </a:r>
          <a:br>
            <a:rPr lang="fr-FR"/>
          </a:br>
          <a:r>
            <a:rPr lang="fr-FR"/>
            <a:t>colonnes N pour l'écart du 3 éme comptage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186.482529629633" createdVersion="6" refreshedVersion="6" minRefreshableVersion="3" recordCount="100" xr:uid="{0176777B-BEA2-47A6-A9BD-3F125EC3199C}">
  <cacheSource type="worksheet">
    <worksheetSource ref="A1:E4172" sheet="Code a barre"/>
  </cacheSource>
  <cacheFields count="5">
    <cacheField name="Produit" numFmtId="0">
      <sharedItems containsBlank="1" containsMixedTypes="1" containsNumber="1" containsInteger="1" minValue="357881195" maxValue="701413131" count="22">
        <s v="03L198119F"/>
        <s v="06A198119D"/>
        <s v="038198119A"/>
        <s v="036198119C"/>
        <s v="6Q0199293D"/>
        <s v="038198119"/>
        <s v="030198119B"/>
        <s v="058198119"/>
        <s v="03G198119C"/>
        <s v="06A198119A"/>
        <s v="06J198401K"/>
        <s v="8E0117335K"/>
        <s v="2H0955453"/>
        <s v="03G198119B"/>
        <s v="036198119E"/>
        <s v="06F198119A"/>
        <s v="030198119A"/>
        <s v="03L198119E"/>
        <m/>
        <n v="357881195" u="1"/>
        <n v="701413131" u="1"/>
        <n v="510837210" u="1"/>
      </sharedItems>
    </cacheField>
    <cacheField name="Casier Scanné" numFmtId="0">
      <sharedItems containsBlank="1" count="598">
        <s v="045101"/>
        <s v="045302"/>
        <s v="045501"/>
        <s v="045701"/>
        <s v="045902"/>
        <s v="046101"/>
        <s v="046102"/>
        <s v="046103"/>
        <m/>
        <s v="010707" u="1"/>
        <s v="010603" u="1"/>
        <s v="011707" u="1"/>
        <s v="030602" u="1"/>
        <s v="033706" u="1"/>
        <s v="034706" u="1"/>
        <s v="035706" u="1"/>
        <s v="015603" u="1"/>
        <s v="035602" u="1"/>
        <s v="036706" u="1"/>
        <s v="016603" u="1"/>
        <s v="036602" u="1"/>
        <s v="010705" u="1"/>
        <s v="010601" u="1"/>
        <s v="011705" u="1"/>
        <s v="033704" u="1"/>
        <s v="034704" u="1"/>
        <s v="035704" u="1"/>
        <s v="015601" u="1"/>
        <s v="036704" u="1"/>
        <s v="016601" u="1"/>
        <s v="021007" u="1"/>
        <s v="026007" u="1"/>
        <s v="010807" u="1"/>
        <s v="030806" u="1"/>
        <s v="010703" u="1"/>
        <s v="011703" u="1"/>
        <s v="033702" u="1"/>
        <s v="015807" u="1"/>
        <s v="034702" u="1"/>
        <s v="035806" u="1"/>
        <s v="035702" u="1"/>
        <s v="036806" u="1"/>
        <s v="036702" u="1"/>
        <s v="021005" u="1"/>
        <s v="025005" u="1"/>
        <s v="026005" u="1"/>
        <s v="030804" u="1"/>
        <s v="010701" u="1"/>
        <s v="011701" u="1"/>
        <s v="014805" u="1"/>
        <s v="015805" u="1"/>
        <s v="035804" u="1"/>
        <s v="036804" u="1"/>
        <s v="021003" u="1"/>
        <s v="024107" u="1"/>
        <s v="025107" u="1"/>
        <s v="025003" u="1"/>
        <s v="026107" u="1"/>
        <s v="026003" u="1"/>
        <s v="010803" u="1"/>
        <s v="011907" u="1"/>
        <s v="030802" u="1"/>
        <s v="033906" u="1"/>
        <s v="034906" u="1"/>
        <s v="014803" u="1"/>
        <s v="035906" u="1"/>
        <s v="015803" u="1"/>
        <s v="035802" u="1"/>
        <s v="036906" u="1"/>
        <s v="036802" u="1"/>
        <s v="021001" u="1"/>
        <s v="024105" u="1"/>
        <s v="025105" u="1"/>
        <s v="026105" u="1"/>
        <s v="010905" u="1"/>
        <s v="011905" u="1"/>
        <s v="033904" u="1"/>
        <s v="034904" u="1"/>
        <s v="035904" u="1"/>
        <s v="015801" u="1"/>
        <s v="036904" u="1"/>
        <s v="020207" u="1"/>
        <s v="021207" u="1"/>
        <s v="024103" u="1"/>
        <s v="025207" u="1"/>
        <s v="025103" u="1"/>
        <s v="026207" u="1"/>
        <s v="026103" u="1"/>
        <s v="010903" u="1"/>
        <s v="011903" u="1"/>
        <s v="033902" u="1"/>
        <s v="034902" u="1"/>
        <s v="035902" u="1"/>
        <s v="020205" u="1"/>
        <s v="021205" u="1"/>
        <s v="024101" u="1"/>
        <s v="025101" u="1"/>
        <s v="026205" u="1"/>
        <s v="010901" u="1"/>
        <s v="011901" u="1"/>
        <s v="020203" u="1"/>
        <s v="021203" u="1"/>
        <s v="024307" u="1"/>
        <s v="025307" u="1"/>
        <s v="025203" u="1"/>
        <s v="026307" u="1"/>
        <s v="026203" u="1"/>
        <s v="020201" u="1"/>
        <s v="021201" u="1"/>
        <s v="024305" u="1"/>
        <s v="025305" u="1"/>
        <s v="025201" u="1"/>
        <s v="026305" u="1"/>
        <s v="026201" u="1"/>
        <s v="020407" u="1"/>
        <s v="024303" u="1"/>
        <s v="025407" u="1"/>
        <s v="025303" u="1"/>
        <s v="026407" u="1"/>
        <s v="026303" u="1"/>
        <s v="020405" u="1"/>
        <s v="024301" u="1"/>
        <s v="025405" u="1"/>
        <s v="025301" u="1"/>
        <s v="026405" u="1"/>
        <s v="020403" u="1"/>
        <s v="023507" u="1"/>
        <s v="025507" u="1"/>
        <s v="025403" u="1"/>
        <s v="026507" u="1"/>
        <s v="026403" u="1"/>
        <s v="020401" u="1"/>
        <s v="023505" u="1"/>
        <s v="024505" u="1"/>
        <s v="025505" u="1"/>
        <s v="026505" u="1"/>
        <s v="020607" u="1"/>
        <s v="023503" u="1"/>
        <s v="024503" u="1"/>
        <s v="025607" u="1"/>
        <s v="025503" u="1"/>
        <s v="026607" u="1"/>
        <s v="026503" u="1"/>
        <s v="020605" u="1"/>
        <s v="023501" u="1"/>
        <s v="024501" u="1"/>
        <s v="025605" u="1"/>
        <s v="025501" u="1"/>
        <s v="026605" u="1"/>
        <s v="020603" u="1"/>
        <s v="023707" u="1"/>
        <s v="024707" u="1"/>
        <s v="025603" u="1"/>
        <s v="026603" u="1"/>
        <s v="020601" u="1"/>
        <s v="023705" u="1"/>
        <s v="024705" u="1"/>
        <s v="025705" u="1"/>
        <s v="031007" u="1"/>
        <s v="036007" u="1"/>
        <s v="037007" u="1"/>
        <s v="020807" u="1"/>
        <s v="023703" u="1"/>
        <s v="024807" u="1"/>
        <s v="024703" u="1"/>
        <s v="025807" u="1"/>
        <s v="025703" u="1"/>
        <s v="031005" u="1"/>
        <s v="015006" u="1"/>
        <s v="016006" u="1"/>
        <s v="036005" u="1"/>
        <s v="037005" u="1"/>
        <s v="020805" u="1"/>
        <s v="023701" u="1"/>
        <s v="024805" u="1"/>
        <s v="024701" u="1"/>
        <s v="025805" u="1"/>
        <s v="011004" u="1"/>
        <s v="031003" u="1"/>
        <s v="034107" u="1"/>
        <s v="015004" u="1"/>
        <s v="036107" u="1"/>
        <s v="016004" u="1"/>
        <s v="036003" u="1"/>
        <s v="037003" u="1"/>
        <s v="020803" u="1"/>
        <s v="023907" u="1"/>
        <s v="024907" u="1"/>
        <s v="024803" u="1"/>
        <s v="025907" u="1"/>
        <s v="025803" u="1"/>
        <s v="010106" u="1"/>
        <s v="011106" u="1"/>
        <s v="031001" u="1"/>
        <s v="034105" u="1"/>
        <s v="035105" u="1"/>
        <s v="015002" u="1"/>
        <s v="036105" u="1"/>
        <s v="016002" u="1"/>
        <s v="036001" u="1"/>
        <s v="020801" u="1"/>
        <s v="023905" u="1"/>
        <s v="024905" u="1"/>
        <s v="025905" u="1"/>
        <s v="030207" u="1"/>
        <s v="010104" u="1"/>
        <s v="031207" u="1"/>
        <s v="011104" u="1"/>
        <s v="034103" u="1"/>
        <s v="035207" u="1"/>
        <s v="036207" u="1"/>
        <s v="036103" u="1"/>
        <s v="023903" u="1"/>
        <s v="024903" u="1"/>
        <s v="025903" u="1"/>
        <s v="030205" u="1"/>
        <s v="010102" u="1"/>
        <s v="011206" u="1"/>
        <s v="031205" u="1"/>
        <s v="011102" u="1"/>
        <s v="015206" u="1"/>
        <s v="035205" u="1"/>
        <s v="016206" u="1"/>
        <s v="036205" u="1"/>
        <s v="036101" u="1"/>
        <s v="023901" u="1"/>
        <s v="024901" u="1"/>
        <s v="010204" u="1"/>
        <s v="030203" u="1"/>
        <s v="011204" u="1"/>
        <s v="031203" u="1"/>
        <s v="034307" u="1"/>
        <s v="015204" u="1"/>
        <s v="035203" u="1"/>
        <s v="036307" u="1"/>
        <s v="016204" u="1"/>
        <s v="036203" u="1"/>
        <s v="010306" u="1"/>
        <s v="010202" u="1"/>
        <s v="011306" u="1"/>
        <s v="030201" u="1"/>
        <s v="011202" u="1"/>
        <s v="031201" u="1"/>
        <s v="034305" u="1"/>
        <s v="035305" u="1"/>
        <s v="015202" u="1"/>
        <s v="035201" u="1"/>
        <s v="016202" u="1"/>
        <s v="036201" u="1"/>
        <s v="030407" u="1"/>
        <s v="010304" u="1"/>
        <s v="031407" u="1"/>
        <s v="011304" u="1"/>
        <s v="034303" u="1"/>
        <s v="035407" u="1"/>
        <s v="036407" u="1"/>
        <s v="036303" u="1"/>
        <s v="010406" u="1"/>
        <s v="030405" u="1"/>
        <s v="010302" u="1"/>
        <s v="031405" u="1"/>
        <s v="011302" u="1"/>
        <s v="015406" u="1"/>
        <s v="034301" u="1"/>
        <s v="035405" u="1"/>
        <s v="016406" u="1"/>
        <s v="035301" u="1"/>
        <s v="036405" u="1"/>
        <s v="036301" u="1"/>
        <s v="010404" u="1"/>
        <s v="030403" u="1"/>
        <s v="031403" u="1"/>
        <s v="034507" u="1"/>
        <s v="015404" u="1"/>
        <s v="035403" u="1"/>
        <s v="036507" u="1"/>
        <s v="016404" u="1"/>
        <s v="036403" u="1"/>
        <s v="010506" u="1"/>
        <s v="010402" u="1"/>
        <s v="011506" u="1"/>
        <s v="030401" u="1"/>
        <s v="011402" u="1"/>
        <s v="031401" u="1"/>
        <s v="034505" u="1"/>
        <s v="035505" u="1"/>
        <s v="015402" u="1"/>
        <s v="035401" u="1"/>
        <s v="036505" u="1"/>
        <s v="016402" u="1"/>
        <s v="036401" u="1"/>
        <s v="030607" u="1"/>
        <s v="010504" u="1"/>
        <s v="011504" u="1"/>
        <s v="034503" u="1"/>
        <s v="035607" u="1"/>
        <s v="035503" u="1"/>
        <s v="036607" u="1"/>
        <s v="036503" u="1"/>
        <s v="010606" u="1"/>
        <s v="030605" u="1"/>
        <s v="010502" u="1"/>
        <s v="011502" u="1"/>
        <s v="015606" u="1"/>
        <s v="034501" u="1"/>
        <s v="035605" u="1"/>
        <s v="016606" u="1"/>
        <s v="035501" u="1"/>
        <s v="036605" u="1"/>
        <s v="036501" u="1"/>
        <s v="010604" u="1"/>
        <s v="030603" u="1"/>
        <s v="033707" u="1"/>
        <s v="034707" u="1"/>
        <s v="035707" u="1"/>
        <s v="015604" u="1"/>
        <s v="035603" u="1"/>
        <s v="036707" u="1"/>
        <s v="016604" u="1"/>
        <s v="036603" u="1"/>
        <s v="010706" u="1"/>
        <s v="010602" u="1"/>
        <s v="011706" u="1"/>
        <s v="030601" u="1"/>
        <s v="033705" u="1"/>
        <s v="034705" u="1"/>
        <s v="035705" u="1"/>
        <s v="036705" u="1"/>
        <s v="016602" u="1"/>
        <s v="030807" u="1"/>
        <s v="010704" u="1"/>
        <s v="011704" u="1"/>
        <s v="033703" u="1"/>
        <s v="034703" u="1"/>
        <s v="035807" u="1"/>
        <s v="035703" u="1"/>
        <s v="036807" u="1"/>
        <s v="036703" u="1"/>
        <s v="021006" u="1"/>
        <s v="025006" u="1"/>
        <s v="026006" u="1"/>
        <s v="030805" u="1"/>
        <s v="010702" u="1"/>
        <s v="011702" u="1"/>
        <s v="014806" u="1"/>
        <s v="033701" u="1"/>
        <s v="015806" u="1"/>
        <s v="034701" u="1"/>
        <s v="035805" u="1"/>
        <s v="035701" u="1"/>
        <s v="036805" u="1"/>
        <s v="036701" u="1"/>
        <s v="021004" u="1"/>
        <s v="025004" u="1"/>
        <s v="010804" u="1"/>
        <s v="030803" u="1"/>
        <s v="033907" u="1"/>
        <s v="034907" u="1"/>
        <s v="014804" u="1"/>
        <s v="035907" u="1"/>
        <s v="015804" u="1"/>
        <s v="035803" u="1"/>
        <s v="036803" u="1"/>
        <s v="021002" u="1"/>
        <s v="024106" u="1"/>
        <s v="025106" u="1"/>
        <s v="025002" u="1"/>
        <s v="026106" u="1"/>
        <s v="307006" u="1"/>
        <s v="026002" u="1"/>
        <s v="010906" u="1"/>
        <s v="011906" u="1"/>
        <s v="030801" u="1"/>
        <s v="033905" u="1"/>
        <s v="034905" u="1"/>
        <s v="014802" u="1"/>
        <s v="035905" u="1"/>
        <s v="015802" u="1"/>
        <s v="035801" u="1"/>
        <s v="036905" u="1"/>
        <s v="036801" u="1"/>
        <s v="024104" u="1"/>
        <s v="025104" u="1"/>
        <s v="026104" u="1"/>
        <s v="010904" u="1"/>
        <s v="011904" u="1"/>
        <s v="033903" u="1"/>
        <s v="034903" u="1"/>
        <s v="035903" u="1"/>
        <s v="036903" u="1"/>
        <s v="020206" u="1"/>
        <s v="021206" u="1"/>
        <s v="024102" u="1"/>
        <s v="025206" u="1"/>
        <s v="025102" u="1"/>
        <s v="026206" u="1"/>
        <s v="026102" u="1"/>
        <s v="010902" u="1"/>
        <s v="011902" u="1"/>
        <s v="033901" u="1"/>
        <s v="034901" u="1"/>
        <s v="035901" u="1"/>
        <s v="036901" u="1"/>
        <s v="020204" u="1"/>
        <s v="021204" u="1"/>
        <s v="025204" u="1"/>
        <s v="026204" u="1"/>
        <s v="020202" u="1"/>
        <s v="021202" u="1"/>
        <s v="024306" u="1"/>
        <s v="025306" u="1"/>
        <s v="025202" u="1"/>
        <s v="026306" u="1"/>
        <s v="026202" u="1"/>
        <s v="024304" u="1"/>
        <s v="025304" u="1"/>
        <s v="026304" u="1"/>
        <s v="020406" u="1"/>
        <s v="024302" u="1"/>
        <s v="025406" u="1"/>
        <s v="025302" u="1"/>
        <s v="026406" u="1"/>
        <s v="026302" u="1"/>
        <s v="020404" u="1"/>
        <s v="025404" u="1"/>
        <s v="026404" u="1"/>
        <s v="020402" u="1"/>
        <s v="023506" u="1"/>
        <s v="025506" u="1"/>
        <s v="025402" u="1"/>
        <s v="026402" u="1"/>
        <s v="023504" u="1"/>
        <s v="024504" u="1"/>
        <s v="025504" u="1"/>
        <s v="026504" u="1"/>
        <s v="020606" u="1"/>
        <s v="023502" u="1"/>
        <s v="024502" u="1"/>
        <s v="025606" u="1"/>
        <s v="025502" u="1"/>
        <s v="026606" u="1"/>
        <s v="020604" u="1"/>
        <s v="025604" u="1"/>
        <s v="026604" u="1"/>
        <s v="020602" u="1"/>
        <s v="023706" u="1"/>
        <s v="01002" u="1"/>
        <s v="024706" u="1"/>
        <s v="025706" u="1"/>
        <s v="025602" u="1"/>
        <s v="026602" u="1"/>
        <s v="023704" u="1"/>
        <s v="024704" u="1"/>
        <s v="025704" u="1"/>
        <s v="011007" u="1"/>
        <s v="031006" u="1"/>
        <s v="016007" u="1"/>
        <s v="036006" u="1"/>
        <s v="037006" u="1"/>
        <s v="020806" u="1"/>
        <s v="023702" u="1"/>
        <s v="024806" u="1"/>
        <s v="024702" u="1"/>
        <s v="025806" u="1"/>
        <s v="025702" u="1"/>
        <s v="011005" u="1"/>
        <s v="031004" u="1"/>
        <s v="015005" u="1"/>
        <s v="016005" u="1"/>
        <s v="036004" u="1"/>
        <s v="037004" u="1"/>
        <s v="020804" u="1"/>
        <s v="024804" u="1"/>
        <s v="025804" u="1"/>
        <s v="010107" u="1"/>
        <s v="011107" u="1"/>
        <s v="011003" u="1"/>
        <s v="031002" u="1"/>
        <s v="034106" u="1"/>
        <s v="015003" u="1"/>
        <s v="036106" u="1"/>
        <s v="016003" u="1"/>
        <s v="036002" u="1"/>
        <s v="037002" u="1"/>
        <s v="020802" u="1"/>
        <s v="023906" u="1"/>
        <s v="024906" u="1"/>
        <s v="024802" u="1"/>
        <s v="025906" u="1"/>
        <s v="025802" u="1"/>
        <s v="010105" u="1"/>
        <s v="011105" u="1"/>
        <s v="034104" u="1"/>
        <s v="036104" u="1"/>
        <s v="023904" u="1"/>
        <s v="024904" u="1"/>
        <s v="025904" u="1"/>
        <s v="030206" u="1"/>
        <s v="010103" u="1"/>
        <s v="011207" u="1"/>
        <s v="031206" u="1"/>
        <s v="011103" u="1"/>
        <s v="015207" u="1"/>
        <s v="034102" u="1"/>
        <s v="035206" u="1"/>
        <s v="036206" u="1"/>
        <s v="036102" u="1"/>
        <s v="023902" u="1"/>
        <s v="024902" u="1"/>
        <s v="025902" u="1"/>
        <s v="010205" u="1"/>
        <s v="030204" u="1"/>
        <s v="010101" u="1"/>
        <s v="031204" u="1"/>
        <s v="011101" u="1"/>
        <s v="015205" u="1"/>
        <s v="035204" u="1"/>
        <s v="016205" u="1"/>
        <s v="036204" u="1"/>
        <s v="010203" u="1"/>
        <s v="011307" u="1"/>
        <s v="030202" u="1"/>
        <s v="031202" u="1"/>
        <s v="034306" u="1"/>
        <s v="035306" u="1"/>
        <s v="015203" u="1"/>
        <s v="035202" u="1"/>
        <s v="036306" u="1"/>
        <s v="016203" u="1"/>
        <s v="010409" u="1"/>
        <s v="010305" u="1"/>
        <s v="010201" u="1"/>
        <s v="011305" u="1"/>
        <s v="034304" u="1"/>
        <s v="035304" u="1"/>
        <s v="015201" u="1"/>
        <s v="036304" u="1"/>
        <s v="016201" u="1"/>
        <s v="030406" u="1"/>
        <s v="010303" u="1"/>
        <s v="031406" u="1"/>
        <s v="011303" u="1"/>
        <s v="015407" u="1"/>
        <s v="034302" u="1"/>
        <s v="035406" u="1"/>
        <s v="016407" u="1"/>
        <s v="035302" u="1"/>
        <s v="036406" u="1"/>
        <s v="036302" u="1"/>
        <s v="010405" u="1"/>
        <s v="030404" u="1"/>
        <s v="010301" u="1"/>
        <s v="031404" u="1"/>
        <s v="011301" u="1"/>
        <s v="015405" u="1"/>
        <s v="035404" u="1"/>
        <s v="016405" u="1"/>
        <s v="036404" u="1"/>
        <s v="010507" u="1"/>
        <s v="010403" u="1"/>
        <s v="011507" u="1"/>
        <s v="030402" u="1"/>
        <s v="011403" u="1"/>
        <s v="031402" u="1"/>
        <s v="034506" u="1"/>
        <s v="035506" u="1"/>
        <s v="015403" u="1"/>
        <s v="035402" u="1"/>
        <s v="036506" u="1"/>
        <s v="016403" u="1"/>
        <s v="036402" u="1"/>
        <s v="010505" u="1"/>
        <s v="011505" u="1"/>
        <s v="011401" u="1"/>
        <s v="034504" u="1"/>
        <s v="035504" u="1"/>
        <s v="015401" u="1"/>
        <s v="036504" u="1"/>
        <s v="016401" u="1"/>
        <s v="010607" u="1"/>
        <s v="030606" u="1"/>
        <s v="010503" u="1"/>
        <s v="011503" u="1"/>
        <s v="015607" u="1"/>
        <s v="034502" u="1"/>
        <s v="035606" u="1"/>
        <s v="016607" u="1"/>
        <s v="035502" u="1"/>
        <s v="036606" u="1"/>
        <s v="036502" u="1"/>
        <s v="010605" u="1"/>
        <s v="030604" u="1"/>
        <s v="010501" u="1"/>
        <s v="011501" u="1"/>
        <s v="015605" u="1"/>
        <s v="035604" u="1"/>
        <s v="016605" u="1"/>
        <s v="036604" u="1"/>
      </sharedItems>
    </cacheField>
    <cacheField name="Quantité scannée" numFmtId="0">
      <sharedItems containsString="0" containsBlank="1" containsNumber="1" containsInteger="1" minValue="1" maxValue="554"/>
    </cacheField>
    <cacheField name="Casier Théorique" numFmtId="0">
      <sharedItems containsBlank="1" count="600">
        <s v="045501"/>
        <s v="045302"/>
        <s v="045303"/>
        <s v="045103"/>
        <s v="045902"/>
        <s v="045703"/>
        <s v="046101"/>
        <s v="046102"/>
        <s v="******"/>
        <s v="046103"/>
        <s v="045102"/>
        <s v="045503"/>
        <s v="045701"/>
        <s v="045301"/>
        <m/>
        <s v="010707" u="1"/>
        <s v="010603" u="1"/>
        <s v="011707" u="1"/>
        <s v="030602" u="1"/>
        <s v="033706" u="1"/>
        <s v="034706" u="1"/>
        <s v="035706" u="1"/>
        <s v="015603" u="1"/>
        <s v="035602" u="1"/>
        <s v="036706" u="1"/>
        <s v="016603" u="1"/>
        <s v="036602" u="1"/>
        <s v="010705" u="1"/>
        <s v="010601" u="1"/>
        <s v="011705" u="1"/>
        <s v="033704" u="1"/>
        <s v="034704" u="1"/>
        <s v="035704" u="1"/>
        <s v="015601" u="1"/>
        <s v="036704" u="1"/>
        <s v="016601" u="1"/>
        <s v="021007" u="1"/>
        <s v="026007" u="1"/>
        <s v="010807" u="1"/>
        <s v="030806" u="1"/>
        <s v="010703" u="1"/>
        <s v="011703" u="1"/>
        <s v="033702" u="1"/>
        <s v="015807" u="1"/>
        <s v="034702" u="1"/>
        <s v="035806" u="1"/>
        <s v="035702" u="1"/>
        <s v="036806" u="1"/>
        <s v="036702" u="1"/>
        <s v="021005" u="1"/>
        <s v="025005" u="1"/>
        <s v="026005" u="1"/>
        <s v="010805" u="1"/>
        <s v="030804" u="1"/>
        <s v="010701" u="1"/>
        <s v="011701" u="1"/>
        <s v="014805" u="1"/>
        <s v="015805" u="1"/>
        <s v="035804" u="1"/>
        <s v="036804" u="1"/>
        <s v="021003" u="1"/>
        <s v="024107" u="1"/>
        <s v="025107" u="1"/>
        <s v="025003" u="1"/>
        <s v="026107" u="1"/>
        <s v="026003" u="1"/>
        <s v="010803" u="1"/>
        <s v="011907" u="1"/>
        <s v="030802" u="1"/>
        <s v="033906" u="1"/>
        <s v="034906" u="1"/>
        <s v="014803" u="1"/>
        <s v="035906" u="1"/>
        <s v="015803" u="1"/>
        <s v="035802" u="1"/>
        <s v="036906" u="1"/>
        <s v="036802" u="1"/>
        <s v="021001" u="1"/>
        <s v="025105" u="1"/>
        <s v="026105" u="1"/>
        <s v="010905" u="1"/>
        <s v="011905" u="1"/>
        <s v="033904" u="1"/>
        <s v="034904" u="1"/>
        <s v="035904" u="1"/>
        <s v="015801" u="1"/>
        <s v="036904" u="1"/>
        <s v="020207" u="1"/>
        <s v="021207" u="1"/>
        <s v="024103" u="1"/>
        <s v="025207" u="1"/>
        <s v="025103" u="1"/>
        <s v="026207" u="1"/>
        <s v="026103" u="1"/>
        <s v="010903" u="1"/>
        <s v="011903" u="1"/>
        <s v="033902" u="1"/>
        <s v="034902" u="1"/>
        <s v="035902" u="1"/>
        <s v="020205" u="1"/>
        <s v="021205" u="1"/>
        <s v="024101" u="1"/>
        <s v="025101" u="1"/>
        <s v="026205" u="1"/>
        <s v="010901" u="1"/>
        <s v="011901" u="1"/>
        <s v="020203" u="1"/>
        <s v="021203" u="1"/>
        <s v="024307" u="1"/>
        <s v="025307" u="1"/>
        <s v="025203" u="1"/>
        <s v="026307" u="1"/>
        <s v="026203" u="1"/>
        <s v="020201" u="1"/>
        <s v="021201" u="1"/>
        <s v="024305" u="1"/>
        <s v="025305" u="1"/>
        <s v="025201" u="1"/>
        <s v="026305" u="1"/>
        <s v="026201" u="1"/>
        <s v="020407" u="1"/>
        <s v="024303" u="1"/>
        <s v="025407" u="1"/>
        <s v="025303" u="1"/>
        <s v="026407" u="1"/>
        <s v="026303" u="1"/>
        <s v="020405" u="1"/>
        <s v="024301" u="1"/>
        <s v="025405" u="1"/>
        <s v="025301" u="1"/>
        <s v="026405" u="1"/>
        <s v="020403" u="1"/>
        <s v="023507" u="1"/>
        <s v="025403" u="1"/>
        <s v="026507" u="1"/>
        <s v="026403" u="1"/>
        <s v="020401" u="1"/>
        <s v="023505" u="1"/>
        <s v="024505" u="1"/>
        <s v="025505" u="1"/>
        <s v="026505" u="1"/>
        <s v="020607" u="1"/>
        <s v="023503" u="1"/>
        <s v="024503" u="1"/>
        <s v="025607" u="1"/>
        <s v="025503" u="1"/>
        <s v="026607" u="1"/>
        <s v="026503" u="1"/>
        <s v="020605" u="1"/>
        <s v="023501" u="1"/>
        <s v="024501" u="1"/>
        <s v="025605" u="1"/>
        <s v="025501" u="1"/>
        <s v="026605" u="1"/>
        <s v="020603" u="1"/>
        <s v="023707" u="1"/>
        <s v="024707" u="1"/>
        <s v="025603" u="1"/>
        <s v="026603" u="1"/>
        <s v="020601" u="1"/>
        <s v="023705" u="1"/>
        <s v="024705" u="1"/>
        <s v="025705" u="1"/>
        <s v="031007" u="1"/>
        <s v="036007" u="1"/>
        <s v="037007" u="1"/>
        <s v="020807" u="1"/>
        <s v="023703" u="1"/>
        <s v="024807" u="1"/>
        <s v="024703" u="1"/>
        <s v="025807" u="1"/>
        <s v="025703" u="1"/>
        <s v="031005" u="1"/>
        <s v="015006" u="1"/>
        <s v="016006" u="1"/>
        <s v="036005" u="1"/>
        <s v="037005" u="1"/>
        <s v="020805" u="1"/>
        <s v="023701" u="1"/>
        <s v="024805" u="1"/>
        <s v="024701" u="1"/>
        <s v="025805" u="1"/>
        <s v="011004" u="1"/>
        <s v="031003" u="1"/>
        <s v="034107" u="1"/>
        <s v="015004" u="1"/>
        <s v="036107" u="1"/>
        <s v="016004" u="1"/>
        <s v="036003" u="1"/>
        <s v="037003" u="1"/>
        <s v="020803" u="1"/>
        <s v="023907" u="1"/>
        <s v="024907" u="1"/>
        <s v="024803" u="1"/>
        <s v="025907" u="1"/>
        <s v="025803" u="1"/>
        <s v="010106" u="1"/>
        <s v="011106" u="1"/>
        <s v="031001" u="1"/>
        <s v="034105" u="1"/>
        <s v="035105" u="1"/>
        <s v="015002" u="1"/>
        <s v="036105" u="1"/>
        <s v="016002" u="1"/>
        <s v="036001" u="1"/>
        <s v="023905" u="1"/>
        <s v="024905" u="1"/>
        <s v="025905" u="1"/>
        <s v="030207" u="1"/>
        <s v="010104" u="1"/>
        <s v="031207" u="1"/>
        <s v="011104" u="1"/>
        <s v="034103" u="1"/>
        <s v="035207" u="1"/>
        <s v="036207" u="1"/>
        <s v="036103" u="1"/>
        <s v="023903" u="1"/>
        <s v="024903" u="1"/>
        <s v="025903" u="1"/>
        <s v="030205" u="1"/>
        <s v="010102" u="1"/>
        <s v="011206" u="1"/>
        <s v="031205" u="1"/>
        <s v="011102" u="1"/>
        <s v="015206" u="1"/>
        <s v="035205" u="1"/>
        <s v="016206" u="1"/>
        <s v="036205" u="1"/>
        <s v="036101" u="1"/>
        <s v="023901" u="1"/>
        <s v="024901" u="1"/>
        <s v="010204" u="1"/>
        <s v="030203" u="1"/>
        <s v="011204" u="1"/>
        <s v="031203" u="1"/>
        <s v="034307" u="1"/>
        <s v="015204" u="1"/>
        <s v="035203" u="1"/>
        <s v="036307" u="1"/>
        <s v="016204" u="1"/>
        <s v="036203" u="1"/>
        <s v="010306" u="1"/>
        <s v="010202" u="1"/>
        <s v="011306" u="1"/>
        <s v="030201" u="1"/>
        <s v="031201" u="1"/>
        <s v="034305" u="1"/>
        <s v="035305" u="1"/>
        <s v="015202" u="1"/>
        <s v="035201" u="1"/>
        <s v="016202" u="1"/>
        <s v="036201" u="1"/>
        <s v="030407" u="1"/>
        <s v="010304" u="1"/>
        <s v="031407" u="1"/>
        <s v="011304" u="1"/>
        <s v="034303" u="1"/>
        <s v="035407" u="1"/>
        <s v="036407" u="1"/>
        <s v="036303" u="1"/>
        <s v="010406" u="1"/>
        <s v="030405" u="1"/>
        <s v="010302" u="1"/>
        <s v="031405" u="1"/>
        <s v="011302" u="1"/>
        <s v="015406" u="1"/>
        <s v="034301" u="1"/>
        <s v="035405" u="1"/>
        <s v="016406" u="1"/>
        <s v="035301" u="1"/>
        <s v="036405" u="1"/>
        <s v="036301" u="1"/>
        <s v="010404" u="1"/>
        <s v="030403" u="1"/>
        <s v="031403" u="1"/>
        <s v="034507" u="1"/>
        <s v="015404" u="1"/>
        <s v="035403" u="1"/>
        <s v="036507" u="1"/>
        <s v="016404" u="1"/>
        <s v="036403" u="1"/>
        <s v="010506" u="1"/>
        <s v="010402" u="1"/>
        <s v="011506" u="1"/>
        <s v="030401" u="1"/>
        <s v="011402" u="1"/>
        <s v="031401" u="1"/>
        <s v="034505" u="1"/>
        <s v="035505" u="1"/>
        <s v="015402" u="1"/>
        <s v="035401" u="1"/>
        <s v="036505" u="1"/>
        <s v="016402" u="1"/>
        <s v="036401" u="1"/>
        <s v="030607" u="1"/>
        <s v="010504" u="1"/>
        <s v="011504" u="1"/>
        <s v="034503" u="1"/>
        <s v="035607" u="1"/>
        <s v="035503" u="1"/>
        <s v="036607" u="1"/>
        <s v="036503" u="1"/>
        <s v="010606" u="1"/>
        <s v="030605" u="1"/>
        <s v="010502" u="1"/>
        <s v="011502" u="1"/>
        <s v="015606" u="1"/>
        <s v="034501" u="1"/>
        <s v="035605" u="1"/>
        <s v="016606" u="1"/>
        <s v="035501" u="1"/>
        <s v="036605" u="1"/>
        <s v="036501" u="1"/>
        <s v="010604" u="1"/>
        <s v="030603" u="1"/>
        <s v="033707" u="1"/>
        <s v="034707" u="1"/>
        <s v="035707" u="1"/>
        <s v="015604" u="1"/>
        <s v="035603" u="1"/>
        <s v="036707" u="1"/>
        <s v="016604" u="1"/>
        <s v="036603" u="1"/>
        <s v="010706" u="1"/>
        <s v="010602" u="1"/>
        <s v="011706" u="1"/>
        <s v="030601" u="1"/>
        <s v="033705" u="1"/>
        <s v="034705" u="1"/>
        <s v="035705" u="1"/>
        <s v="015602" u="1"/>
        <s v="036705" u="1"/>
        <s v="016602" u="1"/>
        <s v="030807" u="1"/>
        <s v="010704" u="1"/>
        <s v="011704" u="1"/>
        <s v="033703" u="1"/>
        <s v="034703" u="1"/>
        <s v="035807" u="1"/>
        <s v="035703" u="1"/>
        <s v="036807" u="1"/>
        <s v="036703" u="1"/>
        <s v="021006" u="1"/>
        <s v="025006" u="1"/>
        <s v="026006" u="1"/>
        <s v="030805" u="1"/>
        <s v="010702" u="1"/>
        <s v="011702" u="1"/>
        <s v="014806" u="1"/>
        <s v="033701" u="1"/>
        <s v="015806" u="1"/>
        <s v="034701" u="1"/>
        <s v="035805" u="1"/>
        <s v="035701" u="1"/>
        <s v="036805" u="1"/>
        <s v="036701" u="1"/>
        <s v="021004" u="1"/>
        <s v="025004" u="1"/>
        <s v="026004" u="1"/>
        <s v="030803" u="1"/>
        <s v="033907" u="1"/>
        <s v="034907" u="1"/>
        <s v="014804" u="1"/>
        <s v="035907" u="1"/>
        <s v="015804" u="1"/>
        <s v="035803" u="1"/>
        <s v="036803" u="1"/>
        <s v="021002" u="1"/>
        <s v="024106" u="1"/>
        <s v="025106" u="1"/>
        <s v="025002" u="1"/>
        <s v="026106" u="1"/>
        <s v="026002" u="1"/>
        <s v="010906" u="1"/>
        <s v="011906" u="1"/>
        <s v="030801" u="1"/>
        <s v="033905" u="1"/>
        <s v="034905" u="1"/>
        <s v="014802" u="1"/>
        <s v="035905" u="1"/>
        <s v="015802" u="1"/>
        <s v="035801" u="1"/>
        <s v="036905" u="1"/>
        <s v="036801" u="1"/>
        <s v="024104" u="1"/>
        <s v="025104" u="1"/>
        <s v="026104" u="1"/>
        <s v="010904" u="1"/>
        <s v="011904" u="1"/>
        <s v="033903" u="1"/>
        <s v="034903" u="1"/>
        <s v="035903" u="1"/>
        <s v="036903" u="1"/>
        <s v="020206" u="1"/>
        <s v="021206" u="1"/>
        <s v="024102" u="1"/>
        <s v="025206" u="1"/>
        <s v="025102" u="1"/>
        <s v="026206" u="1"/>
        <s v="026102" u="1"/>
        <s v="010902" u="1"/>
        <s v="011902" u="1"/>
        <s v="033901" u="1"/>
        <s v="034901" u="1"/>
        <s v="035901" u="1"/>
        <s v="036901" u="1"/>
        <s v="020204" u="1"/>
        <s v="021204" u="1"/>
        <s v="025204" u="1"/>
        <s v="026204" u="1"/>
        <s v="020202" u="1"/>
        <s v="021202" u="1"/>
        <s v="024306" u="1"/>
        <s v="025306" u="1"/>
        <s v="025202" u="1"/>
        <s v="026306" u="1"/>
        <s v="026202" u="1"/>
        <s v="024304" u="1"/>
        <s v="025304" u="1"/>
        <s v="026304" u="1"/>
        <s v="020406" u="1"/>
        <s v="024302" u="1"/>
        <s v="025406" u="1"/>
        <s v="025302" u="1"/>
        <s v="026406" u="1"/>
        <s v="026302" u="1"/>
        <s v="020404" u="1"/>
        <s v="025404" u="1"/>
        <s v="026404" u="1"/>
        <s v="020402" u="1"/>
        <s v="023506" u="1"/>
        <s v="025506" u="1"/>
        <s v="025402" u="1"/>
        <s v="023504" u="1"/>
        <s v="024504" u="1"/>
        <s v="025504" u="1"/>
        <s v="026504" u="1"/>
        <s v="020606" u="1"/>
        <s v="023502" u="1"/>
        <s v="024502" u="1"/>
        <s v="025606" u="1"/>
        <s v="025502" u="1"/>
        <s v="026606" u="1"/>
        <s v="020604" u="1"/>
        <s v="025604" u="1"/>
        <s v="026604" u="1"/>
        <s v="020602" u="1"/>
        <s v="023706" u="1"/>
        <s v="024706" u="1"/>
        <s v="025706" u="1"/>
        <s v="025602" u="1"/>
        <s v="026602" u="1"/>
        <s v="023704" u="1"/>
        <s v="024704" u="1"/>
        <s v="025704" u="1"/>
        <s v="011007" u="1"/>
        <s v="031006" u="1"/>
        <s v="016007" u="1"/>
        <s v="036006" u="1"/>
        <s v="037006" u="1"/>
        <s v="020806" u="1"/>
        <s v="023702" u="1"/>
        <s v="024806" u="1"/>
        <s v="024702" u="1"/>
        <s v="025806" u="1"/>
        <s v="025702" u="1"/>
        <s v="011005" u="1"/>
        <s v="031004" u="1"/>
        <s v="015005" u="1"/>
        <s v="016005" u="1"/>
        <s v="036004" u="1"/>
        <s v="037004" u="1"/>
        <s v="020804" u="1"/>
        <s v="024804" u="1"/>
        <s v="025804" u="1"/>
        <s v="010107" u="1"/>
        <s v="011107" u="1"/>
        <s v="011003" u="1"/>
        <s v="031002" u="1"/>
        <s v="034106" u="1"/>
        <s v="015003" u="1"/>
        <s v="036106" u="1"/>
        <s v="016003" u="1"/>
        <s v="036002" u="1"/>
        <s v="037002" u="1"/>
        <s v="020802" u="1"/>
        <s v="023906" u="1"/>
        <s v="024906" u="1"/>
        <s v="024802" u="1"/>
        <s v="025906" u="1"/>
        <s v="025802" u="1"/>
        <s v="010105" u="1"/>
        <s v="011105" u="1"/>
        <s v="034104" u="1"/>
        <s v="036104" u="1"/>
        <s v="023904" u="1"/>
        <s v="024904" u="1"/>
        <s v="025904" u="1"/>
        <s v="030206" u="1"/>
        <s v="010103" u="1"/>
        <s v="011207" u="1"/>
        <s v="031206" u="1"/>
        <s v="011103" u="1"/>
        <s v="015207" u="1"/>
        <s v="034102" u="1"/>
        <s v="035206" u="1"/>
        <s v="036206" u="1"/>
        <s v="036102" u="1"/>
        <s v="023902" u="1"/>
        <s v="024902" u="1"/>
        <s v="010205" u="1"/>
        <s v="030204" u="1"/>
        <s v="010101" u="1"/>
        <s v="011205" u="1"/>
        <s v="031204" u="1"/>
        <s v="011101" u="1"/>
        <s v="015205" u="1"/>
        <s v="035204" u="1"/>
        <s v="016205" u="1"/>
        <s v="036204" u="1"/>
        <s v="010307" u="1"/>
        <s v="010203" u="1"/>
        <s v="011307" u="1"/>
        <s v="030202" u="1"/>
        <s v="031202" u="1"/>
        <s v="034306" u="1"/>
        <s v="035306" u="1"/>
        <s v="015203" u="1"/>
        <s v="035202" u="1"/>
        <s v="036306" u="1"/>
        <s v="016203" u="1"/>
        <s v="036202" u="1"/>
        <s v="010409" u="1"/>
        <s v="010305" u="1"/>
        <s v="010201" u="1"/>
        <s v="011305" u="1"/>
        <s v="034304" u="1"/>
        <s v="035304" u="1"/>
        <s v="015201" u="1"/>
        <s v="036304" u="1"/>
        <s v="016201" u="1"/>
        <s v="030406" u="1"/>
        <s v="010303" u="1"/>
        <s v="031406" u="1"/>
        <s v="011303" u="1"/>
        <s v="015407" u="1"/>
        <s v="034302" u="1"/>
        <s v="035406" u="1"/>
        <s v="016407" u="1"/>
        <s v="035302" u="1"/>
        <s v="036406" u="1"/>
        <s v="036302" u="1"/>
        <s v="010405" u="1"/>
        <s v="030404" u="1"/>
        <s v="010301" u="1"/>
        <s v="031404" u="1"/>
        <s v="011301" u="1"/>
        <s v="015405" u="1"/>
        <s v="035404" u="1"/>
        <s v="016405" u="1"/>
        <s v="036404" u="1"/>
        <s v="010507" u="1"/>
        <s v="010403" u="1"/>
        <s v="011507" u="1"/>
        <s v="030402" u="1"/>
        <s v="011403" u="1"/>
        <s v="031402" u="1"/>
        <s v="034506" u="1"/>
        <s v="035506" u="1"/>
        <s v="015403" u="1"/>
        <s v="035402" u="1"/>
        <s v="036506" u="1"/>
        <s v="016403" u="1"/>
        <s v="036402" u="1"/>
        <s v="010505" u="1"/>
        <s v="011505" u="1"/>
        <s v="011401" u="1"/>
        <s v="034504" u="1"/>
        <s v="035504" u="1"/>
        <s v="015401" u="1"/>
        <s v="036504" u="1"/>
        <s v="016401" u="1"/>
        <s v="010607" u="1"/>
        <s v="030606" u="1"/>
        <s v="010503" u="1"/>
        <s v="011503" u="1"/>
        <s v="034502" u="1"/>
        <s v="035606" u="1"/>
        <s v="016607" u="1"/>
        <s v="035502" u="1"/>
        <s v="036606" u="1"/>
        <s v="036502" u="1"/>
        <s v="010605" u="1"/>
        <s v="030604" u="1"/>
        <s v="010501" u="1"/>
        <s v="011501" u="1"/>
        <s v="015605" u="1"/>
        <s v="035604" u="1"/>
        <s v="016605" u="1"/>
        <s v="036604" u="1"/>
      </sharedItems>
    </cacheField>
    <cacheField name="Quantité Théorique" numFmtId="0">
      <sharedItems containsBlank="1" containsMixedTypes="1" containsNumber="1" containsInteger="1" minValue="1" maxValue="5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186.482529629633" createdVersion="6" refreshedVersion="6" minRefreshableVersion="3" recordCount="100" xr:uid="{D9FB4989-1A50-44F5-84D0-CF226D9478D1}">
  <cacheSource type="worksheet">
    <worksheetSource ref="A1:E1048576" sheet="Code a barre"/>
  </cacheSource>
  <cacheFields count="5">
    <cacheField name="Produit" numFmtId="0">
      <sharedItems containsBlank="1" containsMixedTypes="1" containsNumber="1" containsInteger="1" minValue="357881195" maxValue="701413131" count="22">
        <s v="03L198119F"/>
        <s v="06A198119D"/>
        <s v="038198119A"/>
        <s v="036198119C"/>
        <s v="6Q0199293D"/>
        <s v="038198119"/>
        <s v="030198119B"/>
        <s v="058198119"/>
        <s v="03G198119C"/>
        <s v="06A198119A"/>
        <s v="06J198401K"/>
        <s v="8E0117335K"/>
        <s v="2H0955453"/>
        <s v="03G198119B"/>
        <s v="036198119E"/>
        <s v="06F198119A"/>
        <s v="030198119A"/>
        <s v="03L198119E"/>
        <m/>
        <n v="357881195" u="1"/>
        <n v="701413131" u="1"/>
        <n v="510837210" u="1"/>
      </sharedItems>
    </cacheField>
    <cacheField name="Casier Scanné" numFmtId="0">
      <sharedItems containsBlank="1"/>
    </cacheField>
    <cacheField name="Quantité scannée" numFmtId="0">
      <sharedItems containsString="0" containsBlank="1" containsNumber="1" containsInteger="1" minValue="1" maxValue="554"/>
    </cacheField>
    <cacheField name="Casier Théorique" numFmtId="0">
      <sharedItems containsBlank="1"/>
    </cacheField>
    <cacheField name="Quantité Théorique" numFmtId="0">
      <sharedItems containsBlank="1" containsMixedTypes="1" containsNumber="1" containsInteger="1" minValue="1" maxValue="5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208.635831018517" createdVersion="6" refreshedVersion="6" minRefreshableVersion="3" recordCount="18" xr:uid="{1E8D4A05-FE0F-431C-9FDD-2C6E4CBCE659}">
  <cacheSource type="worksheet">
    <worksheetSource name="Tableau1"/>
  </cacheSource>
  <cacheFields count="15">
    <cacheField name="Ref." numFmtId="0">
      <sharedItems count="18">
        <s v="038198119"/>
        <s v="058198119"/>
        <s v="030198119A"/>
        <s v="030198119B"/>
        <s v="036198119C"/>
        <s v="036198119E"/>
        <s v="038198119A"/>
        <s v="03G198119B"/>
        <s v="03G198119C"/>
        <s v="03L198119E"/>
        <s v="03L198119F"/>
        <s v="06A198119D"/>
        <s v="06F198119A"/>
        <s v="06J198401K"/>
        <s v="2H0955453"/>
        <s v="5C0422152F"/>
        <s v="6Q0199293D"/>
        <s v="8E0117335K"/>
      </sharedItems>
    </cacheField>
    <cacheField name="Casier Théo." numFmtId="0">
      <sharedItems/>
    </cacheField>
    <cacheField name="Qte Théo." numFmtId="0">
      <sharedItems containsSemiMixedTypes="0" containsString="0" containsNumber="1" containsInteger="1" minValue="1" maxValue="549"/>
    </cacheField>
    <cacheField name="Montant unitaire" numFmtId="0">
      <sharedItems containsSemiMixedTypes="0" containsString="0" containsNumber="1" minValue="28.404" maxValue="840.28700000000003"/>
    </cacheField>
    <cacheField name="Tot. " numFmtId="0">
      <sharedItems containsSemiMixedTypes="0" containsString="0" containsNumber="1" minValue="56.808" maxValue="141859.96800000002"/>
    </cacheField>
    <cacheField name="Qte Scannée 1ére Comptage" numFmtId="0">
      <sharedItems containsSemiMixedTypes="0" containsString="0" containsNumber="1" containsInteger="1" minValue="0" maxValue="554"/>
    </cacheField>
    <cacheField name="Ecart(1)" numFmtId="0">
      <sharedItems containsSemiMixedTypes="0" containsString="0" containsNumber="1" containsInteger="1" minValue="-238" maxValue="8"/>
    </cacheField>
    <cacheField name="Ecart en valeur(1)" numFmtId="0">
      <sharedItems containsSemiMixedTypes="0" containsString="0" containsNumber="1" minValue="-64065.792000000009" maxValue="978.88000000000011" count="10">
        <n v="208"/>
        <n v="0"/>
        <n v="212.416"/>
        <n v="-7459.2"/>
        <n v="978.88000000000011"/>
        <n v="-331.47500000000002"/>
        <n v="-64065.792000000009"/>
        <n v="904.70399999999995"/>
        <n v="-357.88900000000001"/>
        <n v="147.67400000000001"/>
      </sharedItems>
    </cacheField>
    <cacheField name="Qte Scannée 2éme Comptage" numFmtId="0">
      <sharedItems containsSemiMixedTypes="0" containsString="0" containsNumber="1" containsInteger="1" minValue="0" maxValue="505"/>
    </cacheField>
    <cacheField name="Ecart(2)" numFmtId="0">
      <sharedItems containsSemiMixedTypes="0" containsString="0" containsNumber="1" containsInteger="1" minValue="-527" maxValue="8"/>
    </cacheField>
    <cacheField name="Ecart en valeur(2)" numFmtId="0">
      <sharedItems containsSemiMixedTypes="0" containsString="0" containsNumber="1" minValue="-141859.96800000002" maxValue="904.70399999999995" count="10">
        <n v="208"/>
        <n v="0"/>
        <n v="212.416"/>
        <n v="-7956.48"/>
        <n v="-8614.1440000000002"/>
        <n v="-662.95"/>
        <n v="-141859.96800000002"/>
        <n v="904.70399999999995"/>
        <n v="-357.88900000000001"/>
        <n v="147.67400000000001"/>
      </sharedItems>
    </cacheField>
    <cacheField name="Qte Scannée 3éme Comptage" numFmtId="0">
      <sharedItems containsSemiMixedTypes="0" containsString="0" containsNumber="1" containsInteger="1" minValue="0" maxValue="554"/>
    </cacheField>
    <cacheField name="Ecart(3)" numFmtId="0">
      <sharedItems containsSemiMixedTypes="0" containsString="0" containsNumber="1" containsInteger="1" minValue="-21" maxValue="8"/>
    </cacheField>
    <cacheField name="Ecart en valeur(3)" numFmtId="0">
      <sharedItems containsSemiMixedTypes="0" containsString="0" containsNumber="1" minValue="-5221.4399999999996" maxValue="978.88000000000011"/>
    </cacheField>
    <cacheField name="Observatio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x v="0"/>
    <x v="0"/>
    <n v="289"/>
    <x v="0"/>
    <n v="527"/>
  </r>
  <r>
    <x v="1"/>
    <x v="1"/>
    <n v="185"/>
    <x v="1"/>
    <n v="177"/>
  </r>
  <r>
    <x v="2"/>
    <x v="2"/>
    <n v="554"/>
    <x v="2"/>
    <n v="549"/>
  </r>
  <r>
    <x v="3"/>
    <x v="3"/>
    <n v="379"/>
    <x v="3"/>
    <n v="409"/>
  </r>
  <r>
    <x v="4"/>
    <x v="4"/>
    <n v="2"/>
    <x v="4"/>
    <n v="1"/>
  </r>
  <r>
    <x v="5"/>
    <x v="4"/>
    <n v="23"/>
    <x v="5"/>
    <n v="22"/>
  </r>
  <r>
    <x v="6"/>
    <x v="5"/>
    <n v="1"/>
    <x v="6"/>
    <n v="1"/>
  </r>
  <r>
    <x v="7"/>
    <x v="5"/>
    <n v="1"/>
    <x v="7"/>
    <n v="1"/>
  </r>
  <r>
    <x v="8"/>
    <x v="5"/>
    <n v="6"/>
    <x v="6"/>
    <n v="6"/>
  </r>
  <r>
    <x v="9"/>
    <x v="5"/>
    <n v="1"/>
    <x v="8"/>
    <s v="0"/>
  </r>
  <r>
    <x v="10"/>
    <x v="5"/>
    <n v="1"/>
    <x v="9"/>
    <n v="1"/>
  </r>
  <r>
    <x v="11"/>
    <x v="5"/>
    <n v="2"/>
    <x v="6"/>
    <n v="2"/>
  </r>
  <r>
    <x v="12"/>
    <x v="5"/>
    <n v="3"/>
    <x v="6"/>
    <n v="3"/>
  </r>
  <r>
    <x v="13"/>
    <x v="5"/>
    <n v="8"/>
    <x v="10"/>
    <n v="8"/>
  </r>
  <r>
    <x v="14"/>
    <x v="6"/>
    <n v="5"/>
    <x v="11"/>
    <n v="5"/>
  </r>
  <r>
    <x v="15"/>
    <x v="6"/>
    <n v="12"/>
    <x v="4"/>
    <n v="12"/>
  </r>
  <r>
    <x v="16"/>
    <x v="6"/>
    <n v="35"/>
    <x v="12"/>
    <n v="33"/>
  </r>
  <r>
    <x v="17"/>
    <x v="7"/>
    <n v="61"/>
    <x v="13"/>
    <n v="62"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  <r>
    <x v="18"/>
    <x v="8"/>
    <m/>
    <x v="14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x v="0"/>
    <s v="045101"/>
    <n v="289"/>
    <s v="045501"/>
    <n v="527"/>
  </r>
  <r>
    <x v="1"/>
    <s v="045302"/>
    <n v="185"/>
    <s v="045302"/>
    <n v="177"/>
  </r>
  <r>
    <x v="2"/>
    <s v="045501"/>
    <n v="554"/>
    <s v="045303"/>
    <n v="549"/>
  </r>
  <r>
    <x v="3"/>
    <s v="045701"/>
    <n v="379"/>
    <s v="045103"/>
    <n v="409"/>
  </r>
  <r>
    <x v="4"/>
    <s v="045902"/>
    <n v="2"/>
    <s v="045902"/>
    <n v="1"/>
  </r>
  <r>
    <x v="5"/>
    <s v="045902"/>
    <n v="23"/>
    <s v="045703"/>
    <n v="22"/>
  </r>
  <r>
    <x v="6"/>
    <s v="046101"/>
    <n v="1"/>
    <s v="046101"/>
    <n v="1"/>
  </r>
  <r>
    <x v="7"/>
    <s v="046101"/>
    <n v="1"/>
    <s v="046102"/>
    <n v="1"/>
  </r>
  <r>
    <x v="8"/>
    <s v="046101"/>
    <n v="6"/>
    <s v="046101"/>
    <n v="6"/>
  </r>
  <r>
    <x v="9"/>
    <s v="046101"/>
    <n v="1"/>
    <s v="******"/>
    <s v="0"/>
  </r>
  <r>
    <x v="10"/>
    <s v="046101"/>
    <n v="1"/>
    <s v="046103"/>
    <n v="1"/>
  </r>
  <r>
    <x v="11"/>
    <s v="046101"/>
    <n v="2"/>
    <s v="046101"/>
    <n v="2"/>
  </r>
  <r>
    <x v="12"/>
    <s v="046101"/>
    <n v="3"/>
    <s v="046101"/>
    <n v="3"/>
  </r>
  <r>
    <x v="13"/>
    <s v="046101"/>
    <n v="8"/>
    <s v="045102"/>
    <n v="8"/>
  </r>
  <r>
    <x v="14"/>
    <s v="046102"/>
    <n v="5"/>
    <s v="045503"/>
    <n v="5"/>
  </r>
  <r>
    <x v="15"/>
    <s v="046102"/>
    <n v="12"/>
    <s v="045902"/>
    <n v="12"/>
  </r>
  <r>
    <x v="16"/>
    <s v="046102"/>
    <n v="35"/>
    <s v="045701"/>
    <n v="33"/>
  </r>
  <r>
    <x v="17"/>
    <s v="046103"/>
    <n v="61"/>
    <s v="045301"/>
    <n v="62"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  <r>
    <x v="18"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s v="045703"/>
    <n v="22"/>
    <n v="208"/>
    <n v="4576"/>
    <n v="23"/>
    <n v="1"/>
    <x v="0"/>
    <n v="23"/>
    <n v="1"/>
    <x v="0"/>
    <n v="23"/>
    <n v="1"/>
    <n v="208"/>
    <m/>
  </r>
  <r>
    <x v="1"/>
    <s v="046102"/>
    <n v="1"/>
    <n v="164.303"/>
    <n v="164.303"/>
    <n v="1"/>
    <n v="0"/>
    <x v="1"/>
    <n v="1"/>
    <n v="0"/>
    <x v="1"/>
    <n v="1"/>
    <n v="0"/>
    <n v="0"/>
    <m/>
  </r>
  <r>
    <x v="2"/>
    <s v="045701"/>
    <n v="33"/>
    <n v="106.208"/>
    <n v="3504.864"/>
    <n v="35"/>
    <n v="2"/>
    <x v="2"/>
    <n v="35"/>
    <n v="2"/>
    <x v="2"/>
    <n v="35"/>
    <n v="2"/>
    <n v="212.416"/>
    <m/>
  </r>
  <r>
    <x v="3"/>
    <s v="046101"/>
    <n v="1"/>
    <n v="98.67"/>
    <n v="98.67"/>
    <n v="1"/>
    <n v="0"/>
    <x v="1"/>
    <n v="1"/>
    <n v="0"/>
    <x v="1"/>
    <n v="1"/>
    <n v="0"/>
    <n v="0"/>
    <m/>
  </r>
  <r>
    <x v="4"/>
    <s v="045103"/>
    <n v="409"/>
    <n v="248.64"/>
    <n v="101693.75999999999"/>
    <n v="379"/>
    <n v="-30"/>
    <x v="3"/>
    <n v="377"/>
    <n v="-32"/>
    <x v="3"/>
    <n v="388"/>
    <n v="-21"/>
    <n v="-5221.4399999999996"/>
    <m/>
  </r>
  <r>
    <x v="5"/>
    <s v="045503"/>
    <n v="5"/>
    <n v="258.97399999999999"/>
    <n v="1294.8699999999999"/>
    <n v="5"/>
    <n v="0"/>
    <x v="1"/>
    <n v="5"/>
    <n v="0"/>
    <x v="1"/>
    <n v="5"/>
    <n v="0"/>
    <n v="0"/>
    <m/>
  </r>
  <r>
    <x v="6"/>
    <s v="045303"/>
    <n v="549"/>
    <n v="195.77600000000001"/>
    <n v="107481.024"/>
    <n v="554"/>
    <n v="5"/>
    <x v="4"/>
    <n v="505"/>
    <n v="-44"/>
    <x v="4"/>
    <n v="554"/>
    <n v="5"/>
    <n v="978.88000000000011"/>
    <m/>
  </r>
  <r>
    <x v="7"/>
    <s v="045102"/>
    <n v="8"/>
    <n v="273.88200000000001"/>
    <n v="2191.056"/>
    <n v="8"/>
    <n v="0"/>
    <x v="1"/>
    <n v="8"/>
    <n v="0"/>
    <x v="1"/>
    <n v="8"/>
    <n v="0"/>
    <n v="0"/>
    <m/>
  </r>
  <r>
    <x v="8"/>
    <s v="046101"/>
    <n v="6"/>
    <n v="278.13"/>
    <n v="1668.78"/>
    <n v="6"/>
    <n v="0"/>
    <x v="1"/>
    <n v="6"/>
    <n v="0"/>
    <x v="1"/>
    <n v="6"/>
    <n v="0"/>
    <n v="0"/>
    <m/>
  </r>
  <r>
    <x v="9"/>
    <s v="045301"/>
    <n v="62"/>
    <n v="331.47500000000002"/>
    <n v="20551.45"/>
    <n v="61"/>
    <n v="-1"/>
    <x v="5"/>
    <n v="60"/>
    <n v="-2"/>
    <x v="5"/>
    <n v="62"/>
    <n v="0"/>
    <n v="0"/>
    <m/>
  </r>
  <r>
    <x v="10"/>
    <s v="045501"/>
    <n v="527"/>
    <n v="269.18400000000003"/>
    <n v="141859.96800000002"/>
    <n v="289"/>
    <n v="-238"/>
    <x v="6"/>
    <n v="0"/>
    <n v="-527"/>
    <x v="6"/>
    <n v="511"/>
    <n v="-16"/>
    <n v="-4306.9440000000004"/>
    <m/>
  </r>
  <r>
    <x v="11"/>
    <s v="045302"/>
    <n v="177"/>
    <n v="113.08799999999999"/>
    <n v="20016.575999999997"/>
    <n v="185"/>
    <n v="8"/>
    <x v="7"/>
    <n v="185"/>
    <n v="8"/>
    <x v="7"/>
    <n v="185"/>
    <n v="8"/>
    <n v="904.70399999999995"/>
    <m/>
  </r>
  <r>
    <x v="12"/>
    <s v="045902"/>
    <n v="12"/>
    <n v="240.339"/>
    <n v="2884.0680000000002"/>
    <n v="12"/>
    <n v="0"/>
    <x v="1"/>
    <n v="12"/>
    <n v="0"/>
    <x v="1"/>
    <n v="12"/>
    <n v="0"/>
    <n v="0"/>
    <m/>
  </r>
  <r>
    <x v="13"/>
    <s v="046103"/>
    <n v="1"/>
    <n v="840.28700000000003"/>
    <n v="840.28700000000003"/>
    <n v="1"/>
    <n v="0"/>
    <x v="1"/>
    <n v="1"/>
    <n v="0"/>
    <x v="1"/>
    <n v="1"/>
    <n v="0"/>
    <n v="0"/>
    <m/>
  </r>
  <r>
    <x v="14"/>
    <s v="046101"/>
    <n v="3"/>
    <n v="119.789"/>
    <n v="359.36700000000002"/>
    <n v="3"/>
    <n v="0"/>
    <x v="1"/>
    <n v="3"/>
    <n v="0"/>
    <x v="1"/>
    <n v="3"/>
    <n v="0"/>
    <n v="0"/>
    <m/>
  </r>
  <r>
    <x v="15"/>
    <s v="046103"/>
    <n v="1"/>
    <n v="357.88900000000001"/>
    <n v="357.88900000000001"/>
    <n v="0"/>
    <n v="-1"/>
    <x v="8"/>
    <n v="0"/>
    <n v="-1"/>
    <x v="8"/>
    <n v="0"/>
    <n v="-1"/>
    <n v="-357.88900000000001"/>
    <m/>
  </r>
  <r>
    <x v="16"/>
    <s v="045902"/>
    <n v="1"/>
    <n v="147.67400000000001"/>
    <n v="147.67400000000001"/>
    <n v="2"/>
    <n v="1"/>
    <x v="9"/>
    <n v="2"/>
    <n v="1"/>
    <x v="9"/>
    <n v="2"/>
    <n v="1"/>
    <n v="147.67400000000001"/>
    <m/>
  </r>
  <r>
    <x v="17"/>
    <s v="046101"/>
    <n v="2"/>
    <n v="28.404"/>
    <n v="56.808"/>
    <n v="2"/>
    <n v="0"/>
    <x v="1"/>
    <n v="2"/>
    <n v="0"/>
    <x v="1"/>
    <n v="2"/>
    <n v="0"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A86E05-13F9-4E6C-87AF-8910A9893194}" name="PivotTable1" cacheId="26" applyNumberFormats="0" applyBorderFormats="0" applyFontFormats="0" applyPatternFormats="0" applyAlignmentFormats="0" applyWidthHeightFormats="1" dataCaption="Values" updatedVersion="6" minRefreshableVersion="3" showCalcMbrs="0" showDrill="0" showDataTips="0" itemPrintTitles="1" createdVersion="3" indent="0" compact="0" compactData="0" gridDropZones="1" multipleFieldFilters="0">
  <location ref="A3:D24" firstHeaderRow="2" firstDataRow="2" firstDataCol="3"/>
  <pivotFields count="5">
    <pivotField axis="axisRow" compact="0" outline="0" showAll="0" sortType="descending" defaultSubtotal="0">
      <items count="22">
        <item x="18"/>
        <item m="1" x="21"/>
        <item m="1" x="19"/>
        <item m="1"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598">
        <item m="1" x="228"/>
        <item m="1" x="511"/>
        <item m="1" x="521"/>
        <item m="1" x="240"/>
        <item m="1" x="204"/>
        <item m="1" x="215"/>
        <item m="1" x="497"/>
        <item m="1" x="281"/>
        <item m="1" x="561"/>
        <item m="1" x="270"/>
        <item m="1" x="550"/>
        <item m="1" x="258"/>
        <item m="1" x="538"/>
        <item m="1" x="249"/>
        <item m="1" x="291"/>
        <item m="1" x="580"/>
        <item m="1" x="12"/>
        <item m="1" x="300"/>
        <item m="1" x="323"/>
        <item m="1" x="311"/>
        <item m="1" x="591"/>
        <item m="1" x="61"/>
        <item m="1" x="46"/>
        <item m="1" x="355"/>
        <item m="1" x="33"/>
        <item m="1" x="372"/>
        <item m="1" x="341"/>
        <item m="1" x="329"/>
        <item m="1" x="193"/>
        <item m="1" x="477"/>
        <item m="1" x="178"/>
        <item m="1" x="466"/>
        <item m="1" x="167"/>
        <item m="1" x="455"/>
        <item m="1" x="158"/>
        <item m="1" x="242"/>
        <item m="1" x="522"/>
        <item m="1" x="230"/>
        <item m="1" x="513"/>
        <item m="1" x="218"/>
        <item m="1" x="500"/>
        <item m="1" x="206"/>
        <item m="1" x="345"/>
        <item m="1" x="36"/>
        <item m="1" x="332"/>
        <item m="1" x="24"/>
        <item m="1" x="324"/>
        <item m="1" x="13"/>
        <item m="1" x="312"/>
        <item m="1" x="283"/>
        <item m="1" x="563"/>
        <item m="1" x="271"/>
        <item m="1" x="552"/>
        <item m="1" x="260"/>
        <item m="1" x="540"/>
        <item m="1" x="251"/>
        <item m="1" x="356"/>
        <item m="1" x="62"/>
        <item m="1" x="373"/>
        <item m="1" x="76"/>
        <item m="1" x="386"/>
        <item m="1" x="90"/>
        <item m="1" x="399"/>
        <item m="1" x="503"/>
        <item m="1" x="208"/>
        <item m="1" x="492"/>
        <item m="1" x="194"/>
        <item m="1" x="478"/>
        <item m="1" x="179"/>
        <item x="8"/>
        <item m="1" x="263"/>
        <item m="1" x="243"/>
        <item m="1" x="231"/>
        <item m="1" x="533"/>
        <item m="1" x="543"/>
        <item m="1" x="523"/>
        <item m="1" x="253"/>
        <item m="1" x="304"/>
        <item m="1" x="584"/>
        <item m="1" x="294"/>
        <item m="1" x="574"/>
        <item m="1" x="284"/>
        <item m="1" x="564"/>
        <item m="1" x="272"/>
        <item m="1" x="333"/>
        <item m="1" x="14"/>
        <item m="1" x="25"/>
        <item m="1" x="325"/>
        <item m="1" x="313"/>
        <item m="1" x="38"/>
        <item m="1" x="347"/>
        <item m="1" x="374"/>
        <item m="1" x="77"/>
        <item m="1" x="387"/>
        <item m="1" x="400"/>
        <item m="1" x="357"/>
        <item m="1" x="63"/>
        <item m="1" x="91"/>
        <item m="1" x="483"/>
        <item m="1" x="184"/>
        <item m="1" x="470"/>
        <item m="1" x="171"/>
        <item m="1" x="368"/>
        <item m="1" x="458"/>
        <item m="1" x="160"/>
        <item m="1" x="402"/>
        <item m="1" x="389"/>
        <item m="1" x="80"/>
        <item m="1" x="379"/>
        <item m="1" x="68"/>
        <item m="1" x="351"/>
        <item m="1" x="42"/>
        <item m="1" x="337"/>
        <item m="1" x="28"/>
        <item m="1" x="327"/>
        <item m="1" x="18"/>
        <item m="1" x="317"/>
        <item m="1" x="336"/>
        <item m="1" x="41"/>
        <item m="1" x="350"/>
        <item m="1" x="52"/>
        <item m="1" x="362"/>
        <item m="1" x="69"/>
        <item m="1" x="380"/>
        <item m="1" x="20"/>
        <item m="1" x="319"/>
        <item m="1" x="597"/>
        <item m="1" x="308"/>
        <item m="1" x="588"/>
        <item m="1" x="297"/>
        <item m="1" x="309"/>
        <item m="1" x="589"/>
        <item m="1" x="298"/>
        <item m="1" x="577"/>
        <item m="1" x="288"/>
        <item m="1" x="568"/>
        <item m="1" x="275"/>
        <item m="1" x="290"/>
        <item m="1" x="570"/>
        <item m="1" x="277"/>
        <item m="1" x="557"/>
        <item m="1" x="267"/>
        <item m="1" x="547"/>
        <item m="1" x="255"/>
        <item m="1" x="268"/>
        <item m="1" x="548"/>
        <item m="1" x="256"/>
        <item m="1" x="536"/>
        <item m="1" x="527"/>
        <item m="1" x="234"/>
        <item m="1" x="248"/>
        <item m="1" x="236"/>
        <item m="1" x="518"/>
        <item m="1" x="223"/>
        <item m="1" x="505"/>
        <item m="1" x="210"/>
        <item m="1" x="224"/>
        <item m="1" x="506"/>
        <item m="1" x="211"/>
        <item m="1" x="493"/>
        <item m="1" x="197"/>
        <item m="1" x="480"/>
        <item m="1" x="181"/>
        <item m="1" x="199"/>
        <item m="1" x="482"/>
        <item m="1" x="183"/>
        <item m="1" x="469"/>
        <item m="1" x="170"/>
        <item m="1" x="457"/>
        <item m="1" x="159"/>
        <item m="1" x="401"/>
        <item m="1" x="92"/>
        <item m="1" x="388"/>
        <item m="1" x="78"/>
        <item m="1" x="376"/>
        <item m="1" x="65"/>
        <item m="1" x="359"/>
        <item m="1" x="378"/>
        <item m="1" x="67"/>
        <item m="1" x="361"/>
        <item m="1" x="51"/>
        <item m="1" x="348"/>
        <item m="1" x="39"/>
        <item m="1" x="334"/>
        <item m="1" x="314"/>
        <item m="1" x="15"/>
        <item m="1" x="326"/>
        <item m="1" x="26"/>
        <item m="1" x="335"/>
        <item m="1" x="349"/>
        <item m="1" x="40"/>
        <item m="1" x="17"/>
        <item m="1" x="316"/>
        <item m="1" x="595"/>
        <item m="1" x="305"/>
        <item m="1" x="585"/>
        <item m="1" x="295"/>
        <item m="1" x="565"/>
        <item m="1" x="285"/>
        <item m="1" x="575"/>
        <item m="1" x="296"/>
        <item m="1" x="587"/>
        <item m="1" x="307"/>
        <item m="1" x="287"/>
        <item m="1" x="567"/>
        <item m="1" x="274"/>
        <item m="1" x="555"/>
        <item m="1" x="264"/>
        <item m="1" x="544"/>
        <item m="1" x="254"/>
        <item m="1" x="266"/>
        <item m="1" x="546"/>
        <item m="1" x="534"/>
        <item m="1" x="244"/>
        <item m="1" x="524"/>
        <item m="1" x="246"/>
        <item m="1" x="526"/>
        <item m="1" x="233"/>
        <item m="1" x="516"/>
        <item m="1" x="221"/>
        <item m="1" x="504"/>
        <item m="1" x="209"/>
        <item m="1" x="195"/>
        <item m="1" x="145"/>
        <item m="1" x="437"/>
        <item m="1" x="138"/>
        <item m="1" x="144"/>
        <item m="1" x="436"/>
        <item m="1" x="137"/>
        <item m="1" x="431"/>
        <item m="1" x="132"/>
        <item m="1" x="427"/>
        <item m="1" x="432"/>
        <item m="1" x="133"/>
        <item m="1" x="126"/>
        <item m="1" x="121"/>
        <item m="1" x="173"/>
        <item m="1" x="418"/>
        <item m="1" x="115"/>
        <item m="1" x="460"/>
        <item m="1" x="414"/>
        <item m="1" x="162"/>
        <item m="1" x="109"/>
        <item m="1" x="451"/>
        <item m="1" x="409"/>
        <item m="1" x="102"/>
        <item m="1" x="155"/>
        <item m="1" x="95"/>
        <item m="1" x="392"/>
        <item m="1" x="83"/>
        <item m="1" x="381"/>
        <item m="1" x="445"/>
        <item m="1" x="71"/>
        <item m="1" x="364"/>
        <item m="1" x="54"/>
        <item m="1" x="150"/>
        <item m="1" x="225"/>
        <item m="1" x="507"/>
        <item m="1" x="212"/>
        <item m="1" x="494"/>
        <item m="1" x="201"/>
        <item m="1" x="485"/>
        <item m="1" x="186"/>
        <item m="1" x="175"/>
        <item m="1" x="462"/>
        <item m="1" x="164"/>
        <item m="1" x="452"/>
        <item m="1" x="156"/>
        <item m="1" x="447"/>
        <item m="1" x="151"/>
        <item m="1" x="226"/>
        <item m="1" x="508"/>
        <item m="1" x="213"/>
        <item m="1" x="495"/>
        <item m="1" x="202"/>
        <item m="1" x="486"/>
        <item m="1" x="187"/>
        <item m="1" x="96"/>
        <item m="1" x="394"/>
        <item m="1" x="85"/>
        <item m="1" x="382"/>
        <item m="1" x="72"/>
        <item m="1" x="365"/>
        <item m="1" x="55"/>
        <item m="1" x="123"/>
        <item m="1" x="420"/>
        <item m="1" x="117"/>
        <item m="1" x="415"/>
        <item m="1" x="110"/>
        <item m="1" x="410"/>
        <item m="1" x="103"/>
        <item m="1" x="147"/>
        <item m="1" x="439"/>
        <item m="1" x="140"/>
        <item m="1" x="433"/>
        <item m="1" x="134"/>
        <item m="1" x="428"/>
        <item m="1" x="127"/>
        <item m="1" x="464"/>
        <item m="1" x="166"/>
        <item m="1" x="453"/>
        <item m="1" x="157"/>
        <item m="1" x="448"/>
        <item m="1" x="509"/>
        <item m="1" x="214"/>
        <item m="1" x="496"/>
        <item m="1" x="203"/>
        <item m="1" x="488"/>
        <item m="1" x="189"/>
        <item m="1" x="396"/>
        <item m="1" x="87"/>
        <item m="1" x="383"/>
        <item m="1" x="73"/>
        <item m="1" x="367"/>
        <item m="1" x="57"/>
        <item m="1" x="86"/>
        <item m="1" x="422"/>
        <item m="1" x="119"/>
        <item m="1" x="416"/>
        <item m="1" x="112"/>
        <item m="1" x="412"/>
        <item m="1" x="105"/>
        <item m="1" x="142"/>
        <item m="1" x="434"/>
        <item m="1" x="135"/>
        <item m="1" x="129"/>
        <item m="1" x="450"/>
        <item m="1" x="153"/>
        <item m="1" x="443"/>
        <item m="1" x="148"/>
        <item m="1" x="440"/>
        <item m="1" x="141"/>
        <item m="1" x="430"/>
        <item m="1" x="130"/>
        <item m="1" x="487"/>
        <item m="1" x="188"/>
        <item m="1" x="425"/>
        <item m="1" x="124"/>
        <item m="1" x="421"/>
        <item m="1" x="472"/>
        <item m="1" x="118"/>
        <item m="1" x="174"/>
        <item m="1" x="113"/>
        <item m="1" x="413"/>
        <item m="1" x="106"/>
        <item m="1" x="406"/>
        <item m="1" x="97"/>
        <item m="1" x="395"/>
        <item m="1" x="369"/>
        <item m="1" x="58"/>
        <item m="1" x="461"/>
        <item m="1" x="45"/>
        <item m="1" x="340"/>
        <item m="1" x="163"/>
        <item m="1" x="31"/>
        <item m="1" x="366"/>
        <item m="1" x="56"/>
        <item m="1" x="353"/>
        <item m="1" x="44"/>
        <item m="1" x="339"/>
        <item m="1" x="111"/>
        <item m="1" x="411"/>
        <item m="1" x="104"/>
        <item m="1" x="405"/>
        <item m="1" x="489"/>
        <item m="1" x="190"/>
        <item m="1" x="473"/>
        <item m="1" x="393"/>
        <item m="1" x="84"/>
        <item m="1" x="116"/>
        <item m="1" x="419"/>
        <item m="1" x="122"/>
        <item m="1" x="424"/>
        <item m="1" x="128"/>
        <item m="1" x="429"/>
        <item m="1" x="449"/>
        <item m="1" x="152"/>
        <item m="1" x="442"/>
        <item m="1" x="146"/>
        <item m="1" x="438"/>
        <item m="1" x="139"/>
        <item m="1" x="463"/>
        <item m="1" x="176"/>
        <item m="1" x="165"/>
        <item m="1" x="107"/>
        <item m="1" x="407"/>
        <item m="1" x="100"/>
        <item m="1" x="403"/>
        <item m="1" x="93"/>
        <item m="1" x="390"/>
        <item m="1" x="81"/>
        <item m="1" x="131"/>
        <item m="1" x="426"/>
        <item m="1" x="125"/>
        <item m="1" x="423"/>
        <item m="1" x="120"/>
        <item m="1" x="417"/>
        <item m="1" x="114"/>
        <item m="1" x="154"/>
        <item m="1" x="444"/>
        <item m="1" x="149"/>
        <item m="1" x="441"/>
        <item m="1" x="143"/>
        <item m="1" x="435"/>
        <item m="1" x="136"/>
        <item m="1" x="200"/>
        <item m="1" x="484"/>
        <item m="1" x="185"/>
        <item m="1" x="471"/>
        <item m="1" x="172"/>
        <item m="1" x="459"/>
        <item m="1" x="161"/>
        <item m="1" x="70"/>
        <item m="1" x="363"/>
        <item m="1" x="53"/>
        <item m="1" x="352"/>
        <item m="1" x="43"/>
        <item m="1" x="338"/>
        <item m="1" x="30"/>
        <item m="1" x="108"/>
        <item m="1" x="408"/>
        <item m="1" x="101"/>
        <item m="1" x="404"/>
        <item m="1" x="94"/>
        <item m="1" x="391"/>
        <item m="1" x="82"/>
        <item m="1" x="64"/>
        <item m="1" x="344"/>
        <item m="1" x="16"/>
        <item m="1" x="262"/>
        <item m="1" x="50"/>
        <item m="1" x="569"/>
        <item m="1" x="247"/>
        <item m="1" x="525"/>
        <item m="1" x="360"/>
        <item m="1" x="265"/>
        <item m="1" x="29"/>
        <item m="1" x="19"/>
        <item m="1" x="556"/>
        <item m="1" x="276"/>
        <item m="1" x="27"/>
        <item m="1" x="289"/>
        <item m="1" x="328"/>
        <item m="1" x="180"/>
        <item m="1" x="481"/>
        <item m="1" x="318"/>
        <item m="1" x="196"/>
        <item m="1" x="222"/>
        <item m="1" x="594"/>
        <item m="1" x="286"/>
        <item m="1" x="528"/>
        <item m="1" x="537"/>
        <item m="1" x="517"/>
        <item m="1" x="232"/>
        <item m="1" x="576"/>
        <item m="1" x="315"/>
        <item m="1" x="66"/>
        <item m="1" x="182"/>
        <item m="1" x="303"/>
        <item m="1" x="346"/>
        <item m="1" x="79"/>
        <item m="1" x="596"/>
        <item m="1" x="198"/>
        <item m="1" x="377"/>
        <item m="1" x="273"/>
        <item m="1" x="49"/>
        <item m="1" x="535"/>
        <item m="1" x="554"/>
        <item m="1" x="479"/>
        <item m="1" x="358"/>
        <item m="1" x="566"/>
        <item m="1" x="583"/>
        <item m="1" x="446"/>
        <item m="1" x="467"/>
        <item m="1" x="502"/>
        <item m="1" x="235"/>
        <item m="1" x="245"/>
        <item m="1" x="375"/>
        <item m="1" x="578"/>
        <item m="1" x="468"/>
        <item m="1" x="220"/>
        <item m="1" x="542"/>
        <item m="1" x="515"/>
        <item m="1" x="169"/>
        <item m="1" x="37"/>
        <item m="1" x="168"/>
        <item m="1" x="586"/>
        <item m="1" x="306"/>
        <item m="1" x="545"/>
        <item m="1" x="456"/>
        <item m="1" x="551"/>
        <item m="1" x="74"/>
        <item m="1" x="530"/>
        <item m="1" x="259"/>
        <item m="1" x="491"/>
        <item m="1" x="75"/>
        <item m="1" x="331"/>
        <item m="1" x="532"/>
        <item m="1" x="252"/>
        <item m="1" x="9"/>
        <item m="1" x="302"/>
        <item m="1" x="48"/>
        <item m="1" x="219"/>
        <item m="1" x="342"/>
        <item m="1" x="320"/>
        <item m="1" x="397"/>
        <item m="1" x="191"/>
        <item m="1" x="330"/>
        <item m="1" x="292"/>
        <item m="1" x="475"/>
        <item m="1" x="35"/>
        <item m="1" x="384"/>
        <item m="1" x="205"/>
        <item m="1" x="490"/>
        <item m="1" x="23"/>
        <item m="1" x="343"/>
        <item m="1" x="541"/>
        <item m="1" x="250"/>
        <item m="1" x="237"/>
        <item m="1" x="571"/>
        <item m="1" x="371"/>
        <item m="1" x="89"/>
        <item m="1" x="34"/>
        <item m="1" x="581"/>
        <item m="1" x="98"/>
        <item m="1" x="512"/>
        <item m="1" x="239"/>
        <item m="1" x="514"/>
        <item m="1" x="88"/>
        <item m="1" x="539"/>
        <item m="1" x="572"/>
        <item m="1" x="293"/>
        <item m="1" x="553"/>
        <item m="1" x="216"/>
        <item m="1" x="280"/>
        <item m="1" x="21"/>
        <item m="1" x="207"/>
        <item m="1" x="498"/>
        <item m="1" x="301"/>
        <item m="1" x="385"/>
        <item m="1" x="278"/>
        <item m="1" x="593"/>
        <item m="1" x="99"/>
        <item m="1" x="398"/>
        <item m="1" x="261"/>
        <item m="1" x="370"/>
        <item m="1" x="11"/>
        <item m="1" x="47"/>
        <item m="1" x="501"/>
        <item m="1" x="592"/>
        <item m="1" x="322"/>
        <item m="1" x="558"/>
        <item m="1" x="192"/>
        <item m="1" x="520"/>
        <item m="1" x="582"/>
        <item m="1" x="60"/>
        <item m="1" x="474"/>
        <item m="1" x="560"/>
        <item m="1" x="257"/>
        <item m="1" x="177"/>
        <item m="1" x="499"/>
        <item m="1" x="10"/>
        <item m="1" x="573"/>
        <item m="1" x="282"/>
        <item m="1" x="562"/>
        <item m="1" x="590"/>
        <item m="1" x="519"/>
        <item m="1" x="299"/>
        <item m="1" x="454"/>
        <item m="1" x="465"/>
        <item m="1" x="241"/>
        <item m="1" x="529"/>
        <item m="1" x="229"/>
        <item m="1" x="32"/>
        <item m="1" x="217"/>
        <item m="1" x="559"/>
        <item m="1" x="238"/>
        <item m="1" x="510"/>
        <item m="1" x="310"/>
        <item m="1" x="59"/>
        <item m="1" x="476"/>
        <item m="1" x="531"/>
        <item m="1" x="354"/>
        <item m="1" x="579"/>
        <item m="1" x="269"/>
        <item m="1" x="549"/>
        <item m="1" x="279"/>
        <item m="1" x="227"/>
        <item m="1" x="321"/>
        <item m="1" x="22"/>
        <item x="0"/>
        <item x="1"/>
        <item x="2"/>
        <item x="3"/>
        <item x="4"/>
        <item x="5"/>
        <item x="6"/>
        <item x="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600">
        <item x="8"/>
        <item m="1" x="232"/>
        <item m="1" x="511"/>
        <item m="1" x="523"/>
        <item m="1" x="244"/>
        <item m="1" x="208"/>
        <item m="1" x="219"/>
        <item m="1" x="498"/>
        <item m="1" x="541"/>
        <item m="1" x="284"/>
        <item m="1" x="564"/>
        <item m="1" x="273"/>
        <item m="1" x="553"/>
        <item m="1" x="261"/>
        <item m="1" x="252"/>
        <item m="1" x="294"/>
        <item m="1" x="583"/>
        <item m="1" x="18"/>
        <item m="1" x="303"/>
        <item m="1" x="326"/>
        <item m="1" x="314"/>
        <item m="1" x="593"/>
        <item m="1" x="53"/>
        <item m="1" x="68"/>
        <item m="1" x="359"/>
        <item m="1" x="39"/>
        <item m="1" x="375"/>
        <item m="1" x="345"/>
        <item m="1" x="333"/>
        <item m="1" x="198"/>
        <item m="1" x="478"/>
        <item m="1" x="183"/>
        <item m="1" x="467"/>
        <item m="1" x="172"/>
        <item m="1" x="456"/>
        <item m="1" x="163"/>
        <item m="1" x="245"/>
        <item m="1" x="524"/>
        <item m="1" x="234"/>
        <item m="1" x="514"/>
        <item m="1" x="222"/>
        <item m="1" x="501"/>
        <item m="1" x="210"/>
        <item m="1" x="349"/>
        <item m="1" x="42"/>
        <item m="1" x="336"/>
        <item m="1" x="30"/>
        <item m="1" x="315"/>
        <item m="1" x="327"/>
        <item m="1" x="19"/>
        <item m="1" x="286"/>
        <item m="1" x="566"/>
        <item m="1" x="274"/>
        <item m="1" x="555"/>
        <item m="1" x="263"/>
        <item m="1" x="543"/>
        <item m="1" x="254"/>
        <item m="1" x="360"/>
        <item m="1" x="69"/>
        <item m="1" x="376"/>
        <item m="1" x="82"/>
        <item m="1" x="389"/>
        <item m="1" x="96"/>
        <item m="1" x="402"/>
        <item m="1" x="504"/>
        <item m="1" x="212"/>
        <item m="1" x="493"/>
        <item m="1" x="199"/>
        <item m="1" x="479"/>
        <item m="1" x="184"/>
        <item x="14"/>
        <item m="1" x="246"/>
        <item m="1" x="235"/>
        <item m="1" x="266"/>
        <item m="1" x="536"/>
        <item m="1" x="546"/>
        <item m="1" x="525"/>
        <item m="1" x="256"/>
        <item m="1" x="307"/>
        <item m="1" x="586"/>
        <item m="1" x="297"/>
        <item m="1" x="577"/>
        <item m="1" x="287"/>
        <item m="1" x="567"/>
        <item m="1" x="275"/>
        <item m="1" x="337"/>
        <item m="1" x="20"/>
        <item m="1" x="31"/>
        <item m="1" x="328"/>
        <item m="1" x="316"/>
        <item m="1" x="44"/>
        <item m="1" x="351"/>
        <item m="1" x="377"/>
        <item m="1" x="83"/>
        <item m="1" x="390"/>
        <item m="1" x="403"/>
        <item m="1" x="70"/>
        <item m="1" x="97"/>
        <item m="1" x="361"/>
        <item m="1" x="484"/>
        <item m="1" x="189"/>
        <item m="1" x="471"/>
        <item m="1" x="176"/>
        <item m="1" x="459"/>
        <item m="1" x="165"/>
        <item m="1" x="405"/>
        <item m="1" x="392"/>
        <item m="1" x="86"/>
        <item m="1" x="382"/>
        <item m="1" x="75"/>
        <item m="1" x="355"/>
        <item m="1" x="48"/>
        <item m="1" x="341"/>
        <item m="1" x="34"/>
        <item m="1" x="331"/>
        <item m="1" x="24"/>
        <item m="1" x="320"/>
        <item m="1" x="340"/>
        <item m="1" x="47"/>
        <item m="1" x="354"/>
        <item m="1" x="59"/>
        <item m="1" x="366"/>
        <item m="1" x="76"/>
        <item m="1" x="383"/>
        <item m="1" x="26"/>
        <item m="1" x="322"/>
        <item m="1" x="599"/>
        <item m="1" x="311"/>
        <item m="1" x="590"/>
        <item m="1" x="300"/>
        <item m="1" x="312"/>
        <item m="1" x="591"/>
        <item m="1" x="301"/>
        <item m="1" x="580"/>
        <item m="1" x="291"/>
        <item m="1" x="571"/>
        <item m="1" x="278"/>
        <item m="1" x="293"/>
        <item m="1" x="573"/>
        <item m="1" x="280"/>
        <item m="1" x="560"/>
        <item m="1" x="270"/>
        <item m="1" x="550"/>
        <item m="1" x="258"/>
        <item m="1" x="271"/>
        <item m="1" x="551"/>
        <item m="1" x="259"/>
        <item m="1" x="539"/>
        <item m="1" x="529"/>
        <item m="1" x="238"/>
        <item m="1" x="251"/>
        <item m="1" x="531"/>
        <item m="1" x="240"/>
        <item m="1" x="519"/>
        <item m="1" x="227"/>
        <item m="1" x="506"/>
        <item m="1" x="214"/>
        <item m="1" x="228"/>
        <item m="1" x="507"/>
        <item m="1" x="215"/>
        <item m="1" x="494"/>
        <item m="1" x="202"/>
        <item m="1" x="481"/>
        <item m="1" x="186"/>
        <item m="1" x="204"/>
        <item m="1" x="483"/>
        <item m="1" x="188"/>
        <item m="1" x="470"/>
        <item m="1" x="175"/>
        <item m="1" x="458"/>
        <item m="1" x="164"/>
        <item m="1" x="404"/>
        <item m="1" x="98"/>
        <item m="1" x="391"/>
        <item m="1" x="84"/>
        <item m="1" x="379"/>
        <item m="1" x="72"/>
        <item m="1" x="363"/>
        <item m="1" x="381"/>
        <item m="1" x="74"/>
        <item m="1" x="365"/>
        <item m="1" x="58"/>
        <item m="1" x="352"/>
        <item m="1" x="45"/>
        <item m="1" x="338"/>
        <item m="1" x="317"/>
        <item m="1" x="21"/>
        <item m="1" x="329"/>
        <item m="1" x="32"/>
        <item m="1" x="339"/>
        <item m="1" x="353"/>
        <item m="1" x="46"/>
        <item m="1" x="23"/>
        <item m="1" x="319"/>
        <item m="1" x="597"/>
        <item m="1" x="308"/>
        <item m="1" x="587"/>
        <item m="1" x="298"/>
        <item m="1" x="568"/>
        <item m="1" x="288"/>
        <item m="1" x="578"/>
        <item m="1" x="299"/>
        <item m="1" x="589"/>
        <item m="1" x="310"/>
        <item m="1" x="290"/>
        <item m="1" x="570"/>
        <item m="1" x="277"/>
        <item m="1" x="558"/>
        <item m="1" x="267"/>
        <item m="1" x="547"/>
        <item m="1" x="257"/>
        <item m="1" x="269"/>
        <item m="1" x="549"/>
        <item m="1" x="537"/>
        <item m="1" x="247"/>
        <item m="1" x="526"/>
        <item m="1" x="249"/>
        <item m="1" x="528"/>
        <item m="1" x="237"/>
        <item m="1" x="517"/>
        <item m="1" x="225"/>
        <item m="1" x="505"/>
        <item m="1" x="213"/>
        <item m="1" x="200"/>
        <item m="1" x="150"/>
        <item m="1" x="439"/>
        <item m="1" x="143"/>
        <item m="1" x="149"/>
        <item m="1" x="438"/>
        <item m="1" x="142"/>
        <item m="1" x="433"/>
        <item m="1" x="137"/>
        <item m="1" x="430"/>
        <item m="1" x="434"/>
        <item m="1" x="138"/>
        <item m="1" x="132"/>
        <item m="1" x="421"/>
        <item m="1" x="178"/>
        <item m="1" x="127"/>
        <item m="1" x="121"/>
        <item m="1" x="461"/>
        <item m="1" x="417"/>
        <item m="1" x="167"/>
        <item m="1" x="115"/>
        <item m="1" x="452"/>
        <item m="1" x="412"/>
        <item m="1" x="108"/>
        <item m="1" x="160"/>
        <item m="1" x="101"/>
        <item m="1" x="395"/>
        <item m="1" x="89"/>
        <item m="1" x="384"/>
        <item m="1" x="447"/>
        <item m="1" x="368"/>
        <item m="1" x="61"/>
        <item m="1" x="155"/>
        <item m="1" x="229"/>
        <item m="1" x="508"/>
        <item m="1" x="216"/>
        <item m="1" x="495"/>
        <item m="1" x="205"/>
        <item m="1" x="486"/>
        <item m="1" x="191"/>
        <item m="1" x="180"/>
        <item m="1" x="463"/>
        <item m="1" x="169"/>
        <item m="1" x="453"/>
        <item m="1" x="161"/>
        <item m="1" x="448"/>
        <item m="1" x="156"/>
        <item m="1" x="230"/>
        <item m="1" x="509"/>
        <item m="1" x="217"/>
        <item m="1" x="496"/>
        <item m="1" x="487"/>
        <item m="1" x="206"/>
        <item m="1" x="192"/>
        <item m="1" x="102"/>
        <item m="1" x="397"/>
        <item m="1" x="91"/>
        <item m="1" x="385"/>
        <item m="1" x="78"/>
        <item m="1" x="369"/>
        <item m="1" x="62"/>
        <item m="1" x="129"/>
        <item m="1" x="423"/>
        <item m="1" x="123"/>
        <item m="1" x="418"/>
        <item m="1" x="116"/>
        <item m="1" x="413"/>
        <item m="1" x="109"/>
        <item m="1" x="152"/>
        <item m="1" x="441"/>
        <item m="1" x="145"/>
        <item m="1" x="435"/>
        <item m="1" x="139"/>
        <item m="1" x="431"/>
        <item m="1" x="465"/>
        <item m="1" x="171"/>
        <item m="1" x="454"/>
        <item m="1" x="162"/>
        <item m="1" x="449"/>
        <item m="1" x="218"/>
        <item m="1" x="497"/>
        <item m="1" x="207"/>
        <item m="1" x="489"/>
        <item m="1" x="194"/>
        <item m="1" x="399"/>
        <item m="1" x="93"/>
        <item m="1" x="386"/>
        <item m="1" x="79"/>
        <item m="1" x="371"/>
        <item m="1" x="64"/>
        <item m="1" x="134"/>
        <item m="1" x="425"/>
        <item m="1" x="125"/>
        <item m="1" x="419"/>
        <item m="1" x="118"/>
        <item m="1" x="415"/>
        <item m="1" x="111"/>
        <item m="1" x="147"/>
        <item m="1" x="436"/>
        <item m="1" x="140"/>
        <item m="1" x="451"/>
        <item m="1" x="158"/>
        <item m="1" x="445"/>
        <item m="1" x="153"/>
        <item m="1" x="442"/>
        <item m="1" x="146"/>
        <item m="1" x="135"/>
        <item m="1" x="488"/>
        <item m="1" x="193"/>
        <item m="1" x="428"/>
        <item m="1" x="130"/>
        <item m="1" x="424"/>
        <item m="1" x="473"/>
        <item m="1" x="124"/>
        <item m="1" x="179"/>
        <item m="1" x="119"/>
        <item m="1" x="416"/>
        <item m="1" x="112"/>
        <item m="1" x="409"/>
        <item m="1" x="398"/>
        <item m="1" x="103"/>
        <item m="1" x="92"/>
        <item m="1" x="65"/>
        <item m="1" x="372"/>
        <item m="1" x="462"/>
        <item m="1" x="37"/>
        <item m="1" x="51"/>
        <item m="1" x="344"/>
        <item m="1" x="168"/>
        <item m="1" x="370"/>
        <item m="1" x="63"/>
        <item m="1" x="357"/>
        <item m="1" x="50"/>
        <item m="1" x="358"/>
        <item m="1" x="343"/>
        <item m="1" x="117"/>
        <item m="1" x="414"/>
        <item m="1" x="110"/>
        <item m="1" x="408"/>
        <item m="1" x="490"/>
        <item m="1" x="195"/>
        <item m="1" x="474"/>
        <item m="1" x="396"/>
        <item m="1" x="90"/>
        <item m="1" x="122"/>
        <item m="1" x="422"/>
        <item m="1" x="128"/>
        <item m="1" x="427"/>
        <item m="1" x="133"/>
        <item m="1" x="432"/>
        <item m="1" x="450"/>
        <item m="1" x="157"/>
        <item m="1" x="444"/>
        <item m="1" x="151"/>
        <item m="1" x="440"/>
        <item m="1" x="144"/>
        <item m="1" x="464"/>
        <item m="1" x="181"/>
        <item m="1" x="170"/>
        <item m="1" x="113"/>
        <item m="1" x="410"/>
        <item m="1" x="87"/>
        <item m="1" x="106"/>
        <item m="1" x="406"/>
        <item m="1" x="99"/>
        <item m="1" x="126"/>
        <item m="1" x="393"/>
        <item m="1" x="136"/>
        <item m="1" x="429"/>
        <item m="1" x="131"/>
        <item m="1" x="426"/>
        <item m="1" x="420"/>
        <item m="1" x="120"/>
        <item m="1" x="159"/>
        <item m="1" x="446"/>
        <item m="1" x="154"/>
        <item m="1" x="443"/>
        <item m="1" x="148"/>
        <item m="1" x="437"/>
        <item m="1" x="141"/>
        <item m="1" x="485"/>
        <item m="1" x="190"/>
        <item m="1" x="472"/>
        <item m="1" x="177"/>
        <item m="1" x="460"/>
        <item m="1" x="166"/>
        <item m="1" x="77"/>
        <item m="1" x="367"/>
        <item m="1" x="60"/>
        <item m="1" x="356"/>
        <item m="1" x="49"/>
        <item m="1" x="342"/>
        <item m="1" x="36"/>
        <item m="1" x="114"/>
        <item m="1" x="411"/>
        <item m="1" x="107"/>
        <item m="1" x="407"/>
        <item m="1" x="100"/>
        <item m="1" x="394"/>
        <item m="1" x="88"/>
        <item m="1" x="71"/>
        <item m="1" x="348"/>
        <item m="1" x="22"/>
        <item m="1" x="265"/>
        <item m="1" x="57"/>
        <item m="1" x="572"/>
        <item m="1" x="250"/>
        <item m="1" x="527"/>
        <item m="1" x="364"/>
        <item m="1" x="268"/>
        <item m="1" x="25"/>
        <item m="1" x="559"/>
        <item m="1" x="279"/>
        <item m="1" x="33"/>
        <item m="1" x="292"/>
        <item m="1" x="334"/>
        <item m="1" x="185"/>
        <item m="1" x="482"/>
        <item m="1" x="321"/>
        <item m="1" x="201"/>
        <item m="1" x="226"/>
        <item m="1" x="596"/>
        <item m="1" x="289"/>
        <item m="1" x="530"/>
        <item m="1" x="540"/>
        <item m="1" x="518"/>
        <item m="1" x="468"/>
        <item m="1" x="236"/>
        <item m="1" x="579"/>
        <item m="1" x="73"/>
        <item m="1" x="187"/>
        <item m="1" x="306"/>
        <item m="1" x="350"/>
        <item m="1" x="85"/>
        <item m="1" x="598"/>
        <item m="1" x="35"/>
        <item m="1" x="203"/>
        <item m="1" x="380"/>
        <item m="1" x="276"/>
        <item m="1" x="56"/>
        <item m="1" x="318"/>
        <item m="1" x="538"/>
        <item m="1" x="557"/>
        <item m="1" x="480"/>
        <item m="1" x="362"/>
        <item m="1" x="569"/>
        <item m="1" x="209"/>
        <item m="1" x="503"/>
        <item m="1" x="239"/>
        <item m="1" x="248"/>
        <item m="1" x="309"/>
        <item m="1" x="378"/>
        <item m="1" x="581"/>
        <item m="1" x="469"/>
        <item m="1" x="224"/>
        <item m="1" x="545"/>
        <item m="1" x="516"/>
        <item m="1" x="332"/>
        <item m="1" x="174"/>
        <item m="1" x="43"/>
        <item m="1" x="173"/>
        <item m="1" x="588"/>
        <item m="1" x="330"/>
        <item m="1" x="548"/>
        <item m="1" x="457"/>
        <item m="1" x="80"/>
        <item m="1" x="262"/>
        <item m="1" x="492"/>
        <item m="1" x="81"/>
        <item m="1" x="335"/>
        <item m="1" x="535"/>
        <item m="1" x="255"/>
        <item m="1" x="305"/>
        <item m="1" x="55"/>
        <item m="1" x="223"/>
        <item m="1" x="346"/>
        <item m="1" x="554"/>
        <item m="1" x="295"/>
        <item m="1" x="476"/>
        <item m="1" x="41"/>
        <item m="1" x="387"/>
        <item m="1" x="491"/>
        <item m="1" x="253"/>
        <item m="1" x="29"/>
        <item m="1" x="347"/>
        <item m="1" x="544"/>
        <item m="1" x="241"/>
        <item m="1" x="400"/>
        <item m="1" x="574"/>
        <item m="1" x="374"/>
        <item m="1" x="95"/>
        <item m="1" x="40"/>
        <item m="1" x="584"/>
        <item m="1" x="104"/>
        <item m="1" x="512"/>
        <item m="1" x="243"/>
        <item m="1" x="515"/>
        <item m="1" x="94"/>
        <item m="1" x="594"/>
        <item m="1" x="15"/>
        <item m="1" x="542"/>
        <item m="1" x="575"/>
        <item m="1" x="296"/>
        <item m="1" x="556"/>
        <item m="1" x="220"/>
        <item m="1" x="283"/>
        <item m="1" x="196"/>
        <item m="1" x="27"/>
        <item m="1" x="211"/>
        <item m="1" x="499"/>
        <item m="1" x="304"/>
        <item m="1" x="323"/>
        <item m="1" x="388"/>
        <item m="1" x="281"/>
        <item m="1" x="595"/>
        <item m="1" x="533"/>
        <item m="1" x="105"/>
        <item m="1" x="401"/>
        <item m="1" x="264"/>
        <item m="1" x="373"/>
        <item m="1" x="520"/>
        <item m="1" x="17"/>
        <item m="1" x="54"/>
        <item m="1" x="502"/>
        <item m="1" x="561"/>
        <item m="1" x="197"/>
        <item m="1" x="522"/>
        <item m="1" x="325"/>
        <item m="1" x="585"/>
        <item m="1" x="67"/>
        <item m="1" x="475"/>
        <item m="1" x="563"/>
        <item m="1" x="182"/>
        <item m="1" x="500"/>
        <item m="1" x="16"/>
        <item m="1" x="576"/>
        <item m="1" x="565"/>
        <item m="1" x="592"/>
        <item m="1" x="521"/>
        <item m="1" x="302"/>
        <item m="1" x="455"/>
        <item m="1" x="466"/>
        <item m="1" x="532"/>
        <item m="1" x="233"/>
        <item m="1" x="38"/>
        <item m="1" x="221"/>
        <item m="1" x="562"/>
        <item m="1" x="242"/>
        <item m="1" x="510"/>
        <item m="1" x="313"/>
        <item m="1" x="513"/>
        <item m="1" x="66"/>
        <item m="1" x="260"/>
        <item m="1" x="285"/>
        <item m="1" x="477"/>
        <item m="1" x="534"/>
        <item m="1" x="52"/>
        <item m="1" x="582"/>
        <item m="1" x="552"/>
        <item m="1" x="282"/>
        <item m="1" x="231"/>
        <item m="1" x="272"/>
        <item m="1" x="324"/>
        <item m="1" x="28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3">
    <field x="0"/>
    <field x="1"/>
    <field x="3"/>
  </rowFields>
  <rowItems count="20">
    <i>
      <x v="6"/>
      <x v="592"/>
      <x v="589"/>
    </i>
    <i>
      <x v="7"/>
      <x v="593"/>
      <x v="590"/>
    </i>
    <i>
      <x v="4"/>
      <x v="590"/>
      <x v="587"/>
    </i>
    <i>
      <x v="5"/>
      <x v="591"/>
      <x v="588"/>
    </i>
    <i>
      <x v="21"/>
      <x v="597"/>
      <x v="599"/>
    </i>
    <i>
      <x v="20"/>
      <x v="596"/>
      <x v="598"/>
    </i>
    <i>
      <x v="9"/>
      <x v="594"/>
      <x v="592"/>
    </i>
    <i>
      <x v="19"/>
      <x v="596"/>
      <x v="591"/>
    </i>
    <i>
      <x v="17"/>
      <x v="595"/>
      <x v="596"/>
    </i>
    <i>
      <x v="12"/>
      <x v="595"/>
      <x v="593"/>
    </i>
    <i>
      <x v="18"/>
      <x v="596"/>
      <x v="597"/>
    </i>
    <i>
      <x v="16"/>
      <x v="595"/>
      <x v="593"/>
    </i>
    <i>
      <x v="15"/>
      <x v="595"/>
      <x v="593"/>
    </i>
    <i>
      <x v="8"/>
      <x v="594"/>
      <x v="591"/>
    </i>
    <i>
      <x v="11"/>
      <x v="595"/>
      <x v="594"/>
    </i>
    <i>
      <x v="13"/>
      <x v="595"/>
      <x/>
    </i>
    <i>
      <x v="14"/>
      <x v="595"/>
      <x v="595"/>
    </i>
    <i>
      <x v="10"/>
      <x v="595"/>
      <x v="593"/>
    </i>
    <i>
      <x/>
      <x v="69"/>
      <x v="70"/>
    </i>
    <i t="grand">
      <x/>
    </i>
  </rowItems>
  <colItems count="1">
    <i/>
  </colItems>
  <dataFields count="1">
    <dataField name="Somme de Quantité scannée" fld="2" baseField="0" baseItem="0" numFmtId="38"/>
  </dataFields>
  <formats count="1">
    <format dxfId="37">
      <pivotArea type="all" dataOnly="0"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E17584-231C-4A51-93BE-1F7F6402A81D}" name="Tableau croisé dynamique1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2" firstHeaderRow="1" firstDataRow="1" firstDataCol="1"/>
  <pivotFields count="5">
    <pivotField axis="axisRow" showAll="0">
      <items count="23">
        <item m="1" x="19"/>
        <item m="1" x="21"/>
        <item m="1" x="20"/>
        <item h="1" x="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showAll="0"/>
    <pivotField dataField="1" showAll="0"/>
    <pivotField showAll="0"/>
    <pivotField showAll="0"/>
  </pivotFields>
  <rowFields count="1">
    <field x="0"/>
  </rowFields>
  <rowItems count="19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Items count="1">
    <i/>
  </colItems>
  <dataFields count="1">
    <dataField name="Somme de Quantité scannée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23BC8E-7DA6-493B-AAB1-C75A18C43952}" name="Tableau croisé dynamique4" cacheId="3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Références">
  <location ref="D4:E23" firstHeaderRow="1" firstDataRow="1" firstDataCol="1"/>
  <pivotFields count="15">
    <pivotField axis="axisRow" showAll="0" sortType="ascending">
      <items count="19">
        <item x="2"/>
        <item x="3"/>
        <item x="4"/>
        <item x="5"/>
        <item x="0"/>
        <item x="6"/>
        <item x="7"/>
        <item x="8"/>
        <item x="9"/>
        <item x="10"/>
        <item x="1"/>
        <item x="11"/>
        <item x="12"/>
        <item x="13"/>
        <item x="14"/>
        <item x="15"/>
        <item x="16"/>
        <item x="1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dataField="1" showAll="0">
      <items count="11">
        <item x="6"/>
        <item x="3"/>
        <item x="8"/>
        <item x="5"/>
        <item x="1"/>
        <item x="9"/>
        <item x="0"/>
        <item x="2"/>
        <item x="7"/>
        <item x="4"/>
        <item t="default"/>
      </items>
    </pivotField>
    <pivotField showAll="0"/>
    <pivotField showAll="0"/>
    <pivotField showAll="0">
      <items count="11">
        <item x="6"/>
        <item x="4"/>
        <item x="3"/>
        <item x="5"/>
        <item x="8"/>
        <item x="1"/>
        <item x="9"/>
        <item x="0"/>
        <item x="2"/>
        <item x="7"/>
        <item t="default"/>
      </items>
    </pivotField>
    <pivotField showAll="0"/>
    <pivotField showAll="0"/>
    <pivotField showAll="0"/>
    <pivotField showAll="0"/>
  </pivotFields>
  <rowFields count="1">
    <field x="0"/>
  </rowFields>
  <rowItems count="19">
    <i>
      <x v="9"/>
    </i>
    <i>
      <x v="2"/>
    </i>
    <i>
      <x v="15"/>
    </i>
    <i>
      <x v="8"/>
    </i>
    <i>
      <x v="10"/>
    </i>
    <i>
      <x v="17"/>
    </i>
    <i>
      <x v="6"/>
    </i>
    <i>
      <x v="3"/>
    </i>
    <i>
      <x v="12"/>
    </i>
    <i>
      <x v="1"/>
    </i>
    <i>
      <x v="13"/>
    </i>
    <i>
      <x v="7"/>
    </i>
    <i>
      <x v="14"/>
    </i>
    <i>
      <x v="16"/>
    </i>
    <i>
      <x v="4"/>
    </i>
    <i>
      <x/>
    </i>
    <i>
      <x v="11"/>
    </i>
    <i>
      <x v="5"/>
    </i>
    <i t="grand">
      <x/>
    </i>
  </rowItems>
  <colItems count="1">
    <i/>
  </colItems>
  <dataFields count="1">
    <dataField name=" Ecart en classement" fld="7" baseField="0" baseItem="0">
      <extLst>
        <ext xmlns:x14="http://schemas.microsoft.com/office/spreadsheetml/2009/9/main" uri="{E15A36E0-9728-4e99-A89B-3F7291B0FE68}">
          <x14:dataField pivotShowAs="rankAscending"/>
        </ext>
      </extLst>
    </dataField>
  </dataFields>
  <formats count="1">
    <format dxfId="0">
      <pivotArea dataOnly="0" fieldPosition="0">
        <references count="1">
          <reference field="0" count="1">
            <x v="9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A874DD-919E-4D68-A129-4131CBB16CCB}" name="Tableau croisé dynamique3" cacheId="3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Références">
  <location ref="A4:B23" firstHeaderRow="1" firstDataRow="1" firstDataCol="1"/>
  <pivotFields count="15">
    <pivotField axis="axisRow" showAll="0">
      <items count="19">
        <item x="2"/>
        <item x="3"/>
        <item x="4"/>
        <item x="5"/>
        <item x="0"/>
        <item x="6"/>
        <item x="7"/>
        <item x="8"/>
        <item x="9"/>
        <item x="10"/>
        <item x="1"/>
        <item x="11"/>
        <item x="12"/>
        <item x="13"/>
        <item x="14"/>
        <item x="15"/>
        <item x="16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>
      <items count="11">
        <item x="6"/>
        <item x="3"/>
        <item x="8"/>
        <item x="5"/>
        <item x="1"/>
        <item x="9"/>
        <item x="0"/>
        <item x="2"/>
        <item x="7"/>
        <item x="4"/>
        <item t="default"/>
      </items>
    </pivotField>
    <pivotField showAll="0"/>
    <pivotField showAll="0"/>
    <pivotField showAll="0">
      <items count="11">
        <item x="6"/>
        <item x="4"/>
        <item x="3"/>
        <item x="5"/>
        <item x="8"/>
        <item x="1"/>
        <item x="9"/>
        <item x="0"/>
        <item x="2"/>
        <item x="7"/>
        <item t="default"/>
      </items>
    </pivotField>
    <pivotField showAll="0"/>
    <pivotField showAll="0"/>
    <pivotField showAll="0"/>
    <pivotField showAll="0"/>
  </pivotFields>
  <rowFields count="1"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dataFields count="1">
    <dataField name=" Ecart en valeur(1)" fld="7" baseField="0" baseItem="0"/>
  </dataFields>
  <formats count="1">
    <format dxfId="1">
      <pivotArea dataOnly="0" fieldPosition="0">
        <references count="1">
          <reference field="0" count="1">
            <x v="9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C10" totalsRowShown="0" headerRowBorderDxfId="30" tableBorderDxfId="29" totalsRowBorderDxfId="28">
  <autoFilter ref="A1:C10" xr:uid="{00000000-0009-0000-0100-000002000000}"/>
  <sortState ref="A2:C10">
    <sortCondition ref="B1:B10"/>
  </sortState>
  <tableColumns count="3">
    <tableColumn id="1" xr3:uid="{00000000-0010-0000-0000-000001000000}" name="Ref." dataDxfId="27"/>
    <tableColumn id="2" xr3:uid="{00000000-0010-0000-0000-000002000000}" name="Casier Théo." dataDxfId="26"/>
    <tableColumn id="3" xr3:uid="{00000000-0010-0000-0000-000003000000}" name="Qte Scannée 2éme Comptage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O19" totalsRowShown="0" headerRowDxfId="21" dataDxfId="19" headerRowBorderDxfId="20" tableBorderDxfId="18" totalsRowBorderDxfId="17">
  <sortState ref="A2:O19">
    <sortCondition ref="A1:A19"/>
  </sortState>
  <tableColumns count="15">
    <tableColumn id="1" xr3:uid="{00000000-0010-0000-0100-000001000000}" name="Ref." dataDxfId="16"/>
    <tableColumn id="2" xr3:uid="{00000000-0010-0000-0100-000002000000}" name="Casier Théo." dataDxfId="15"/>
    <tableColumn id="3" xr3:uid="{00000000-0010-0000-0100-000003000000}" name="Qte Théo." dataDxfId="14"/>
    <tableColumn id="4" xr3:uid="{00000000-0010-0000-0100-000004000000}" name="Montant unitaire" dataDxfId="13"/>
    <tableColumn id="5" xr3:uid="{00000000-0010-0000-0100-000005000000}" name="Tot. " dataDxfId="12"/>
    <tableColumn id="6" xr3:uid="{00000000-0010-0000-0100-000006000000}" name="Qte Scannée 1ére Comptage" dataDxfId="11">
      <calculatedColumnFormula>IFERROR(VLOOKUP(A2,'Total Scan1'!A:B,2,FALSE),0)</calculatedColumnFormula>
    </tableColumn>
    <tableColumn id="7" xr3:uid="{00000000-0010-0000-0100-000007000000}" name="Ecart(1)" dataDxfId="10">
      <calculatedColumnFormula>ABS(F2)-ABS(C2)</calculatedColumnFormula>
    </tableColumn>
    <tableColumn id="8" xr3:uid="{00000000-0010-0000-0100-000008000000}" name="Ecart en valeur(1)" dataDxfId="9">
      <calculatedColumnFormula>G2*D2</calculatedColumnFormula>
    </tableColumn>
    <tableColumn id="9" xr3:uid="{00000000-0010-0000-0100-000009000000}" name="Qte Scannée 2éme Comptage" dataDxfId="8">
      <calculatedColumnFormula>IF(G2=0,F2,VLOOKUP(A2,'Saisie Comptage2'!A:C,3,0))</calculatedColumnFormula>
    </tableColumn>
    <tableColumn id="10" xr3:uid="{00000000-0010-0000-0100-00000A000000}" name="Ecart(2)" dataDxfId="7">
      <calculatedColumnFormula>ABS(I2)-ABS(C2)</calculatedColumnFormula>
    </tableColumn>
    <tableColumn id="11" xr3:uid="{00000000-0010-0000-0100-00000B000000}" name="Ecart en valeur(2)" dataDxfId="6">
      <calculatedColumnFormula>J2*D2</calculatedColumnFormula>
    </tableColumn>
    <tableColumn id="12" xr3:uid="{00000000-0010-0000-0100-00000C000000}" name="Qte Scannée 3éme Comptage" dataDxfId="5">
      <calculatedColumnFormula>IF(J2=0,I2,VLOOKUP(Tableau1[[#This Row],[Ref.]],'Saisie Comptage3'!A:F,6,0))</calculatedColumnFormula>
    </tableColumn>
    <tableColumn id="13" xr3:uid="{00000000-0010-0000-0100-00000D000000}" name="Ecart(3)" dataDxfId="4">
      <calculatedColumnFormula>L2-C2</calculatedColumnFormula>
    </tableColumn>
    <tableColumn id="14" xr3:uid="{00000000-0010-0000-0100-00000E000000}" name="Ecart en valeur(3)" dataDxfId="3">
      <calculatedColumnFormula>M2*D2</calculatedColumnFormula>
    </tableColumn>
    <tableColumn id="15" xr3:uid="{00000000-0010-0000-0100-00000F000000}" name="Observa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33CC"/>
  </sheetPr>
  <dimension ref="A1:T149"/>
  <sheetViews>
    <sheetView showGridLines="0" zoomScale="85" zoomScaleNormal="85" workbookViewId="0">
      <selection activeCell="E15" sqref="E15"/>
    </sheetView>
  </sheetViews>
  <sheetFormatPr baseColWidth="10" defaultRowHeight="15" x14ac:dyDescent="0.25"/>
  <cols>
    <col min="1" max="1" width="2.140625" style="15" customWidth="1"/>
    <col min="2" max="3" width="14.28515625" style="6" customWidth="1"/>
    <col min="4" max="4" width="12.85546875" style="6" customWidth="1"/>
    <col min="5" max="6" width="14.28515625" style="6" customWidth="1"/>
    <col min="7" max="7" width="4.28515625" style="6" customWidth="1"/>
    <col min="8" max="8" width="12.85546875" style="15" customWidth="1"/>
    <col min="9" max="9" width="14.28515625" style="6" customWidth="1"/>
    <col min="10" max="11" width="14.28515625" style="15" customWidth="1"/>
    <col min="12" max="12" width="4.28515625" style="15" customWidth="1"/>
    <col min="13" max="16" width="11.42578125" style="15"/>
    <col min="17" max="17" width="9.85546875" style="15" customWidth="1"/>
    <col min="18" max="19" width="11.42578125" style="15"/>
    <col min="20" max="20" width="0" style="15" hidden="1" customWidth="1"/>
    <col min="21" max="16384" width="11.42578125" style="6"/>
  </cols>
  <sheetData>
    <row r="1" spans="2:20" s="55" customFormat="1" ht="15.75" customHeight="1" x14ac:dyDescent="0.25">
      <c r="B1" s="1"/>
      <c r="C1" s="1"/>
      <c r="E1" s="105"/>
      <c r="F1" s="105"/>
      <c r="G1" s="105"/>
      <c r="H1" s="105"/>
      <c r="I1" s="105"/>
      <c r="J1" s="105"/>
      <c r="K1" s="105"/>
      <c r="L1" s="105"/>
      <c r="M1" s="105"/>
      <c r="N1" s="105"/>
      <c r="P1" s="99">
        <v>43132.60565972222</v>
      </c>
      <c r="Q1" s="100"/>
    </row>
    <row r="2" spans="2:20" s="55" customFormat="1" ht="15.75" customHeight="1" x14ac:dyDescent="0.25">
      <c r="B2" s="1"/>
      <c r="C2" s="1"/>
      <c r="E2" s="105"/>
      <c r="F2" s="105"/>
      <c r="G2" s="105"/>
      <c r="H2" s="105"/>
      <c r="I2" s="105"/>
      <c r="J2" s="105"/>
      <c r="K2" s="105"/>
      <c r="L2" s="105"/>
      <c r="M2" s="105"/>
      <c r="N2" s="105"/>
      <c r="P2" s="101"/>
      <c r="Q2" s="102"/>
    </row>
    <row r="3" spans="2:20" s="55" customFormat="1" ht="15.75" customHeight="1" x14ac:dyDescent="0.25">
      <c r="B3" s="1"/>
      <c r="C3" s="1"/>
      <c r="E3" s="105"/>
      <c r="F3" s="105"/>
      <c r="G3" s="105"/>
      <c r="H3" s="105"/>
      <c r="I3" s="105"/>
      <c r="J3" s="105"/>
      <c r="K3" s="105"/>
      <c r="L3" s="105"/>
      <c r="M3" s="105"/>
      <c r="N3" s="105"/>
      <c r="P3" s="103"/>
      <c r="Q3" s="104"/>
    </row>
    <row r="4" spans="2:20" s="55" customFormat="1" ht="15.75" customHeight="1" x14ac:dyDescent="0.25"/>
    <row r="5" spans="2:20" s="55" customFormat="1" ht="15.75" customHeight="1" x14ac:dyDescent="0.25">
      <c r="B5" s="89" t="s">
        <v>30</v>
      </c>
      <c r="C5" s="90"/>
      <c r="D5" s="90"/>
      <c r="E5" s="1" t="s">
        <v>61</v>
      </c>
      <c r="F5" s="1"/>
      <c r="H5" s="85" t="s">
        <v>35</v>
      </c>
      <c r="I5" s="85"/>
      <c r="J5" s="85"/>
      <c r="K5" s="85"/>
      <c r="M5" s="1"/>
      <c r="N5" s="1"/>
      <c r="O5" s="1"/>
      <c r="P5" s="1"/>
      <c r="Q5" s="1"/>
      <c r="T5" s="55" t="s">
        <v>50</v>
      </c>
    </row>
    <row r="6" spans="2:20" s="55" customFormat="1" ht="15.75" customHeight="1" x14ac:dyDescent="0.25">
      <c r="B6" s="89" t="s">
        <v>31</v>
      </c>
      <c r="C6" s="90"/>
      <c r="D6" s="90"/>
      <c r="E6" s="1" t="s">
        <v>95</v>
      </c>
      <c r="F6" s="1"/>
      <c r="H6" s="107" t="s">
        <v>36</v>
      </c>
      <c r="I6" s="107"/>
      <c r="J6" s="109">
        <f>COUNTA('Base INCADEA'!B:B)-1</f>
        <v>18</v>
      </c>
      <c r="K6" s="109"/>
      <c r="M6" s="1"/>
      <c r="N6" s="1"/>
      <c r="O6" s="1"/>
      <c r="P6" s="1"/>
      <c r="Q6" s="1"/>
      <c r="T6" s="55" t="s">
        <v>51</v>
      </c>
    </row>
    <row r="7" spans="2:20" s="55" customFormat="1" ht="15.75" customHeight="1" x14ac:dyDescent="0.25">
      <c r="B7" s="97"/>
      <c r="C7" s="97"/>
      <c r="D7" s="97"/>
      <c r="H7" s="106" t="s">
        <v>37</v>
      </c>
      <c r="I7" s="106"/>
      <c r="J7" s="108">
        <f>SUM('Etat Travée'!E:E)</f>
        <v>409747.41400000011</v>
      </c>
      <c r="K7" s="108"/>
      <c r="M7" s="1"/>
      <c r="N7" s="1"/>
      <c r="O7" s="1"/>
      <c r="P7" s="1"/>
      <c r="Q7" s="1"/>
      <c r="T7" s="55" t="s">
        <v>52</v>
      </c>
    </row>
    <row r="8" spans="2:20" s="55" customFormat="1" ht="15.75" customHeight="1" x14ac:dyDescent="0.25">
      <c r="B8" s="89" t="s">
        <v>33</v>
      </c>
      <c r="C8" s="90"/>
      <c r="D8" s="90"/>
      <c r="E8" s="83">
        <v>43186</v>
      </c>
      <c r="F8" s="83"/>
      <c r="H8" s="86" t="s">
        <v>38</v>
      </c>
      <c r="I8" s="87"/>
      <c r="J8" s="56">
        <f>COUNTA('Total Scan1'!B:B)-1</f>
        <v>18</v>
      </c>
      <c r="K8" s="57">
        <f>J8/J6</f>
        <v>1</v>
      </c>
      <c r="M8" s="1"/>
      <c r="N8" s="1"/>
      <c r="O8" s="1"/>
      <c r="P8" s="1"/>
      <c r="Q8" s="1"/>
      <c r="T8" s="55" t="s">
        <v>53</v>
      </c>
    </row>
    <row r="9" spans="2:20" s="55" customFormat="1" ht="15.75" customHeight="1" x14ac:dyDescent="0.25">
      <c r="B9" s="89" t="s">
        <v>32</v>
      </c>
      <c r="C9" s="90"/>
      <c r="D9" s="90"/>
      <c r="E9" s="83">
        <v>43186</v>
      </c>
      <c r="F9" s="83"/>
      <c r="H9" s="86" t="s">
        <v>39</v>
      </c>
      <c r="I9" s="87"/>
      <c r="J9" s="73">
        <f>SUM('Total Scan1'!D:D)</f>
        <v>339984.73200000013</v>
      </c>
      <c r="K9" s="57">
        <f>J9/J7</f>
        <v>0.82974222748846937</v>
      </c>
      <c r="M9" s="1"/>
      <c r="N9" s="1"/>
      <c r="O9" s="1"/>
      <c r="P9" s="1"/>
      <c r="Q9" s="1"/>
      <c r="T9" s="55" t="s">
        <v>54</v>
      </c>
    </row>
    <row r="10" spans="2:20" s="55" customFormat="1" ht="15.75" customHeight="1" x14ac:dyDescent="0.25">
      <c r="B10" s="89" t="s">
        <v>34</v>
      </c>
      <c r="C10" s="90"/>
      <c r="D10" s="90"/>
      <c r="E10" s="83">
        <v>43186</v>
      </c>
      <c r="F10" s="83"/>
      <c r="M10" s="1"/>
      <c r="N10" s="1"/>
      <c r="O10" s="1"/>
      <c r="P10" s="1"/>
      <c r="Q10" s="1"/>
      <c r="T10" s="55" t="s">
        <v>55</v>
      </c>
    </row>
    <row r="11" spans="2:20" s="55" customFormat="1" ht="15.75" customHeight="1" x14ac:dyDescent="0.25">
      <c r="B11" s="89" t="s">
        <v>49</v>
      </c>
      <c r="C11" s="90"/>
      <c r="D11" s="90"/>
      <c r="E11" s="83">
        <v>43186</v>
      </c>
      <c r="F11" s="83"/>
      <c r="H11" s="88" t="s">
        <v>40</v>
      </c>
      <c r="I11" s="88"/>
      <c r="J11" s="91">
        <f>COUNTIF(Déclassé!D:D,"Article déclassé")</f>
        <v>12</v>
      </c>
      <c r="K11" s="92"/>
      <c r="M11" s="1"/>
      <c r="N11" s="1"/>
      <c r="O11" s="1"/>
      <c r="P11" s="1"/>
      <c r="Q11" s="1"/>
      <c r="T11" s="55" t="s">
        <v>56</v>
      </c>
    </row>
    <row r="12" spans="2:20" s="55" customFormat="1" ht="15.75" customHeight="1" x14ac:dyDescent="0.25">
      <c r="B12" s="84"/>
      <c r="C12" s="84"/>
      <c r="D12" s="84"/>
      <c r="T12" s="55" t="s">
        <v>57</v>
      </c>
    </row>
    <row r="13" spans="2:20" s="55" customFormat="1" ht="15.75" customHeight="1" x14ac:dyDescent="0.25">
      <c r="B13" s="95" t="s">
        <v>41</v>
      </c>
      <c r="C13" s="96"/>
      <c r="D13" s="96"/>
      <c r="E13" s="97"/>
      <c r="F13" s="98"/>
      <c r="T13" s="55" t="s">
        <v>58</v>
      </c>
    </row>
    <row r="14" spans="2:20" s="15" customFormat="1" ht="14.25" customHeight="1" x14ac:dyDescent="0.25">
      <c r="B14" s="91"/>
      <c r="C14" s="84"/>
      <c r="D14" s="84"/>
      <c r="E14" s="40" t="s">
        <v>42</v>
      </c>
      <c r="F14" s="40" t="s">
        <v>43</v>
      </c>
      <c r="G14" s="58"/>
      <c r="I14" s="59"/>
      <c r="T14" s="15" t="s">
        <v>59</v>
      </c>
    </row>
    <row r="15" spans="2:20" s="15" customFormat="1" x14ac:dyDescent="0.25">
      <c r="B15" s="93" t="s">
        <v>44</v>
      </c>
      <c r="C15" s="94"/>
      <c r="D15" s="94"/>
      <c r="E15" s="56">
        <f>COUNTIF('Etat Travée'!G:G,0)</f>
        <v>9</v>
      </c>
      <c r="F15" s="73">
        <f>SUMIF('Etat Travée'!G:G,"0",'Etat Travée'!E:E)</f>
        <v>9558.2090000000007</v>
      </c>
      <c r="T15" s="15" t="s">
        <v>60</v>
      </c>
    </row>
    <row r="16" spans="2:20" s="15" customFormat="1" x14ac:dyDescent="0.25">
      <c r="B16" s="93" t="s">
        <v>45</v>
      </c>
      <c r="C16" s="94"/>
      <c r="D16" s="94"/>
      <c r="E16" s="56">
        <f>COUNTIF('Etat Travée'!G:G,"&gt;0")</f>
        <v>5</v>
      </c>
      <c r="F16" s="73">
        <f>SUMIF('Etat Travée'!G:G,"&gt;0",'Etat Travée'!H:H)</f>
        <v>2451.674</v>
      </c>
      <c r="T16" s="15" t="s">
        <v>61</v>
      </c>
    </row>
    <row r="17" spans="1:20" s="15" customFormat="1" x14ac:dyDescent="0.25">
      <c r="B17" s="93" t="s">
        <v>46</v>
      </c>
      <c r="C17" s="94"/>
      <c r="D17" s="94"/>
      <c r="E17" s="56">
        <f>COUNTIF('Etat Travée'!G:G,"&lt;0")</f>
        <v>4</v>
      </c>
      <c r="F17" s="73">
        <f>SUMIF('Etat Travée'!G:G,"&lt;0",'Etat Travée'!H:H)</f>
        <v>-72214.356</v>
      </c>
    </row>
    <row r="18" spans="1:20" s="15" customFormat="1" x14ac:dyDescent="0.25">
      <c r="B18" s="84"/>
      <c r="C18" s="84"/>
      <c r="D18" s="84"/>
    </row>
    <row r="19" spans="1:20" s="15" customFormat="1" x14ac:dyDescent="0.25">
      <c r="B19" s="95" t="s">
        <v>47</v>
      </c>
      <c r="C19" s="96"/>
      <c r="D19" s="96"/>
      <c r="E19" s="97"/>
      <c r="F19" s="98"/>
    </row>
    <row r="20" spans="1:20" s="15" customFormat="1" x14ac:dyDescent="0.25">
      <c r="B20" s="91"/>
      <c r="C20" s="84"/>
      <c r="D20" s="84"/>
      <c r="E20" s="40" t="s">
        <v>42</v>
      </c>
      <c r="F20" s="40" t="s">
        <v>43</v>
      </c>
    </row>
    <row r="21" spans="1:20" ht="15" customHeight="1" x14ac:dyDescent="0.25">
      <c r="B21" s="93" t="s">
        <v>44</v>
      </c>
      <c r="C21" s="94"/>
      <c r="D21" s="94"/>
      <c r="E21" s="56">
        <f>COUNTIF('Etat Travée'!J:J,0)</f>
        <v>9</v>
      </c>
      <c r="F21" s="73">
        <f>SUMIF('Etat Travée'!J:J,"0",'Etat Travée'!E:E)</f>
        <v>9558.2090000000007</v>
      </c>
      <c r="G21" s="15"/>
      <c r="I21" s="15"/>
      <c r="L21" s="6"/>
      <c r="M21" s="6"/>
      <c r="N21" s="6"/>
      <c r="O21" s="6"/>
      <c r="P21" s="6"/>
      <c r="Q21" s="6"/>
      <c r="R21" s="6"/>
      <c r="S21" s="6"/>
      <c r="T21" s="6"/>
    </row>
    <row r="22" spans="1:20" x14ac:dyDescent="0.25">
      <c r="B22" s="93" t="s">
        <v>45</v>
      </c>
      <c r="C22" s="94"/>
      <c r="D22" s="94"/>
      <c r="E22" s="56">
        <f>COUNTIF('Etat Travée'!J:J,"&gt;0")</f>
        <v>4</v>
      </c>
      <c r="F22" s="73">
        <f>SUMIF('Etat Travée'!J:J,"&gt;0",'Etat Travée'!K:K)</f>
        <v>1472.7939999999999</v>
      </c>
      <c r="I22" s="15"/>
      <c r="L22" s="6"/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25">
      <c r="B23" s="93" t="s">
        <v>46</v>
      </c>
      <c r="C23" s="94"/>
      <c r="D23" s="94"/>
      <c r="E23" s="56">
        <f>COUNTIF('Etat Travée'!J:J,"&lt;0")</f>
        <v>5</v>
      </c>
      <c r="F23" s="73">
        <f>SUMIF('Etat Travée'!J:J,"&lt;0",'Etat Travée'!K:K)</f>
        <v>-159451.43100000001</v>
      </c>
      <c r="I23" s="15"/>
      <c r="L23" s="6"/>
      <c r="M23" s="6"/>
      <c r="N23" s="6"/>
      <c r="O23" s="6"/>
      <c r="P23" s="6"/>
      <c r="Q23" s="6"/>
      <c r="R23" s="6"/>
      <c r="S23" s="6"/>
      <c r="T23" s="6"/>
    </row>
    <row r="24" spans="1:20" x14ac:dyDescent="0.25">
      <c r="B24" s="84"/>
      <c r="C24" s="84"/>
      <c r="D24" s="84"/>
      <c r="E24" s="60"/>
      <c r="I24" s="15"/>
      <c r="L24" s="6"/>
      <c r="M24" s="6"/>
      <c r="N24" s="6"/>
      <c r="O24" s="6"/>
      <c r="P24" s="6"/>
      <c r="Q24" s="6"/>
      <c r="R24" s="6"/>
      <c r="S24" s="6"/>
      <c r="T24" s="6"/>
    </row>
    <row r="25" spans="1:20" s="15" customFormat="1" x14ac:dyDescent="0.25">
      <c r="B25" s="95" t="s">
        <v>48</v>
      </c>
      <c r="C25" s="96"/>
      <c r="D25" s="96"/>
      <c r="E25" s="97"/>
      <c r="F25" s="98"/>
    </row>
    <row r="26" spans="1:20" s="60" customFormat="1" x14ac:dyDescent="0.25">
      <c r="A26" s="15"/>
      <c r="B26" s="91"/>
      <c r="C26" s="84"/>
      <c r="D26" s="84"/>
      <c r="E26" s="40" t="s">
        <v>42</v>
      </c>
      <c r="F26" s="40" t="s">
        <v>43</v>
      </c>
    </row>
    <row r="27" spans="1:20" s="60" customFormat="1" x14ac:dyDescent="0.25">
      <c r="B27" s="93" t="s">
        <v>44</v>
      </c>
      <c r="C27" s="94"/>
      <c r="D27" s="94"/>
      <c r="E27" s="56">
        <f>COUNTIF('Etat Travée'!M:M,"0")</f>
        <v>10</v>
      </c>
      <c r="F27" s="73">
        <f>SUMIF('Etat Travée'!M:M,"0",'Etat Travée'!E:E)</f>
        <v>30109.659</v>
      </c>
    </row>
    <row r="28" spans="1:20" s="60" customFormat="1" x14ac:dyDescent="0.25">
      <c r="B28" s="93" t="s">
        <v>45</v>
      </c>
      <c r="C28" s="94"/>
      <c r="D28" s="94"/>
      <c r="E28" s="56">
        <f>COUNTIF('Etat Travée'!M:M,"&gt;0")</f>
        <v>5</v>
      </c>
      <c r="F28" s="73">
        <f>SUMIF('Etat Travée'!M:M,"&gt;0",'Etat Travée'!N:N)</f>
        <v>2451.674</v>
      </c>
    </row>
    <row r="29" spans="1:20" s="60" customFormat="1" x14ac:dyDescent="0.25">
      <c r="B29" s="93" t="s">
        <v>46</v>
      </c>
      <c r="C29" s="94"/>
      <c r="D29" s="94"/>
      <c r="E29" s="56">
        <f>COUNTIF('Etat Travée'!M:M,"&lt;0")</f>
        <v>3</v>
      </c>
      <c r="F29" s="73">
        <f>SUMIF('Etat Travée'!M:M,"&lt;0",'Etat Travée'!N:N)</f>
        <v>-9886.2729999999992</v>
      </c>
    </row>
    <row r="30" spans="1:20" s="60" customFormat="1" x14ac:dyDescent="0.25">
      <c r="D30" s="6"/>
      <c r="E30" s="6"/>
    </row>
    <row r="31" spans="1:20" s="60" customFormat="1" ht="15" customHeight="1" x14ac:dyDescent="0.25">
      <c r="B31" s="61"/>
      <c r="C31" s="61"/>
      <c r="D31" s="6"/>
      <c r="E31" s="6"/>
      <c r="F31" s="61"/>
      <c r="G31" s="62"/>
      <c r="I31" s="61"/>
    </row>
    <row r="32" spans="1:20" x14ac:dyDescent="0.25">
      <c r="A32" s="60"/>
    </row>
    <row r="43" spans="4:5" x14ac:dyDescent="0.25">
      <c r="D43" s="15"/>
      <c r="E43" s="15"/>
    </row>
    <row r="44" spans="4:5" x14ac:dyDescent="0.25">
      <c r="D44" s="15"/>
      <c r="E44" s="15"/>
    </row>
    <row r="45" spans="4:5" x14ac:dyDescent="0.25">
      <c r="D45" s="15"/>
      <c r="E45" s="15"/>
    </row>
    <row r="46" spans="4:5" x14ac:dyDescent="0.25">
      <c r="D46" s="15"/>
      <c r="E46" s="15"/>
    </row>
    <row r="47" spans="4:5" s="15" customFormat="1" x14ac:dyDescent="0.25"/>
    <row r="48" spans="4:5" s="15" customFormat="1" x14ac:dyDescent="0.25"/>
    <row r="49" s="15" customFormat="1" x14ac:dyDescent="0.25"/>
    <row r="50" s="15" customFormat="1" x14ac:dyDescent="0.25"/>
    <row r="51" s="15" customFormat="1" x14ac:dyDescent="0.25"/>
    <row r="52" s="15" customFormat="1" x14ac:dyDescent="0.25"/>
    <row r="53" s="15" customFormat="1" x14ac:dyDescent="0.25"/>
    <row r="54" s="15" customFormat="1" x14ac:dyDescent="0.25"/>
    <row r="55" s="15" customFormat="1" x14ac:dyDescent="0.25"/>
    <row r="56" s="15" customFormat="1" x14ac:dyDescent="0.25"/>
    <row r="57" s="15" customFormat="1" x14ac:dyDescent="0.25"/>
    <row r="58" s="15" customFormat="1" x14ac:dyDescent="0.25"/>
    <row r="59" s="15" customFormat="1" x14ac:dyDescent="0.25"/>
    <row r="60" s="15" customFormat="1" x14ac:dyDescent="0.25"/>
    <row r="61" s="15" customFormat="1" x14ac:dyDescent="0.25"/>
    <row r="62" s="15" customFormat="1" x14ac:dyDescent="0.25"/>
    <row r="63" s="15" customFormat="1" x14ac:dyDescent="0.25"/>
    <row r="64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  <row r="120" s="15" customFormat="1" x14ac:dyDescent="0.25"/>
    <row r="121" s="15" customFormat="1" x14ac:dyDescent="0.25"/>
    <row r="122" s="15" customFormat="1" x14ac:dyDescent="0.25"/>
    <row r="123" s="15" customFormat="1" x14ac:dyDescent="0.25"/>
    <row r="124" s="15" customFormat="1" x14ac:dyDescent="0.25"/>
    <row r="125" s="15" customFormat="1" x14ac:dyDescent="0.25"/>
    <row r="126" s="15" customFormat="1" x14ac:dyDescent="0.25"/>
    <row r="127" s="15" customFormat="1" x14ac:dyDescent="0.25"/>
    <row r="128" s="15" customFormat="1" x14ac:dyDescent="0.25"/>
    <row r="129" s="15" customFormat="1" x14ac:dyDescent="0.25"/>
    <row r="130" s="15" customFormat="1" x14ac:dyDescent="0.25"/>
    <row r="131" s="15" customFormat="1" x14ac:dyDescent="0.25"/>
    <row r="132" s="15" customFormat="1" x14ac:dyDescent="0.25"/>
    <row r="133" s="15" customFormat="1" x14ac:dyDescent="0.25"/>
    <row r="134" s="15" customFormat="1" x14ac:dyDescent="0.25"/>
    <row r="135" s="15" customFormat="1" x14ac:dyDescent="0.25"/>
    <row r="136" s="15" customFormat="1" x14ac:dyDescent="0.25"/>
    <row r="137" s="15" customFormat="1" x14ac:dyDescent="0.25"/>
    <row r="138" s="15" customFormat="1" x14ac:dyDescent="0.25"/>
    <row r="139" s="15" customFormat="1" x14ac:dyDescent="0.25"/>
    <row r="140" s="15" customFormat="1" x14ac:dyDescent="0.25"/>
    <row r="141" s="15" customFormat="1" x14ac:dyDescent="0.25"/>
    <row r="142" s="15" customFormat="1" x14ac:dyDescent="0.25"/>
    <row r="143" s="15" customFormat="1" x14ac:dyDescent="0.25"/>
    <row r="144" s="15" customFormat="1" x14ac:dyDescent="0.25"/>
    <row r="145" spans="4:5" s="15" customFormat="1" x14ac:dyDescent="0.25"/>
    <row r="146" spans="4:5" s="15" customFormat="1" x14ac:dyDescent="0.25">
      <c r="D146" s="6"/>
      <c r="E146" s="6"/>
    </row>
    <row r="147" spans="4:5" s="15" customFormat="1" x14ac:dyDescent="0.25">
      <c r="D147" s="6"/>
      <c r="E147" s="6"/>
    </row>
    <row r="148" spans="4:5" s="15" customFormat="1" x14ac:dyDescent="0.25">
      <c r="D148" s="6"/>
      <c r="E148" s="6"/>
    </row>
    <row r="149" spans="4:5" s="15" customFormat="1" x14ac:dyDescent="0.25">
      <c r="D149" s="6"/>
      <c r="E149" s="6"/>
    </row>
  </sheetData>
  <sheetProtection formatCells="0" formatColumns="0" formatRows="0" insertColumns="0" insertRows="0" insertHyperlinks="0" deleteColumns="0" deleteRows="0" sort="0" autoFilter="0" pivotTables="0"/>
  <mergeCells count="44">
    <mergeCell ref="P1:Q3"/>
    <mergeCell ref="E1:N3"/>
    <mergeCell ref="B22:D22"/>
    <mergeCell ref="B23:D23"/>
    <mergeCell ref="B25:F25"/>
    <mergeCell ref="B8:D8"/>
    <mergeCell ref="B6:D6"/>
    <mergeCell ref="B5:D5"/>
    <mergeCell ref="B7:D7"/>
    <mergeCell ref="B1:C3"/>
    <mergeCell ref="E6:F6"/>
    <mergeCell ref="E5:F5"/>
    <mergeCell ref="H7:I7"/>
    <mergeCell ref="H6:I6"/>
    <mergeCell ref="J7:K7"/>
    <mergeCell ref="J6:K6"/>
    <mergeCell ref="B26:D26"/>
    <mergeCell ref="B9:D9"/>
    <mergeCell ref="B27:D27"/>
    <mergeCell ref="B28:D28"/>
    <mergeCell ref="B29:D29"/>
    <mergeCell ref="B11:D11"/>
    <mergeCell ref="B21:D21"/>
    <mergeCell ref="B13:F13"/>
    <mergeCell ref="B17:D17"/>
    <mergeCell ref="B16:D16"/>
    <mergeCell ref="B15:D15"/>
    <mergeCell ref="B14:D14"/>
    <mergeCell ref="B19:F19"/>
    <mergeCell ref="B20:D20"/>
    <mergeCell ref="E10:F10"/>
    <mergeCell ref="E9:F9"/>
    <mergeCell ref="M5:Q11"/>
    <mergeCell ref="E11:F11"/>
    <mergeCell ref="B12:D12"/>
    <mergeCell ref="B18:D18"/>
    <mergeCell ref="B24:D24"/>
    <mergeCell ref="H5:K5"/>
    <mergeCell ref="H9:I9"/>
    <mergeCell ref="H8:I8"/>
    <mergeCell ref="H11:I11"/>
    <mergeCell ref="E8:F8"/>
    <mergeCell ref="B10:D10"/>
    <mergeCell ref="J11:K11"/>
  </mergeCells>
  <conditionalFormatting sqref="F24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{E5345C78-CA2D-4EFC-8ACD-6AF73131157F}</x14:id>
        </ext>
      </extLst>
    </cfRule>
  </conditionalFormatting>
  <dataValidations count="1">
    <dataValidation type="list" allowBlank="1" showInputMessage="1" showErrorMessage="1" sqref="E5:F5" xr:uid="{152D1716-A506-461C-B1BA-6C3C5CE0E1EE}">
      <formula1>CODEMAGASIN</formula1>
    </dataValidation>
  </dataValidation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5345C78-CA2D-4EFC-8ACD-6AF73131157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F24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499984740745262"/>
  </sheetPr>
  <dimension ref="A1:E19"/>
  <sheetViews>
    <sheetView workbookViewId="0">
      <selection activeCell="E19" sqref="A2:E19"/>
    </sheetView>
  </sheetViews>
  <sheetFormatPr baseColWidth="10" defaultRowHeight="15" x14ac:dyDescent="0.25"/>
  <cols>
    <col min="1" max="1" width="16.140625" style="69" bestFit="1" customWidth="1"/>
    <col min="2" max="2" width="11.85546875" style="41" bestFit="1" customWidth="1"/>
    <col min="3" max="3" width="9.7109375" style="41" bestFit="1" customWidth="1"/>
    <col min="4" max="4" width="12.140625" style="43" customWidth="1"/>
    <col min="5" max="5" width="11.42578125" style="42"/>
  </cols>
  <sheetData>
    <row r="1" spans="1:5" ht="30" x14ac:dyDescent="0.25">
      <c r="A1" s="44" t="s">
        <v>3</v>
      </c>
      <c r="B1" s="44" t="s">
        <v>0</v>
      </c>
      <c r="C1" s="44" t="s">
        <v>1</v>
      </c>
      <c r="D1" s="67" t="s">
        <v>17</v>
      </c>
      <c r="E1" s="44" t="s">
        <v>28</v>
      </c>
    </row>
    <row r="2" spans="1:5" ht="15" customHeight="1" x14ac:dyDescent="0.25">
      <c r="A2" s="53" t="s">
        <v>62</v>
      </c>
      <c r="B2" s="45" t="s">
        <v>63</v>
      </c>
      <c r="C2" s="45">
        <v>22</v>
      </c>
      <c r="D2" s="46">
        <v>208</v>
      </c>
      <c r="E2" s="79">
        <v>4576</v>
      </c>
    </row>
    <row r="3" spans="1:5" ht="15" customHeight="1" x14ac:dyDescent="0.25">
      <c r="A3" s="53" t="s">
        <v>64</v>
      </c>
      <c r="B3" s="45" t="s">
        <v>65</v>
      </c>
      <c r="C3" s="45">
        <v>1</v>
      </c>
      <c r="D3" s="46">
        <v>164.303</v>
      </c>
      <c r="E3" s="79">
        <v>164.303</v>
      </c>
    </row>
    <row r="4" spans="1:5" ht="15" customHeight="1" x14ac:dyDescent="0.25">
      <c r="A4" s="68" t="s">
        <v>66</v>
      </c>
      <c r="B4" s="78" t="s">
        <v>67</v>
      </c>
      <c r="C4" s="78">
        <v>33</v>
      </c>
      <c r="D4" s="47">
        <v>106.208</v>
      </c>
      <c r="E4" s="79">
        <v>3504.864</v>
      </c>
    </row>
    <row r="5" spans="1:5" ht="15" customHeight="1" x14ac:dyDescent="0.25">
      <c r="A5" s="53" t="s">
        <v>68</v>
      </c>
      <c r="B5" s="45" t="s">
        <v>69</v>
      </c>
      <c r="C5" s="45">
        <v>1</v>
      </c>
      <c r="D5" s="46">
        <v>98.67</v>
      </c>
      <c r="E5" s="79">
        <v>98.67</v>
      </c>
    </row>
    <row r="6" spans="1:5" ht="15" customHeight="1" x14ac:dyDescent="0.25">
      <c r="A6" s="53" t="s">
        <v>70</v>
      </c>
      <c r="B6" s="45" t="s">
        <v>71</v>
      </c>
      <c r="C6" s="45">
        <v>409</v>
      </c>
      <c r="D6" s="46">
        <v>248.64</v>
      </c>
      <c r="E6" s="79">
        <v>101693.75999999999</v>
      </c>
    </row>
    <row r="7" spans="1:5" ht="15" customHeight="1" x14ac:dyDescent="0.25">
      <c r="A7" s="68" t="s">
        <v>72</v>
      </c>
      <c r="B7" s="78" t="s">
        <v>73</v>
      </c>
      <c r="C7" s="78">
        <v>5</v>
      </c>
      <c r="D7" s="47">
        <v>258.97399999999999</v>
      </c>
      <c r="E7" s="79">
        <v>1294.8699999999999</v>
      </c>
    </row>
    <row r="8" spans="1:5" ht="15" customHeight="1" x14ac:dyDescent="0.25">
      <c r="A8" s="53" t="s">
        <v>74</v>
      </c>
      <c r="B8" s="45" t="s">
        <v>75</v>
      </c>
      <c r="C8" s="45">
        <v>549</v>
      </c>
      <c r="D8" s="46">
        <v>195.77600000000001</v>
      </c>
      <c r="E8" s="79">
        <v>107481.024</v>
      </c>
    </row>
    <row r="9" spans="1:5" ht="15" customHeight="1" x14ac:dyDescent="0.25">
      <c r="A9" s="68" t="s">
        <v>76</v>
      </c>
      <c r="B9" s="78" t="s">
        <v>77</v>
      </c>
      <c r="C9" s="78">
        <v>8</v>
      </c>
      <c r="D9" s="47">
        <v>273.88200000000001</v>
      </c>
      <c r="E9" s="79">
        <v>2191.056</v>
      </c>
    </row>
    <row r="10" spans="1:5" ht="15" customHeight="1" x14ac:dyDescent="0.25">
      <c r="A10" s="53" t="s">
        <v>78</v>
      </c>
      <c r="B10" s="45" t="s">
        <v>69</v>
      </c>
      <c r="C10" s="45">
        <v>6</v>
      </c>
      <c r="D10" s="46">
        <v>278.13</v>
      </c>
      <c r="E10" s="79">
        <v>1668.78</v>
      </c>
    </row>
    <row r="11" spans="1:5" ht="15" customHeight="1" x14ac:dyDescent="0.25">
      <c r="A11" s="68" t="s">
        <v>79</v>
      </c>
      <c r="B11" s="78" t="s">
        <v>80</v>
      </c>
      <c r="C11" s="78">
        <v>62</v>
      </c>
      <c r="D11" s="47">
        <v>331.47500000000002</v>
      </c>
      <c r="E11" s="79">
        <v>20551.45</v>
      </c>
    </row>
    <row r="12" spans="1:5" ht="15" customHeight="1" x14ac:dyDescent="0.25">
      <c r="A12" s="53" t="s">
        <v>81</v>
      </c>
      <c r="B12" s="45" t="s">
        <v>82</v>
      </c>
      <c r="C12" s="45">
        <v>527</v>
      </c>
      <c r="D12" s="46">
        <v>269.18400000000003</v>
      </c>
      <c r="E12" s="79">
        <v>141859.96800000002</v>
      </c>
    </row>
    <row r="13" spans="1:5" ht="15" customHeight="1" x14ac:dyDescent="0.25">
      <c r="A13" s="53" t="s">
        <v>83</v>
      </c>
      <c r="B13" s="45" t="s">
        <v>84</v>
      </c>
      <c r="C13" s="45">
        <v>177</v>
      </c>
      <c r="D13" s="46">
        <v>113.08799999999999</v>
      </c>
      <c r="E13" s="79">
        <v>20016.575999999997</v>
      </c>
    </row>
    <row r="14" spans="1:5" ht="15" customHeight="1" x14ac:dyDescent="0.25">
      <c r="A14" s="68" t="s">
        <v>85</v>
      </c>
      <c r="B14" s="78" t="s">
        <v>86</v>
      </c>
      <c r="C14" s="78">
        <v>12</v>
      </c>
      <c r="D14" s="47">
        <v>240.339</v>
      </c>
      <c r="E14" s="79">
        <v>2884.0680000000002</v>
      </c>
    </row>
    <row r="15" spans="1:5" ht="15" customHeight="1" x14ac:dyDescent="0.25">
      <c r="A15" s="68" t="s">
        <v>87</v>
      </c>
      <c r="B15" s="78" t="s">
        <v>88</v>
      </c>
      <c r="C15" s="78">
        <v>1</v>
      </c>
      <c r="D15" s="47">
        <v>840.28700000000003</v>
      </c>
      <c r="E15" s="79">
        <v>840.28700000000003</v>
      </c>
    </row>
    <row r="16" spans="1:5" ht="15" customHeight="1" x14ac:dyDescent="0.25">
      <c r="A16" s="68" t="s">
        <v>89</v>
      </c>
      <c r="B16" s="78" t="s">
        <v>69</v>
      </c>
      <c r="C16" s="78">
        <v>3</v>
      </c>
      <c r="D16" s="47">
        <v>119.789</v>
      </c>
      <c r="E16" s="79">
        <v>359.36700000000002</v>
      </c>
    </row>
    <row r="17" spans="1:5" ht="15" customHeight="1" x14ac:dyDescent="0.25">
      <c r="A17" s="53" t="s">
        <v>90</v>
      </c>
      <c r="B17" s="45" t="s">
        <v>88</v>
      </c>
      <c r="C17" s="45">
        <v>1</v>
      </c>
      <c r="D17" s="46">
        <v>357.88900000000001</v>
      </c>
      <c r="E17" s="79">
        <v>357.88900000000001</v>
      </c>
    </row>
    <row r="18" spans="1:5" ht="15" customHeight="1" x14ac:dyDescent="0.25">
      <c r="A18" s="68" t="s">
        <v>91</v>
      </c>
      <c r="B18" s="78" t="s">
        <v>86</v>
      </c>
      <c r="C18" s="78">
        <v>1</v>
      </c>
      <c r="D18" s="47">
        <v>147.67400000000001</v>
      </c>
      <c r="E18" s="79">
        <v>147.67400000000001</v>
      </c>
    </row>
    <row r="19" spans="1:5" ht="15" customHeight="1" x14ac:dyDescent="0.25">
      <c r="A19" s="53" t="s">
        <v>92</v>
      </c>
      <c r="B19" s="45" t="s">
        <v>69</v>
      </c>
      <c r="C19" s="45">
        <v>2</v>
      </c>
      <c r="D19" s="46">
        <v>28.404</v>
      </c>
      <c r="E19" s="79">
        <v>56.808</v>
      </c>
    </row>
  </sheetData>
  <sheetProtection formatCells="0" formatColumns="0" formatRows="0" insertColumns="0" insertRows="0" insertHyperlinks="0" deleteColumns="0" deleteRows="0" sort="0" autoFilter="0" pivotTables="0"/>
  <autoFilter ref="A1:E19" xr:uid="{00000000-0009-0000-0000-000000000000}">
    <sortState ref="A2:E19">
      <sortCondition ref="A1:A19"/>
    </sortState>
  </autoFilter>
  <conditionalFormatting sqref="A1:A1048576">
    <cfRule type="duplicateValues" dxfId="45" priority="1"/>
  </conditionalFormatting>
  <conditionalFormatting sqref="A1:A1048576">
    <cfRule type="duplicateValues" dxfId="44" priority="126"/>
    <cfRule type="duplicateValues" dxfId="43" priority="127"/>
    <cfRule type="duplicateValues" dxfId="42" priority="128"/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39997558519241921"/>
  </sheetPr>
  <dimension ref="A1:E19"/>
  <sheetViews>
    <sheetView topLeftCell="A6" workbookViewId="0">
      <selection activeCell="M23" sqref="M23"/>
    </sheetView>
  </sheetViews>
  <sheetFormatPr baseColWidth="10" defaultColWidth="9.140625" defaultRowHeight="15" customHeight="1" x14ac:dyDescent="0.25"/>
  <cols>
    <col min="1" max="1" width="23.140625" style="6" customWidth="1"/>
    <col min="2" max="2" width="12.42578125" style="9" customWidth="1"/>
    <col min="3" max="3" width="13.42578125" style="9" bestFit="1" customWidth="1"/>
    <col min="4" max="4" width="15.28515625" style="9" customWidth="1"/>
    <col min="5" max="5" width="14.7109375" style="9" customWidth="1"/>
    <col min="6" max="6" width="6.85546875" customWidth="1"/>
  </cols>
  <sheetData>
    <row r="1" spans="1:5" ht="37.5" customHeight="1" x14ac:dyDescent="0.25">
      <c r="A1" s="63" t="s">
        <v>4</v>
      </c>
      <c r="B1" s="63" t="s">
        <v>2</v>
      </c>
      <c r="C1" s="63" t="s">
        <v>5</v>
      </c>
      <c r="D1" s="64" t="s">
        <v>7</v>
      </c>
      <c r="E1" s="64" t="s">
        <v>6</v>
      </c>
    </row>
    <row r="2" spans="1:5" ht="15" customHeight="1" x14ac:dyDescent="0.25">
      <c r="A2" s="48" t="s">
        <v>81</v>
      </c>
      <c r="B2" s="65" t="s">
        <v>93</v>
      </c>
      <c r="C2" s="65">
        <v>289</v>
      </c>
      <c r="D2" s="66" t="str">
        <f>IFERROR(VLOOKUP(A2,'Base INCADEA'!A:C,2,FALSE),"******")</f>
        <v>045501</v>
      </c>
      <c r="E2" s="49">
        <f>IFERROR(VLOOKUP(A2,'Base INCADEA'!A:C,3,FALSE),"0")</f>
        <v>527</v>
      </c>
    </row>
    <row r="3" spans="1:5" ht="15" customHeight="1" x14ac:dyDescent="0.25">
      <c r="A3" s="48" t="s">
        <v>83</v>
      </c>
      <c r="B3" s="65" t="s">
        <v>84</v>
      </c>
      <c r="C3" s="65">
        <v>185</v>
      </c>
      <c r="D3" s="66" t="str">
        <f>IFERROR(VLOOKUP(A3,'Base INCADEA'!A:C,2,FALSE),"******")</f>
        <v>045302</v>
      </c>
      <c r="E3" s="49">
        <f>IFERROR(VLOOKUP(A3,'Base INCADEA'!A:C,3,FALSE),"0")</f>
        <v>177</v>
      </c>
    </row>
    <row r="4" spans="1:5" ht="15" customHeight="1" x14ac:dyDescent="0.25">
      <c r="A4" s="48" t="s">
        <v>74</v>
      </c>
      <c r="B4" s="65" t="s">
        <v>82</v>
      </c>
      <c r="C4" s="65">
        <v>554</v>
      </c>
      <c r="D4" s="66" t="str">
        <f>IFERROR(VLOOKUP(A4,'Base INCADEA'!A:C,2,FALSE),"******")</f>
        <v>045303</v>
      </c>
      <c r="E4" s="49">
        <f>IFERROR(VLOOKUP(A4,'Base INCADEA'!A:C,3,FALSE),"0")</f>
        <v>549</v>
      </c>
    </row>
    <row r="5" spans="1:5" ht="15" customHeight="1" x14ac:dyDescent="0.25">
      <c r="A5" s="48" t="s">
        <v>70</v>
      </c>
      <c r="B5" s="65" t="s">
        <v>67</v>
      </c>
      <c r="C5" s="65">
        <v>379</v>
      </c>
      <c r="D5" s="66" t="str">
        <f>IFERROR(VLOOKUP(A5,'Base INCADEA'!A:C,2,FALSE),"******")</f>
        <v>045103</v>
      </c>
      <c r="E5" s="49">
        <f>IFERROR(VLOOKUP(A5,'Base INCADEA'!A:C,3,FALSE),"0")</f>
        <v>409</v>
      </c>
    </row>
    <row r="6" spans="1:5" ht="15" customHeight="1" x14ac:dyDescent="0.25">
      <c r="A6" s="48" t="s">
        <v>91</v>
      </c>
      <c r="B6" s="65" t="s">
        <v>86</v>
      </c>
      <c r="C6" s="65">
        <v>2</v>
      </c>
      <c r="D6" s="66" t="str">
        <f>IFERROR(VLOOKUP(A6,'Base INCADEA'!A:C,2,FALSE),"******")</f>
        <v>045902</v>
      </c>
      <c r="E6" s="49">
        <f>IFERROR(VLOOKUP(A6,'Base INCADEA'!A:C,3,FALSE),"0")</f>
        <v>1</v>
      </c>
    </row>
    <row r="7" spans="1:5" ht="15" customHeight="1" x14ac:dyDescent="0.25">
      <c r="A7" s="48" t="s">
        <v>62</v>
      </c>
      <c r="B7" s="65" t="s">
        <v>86</v>
      </c>
      <c r="C7" s="65">
        <v>23</v>
      </c>
      <c r="D7" s="66" t="str">
        <f>IFERROR(VLOOKUP(A7,'Base INCADEA'!A:C,2,FALSE),"******")</f>
        <v>045703</v>
      </c>
      <c r="E7" s="49">
        <f>IFERROR(VLOOKUP(A7,'Base INCADEA'!A:C,3,FALSE),"0")</f>
        <v>22</v>
      </c>
    </row>
    <row r="8" spans="1:5" ht="15" customHeight="1" x14ac:dyDescent="0.25">
      <c r="A8" s="48" t="s">
        <v>68</v>
      </c>
      <c r="B8" s="65" t="s">
        <v>69</v>
      </c>
      <c r="C8" s="65">
        <v>1</v>
      </c>
      <c r="D8" s="66" t="str">
        <f>IFERROR(VLOOKUP(A8,'Base INCADEA'!A:C,2,FALSE),"******")</f>
        <v>046101</v>
      </c>
      <c r="E8" s="49">
        <f>IFERROR(VLOOKUP(A8,'Base INCADEA'!A:C,3,FALSE),"0")</f>
        <v>1</v>
      </c>
    </row>
    <row r="9" spans="1:5" ht="15" customHeight="1" x14ac:dyDescent="0.25">
      <c r="A9" s="48" t="s">
        <v>64</v>
      </c>
      <c r="B9" s="65" t="s">
        <v>69</v>
      </c>
      <c r="C9" s="65">
        <v>1</v>
      </c>
      <c r="D9" s="66" t="str">
        <f>IFERROR(VLOOKUP(A9,'Base INCADEA'!A:C,2,FALSE),"******")</f>
        <v>046102</v>
      </c>
      <c r="E9" s="49">
        <f>IFERROR(VLOOKUP(A9,'Base INCADEA'!A:C,3,FALSE),"0")</f>
        <v>1</v>
      </c>
    </row>
    <row r="10" spans="1:5" ht="15" customHeight="1" x14ac:dyDescent="0.25">
      <c r="A10" s="48" t="s">
        <v>78</v>
      </c>
      <c r="B10" s="65" t="s">
        <v>69</v>
      </c>
      <c r="C10" s="65">
        <v>6</v>
      </c>
      <c r="D10" s="66" t="str">
        <f>IFERROR(VLOOKUP(A10,'Base INCADEA'!A:C,2,FALSE),"******")</f>
        <v>046101</v>
      </c>
      <c r="E10" s="49">
        <f>IFERROR(VLOOKUP(A10,'Base INCADEA'!A:C,3,FALSE),"0")</f>
        <v>6</v>
      </c>
    </row>
    <row r="11" spans="1:5" ht="15" customHeight="1" x14ac:dyDescent="0.25">
      <c r="A11" s="48" t="s">
        <v>94</v>
      </c>
      <c r="B11" s="65" t="s">
        <v>69</v>
      </c>
      <c r="C11" s="65">
        <v>1</v>
      </c>
      <c r="D11" s="66" t="str">
        <f>IFERROR(VLOOKUP(A11,'Base INCADEA'!A:C,2,FALSE),"******")</f>
        <v>******</v>
      </c>
      <c r="E11" s="49" t="str">
        <f>IFERROR(VLOOKUP(A11,'Base INCADEA'!A:C,3,FALSE),"0")</f>
        <v>0</v>
      </c>
    </row>
    <row r="12" spans="1:5" ht="15" customHeight="1" x14ac:dyDescent="0.25">
      <c r="A12" s="48" t="s">
        <v>87</v>
      </c>
      <c r="B12" s="65" t="s">
        <v>69</v>
      </c>
      <c r="C12" s="65">
        <v>1</v>
      </c>
      <c r="D12" s="66" t="str">
        <f>IFERROR(VLOOKUP(A12,'Base INCADEA'!A:C,2,FALSE),"******")</f>
        <v>046103</v>
      </c>
      <c r="E12" s="49">
        <f>IFERROR(VLOOKUP(A12,'Base INCADEA'!A:C,3,FALSE),"0")</f>
        <v>1</v>
      </c>
    </row>
    <row r="13" spans="1:5" ht="15" customHeight="1" x14ac:dyDescent="0.25">
      <c r="A13" s="48" t="s">
        <v>92</v>
      </c>
      <c r="B13" s="65" t="s">
        <v>69</v>
      </c>
      <c r="C13" s="65">
        <v>2</v>
      </c>
      <c r="D13" s="66" t="str">
        <f>IFERROR(VLOOKUP(A13,'Base INCADEA'!A:C,2,FALSE),"******")</f>
        <v>046101</v>
      </c>
      <c r="E13" s="49">
        <f>IFERROR(VLOOKUP(A13,'Base INCADEA'!A:C,3,FALSE),"0")</f>
        <v>2</v>
      </c>
    </row>
    <row r="14" spans="1:5" ht="15" customHeight="1" x14ac:dyDescent="0.25">
      <c r="A14" s="48" t="s">
        <v>89</v>
      </c>
      <c r="B14" s="65" t="s">
        <v>69</v>
      </c>
      <c r="C14" s="65">
        <v>3</v>
      </c>
      <c r="D14" s="66" t="str">
        <f>IFERROR(VLOOKUP(A14,'Base INCADEA'!A:C,2,FALSE),"******")</f>
        <v>046101</v>
      </c>
      <c r="E14" s="49">
        <f>IFERROR(VLOOKUP(A14,'Base INCADEA'!A:C,3,FALSE),"0")</f>
        <v>3</v>
      </c>
    </row>
    <row r="15" spans="1:5" ht="15" customHeight="1" x14ac:dyDescent="0.25">
      <c r="A15" s="48" t="s">
        <v>76</v>
      </c>
      <c r="B15" s="65" t="s">
        <v>69</v>
      </c>
      <c r="C15" s="65">
        <v>8</v>
      </c>
      <c r="D15" s="66" t="str">
        <f>IFERROR(VLOOKUP(A15,'Base INCADEA'!A:C,2,FALSE),"******")</f>
        <v>045102</v>
      </c>
      <c r="E15" s="49">
        <f>IFERROR(VLOOKUP(A15,'Base INCADEA'!A:C,3,FALSE),"0")</f>
        <v>8</v>
      </c>
    </row>
    <row r="16" spans="1:5" ht="15" customHeight="1" x14ac:dyDescent="0.25">
      <c r="A16" s="48" t="s">
        <v>72</v>
      </c>
      <c r="B16" s="65" t="s">
        <v>65</v>
      </c>
      <c r="C16" s="65">
        <v>5</v>
      </c>
      <c r="D16" s="66" t="str">
        <f>IFERROR(VLOOKUP(A16,'Base INCADEA'!A:C,2,FALSE),"******")</f>
        <v>045503</v>
      </c>
      <c r="E16" s="49">
        <f>IFERROR(VLOOKUP(A16,'Base INCADEA'!A:C,3,FALSE),"0")</f>
        <v>5</v>
      </c>
    </row>
    <row r="17" spans="1:5" ht="15" customHeight="1" x14ac:dyDescent="0.25">
      <c r="A17" s="48" t="s">
        <v>85</v>
      </c>
      <c r="B17" s="65" t="s">
        <v>65</v>
      </c>
      <c r="C17" s="65">
        <v>12</v>
      </c>
      <c r="D17" s="66" t="str">
        <f>IFERROR(VLOOKUP(A17,'Base INCADEA'!A:C,2,FALSE),"******")</f>
        <v>045902</v>
      </c>
      <c r="E17" s="49">
        <f>IFERROR(VLOOKUP(A17,'Base INCADEA'!A:C,3,FALSE),"0")</f>
        <v>12</v>
      </c>
    </row>
    <row r="18" spans="1:5" ht="15" customHeight="1" x14ac:dyDescent="0.25">
      <c r="A18" s="48" t="s">
        <v>66</v>
      </c>
      <c r="B18" s="65" t="s">
        <v>65</v>
      </c>
      <c r="C18" s="65">
        <v>35</v>
      </c>
      <c r="D18" s="66" t="str">
        <f>IFERROR(VLOOKUP(A18,'Base INCADEA'!A:C,2,FALSE),"******")</f>
        <v>045701</v>
      </c>
      <c r="E18" s="49">
        <f>IFERROR(VLOOKUP(A18,'Base INCADEA'!A:C,3,FALSE),"0")</f>
        <v>33</v>
      </c>
    </row>
    <row r="19" spans="1:5" ht="15" customHeight="1" x14ac:dyDescent="0.25">
      <c r="A19" s="48" t="s">
        <v>79</v>
      </c>
      <c r="B19" s="65" t="s">
        <v>88</v>
      </c>
      <c r="C19" s="65">
        <v>61</v>
      </c>
      <c r="D19" s="66" t="str">
        <f>IFERROR(VLOOKUP(A19,'Base INCADEA'!A:C,2,FALSE),"******")</f>
        <v>045301</v>
      </c>
      <c r="E19" s="49">
        <f>IFERROR(VLOOKUP(A19,'Base INCADEA'!A:C,3,FALSE),"0")</f>
        <v>62</v>
      </c>
    </row>
  </sheetData>
  <sheetProtection formatCells="0" formatColumns="0" formatRows="0" insertColumns="0" insertRows="0" insertHyperlinks="0" deleteColumns="0" deleteRows="0" sort="0" autoFilter="0" pivotTables="0"/>
  <autoFilter ref="A1:E19" xr:uid="{00000000-0009-0000-0000-000001000000}">
    <sortState ref="A2:E19">
      <sortCondition ref="A1:A19"/>
    </sortState>
  </autoFilter>
  <conditionalFormatting sqref="A1:A1048576">
    <cfRule type="duplicateValues" dxfId="41" priority="119"/>
    <cfRule type="duplicateValues" dxfId="40" priority="120"/>
  </conditionalFormatting>
  <conditionalFormatting sqref="A2:A19">
    <cfRule type="duplicateValues" dxfId="39" priority="129"/>
  </conditionalFormatting>
  <conditionalFormatting sqref="A1 A20:A1048576">
    <cfRule type="duplicateValues" dxfId="38" priority="136"/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3:D24"/>
  <sheetViews>
    <sheetView workbookViewId="0">
      <selection activeCell="C22" sqref="A5:C22"/>
    </sheetView>
  </sheetViews>
  <sheetFormatPr baseColWidth="10" defaultColWidth="9.140625" defaultRowHeight="15" x14ac:dyDescent="0.25"/>
  <cols>
    <col min="1" max="1" width="25" style="6" bestFit="1" customWidth="1"/>
    <col min="2" max="2" width="15.5703125" style="6" bestFit="1" customWidth="1"/>
    <col min="3" max="3" width="18.42578125" style="6" bestFit="1" customWidth="1"/>
    <col min="4" max="4" width="9.140625" style="6" customWidth="1"/>
    <col min="5" max="236" width="7" bestFit="1" customWidth="1"/>
    <col min="237" max="237" width="11.28515625" bestFit="1" customWidth="1"/>
    <col min="238" max="238" width="11.85546875" bestFit="1" customWidth="1"/>
    <col min="239" max="239" width="8.85546875" bestFit="1" customWidth="1"/>
    <col min="240" max="240" width="7" bestFit="1" customWidth="1"/>
    <col min="241" max="241" width="11.85546875" bestFit="1" customWidth="1"/>
    <col min="242" max="242" width="8.85546875" bestFit="1" customWidth="1"/>
    <col min="243" max="243" width="7" bestFit="1" customWidth="1"/>
    <col min="244" max="244" width="11.85546875" bestFit="1" customWidth="1"/>
    <col min="245" max="245" width="8.85546875" bestFit="1" customWidth="1"/>
    <col min="246" max="246" width="7" bestFit="1" customWidth="1"/>
    <col min="247" max="247" width="11.85546875" bestFit="1" customWidth="1"/>
    <col min="248" max="248" width="8.85546875" bestFit="1" customWidth="1"/>
    <col min="249" max="249" width="11.85546875" bestFit="1" customWidth="1"/>
    <col min="250" max="250" width="8.85546875" bestFit="1" customWidth="1"/>
    <col min="251" max="251" width="7" bestFit="1" customWidth="1"/>
    <col min="252" max="252" width="11.85546875" bestFit="1" customWidth="1"/>
    <col min="253" max="253" width="8.85546875" bestFit="1" customWidth="1"/>
    <col min="254" max="255" width="7" bestFit="1" customWidth="1"/>
    <col min="256" max="256" width="11.85546875" bestFit="1" customWidth="1"/>
    <col min="257" max="257" width="8.85546875" bestFit="1" customWidth="1"/>
    <col min="258" max="258" width="7" bestFit="1" customWidth="1"/>
    <col min="259" max="259" width="11.85546875" bestFit="1" customWidth="1"/>
    <col min="260" max="260" width="8.85546875" bestFit="1" customWidth="1"/>
    <col min="261" max="261" width="11.85546875" bestFit="1" customWidth="1"/>
    <col min="262" max="262" width="8.85546875" bestFit="1" customWidth="1"/>
    <col min="263" max="263" width="7" bestFit="1" customWidth="1"/>
    <col min="264" max="264" width="11.85546875" bestFit="1" customWidth="1"/>
    <col min="265" max="265" width="8.85546875" bestFit="1" customWidth="1"/>
    <col min="266" max="266" width="11.85546875" bestFit="1" customWidth="1"/>
    <col min="267" max="267" width="8.85546875" bestFit="1" customWidth="1"/>
    <col min="268" max="268" width="11.85546875" bestFit="1" customWidth="1"/>
    <col min="269" max="269" width="8.85546875" bestFit="1" customWidth="1"/>
    <col min="270" max="271" width="7" bestFit="1" customWidth="1"/>
    <col min="272" max="272" width="11.85546875" bestFit="1" customWidth="1"/>
    <col min="273" max="273" width="8.85546875" bestFit="1" customWidth="1"/>
    <col min="274" max="274" width="7" bestFit="1" customWidth="1"/>
    <col min="275" max="275" width="11.85546875" bestFit="1" customWidth="1"/>
    <col min="276" max="276" width="8.85546875" bestFit="1" customWidth="1"/>
    <col min="277" max="280" width="7" bestFit="1" customWidth="1"/>
    <col min="281" max="281" width="11.85546875" bestFit="1" customWidth="1"/>
    <col min="282" max="282" width="8.85546875" bestFit="1" customWidth="1"/>
    <col min="283" max="283" width="7" bestFit="1" customWidth="1"/>
    <col min="284" max="284" width="11.85546875" bestFit="1" customWidth="1"/>
    <col min="285" max="285" width="8.85546875" bestFit="1" customWidth="1"/>
    <col min="286" max="286" width="7" bestFit="1" customWidth="1"/>
    <col min="287" max="287" width="11.85546875" bestFit="1" customWidth="1"/>
    <col min="288" max="288" width="8.85546875" bestFit="1" customWidth="1"/>
    <col min="289" max="289" width="7" bestFit="1" customWidth="1"/>
    <col min="290" max="290" width="11.85546875" bestFit="1" customWidth="1"/>
    <col min="291" max="291" width="8.85546875" bestFit="1" customWidth="1"/>
    <col min="292" max="292" width="11.85546875" bestFit="1" customWidth="1"/>
    <col min="293" max="293" width="8.85546875" bestFit="1" customWidth="1"/>
    <col min="294" max="294" width="11.85546875" bestFit="1" customWidth="1"/>
    <col min="295" max="295" width="8.85546875" bestFit="1" customWidth="1"/>
    <col min="296" max="296" width="11.85546875" bestFit="1" customWidth="1"/>
    <col min="297" max="297" width="8.85546875" bestFit="1" customWidth="1"/>
    <col min="298" max="298" width="7" bestFit="1" customWidth="1"/>
    <col min="299" max="299" width="11.85546875" bestFit="1" customWidth="1"/>
    <col min="300" max="300" width="8.85546875" bestFit="1" customWidth="1"/>
    <col min="301" max="301" width="7" bestFit="1" customWidth="1"/>
    <col min="302" max="302" width="11.85546875" bestFit="1" customWidth="1"/>
    <col min="303" max="303" width="8.85546875" bestFit="1" customWidth="1"/>
    <col min="304" max="304" width="11.85546875" bestFit="1" customWidth="1"/>
    <col min="305" max="305" width="8.85546875" bestFit="1" customWidth="1"/>
    <col min="306" max="306" width="11.85546875" bestFit="1" customWidth="1"/>
    <col min="307" max="307" width="8.85546875" bestFit="1" customWidth="1"/>
    <col min="308" max="308" width="7" bestFit="1" customWidth="1"/>
    <col min="309" max="309" width="11.85546875" bestFit="1" customWidth="1"/>
    <col min="310" max="310" width="8.85546875" bestFit="1" customWidth="1"/>
    <col min="311" max="311" width="7" bestFit="1" customWidth="1"/>
    <col min="312" max="312" width="11.85546875" bestFit="1" customWidth="1"/>
    <col min="313" max="313" width="8.85546875" bestFit="1" customWidth="1"/>
    <col min="314" max="314" width="11.85546875" bestFit="1" customWidth="1"/>
    <col min="315" max="315" width="8.85546875" bestFit="1" customWidth="1"/>
    <col min="316" max="316" width="7" bestFit="1" customWidth="1"/>
    <col min="317" max="317" width="11.85546875" bestFit="1" customWidth="1"/>
    <col min="318" max="318" width="8.85546875" bestFit="1" customWidth="1"/>
    <col min="319" max="319" width="11.85546875" bestFit="1" customWidth="1"/>
    <col min="320" max="320" width="8.85546875" bestFit="1" customWidth="1"/>
    <col min="321" max="325" width="7" bestFit="1" customWidth="1"/>
    <col min="326" max="326" width="11.85546875" bestFit="1" customWidth="1"/>
    <col min="327" max="327" width="8.85546875" bestFit="1" customWidth="1"/>
    <col min="328" max="328" width="11.85546875" bestFit="1" customWidth="1"/>
    <col min="329" max="329" width="8.85546875" bestFit="1" customWidth="1"/>
    <col min="330" max="330" width="7" bestFit="1" customWidth="1"/>
    <col min="331" max="331" width="11.85546875" bestFit="1" customWidth="1"/>
    <col min="332" max="332" width="8.85546875" bestFit="1" customWidth="1"/>
    <col min="333" max="333" width="11.85546875" bestFit="1" customWidth="1"/>
    <col min="334" max="334" width="8.85546875" bestFit="1" customWidth="1"/>
    <col min="335" max="335" width="7" bestFit="1" customWidth="1"/>
    <col min="336" max="336" width="11.85546875" bestFit="1" customWidth="1"/>
    <col min="337" max="337" width="8.85546875" bestFit="1" customWidth="1"/>
    <col min="338" max="338" width="7" bestFit="1" customWidth="1"/>
    <col min="339" max="339" width="11.85546875" bestFit="1" customWidth="1"/>
    <col min="340" max="340" width="8.85546875" bestFit="1" customWidth="1"/>
    <col min="341" max="341" width="11.85546875" bestFit="1" customWidth="1"/>
    <col min="342" max="342" width="8.85546875" bestFit="1" customWidth="1"/>
    <col min="343" max="343" width="11.85546875" bestFit="1" customWidth="1"/>
    <col min="344" max="344" width="8.85546875" bestFit="1" customWidth="1"/>
    <col min="345" max="346" width="7" bestFit="1" customWidth="1"/>
    <col min="347" max="347" width="11.85546875" bestFit="1" customWidth="1"/>
    <col min="348" max="348" width="8.85546875" bestFit="1" customWidth="1"/>
    <col min="349" max="349" width="7" bestFit="1" customWidth="1"/>
    <col min="350" max="350" width="11.85546875" bestFit="1" customWidth="1"/>
    <col min="351" max="351" width="8.85546875" bestFit="1" customWidth="1"/>
    <col min="352" max="352" width="7" bestFit="1" customWidth="1"/>
    <col min="353" max="353" width="11.85546875" bestFit="1" customWidth="1"/>
    <col min="354" max="354" width="8.85546875" bestFit="1" customWidth="1"/>
    <col min="355" max="357" width="7" bestFit="1" customWidth="1"/>
    <col min="358" max="358" width="11.85546875" bestFit="1" customWidth="1"/>
    <col min="359" max="359" width="8.85546875" bestFit="1" customWidth="1"/>
    <col min="360" max="360" width="11.85546875" bestFit="1" customWidth="1"/>
    <col min="361" max="361" width="8.85546875" bestFit="1" customWidth="1"/>
    <col min="362" max="364" width="7" bestFit="1" customWidth="1"/>
    <col min="365" max="365" width="11.85546875" bestFit="1" customWidth="1"/>
    <col min="366" max="366" width="8.85546875" bestFit="1" customWidth="1"/>
    <col min="367" max="370" width="7" bestFit="1" customWidth="1"/>
    <col min="371" max="371" width="11.85546875" bestFit="1" customWidth="1"/>
    <col min="372" max="372" width="8.85546875" bestFit="1" customWidth="1"/>
    <col min="373" max="373" width="7" bestFit="1" customWidth="1"/>
    <col min="374" max="374" width="11.85546875" bestFit="1" customWidth="1"/>
    <col min="375" max="375" width="8.85546875" bestFit="1" customWidth="1"/>
    <col min="376" max="376" width="11.85546875" bestFit="1" customWidth="1"/>
    <col min="377" max="377" width="8.85546875" bestFit="1" customWidth="1"/>
    <col min="378" max="378" width="7" bestFit="1" customWidth="1"/>
    <col min="379" max="379" width="11.85546875" bestFit="1" customWidth="1"/>
    <col min="380" max="380" width="8.85546875" bestFit="1" customWidth="1"/>
    <col min="381" max="383" width="7" bestFit="1" customWidth="1"/>
    <col min="384" max="384" width="11.85546875" bestFit="1" customWidth="1"/>
    <col min="385" max="385" width="8.85546875" bestFit="1" customWidth="1"/>
    <col min="386" max="386" width="7" bestFit="1" customWidth="1"/>
    <col min="387" max="387" width="11.85546875" bestFit="1" customWidth="1"/>
    <col min="388" max="388" width="8.85546875" bestFit="1" customWidth="1"/>
    <col min="389" max="389" width="7" bestFit="1" customWidth="1"/>
    <col min="390" max="390" width="11.85546875" bestFit="1" customWidth="1"/>
    <col min="391" max="391" width="8.85546875" bestFit="1" customWidth="1"/>
    <col min="392" max="393" width="7" bestFit="1" customWidth="1"/>
    <col min="394" max="394" width="11.85546875" bestFit="1" customWidth="1"/>
    <col min="395" max="395" width="8.85546875" bestFit="1" customWidth="1"/>
    <col min="396" max="396" width="7" bestFit="1" customWidth="1"/>
    <col min="397" max="397" width="11.85546875" bestFit="1" customWidth="1"/>
    <col min="398" max="398" width="8.85546875" bestFit="1" customWidth="1"/>
    <col min="399" max="399" width="7" bestFit="1" customWidth="1"/>
    <col min="400" max="400" width="11.85546875" bestFit="1" customWidth="1"/>
    <col min="401" max="401" width="8.85546875" bestFit="1" customWidth="1"/>
    <col min="402" max="402" width="7" bestFit="1" customWidth="1"/>
    <col min="403" max="403" width="11.85546875" bestFit="1" customWidth="1"/>
    <col min="404" max="404" width="8.85546875" bestFit="1" customWidth="1"/>
    <col min="405" max="405" width="11.85546875" bestFit="1" customWidth="1"/>
    <col min="406" max="406" width="8.85546875" bestFit="1" customWidth="1"/>
    <col min="407" max="407" width="11.85546875" bestFit="1" customWidth="1"/>
    <col min="408" max="408" width="8.85546875" bestFit="1" customWidth="1"/>
    <col min="409" max="409" width="11.85546875" bestFit="1" customWidth="1"/>
    <col min="410" max="410" width="8.85546875" bestFit="1" customWidth="1"/>
    <col min="411" max="411" width="11.85546875" bestFit="1" customWidth="1"/>
    <col min="412" max="412" width="8.85546875" bestFit="1" customWidth="1"/>
    <col min="413" max="413" width="7" bestFit="1" customWidth="1"/>
    <col min="414" max="414" width="11.85546875" bestFit="1" customWidth="1"/>
    <col min="415" max="415" width="8.85546875" bestFit="1" customWidth="1"/>
    <col min="416" max="416" width="7" bestFit="1" customWidth="1"/>
    <col min="417" max="417" width="11.85546875" bestFit="1" customWidth="1"/>
    <col min="418" max="418" width="8.85546875" bestFit="1" customWidth="1"/>
    <col min="419" max="419" width="7" bestFit="1" customWidth="1"/>
    <col min="420" max="420" width="11.85546875" bestFit="1" customWidth="1"/>
    <col min="421" max="421" width="8.85546875" bestFit="1" customWidth="1"/>
    <col min="422" max="422" width="7" bestFit="1" customWidth="1"/>
    <col min="423" max="423" width="11.85546875" bestFit="1" customWidth="1"/>
    <col min="424" max="424" width="8.85546875" bestFit="1" customWidth="1"/>
    <col min="425" max="426" width="7" bestFit="1" customWidth="1"/>
    <col min="427" max="427" width="11.85546875" bestFit="1" customWidth="1"/>
    <col min="428" max="428" width="8.85546875" bestFit="1" customWidth="1"/>
    <col min="429" max="430" width="7" bestFit="1" customWidth="1"/>
    <col min="431" max="431" width="11.85546875" bestFit="1" customWidth="1"/>
    <col min="432" max="432" width="8.85546875" bestFit="1" customWidth="1"/>
    <col min="433" max="433" width="11.85546875" bestFit="1" customWidth="1"/>
    <col min="434" max="434" width="8.85546875" bestFit="1" customWidth="1"/>
    <col min="435" max="435" width="7" bestFit="1" customWidth="1"/>
    <col min="436" max="436" width="11.85546875" bestFit="1" customWidth="1"/>
    <col min="437" max="437" width="8.85546875" bestFit="1" customWidth="1"/>
    <col min="438" max="438" width="11.85546875" bestFit="1" customWidth="1"/>
    <col min="439" max="439" width="8.85546875" bestFit="1" customWidth="1"/>
    <col min="440" max="440" width="11.85546875" bestFit="1" customWidth="1"/>
    <col min="441" max="441" width="8.85546875" bestFit="1" customWidth="1"/>
    <col min="442" max="442" width="11.85546875" bestFit="1" customWidth="1"/>
    <col min="443" max="443" width="8.85546875" bestFit="1" customWidth="1"/>
    <col min="444" max="444" width="7" bestFit="1" customWidth="1"/>
    <col min="445" max="445" width="11.85546875" bestFit="1" customWidth="1"/>
    <col min="446" max="446" width="8.85546875" bestFit="1" customWidth="1"/>
    <col min="447" max="447" width="7" bestFit="1" customWidth="1"/>
    <col min="448" max="448" width="11.85546875" bestFit="1" customWidth="1"/>
    <col min="449" max="449" width="8.85546875" bestFit="1" customWidth="1"/>
    <col min="450" max="450" width="11.85546875" bestFit="1" customWidth="1"/>
    <col min="451" max="451" width="8.85546875" bestFit="1" customWidth="1"/>
    <col min="452" max="453" width="7" bestFit="1" customWidth="1"/>
    <col min="454" max="454" width="11.85546875" bestFit="1" customWidth="1"/>
    <col min="455" max="455" width="8.85546875" bestFit="1" customWidth="1"/>
    <col min="456" max="456" width="7" bestFit="1" customWidth="1"/>
    <col min="457" max="457" width="11.85546875" bestFit="1" customWidth="1"/>
    <col min="458" max="458" width="8.85546875" bestFit="1" customWidth="1"/>
    <col min="459" max="459" width="11.85546875" bestFit="1" customWidth="1"/>
    <col min="460" max="460" width="8.85546875" bestFit="1" customWidth="1"/>
    <col min="461" max="461" width="11.85546875" bestFit="1" customWidth="1"/>
    <col min="462" max="462" width="8.85546875" bestFit="1" customWidth="1"/>
    <col min="463" max="463" width="7" bestFit="1" customWidth="1"/>
    <col min="464" max="464" width="11.85546875" bestFit="1" customWidth="1"/>
    <col min="465" max="465" width="8.85546875" bestFit="1" customWidth="1"/>
    <col min="466" max="466" width="7" bestFit="1" customWidth="1"/>
    <col min="467" max="467" width="11.85546875" bestFit="1" customWidth="1"/>
    <col min="468" max="468" width="8.85546875" bestFit="1" customWidth="1"/>
    <col min="469" max="470" width="7" bestFit="1" customWidth="1"/>
    <col min="471" max="471" width="11.85546875" bestFit="1" customWidth="1"/>
    <col min="472" max="472" width="8.85546875" bestFit="1" customWidth="1"/>
    <col min="473" max="473" width="11.85546875" bestFit="1" customWidth="1"/>
    <col min="474" max="474" width="8.85546875" bestFit="1" customWidth="1"/>
    <col min="475" max="475" width="7" bestFit="1" customWidth="1"/>
    <col min="476" max="476" width="11.85546875" bestFit="1" customWidth="1"/>
    <col min="477" max="477" width="8.85546875" bestFit="1" customWidth="1"/>
    <col min="478" max="479" width="7" bestFit="1" customWidth="1"/>
    <col min="480" max="480" width="11.85546875" bestFit="1" customWidth="1"/>
    <col min="481" max="481" width="8.85546875" bestFit="1" customWidth="1"/>
    <col min="482" max="482" width="7" bestFit="1" customWidth="1"/>
    <col min="483" max="483" width="11.85546875" bestFit="1" customWidth="1"/>
    <col min="484" max="484" width="8.85546875" bestFit="1" customWidth="1"/>
    <col min="485" max="485" width="11.85546875" bestFit="1" customWidth="1"/>
    <col min="486" max="486" width="8.85546875" bestFit="1" customWidth="1"/>
    <col min="487" max="487" width="11.85546875" bestFit="1" customWidth="1"/>
    <col min="488" max="488" width="8.85546875" bestFit="1" customWidth="1"/>
    <col min="489" max="489" width="7" bestFit="1" customWidth="1"/>
    <col min="490" max="490" width="11.85546875" bestFit="1" customWidth="1"/>
    <col min="491" max="491" width="8.85546875" bestFit="1" customWidth="1"/>
    <col min="492" max="492" width="7" bestFit="1" customWidth="1"/>
    <col min="493" max="493" width="11.85546875" bestFit="1" customWidth="1"/>
    <col min="494" max="494" width="8.85546875" bestFit="1" customWidth="1"/>
    <col min="495" max="495" width="11.85546875" bestFit="1" customWidth="1"/>
    <col min="496" max="496" width="8.85546875" bestFit="1" customWidth="1"/>
    <col min="497" max="497" width="11.85546875" bestFit="1" customWidth="1"/>
    <col min="498" max="498" width="8.85546875" bestFit="1" customWidth="1"/>
    <col min="499" max="499" width="7" bestFit="1" customWidth="1"/>
    <col min="500" max="500" width="11.85546875" bestFit="1" customWidth="1"/>
    <col min="501" max="501" width="8.85546875" bestFit="1" customWidth="1"/>
    <col min="502" max="502" width="7" bestFit="1" customWidth="1"/>
    <col min="503" max="503" width="11.85546875" bestFit="1" customWidth="1"/>
    <col min="504" max="504" width="8.85546875" bestFit="1" customWidth="1"/>
    <col min="505" max="505" width="11.85546875" bestFit="1" customWidth="1"/>
    <col min="506" max="506" width="8.85546875" bestFit="1" customWidth="1"/>
    <col min="507" max="507" width="11.85546875" bestFit="1" customWidth="1"/>
    <col min="508" max="508" width="8.85546875" bestFit="1" customWidth="1"/>
    <col min="509" max="509" width="11.85546875" bestFit="1" customWidth="1"/>
    <col min="510" max="510" width="8.85546875" bestFit="1" customWidth="1"/>
    <col min="511" max="511" width="11.85546875" bestFit="1" customWidth="1"/>
    <col min="512" max="512" width="8.85546875" bestFit="1" customWidth="1"/>
    <col min="513" max="513" width="11.85546875" bestFit="1" customWidth="1"/>
    <col min="514" max="514" width="8.85546875" bestFit="1" customWidth="1"/>
    <col min="515" max="515" width="11.85546875" bestFit="1" customWidth="1"/>
    <col min="516" max="516" width="8.85546875" bestFit="1" customWidth="1"/>
    <col min="517" max="517" width="11.85546875" bestFit="1" customWidth="1"/>
    <col min="518" max="518" width="8.85546875" bestFit="1" customWidth="1"/>
    <col min="519" max="519" width="7" bestFit="1" customWidth="1"/>
    <col min="520" max="520" width="11.85546875" bestFit="1" customWidth="1"/>
    <col min="521" max="521" width="8.85546875" bestFit="1" customWidth="1"/>
    <col min="522" max="522" width="11.85546875" bestFit="1" customWidth="1"/>
    <col min="523" max="523" width="8.85546875" bestFit="1" customWidth="1"/>
    <col min="524" max="524" width="11.85546875" bestFit="1" customWidth="1"/>
    <col min="525" max="525" width="8.85546875" bestFit="1" customWidth="1"/>
    <col min="526" max="526" width="7" bestFit="1" customWidth="1"/>
    <col min="527" max="527" width="11.85546875" bestFit="1" customWidth="1"/>
    <col min="528" max="528" width="8.85546875" bestFit="1" customWidth="1"/>
    <col min="529" max="529" width="7" bestFit="1" customWidth="1"/>
    <col min="530" max="530" width="11.85546875" bestFit="1" customWidth="1"/>
    <col min="531" max="531" width="8.85546875" bestFit="1" customWidth="1"/>
    <col min="532" max="532" width="11.85546875" bestFit="1" customWidth="1"/>
    <col min="533" max="533" width="8.85546875" bestFit="1" customWidth="1"/>
    <col min="534" max="535" width="7" bestFit="1" customWidth="1"/>
    <col min="536" max="536" width="11.85546875" bestFit="1" customWidth="1"/>
    <col min="537" max="537" width="8.85546875" bestFit="1" customWidth="1"/>
    <col min="538" max="538" width="11.85546875" bestFit="1" customWidth="1"/>
    <col min="539" max="539" width="8.85546875" bestFit="1" customWidth="1"/>
    <col min="540" max="540" width="7" bestFit="1" customWidth="1"/>
    <col min="541" max="541" width="11.85546875" bestFit="1" customWidth="1"/>
    <col min="542" max="542" width="8.85546875" bestFit="1" customWidth="1"/>
    <col min="543" max="544" width="7" bestFit="1" customWidth="1"/>
    <col min="545" max="545" width="11.85546875" bestFit="1" customWidth="1"/>
    <col min="546" max="546" width="8.85546875" bestFit="1" customWidth="1"/>
    <col min="547" max="547" width="7" bestFit="1" customWidth="1"/>
    <col min="548" max="548" width="11.85546875" bestFit="1" customWidth="1"/>
    <col min="549" max="549" width="8.85546875" bestFit="1" customWidth="1"/>
    <col min="550" max="550" width="11.85546875" bestFit="1" customWidth="1"/>
    <col min="551" max="551" width="8.85546875" bestFit="1" customWidth="1"/>
    <col min="552" max="554" width="7" bestFit="1" customWidth="1"/>
    <col min="555" max="555" width="11.85546875" bestFit="1" customWidth="1"/>
    <col min="556" max="556" width="8.85546875" bestFit="1" customWidth="1"/>
    <col min="557" max="557" width="11.85546875" bestFit="1" customWidth="1"/>
    <col min="558" max="558" width="8.85546875" bestFit="1" customWidth="1"/>
    <col min="559" max="559" width="11.85546875" bestFit="1" customWidth="1"/>
    <col min="560" max="560" width="8.85546875" bestFit="1" customWidth="1"/>
    <col min="561" max="561" width="11.85546875" bestFit="1" customWidth="1"/>
    <col min="562" max="562" width="8.85546875" bestFit="1" customWidth="1"/>
    <col min="563" max="563" width="11.85546875" bestFit="1" customWidth="1"/>
    <col min="564" max="564" width="8.85546875" bestFit="1" customWidth="1"/>
    <col min="565" max="566" width="7" bestFit="1" customWidth="1"/>
    <col min="567" max="567" width="11.85546875" bestFit="1" customWidth="1"/>
    <col min="568" max="568" width="8.85546875" bestFit="1" customWidth="1"/>
    <col min="569" max="569" width="11.85546875" bestFit="1" customWidth="1"/>
    <col min="570" max="570" width="8.85546875" bestFit="1" customWidth="1"/>
    <col min="571" max="571" width="7" bestFit="1" customWidth="1"/>
    <col min="572" max="572" width="11.85546875" bestFit="1" customWidth="1"/>
    <col min="573" max="573" width="8.85546875" bestFit="1" customWidth="1"/>
    <col min="574" max="575" width="7" bestFit="1" customWidth="1"/>
    <col min="576" max="576" width="11.85546875" bestFit="1" customWidth="1"/>
    <col min="577" max="577" width="8.85546875" bestFit="1" customWidth="1"/>
    <col min="578" max="578" width="7" bestFit="1" customWidth="1"/>
    <col min="579" max="579" width="11.85546875" bestFit="1" customWidth="1"/>
    <col min="580" max="580" width="8.85546875" bestFit="1" customWidth="1"/>
    <col min="581" max="582" width="7" bestFit="1" customWidth="1"/>
    <col min="583" max="583" width="11.85546875" bestFit="1" customWidth="1"/>
    <col min="584" max="584" width="8.85546875" bestFit="1" customWidth="1"/>
    <col min="585" max="585" width="7" bestFit="1" customWidth="1"/>
    <col min="586" max="586" width="11.85546875" bestFit="1" customWidth="1"/>
    <col min="587" max="587" width="8.85546875" bestFit="1" customWidth="1"/>
    <col min="588" max="588" width="11.85546875" bestFit="1" customWidth="1"/>
    <col min="589" max="589" width="8.85546875" bestFit="1" customWidth="1"/>
    <col min="590" max="590" width="11.85546875" bestFit="1" customWidth="1"/>
    <col min="591" max="591" width="8.85546875" bestFit="1" customWidth="1"/>
    <col min="592" max="592" width="11.85546875" bestFit="1" customWidth="1"/>
    <col min="593" max="593" width="8.85546875" bestFit="1" customWidth="1"/>
    <col min="594" max="594" width="11.85546875" bestFit="1" customWidth="1"/>
    <col min="595" max="595" width="8.85546875" bestFit="1" customWidth="1"/>
    <col min="596" max="596" width="11.85546875" bestFit="1" customWidth="1"/>
    <col min="597" max="597" width="8.85546875" bestFit="1" customWidth="1"/>
    <col min="598" max="598" width="11.85546875" bestFit="1" customWidth="1"/>
    <col min="599" max="599" width="8.85546875" bestFit="1" customWidth="1"/>
    <col min="600" max="600" width="11.85546875" bestFit="1" customWidth="1"/>
    <col min="601" max="601" width="8.85546875" bestFit="1" customWidth="1"/>
    <col min="602" max="602" width="11.85546875" bestFit="1" customWidth="1"/>
    <col min="603" max="603" width="8.85546875" bestFit="1" customWidth="1"/>
    <col min="604" max="606" width="7" bestFit="1" customWidth="1"/>
    <col min="607" max="607" width="11.85546875" bestFit="1" customWidth="1"/>
    <col min="608" max="608" width="8.85546875" bestFit="1" customWidth="1"/>
    <col min="609" max="609" width="7" bestFit="1" customWidth="1"/>
    <col min="610" max="610" width="11.85546875" bestFit="1" customWidth="1"/>
    <col min="611" max="611" width="8.85546875" bestFit="1" customWidth="1"/>
    <col min="612" max="612" width="11.85546875" bestFit="1" customWidth="1"/>
    <col min="613" max="613" width="8.85546875" bestFit="1" customWidth="1"/>
    <col min="614" max="672" width="7" bestFit="1" customWidth="1"/>
    <col min="673" max="673" width="11.85546875" bestFit="1" customWidth="1"/>
    <col min="674" max="674" width="11.28515625" bestFit="1" customWidth="1"/>
  </cols>
  <sheetData>
    <row r="3" spans="1:4" x14ac:dyDescent="0.25">
      <c r="A3" s="31" t="s">
        <v>13</v>
      </c>
      <c r="B3" s="32"/>
      <c r="C3" s="32"/>
      <c r="D3" s="33"/>
    </row>
    <row r="4" spans="1:4" x14ac:dyDescent="0.25">
      <c r="A4" s="31" t="s">
        <v>4</v>
      </c>
      <c r="B4" s="31" t="s">
        <v>2</v>
      </c>
      <c r="C4" s="31" t="s">
        <v>7</v>
      </c>
      <c r="D4" s="33" t="s">
        <v>9</v>
      </c>
    </row>
    <row r="5" spans="1:4" x14ac:dyDescent="0.25">
      <c r="A5" s="34" t="s">
        <v>74</v>
      </c>
      <c r="B5" s="34" t="s">
        <v>82</v>
      </c>
      <c r="C5" s="34" t="s">
        <v>75</v>
      </c>
      <c r="D5" s="35">
        <v>554</v>
      </c>
    </row>
    <row r="6" spans="1:4" x14ac:dyDescent="0.25">
      <c r="A6" s="34" t="s">
        <v>70</v>
      </c>
      <c r="B6" s="34" t="s">
        <v>67</v>
      </c>
      <c r="C6" s="34" t="s">
        <v>71</v>
      </c>
      <c r="D6" s="35">
        <v>379</v>
      </c>
    </row>
    <row r="7" spans="1:4" x14ac:dyDescent="0.25">
      <c r="A7" s="34" t="s">
        <v>81</v>
      </c>
      <c r="B7" s="34" t="s">
        <v>93</v>
      </c>
      <c r="C7" s="34" t="s">
        <v>82</v>
      </c>
      <c r="D7" s="35">
        <v>289</v>
      </c>
    </row>
    <row r="8" spans="1:4" x14ac:dyDescent="0.25">
      <c r="A8" s="34" t="s">
        <v>83</v>
      </c>
      <c r="B8" s="34" t="s">
        <v>84</v>
      </c>
      <c r="C8" s="34" t="s">
        <v>84</v>
      </c>
      <c r="D8" s="35">
        <v>185</v>
      </c>
    </row>
    <row r="9" spans="1:4" x14ac:dyDescent="0.25">
      <c r="A9" s="34" t="s">
        <v>79</v>
      </c>
      <c r="B9" s="34" t="s">
        <v>88</v>
      </c>
      <c r="C9" s="34" t="s">
        <v>80</v>
      </c>
      <c r="D9" s="35">
        <v>61</v>
      </c>
    </row>
    <row r="10" spans="1:4" x14ac:dyDescent="0.25">
      <c r="A10" s="34" t="s">
        <v>66</v>
      </c>
      <c r="B10" s="34" t="s">
        <v>65</v>
      </c>
      <c r="C10" s="34" t="s">
        <v>67</v>
      </c>
      <c r="D10" s="35">
        <v>35</v>
      </c>
    </row>
    <row r="11" spans="1:4" x14ac:dyDescent="0.25">
      <c r="A11" s="34" t="s">
        <v>62</v>
      </c>
      <c r="B11" s="34" t="s">
        <v>86</v>
      </c>
      <c r="C11" s="34" t="s">
        <v>63</v>
      </c>
      <c r="D11" s="35">
        <v>23</v>
      </c>
    </row>
    <row r="12" spans="1:4" x14ac:dyDescent="0.25">
      <c r="A12" s="34" t="s">
        <v>85</v>
      </c>
      <c r="B12" s="34" t="s">
        <v>65</v>
      </c>
      <c r="C12" s="34" t="s">
        <v>86</v>
      </c>
      <c r="D12" s="35">
        <v>12</v>
      </c>
    </row>
    <row r="13" spans="1:4" x14ac:dyDescent="0.25">
      <c r="A13" s="34" t="s">
        <v>76</v>
      </c>
      <c r="B13" s="34" t="s">
        <v>69</v>
      </c>
      <c r="C13" s="34" t="s">
        <v>77</v>
      </c>
      <c r="D13" s="35">
        <v>8</v>
      </c>
    </row>
    <row r="14" spans="1:4" x14ac:dyDescent="0.25">
      <c r="A14" s="34" t="s">
        <v>78</v>
      </c>
      <c r="B14" s="34" t="s">
        <v>69</v>
      </c>
      <c r="C14" s="34" t="s">
        <v>69</v>
      </c>
      <c r="D14" s="35">
        <v>6</v>
      </c>
    </row>
    <row r="15" spans="1:4" x14ac:dyDescent="0.25">
      <c r="A15" s="34" t="s">
        <v>72</v>
      </c>
      <c r="B15" s="34" t="s">
        <v>65</v>
      </c>
      <c r="C15" s="34" t="s">
        <v>73</v>
      </c>
      <c r="D15" s="35">
        <v>5</v>
      </c>
    </row>
    <row r="16" spans="1:4" x14ac:dyDescent="0.25">
      <c r="A16" s="34" t="s">
        <v>89</v>
      </c>
      <c r="B16" s="34" t="s">
        <v>69</v>
      </c>
      <c r="C16" s="34" t="s">
        <v>69</v>
      </c>
      <c r="D16" s="35">
        <v>3</v>
      </c>
    </row>
    <row r="17" spans="1:4" x14ac:dyDescent="0.25">
      <c r="A17" s="34" t="s">
        <v>92</v>
      </c>
      <c r="B17" s="34" t="s">
        <v>69</v>
      </c>
      <c r="C17" s="34" t="s">
        <v>69</v>
      </c>
      <c r="D17" s="35">
        <v>2</v>
      </c>
    </row>
    <row r="18" spans="1:4" x14ac:dyDescent="0.25">
      <c r="A18" s="34" t="s">
        <v>91</v>
      </c>
      <c r="B18" s="34" t="s">
        <v>86</v>
      </c>
      <c r="C18" s="34" t="s">
        <v>86</v>
      </c>
      <c r="D18" s="35">
        <v>2</v>
      </c>
    </row>
    <row r="19" spans="1:4" x14ac:dyDescent="0.25">
      <c r="A19" s="34" t="s">
        <v>64</v>
      </c>
      <c r="B19" s="34" t="s">
        <v>69</v>
      </c>
      <c r="C19" s="34" t="s">
        <v>65</v>
      </c>
      <c r="D19" s="35">
        <v>1</v>
      </c>
    </row>
    <row r="20" spans="1:4" x14ac:dyDescent="0.25">
      <c r="A20" s="34" t="s">
        <v>94</v>
      </c>
      <c r="B20" s="34" t="s">
        <v>69</v>
      </c>
      <c r="C20" s="34" t="s">
        <v>29</v>
      </c>
      <c r="D20" s="35">
        <v>1</v>
      </c>
    </row>
    <row r="21" spans="1:4" x14ac:dyDescent="0.25">
      <c r="A21" s="34" t="s">
        <v>87</v>
      </c>
      <c r="B21" s="34" t="s">
        <v>69</v>
      </c>
      <c r="C21" s="34" t="s">
        <v>88</v>
      </c>
      <c r="D21" s="35">
        <v>1</v>
      </c>
    </row>
    <row r="22" spans="1:4" x14ac:dyDescent="0.25">
      <c r="A22" s="34" t="s">
        <v>68</v>
      </c>
      <c r="B22" s="34" t="s">
        <v>69</v>
      </c>
      <c r="C22" s="34" t="s">
        <v>69</v>
      </c>
      <c r="D22" s="35">
        <v>1</v>
      </c>
    </row>
    <row r="23" spans="1:4" x14ac:dyDescent="0.25">
      <c r="A23" s="34" t="s">
        <v>11</v>
      </c>
      <c r="B23" s="34" t="s">
        <v>11</v>
      </c>
      <c r="C23" s="34" t="s">
        <v>11</v>
      </c>
      <c r="D23" s="35"/>
    </row>
    <row r="24" spans="1:4" x14ac:dyDescent="0.25">
      <c r="A24" s="36" t="s">
        <v>12</v>
      </c>
      <c r="B24" s="37"/>
      <c r="C24" s="37"/>
      <c r="D24" s="38">
        <v>1568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>
    <tabColor rgb="FFFFFF00"/>
  </sheetPr>
  <dimension ref="A1:D19"/>
  <sheetViews>
    <sheetView zoomScaleNormal="100" workbookViewId="0">
      <selection activeCell="E25" sqref="E25"/>
    </sheetView>
  </sheetViews>
  <sheetFormatPr baseColWidth="10" defaultRowHeight="15" x14ac:dyDescent="0.25"/>
  <cols>
    <col min="1" max="1" width="16.7109375" bestFit="1" customWidth="1"/>
    <col min="2" max="2" width="15.85546875" customWidth="1"/>
    <col min="3" max="3" width="19.7109375" customWidth="1"/>
    <col min="4" max="4" width="30.7109375" style="9" bestFit="1" customWidth="1"/>
    <col min="7" max="7" width="11.42578125" customWidth="1"/>
  </cols>
  <sheetData>
    <row r="1" spans="1:4" x14ac:dyDescent="0.25">
      <c r="A1" s="2" t="s">
        <v>4</v>
      </c>
      <c r="B1" s="2" t="s">
        <v>2</v>
      </c>
      <c r="C1" s="2" t="s">
        <v>7</v>
      </c>
      <c r="D1" s="7" t="s">
        <v>14</v>
      </c>
    </row>
    <row r="2" spans="1:4" ht="15" customHeight="1" x14ac:dyDescent="0.25">
      <c r="A2" s="50" t="s">
        <v>74</v>
      </c>
      <c r="B2" s="70" t="s">
        <v>82</v>
      </c>
      <c r="C2" s="50" t="s">
        <v>75</v>
      </c>
      <c r="D2" s="71" t="str">
        <f>IF(B2=C2,"OK","Article déclassé")</f>
        <v>Article déclassé</v>
      </c>
    </row>
    <row r="3" spans="1:4" x14ac:dyDescent="0.25">
      <c r="A3" s="50" t="s">
        <v>70</v>
      </c>
      <c r="B3" s="70" t="s">
        <v>67</v>
      </c>
      <c r="C3" s="50" t="s">
        <v>71</v>
      </c>
      <c r="D3" s="71" t="str">
        <f t="shared" ref="D3" si="0">IF(B3=C3,"OK","Article déclassé")</f>
        <v>Article déclassé</v>
      </c>
    </row>
    <row r="4" spans="1:4" x14ac:dyDescent="0.25">
      <c r="A4" s="50" t="s">
        <v>81</v>
      </c>
      <c r="B4" s="70" t="s">
        <v>93</v>
      </c>
      <c r="C4" s="50" t="s">
        <v>82</v>
      </c>
      <c r="D4" s="71" t="str">
        <f t="shared" ref="D4:D19" si="1">IF(B4=C4,"OK","Article déclassé")</f>
        <v>Article déclassé</v>
      </c>
    </row>
    <row r="5" spans="1:4" ht="15" hidden="1" customHeight="1" x14ac:dyDescent="0.25">
      <c r="A5" s="50" t="s">
        <v>83</v>
      </c>
      <c r="B5" s="70" t="s">
        <v>84</v>
      </c>
      <c r="C5" s="50" t="s">
        <v>84</v>
      </c>
      <c r="D5" s="71" t="str">
        <f t="shared" si="1"/>
        <v>OK</v>
      </c>
    </row>
    <row r="6" spans="1:4" ht="15" customHeight="1" x14ac:dyDescent="0.25">
      <c r="A6" s="50" t="s">
        <v>79</v>
      </c>
      <c r="B6" s="70" t="s">
        <v>88</v>
      </c>
      <c r="C6" s="50" t="s">
        <v>80</v>
      </c>
      <c r="D6" s="71" t="str">
        <f t="shared" si="1"/>
        <v>Article déclassé</v>
      </c>
    </row>
    <row r="7" spans="1:4" ht="15" customHeight="1" x14ac:dyDescent="0.25">
      <c r="A7" s="50" t="s">
        <v>66</v>
      </c>
      <c r="B7" s="70" t="s">
        <v>65</v>
      </c>
      <c r="C7" s="50" t="s">
        <v>67</v>
      </c>
      <c r="D7" s="71" t="str">
        <f t="shared" si="1"/>
        <v>Article déclassé</v>
      </c>
    </row>
    <row r="8" spans="1:4" ht="15" customHeight="1" x14ac:dyDescent="0.25">
      <c r="A8" s="50" t="s">
        <v>62</v>
      </c>
      <c r="B8" s="70" t="s">
        <v>86</v>
      </c>
      <c r="C8" s="50" t="s">
        <v>63</v>
      </c>
      <c r="D8" s="71" t="str">
        <f t="shared" si="1"/>
        <v>Article déclassé</v>
      </c>
    </row>
    <row r="9" spans="1:4" x14ac:dyDescent="0.25">
      <c r="A9" s="50" t="s">
        <v>85</v>
      </c>
      <c r="B9" s="70" t="s">
        <v>65</v>
      </c>
      <c r="C9" s="50" t="s">
        <v>86</v>
      </c>
      <c r="D9" s="71" t="str">
        <f t="shared" si="1"/>
        <v>Article déclassé</v>
      </c>
    </row>
    <row r="10" spans="1:4" x14ac:dyDescent="0.25">
      <c r="A10" s="50" t="s">
        <v>76</v>
      </c>
      <c r="B10" s="70" t="s">
        <v>69</v>
      </c>
      <c r="C10" s="50" t="s">
        <v>77</v>
      </c>
      <c r="D10" s="71" t="str">
        <f t="shared" si="1"/>
        <v>Article déclassé</v>
      </c>
    </row>
    <row r="11" spans="1:4" hidden="1" x14ac:dyDescent="0.25">
      <c r="A11" s="50" t="s">
        <v>78</v>
      </c>
      <c r="B11" s="70" t="s">
        <v>69</v>
      </c>
      <c r="C11" s="50" t="s">
        <v>69</v>
      </c>
      <c r="D11" s="71" t="str">
        <f t="shared" si="1"/>
        <v>OK</v>
      </c>
    </row>
    <row r="12" spans="1:4" x14ac:dyDescent="0.25">
      <c r="A12" s="50" t="s">
        <v>72</v>
      </c>
      <c r="B12" s="70" t="s">
        <v>65</v>
      </c>
      <c r="C12" s="50" t="s">
        <v>73</v>
      </c>
      <c r="D12" s="71" t="str">
        <f t="shared" si="1"/>
        <v>Article déclassé</v>
      </c>
    </row>
    <row r="13" spans="1:4" hidden="1" x14ac:dyDescent="0.25">
      <c r="A13" s="50" t="s">
        <v>89</v>
      </c>
      <c r="B13" s="70" t="s">
        <v>69</v>
      </c>
      <c r="C13" s="50" t="s">
        <v>69</v>
      </c>
      <c r="D13" s="71" t="str">
        <f t="shared" si="1"/>
        <v>OK</v>
      </c>
    </row>
    <row r="14" spans="1:4" hidden="1" x14ac:dyDescent="0.25">
      <c r="A14" s="50" t="s">
        <v>92</v>
      </c>
      <c r="B14" s="70" t="s">
        <v>69</v>
      </c>
      <c r="C14" s="50" t="s">
        <v>69</v>
      </c>
      <c r="D14" s="71" t="str">
        <f t="shared" si="1"/>
        <v>OK</v>
      </c>
    </row>
    <row r="15" spans="1:4" ht="15" hidden="1" customHeight="1" x14ac:dyDescent="0.25">
      <c r="A15" s="50" t="s">
        <v>91</v>
      </c>
      <c r="B15" s="70" t="s">
        <v>86</v>
      </c>
      <c r="C15" s="50" t="s">
        <v>86</v>
      </c>
      <c r="D15" s="71" t="str">
        <f t="shared" si="1"/>
        <v>OK</v>
      </c>
    </row>
    <row r="16" spans="1:4" x14ac:dyDescent="0.25">
      <c r="A16" s="50" t="s">
        <v>64</v>
      </c>
      <c r="B16" s="70" t="s">
        <v>69</v>
      </c>
      <c r="C16" s="50" t="s">
        <v>65</v>
      </c>
      <c r="D16" s="71" t="str">
        <f t="shared" si="1"/>
        <v>Article déclassé</v>
      </c>
    </row>
    <row r="17" spans="1:4" x14ac:dyDescent="0.25">
      <c r="A17" s="50" t="s">
        <v>94</v>
      </c>
      <c r="B17" s="70" t="s">
        <v>69</v>
      </c>
      <c r="C17" s="72" t="s">
        <v>29</v>
      </c>
      <c r="D17" s="71" t="str">
        <f t="shared" si="1"/>
        <v>Article déclassé</v>
      </c>
    </row>
    <row r="18" spans="1:4" x14ac:dyDescent="0.25">
      <c r="A18" s="50" t="s">
        <v>87</v>
      </c>
      <c r="B18" s="70" t="s">
        <v>69</v>
      </c>
      <c r="C18" s="50" t="s">
        <v>88</v>
      </c>
      <c r="D18" s="71" t="str">
        <f t="shared" si="1"/>
        <v>Article déclassé</v>
      </c>
    </row>
    <row r="19" spans="1:4" hidden="1" x14ac:dyDescent="0.25">
      <c r="A19" s="50" t="s">
        <v>68</v>
      </c>
      <c r="B19" s="70" t="s">
        <v>69</v>
      </c>
      <c r="C19" s="50" t="s">
        <v>69</v>
      </c>
      <c r="D19" s="71" t="str">
        <f t="shared" si="1"/>
        <v>OK</v>
      </c>
    </row>
  </sheetData>
  <sheetProtection formatCells="0" formatColumns="0" formatRows="0" insertColumns="0" insertRows="0" insertHyperlinks="0" deleteColumns="0" deleteRows="0" sort="0" autoFilter="0" pivotTables="0"/>
  <autoFilter ref="A1:D19" xr:uid="{00000000-0009-0000-0000-000003000000}">
    <filterColumn colId="3">
      <filters>
        <filter val="Article déclassé"/>
      </filters>
    </filterColumn>
    <sortState ref="A4:D19">
      <sortCondition ref="B1:B19"/>
    </sortState>
  </autoFilter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REMISE EN CASIER DES PDR DECLASSEES&amp;R&amp;D
T0451/T0461</oddHeader>
    <oddFooter>&amp;C&amp;P/&amp;N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3:B22"/>
  <sheetViews>
    <sheetView topLeftCell="A8" workbookViewId="0">
      <selection activeCell="A5" sqref="A5:B22"/>
    </sheetView>
  </sheetViews>
  <sheetFormatPr baseColWidth="10" defaultRowHeight="15" x14ac:dyDescent="0.25"/>
  <cols>
    <col min="1" max="1" width="21" bestFit="1" customWidth="1"/>
    <col min="2" max="2" width="26.85546875" bestFit="1" customWidth="1"/>
  </cols>
  <sheetData>
    <row r="3" spans="1:2" x14ac:dyDescent="0.25">
      <c r="A3" s="3" t="s">
        <v>10</v>
      </c>
      <c r="B3" t="s">
        <v>13</v>
      </c>
    </row>
    <row r="4" spans="1:2" x14ac:dyDescent="0.25">
      <c r="A4" s="4" t="s">
        <v>81</v>
      </c>
      <c r="B4" s="5">
        <v>289</v>
      </c>
    </row>
    <row r="5" spans="1:2" x14ac:dyDescent="0.25">
      <c r="A5" s="4" t="s">
        <v>83</v>
      </c>
      <c r="B5" s="5">
        <v>185</v>
      </c>
    </row>
    <row r="6" spans="1:2" x14ac:dyDescent="0.25">
      <c r="A6" s="4" t="s">
        <v>74</v>
      </c>
      <c r="B6" s="5">
        <v>554</v>
      </c>
    </row>
    <row r="7" spans="1:2" x14ac:dyDescent="0.25">
      <c r="A7" s="4" t="s">
        <v>70</v>
      </c>
      <c r="B7" s="5">
        <v>379</v>
      </c>
    </row>
    <row r="8" spans="1:2" x14ac:dyDescent="0.25">
      <c r="A8" s="4" t="s">
        <v>91</v>
      </c>
      <c r="B8" s="5">
        <v>2</v>
      </c>
    </row>
    <row r="9" spans="1:2" x14ac:dyDescent="0.25">
      <c r="A9" s="4" t="s">
        <v>62</v>
      </c>
      <c r="B9" s="5">
        <v>23</v>
      </c>
    </row>
    <row r="10" spans="1:2" x14ac:dyDescent="0.25">
      <c r="A10" s="4" t="s">
        <v>68</v>
      </c>
      <c r="B10" s="5">
        <v>1</v>
      </c>
    </row>
    <row r="11" spans="1:2" x14ac:dyDescent="0.25">
      <c r="A11" s="4" t="s">
        <v>64</v>
      </c>
      <c r="B11" s="5">
        <v>1</v>
      </c>
    </row>
    <row r="12" spans="1:2" x14ac:dyDescent="0.25">
      <c r="A12" s="4" t="s">
        <v>78</v>
      </c>
      <c r="B12" s="5">
        <v>6</v>
      </c>
    </row>
    <row r="13" spans="1:2" x14ac:dyDescent="0.25">
      <c r="A13" s="4" t="s">
        <v>94</v>
      </c>
      <c r="B13" s="5">
        <v>1</v>
      </c>
    </row>
    <row r="14" spans="1:2" x14ac:dyDescent="0.25">
      <c r="A14" s="4" t="s">
        <v>87</v>
      </c>
      <c r="B14" s="5">
        <v>1</v>
      </c>
    </row>
    <row r="15" spans="1:2" x14ac:dyDescent="0.25">
      <c r="A15" s="4" t="s">
        <v>92</v>
      </c>
      <c r="B15" s="5">
        <v>2</v>
      </c>
    </row>
    <row r="16" spans="1:2" x14ac:dyDescent="0.25">
      <c r="A16" s="4" t="s">
        <v>89</v>
      </c>
      <c r="B16" s="5">
        <v>3</v>
      </c>
    </row>
    <row r="17" spans="1:2" x14ac:dyDescent="0.25">
      <c r="A17" s="4" t="s">
        <v>76</v>
      </c>
      <c r="B17" s="5">
        <v>8</v>
      </c>
    </row>
    <row r="18" spans="1:2" x14ac:dyDescent="0.25">
      <c r="A18" s="4" t="s">
        <v>72</v>
      </c>
      <c r="B18" s="5">
        <v>5</v>
      </c>
    </row>
    <row r="19" spans="1:2" x14ac:dyDescent="0.25">
      <c r="A19" s="4" t="s">
        <v>85</v>
      </c>
      <c r="B19" s="5">
        <v>12</v>
      </c>
    </row>
    <row r="20" spans="1:2" x14ac:dyDescent="0.25">
      <c r="A20" s="4" t="s">
        <v>66</v>
      </c>
      <c r="B20" s="5">
        <v>35</v>
      </c>
    </row>
    <row r="21" spans="1:2" x14ac:dyDescent="0.25">
      <c r="A21" s="4" t="s">
        <v>79</v>
      </c>
      <c r="B21" s="5">
        <v>61</v>
      </c>
    </row>
    <row r="22" spans="1:2" x14ac:dyDescent="0.25">
      <c r="A22" s="4" t="s">
        <v>12</v>
      </c>
      <c r="B22" s="5">
        <v>1568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D19"/>
  <sheetViews>
    <sheetView workbookViewId="0">
      <selection activeCell="J17" sqref="J17"/>
    </sheetView>
  </sheetViews>
  <sheetFormatPr baseColWidth="10" defaultRowHeight="15" x14ac:dyDescent="0.25"/>
  <cols>
    <col min="1" max="1" width="16.7109375" style="6" bestFit="1" customWidth="1"/>
    <col min="2" max="2" width="15.85546875" style="9" customWidth="1"/>
    <col min="3" max="3" width="13.85546875" customWidth="1"/>
  </cols>
  <sheetData>
    <row r="1" spans="1:4" ht="30" x14ac:dyDescent="0.25">
      <c r="A1" s="7" t="s">
        <v>4</v>
      </c>
      <c r="B1" s="8" t="s">
        <v>15</v>
      </c>
      <c r="C1" s="21" t="s">
        <v>17</v>
      </c>
      <c r="D1" s="20" t="s">
        <v>28</v>
      </c>
    </row>
    <row r="2" spans="1:4" x14ac:dyDescent="0.25">
      <c r="A2" s="53" t="s">
        <v>81</v>
      </c>
      <c r="B2" s="54">
        <v>289</v>
      </c>
      <c r="C2" s="52">
        <f>IFERROR(VLOOKUP(A2,'Base INCADEA'!A:E,4,0),0)</f>
        <v>269.18400000000003</v>
      </c>
      <c r="D2" s="52">
        <f t="shared" ref="D2:D19" si="0">C2*B2</f>
        <v>77794.176000000007</v>
      </c>
    </row>
    <row r="3" spans="1:4" x14ac:dyDescent="0.25">
      <c r="A3" s="53" t="s">
        <v>83</v>
      </c>
      <c r="B3" s="54">
        <v>185</v>
      </c>
      <c r="C3" s="52">
        <f>IFERROR(VLOOKUP(A3,'Base INCADEA'!A:E,4,0),0)</f>
        <v>113.08799999999999</v>
      </c>
      <c r="D3" s="52">
        <f t="shared" si="0"/>
        <v>20921.28</v>
      </c>
    </row>
    <row r="4" spans="1:4" x14ac:dyDescent="0.25">
      <c r="A4" s="53" t="s">
        <v>74</v>
      </c>
      <c r="B4" s="54">
        <v>554</v>
      </c>
      <c r="C4" s="52">
        <f>IFERROR(VLOOKUP(A4,'Base INCADEA'!A:E,4,0),0)</f>
        <v>195.77600000000001</v>
      </c>
      <c r="D4" s="52">
        <f t="shared" si="0"/>
        <v>108459.90400000001</v>
      </c>
    </row>
    <row r="5" spans="1:4" x14ac:dyDescent="0.25">
      <c r="A5" s="53" t="s">
        <v>70</v>
      </c>
      <c r="B5" s="54">
        <v>379</v>
      </c>
      <c r="C5" s="52">
        <f>IFERROR(VLOOKUP(A5,'Base INCADEA'!A:E,4,0),0)</f>
        <v>248.64</v>
      </c>
      <c r="D5" s="52">
        <f t="shared" si="0"/>
        <v>94234.559999999998</v>
      </c>
    </row>
    <row r="6" spans="1:4" x14ac:dyDescent="0.25">
      <c r="A6" s="53" t="s">
        <v>91</v>
      </c>
      <c r="B6" s="54">
        <v>2</v>
      </c>
      <c r="C6" s="52">
        <f>IFERROR(VLOOKUP(A6,'Base INCADEA'!A:E,4,0),0)</f>
        <v>147.67400000000001</v>
      </c>
      <c r="D6" s="52">
        <f t="shared" si="0"/>
        <v>295.34800000000001</v>
      </c>
    </row>
    <row r="7" spans="1:4" x14ac:dyDescent="0.25">
      <c r="A7" s="53" t="s">
        <v>62</v>
      </c>
      <c r="B7" s="54">
        <v>23</v>
      </c>
      <c r="C7" s="52">
        <f>IFERROR(VLOOKUP(A7,'Base INCADEA'!A:E,4,0),0)</f>
        <v>208</v>
      </c>
      <c r="D7" s="52">
        <f t="shared" si="0"/>
        <v>4784</v>
      </c>
    </row>
    <row r="8" spans="1:4" x14ac:dyDescent="0.25">
      <c r="A8" s="53" t="s">
        <v>68</v>
      </c>
      <c r="B8" s="54">
        <v>1</v>
      </c>
      <c r="C8" s="52">
        <f>IFERROR(VLOOKUP(A8,'Base INCADEA'!A:E,4,0),0)</f>
        <v>98.67</v>
      </c>
      <c r="D8" s="52">
        <f t="shared" si="0"/>
        <v>98.67</v>
      </c>
    </row>
    <row r="9" spans="1:4" x14ac:dyDescent="0.25">
      <c r="A9" s="53" t="s">
        <v>64</v>
      </c>
      <c r="B9" s="54">
        <v>1</v>
      </c>
      <c r="C9" s="52">
        <f>IFERROR(VLOOKUP(A9,'Base INCADEA'!A:E,4,0),0)</f>
        <v>164.303</v>
      </c>
      <c r="D9" s="52">
        <f t="shared" si="0"/>
        <v>164.303</v>
      </c>
    </row>
    <row r="10" spans="1:4" x14ac:dyDescent="0.25">
      <c r="A10" s="53" t="s">
        <v>78</v>
      </c>
      <c r="B10" s="54">
        <v>6</v>
      </c>
      <c r="C10" s="52">
        <f>IFERROR(VLOOKUP(A10,'Base INCADEA'!A:E,4,0),0)</f>
        <v>278.13</v>
      </c>
      <c r="D10" s="52">
        <f t="shared" si="0"/>
        <v>1668.78</v>
      </c>
    </row>
    <row r="11" spans="1:4" x14ac:dyDescent="0.25">
      <c r="A11" s="53" t="s">
        <v>94</v>
      </c>
      <c r="B11" s="54">
        <v>1</v>
      </c>
      <c r="C11" s="52">
        <f>IFERROR(VLOOKUP(A11,'Base INCADEA'!A:E,4,0),0)</f>
        <v>0</v>
      </c>
      <c r="D11" s="52">
        <f t="shared" si="0"/>
        <v>0</v>
      </c>
    </row>
    <row r="12" spans="1:4" x14ac:dyDescent="0.25">
      <c r="A12" s="53" t="s">
        <v>87</v>
      </c>
      <c r="B12" s="54">
        <v>1</v>
      </c>
      <c r="C12" s="52">
        <f>IFERROR(VLOOKUP(A12,'Base INCADEA'!A:E,4,0),0)</f>
        <v>840.28700000000003</v>
      </c>
      <c r="D12" s="52">
        <f t="shared" si="0"/>
        <v>840.28700000000003</v>
      </c>
    </row>
    <row r="13" spans="1:4" x14ac:dyDescent="0.25">
      <c r="A13" s="53" t="s">
        <v>92</v>
      </c>
      <c r="B13" s="54">
        <v>2</v>
      </c>
      <c r="C13" s="52">
        <f>IFERROR(VLOOKUP(A13,'Base INCADEA'!A:E,4,0),0)</f>
        <v>28.404</v>
      </c>
      <c r="D13" s="52">
        <f t="shared" si="0"/>
        <v>56.808</v>
      </c>
    </row>
    <row r="14" spans="1:4" x14ac:dyDescent="0.25">
      <c r="A14" s="53" t="s">
        <v>89</v>
      </c>
      <c r="B14" s="54">
        <v>3</v>
      </c>
      <c r="C14" s="52">
        <f>IFERROR(VLOOKUP(A14,'Base INCADEA'!A:E,4,0),0)</f>
        <v>119.789</v>
      </c>
      <c r="D14" s="52">
        <f t="shared" si="0"/>
        <v>359.36700000000002</v>
      </c>
    </row>
    <row r="15" spans="1:4" x14ac:dyDescent="0.25">
      <c r="A15" s="53" t="s">
        <v>76</v>
      </c>
      <c r="B15" s="54">
        <v>8</v>
      </c>
      <c r="C15" s="52">
        <f>IFERROR(VLOOKUP(A15,'Base INCADEA'!A:E,4,0),0)</f>
        <v>273.88200000000001</v>
      </c>
      <c r="D15" s="52">
        <f t="shared" si="0"/>
        <v>2191.056</v>
      </c>
    </row>
    <row r="16" spans="1:4" x14ac:dyDescent="0.25">
      <c r="A16" s="53" t="s">
        <v>72</v>
      </c>
      <c r="B16" s="54">
        <v>5</v>
      </c>
      <c r="C16" s="52">
        <f>IFERROR(VLOOKUP(A16,'Base INCADEA'!A:E,4,0),0)</f>
        <v>258.97399999999999</v>
      </c>
      <c r="D16" s="52">
        <f t="shared" si="0"/>
        <v>1294.8699999999999</v>
      </c>
    </row>
    <row r="17" spans="1:4" x14ac:dyDescent="0.25">
      <c r="A17" s="53" t="s">
        <v>85</v>
      </c>
      <c r="B17" s="54">
        <v>12</v>
      </c>
      <c r="C17" s="52">
        <f>IFERROR(VLOOKUP(A17,'Base INCADEA'!A:E,4,0),0)</f>
        <v>240.339</v>
      </c>
      <c r="D17" s="52">
        <f t="shared" si="0"/>
        <v>2884.0680000000002</v>
      </c>
    </row>
    <row r="18" spans="1:4" x14ac:dyDescent="0.25">
      <c r="A18" s="53" t="s">
        <v>66</v>
      </c>
      <c r="B18" s="54">
        <v>35</v>
      </c>
      <c r="C18" s="52">
        <f>IFERROR(VLOOKUP(A18,'Base INCADEA'!A:E,4,0),0)</f>
        <v>106.208</v>
      </c>
      <c r="D18" s="52">
        <f t="shared" si="0"/>
        <v>3717.2799999999997</v>
      </c>
    </row>
    <row r="19" spans="1:4" ht="15.75" customHeight="1" x14ac:dyDescent="0.25">
      <c r="A19" s="53" t="s">
        <v>79</v>
      </c>
      <c r="B19" s="54">
        <v>61</v>
      </c>
      <c r="C19" s="52">
        <f>IFERROR(VLOOKUP(A19,'Base INCADEA'!A:E,4,0),0)</f>
        <v>331.47500000000002</v>
      </c>
      <c r="D19" s="52">
        <f t="shared" si="0"/>
        <v>20219.975000000002</v>
      </c>
    </row>
  </sheetData>
  <sheetProtection formatCells="0" formatColumns="0" formatRows="0" insertColumns="0" insertRows="0" insertHyperlinks="0" deleteColumns="0" deleteRows="0" sort="0" autoFilter="0" pivotTables="0"/>
  <autoFilter ref="A1:D19" xr:uid="{00000000-0009-0000-0000-000005000000}">
    <sortState ref="A2:D19">
      <sortCondition ref="A1"/>
    </sortState>
  </autoFilter>
  <conditionalFormatting sqref="A20:A1048576 A1">
    <cfRule type="duplicateValues" dxfId="36" priority="109"/>
    <cfRule type="duplicateValues" dxfId="35" priority="110"/>
  </conditionalFormatting>
  <conditionalFormatting sqref="A2:A19">
    <cfRule type="duplicateValues" dxfId="34" priority="142"/>
    <cfRule type="duplicateValues" dxfId="33" priority="143"/>
  </conditionalFormatting>
  <conditionalFormatting sqref="A2:A19">
    <cfRule type="duplicateValues" dxfId="32" priority="144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0"/>
  <sheetViews>
    <sheetView workbookViewId="0">
      <selection activeCell="F10" sqref="F10"/>
    </sheetView>
  </sheetViews>
  <sheetFormatPr baseColWidth="10" defaultRowHeight="15" x14ac:dyDescent="0.25"/>
  <cols>
    <col min="1" max="1" width="16.140625" bestFit="1" customWidth="1"/>
    <col min="2" max="2" width="11.5703125" customWidth="1"/>
    <col min="3" max="3" width="22.42578125" customWidth="1"/>
  </cols>
  <sheetData>
    <row r="1" spans="1:3" x14ac:dyDescent="0.25">
      <c r="A1" s="26" t="s">
        <v>3</v>
      </c>
      <c r="B1" s="27" t="s">
        <v>0</v>
      </c>
      <c r="C1" s="28" t="s">
        <v>25</v>
      </c>
    </row>
    <row r="2" spans="1:3" x14ac:dyDescent="0.25">
      <c r="A2" s="74" t="s">
        <v>62</v>
      </c>
      <c r="B2" s="39" t="s">
        <v>63</v>
      </c>
      <c r="C2" s="75">
        <v>23</v>
      </c>
    </row>
    <row r="3" spans="1:3" x14ac:dyDescent="0.25">
      <c r="A3" s="76" t="s">
        <v>66</v>
      </c>
      <c r="B3" s="39" t="s">
        <v>67</v>
      </c>
      <c r="C3" s="75">
        <v>35</v>
      </c>
    </row>
    <row r="4" spans="1:3" x14ac:dyDescent="0.25">
      <c r="A4" s="74" t="s">
        <v>70</v>
      </c>
      <c r="B4" s="39" t="s">
        <v>71</v>
      </c>
      <c r="C4" s="75">
        <v>377</v>
      </c>
    </row>
    <row r="5" spans="1:3" x14ac:dyDescent="0.25">
      <c r="A5" s="74" t="s">
        <v>74</v>
      </c>
      <c r="B5" s="39" t="s">
        <v>75</v>
      </c>
      <c r="C5" s="75">
        <v>505</v>
      </c>
    </row>
    <row r="6" spans="1:3" x14ac:dyDescent="0.25">
      <c r="A6" s="74" t="s">
        <v>79</v>
      </c>
      <c r="B6" s="39" t="s">
        <v>80</v>
      </c>
      <c r="C6" s="75">
        <v>60</v>
      </c>
    </row>
    <row r="7" spans="1:3" x14ac:dyDescent="0.25">
      <c r="A7" s="74" t="s">
        <v>81</v>
      </c>
      <c r="B7" s="39" t="s">
        <v>82</v>
      </c>
      <c r="C7" s="75">
        <v>0</v>
      </c>
    </row>
    <row r="8" spans="1:3" x14ac:dyDescent="0.25">
      <c r="A8" s="74" t="s">
        <v>83</v>
      </c>
      <c r="B8" s="39" t="s">
        <v>84</v>
      </c>
      <c r="C8" s="75">
        <v>185</v>
      </c>
    </row>
    <row r="9" spans="1:3" x14ac:dyDescent="0.25">
      <c r="A9" s="74" t="s">
        <v>90</v>
      </c>
      <c r="B9" s="39" t="s">
        <v>88</v>
      </c>
      <c r="C9" s="75">
        <v>0</v>
      </c>
    </row>
    <row r="10" spans="1:3" x14ac:dyDescent="0.25">
      <c r="A10" s="74" t="s">
        <v>91</v>
      </c>
      <c r="B10" s="75" t="s">
        <v>86</v>
      </c>
      <c r="C10" s="75">
        <v>2</v>
      </c>
    </row>
  </sheetData>
  <sheetProtection formatCells="0" formatColumns="0" formatRows="0" insertColumns="0" insertRows="0" insertHyperlinks="0" deleteColumns="0" deleteRows="0" sort="0" autoFilter="0" pivotTables="0"/>
  <conditionalFormatting sqref="A1:A1048576">
    <cfRule type="duplicateValues" dxfId="31" priority="1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COMPTAGE N°2&amp;R&amp;D
T0451/T0461</oddHeader>
  </headerFooter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0"/>
  <sheetViews>
    <sheetView workbookViewId="0">
      <selection activeCell="F8" sqref="F8"/>
    </sheetView>
  </sheetViews>
  <sheetFormatPr baseColWidth="10" defaultRowHeight="15" x14ac:dyDescent="0.25"/>
  <cols>
    <col min="1" max="1" width="15.28515625" bestFit="1" customWidth="1"/>
    <col min="6" max="6" width="16.42578125" customWidth="1"/>
  </cols>
  <sheetData>
    <row r="1" spans="1:6" ht="31.5" customHeight="1" x14ac:dyDescent="0.25">
      <c r="A1" s="20" t="s">
        <v>3</v>
      </c>
      <c r="B1" s="20" t="s">
        <v>0</v>
      </c>
      <c r="C1" s="20" t="s">
        <v>1</v>
      </c>
      <c r="D1" s="21" t="s">
        <v>16</v>
      </c>
      <c r="E1" s="20" t="s">
        <v>18</v>
      </c>
      <c r="F1" s="21" t="s">
        <v>24</v>
      </c>
    </row>
    <row r="2" spans="1:6" x14ac:dyDescent="0.25">
      <c r="A2" s="77" t="s">
        <v>62</v>
      </c>
      <c r="B2" s="71" t="s">
        <v>63</v>
      </c>
      <c r="C2" s="71">
        <v>22</v>
      </c>
      <c r="D2" s="71">
        <v>208</v>
      </c>
      <c r="E2" s="80">
        <v>4576</v>
      </c>
      <c r="F2" s="71">
        <v>23</v>
      </c>
    </row>
    <row r="3" spans="1:6" x14ac:dyDescent="0.25">
      <c r="A3" s="77" t="s">
        <v>66</v>
      </c>
      <c r="B3" s="71" t="s">
        <v>67</v>
      </c>
      <c r="C3" s="71">
        <v>33</v>
      </c>
      <c r="D3" s="71">
        <v>106.208</v>
      </c>
      <c r="E3" s="80">
        <v>3504.864</v>
      </c>
      <c r="F3" s="71">
        <v>35</v>
      </c>
    </row>
    <row r="4" spans="1:6" x14ac:dyDescent="0.25">
      <c r="A4" s="77" t="s">
        <v>70</v>
      </c>
      <c r="B4" s="71" t="s">
        <v>71</v>
      </c>
      <c r="C4" s="71">
        <v>409</v>
      </c>
      <c r="D4" s="71">
        <v>248.64</v>
      </c>
      <c r="E4" s="80">
        <v>101693.75999999999</v>
      </c>
      <c r="F4" s="71">
        <v>388</v>
      </c>
    </row>
    <row r="5" spans="1:6" x14ac:dyDescent="0.25">
      <c r="A5" s="77" t="s">
        <v>74</v>
      </c>
      <c r="B5" s="71" t="s">
        <v>75</v>
      </c>
      <c r="C5" s="71">
        <v>549</v>
      </c>
      <c r="D5" s="71">
        <v>195.77600000000001</v>
      </c>
      <c r="E5" s="80">
        <v>107481.024</v>
      </c>
      <c r="F5" s="71">
        <v>554</v>
      </c>
    </row>
    <row r="6" spans="1:6" x14ac:dyDescent="0.25">
      <c r="A6" s="77" t="s">
        <v>79</v>
      </c>
      <c r="B6" s="71" t="s">
        <v>80</v>
      </c>
      <c r="C6" s="71">
        <v>62</v>
      </c>
      <c r="D6" s="71">
        <v>331.47500000000002</v>
      </c>
      <c r="E6" s="80">
        <v>20551.45</v>
      </c>
      <c r="F6" s="71">
        <v>62</v>
      </c>
    </row>
    <row r="7" spans="1:6" x14ac:dyDescent="0.25">
      <c r="A7" s="77" t="s">
        <v>81</v>
      </c>
      <c r="B7" s="71" t="s">
        <v>82</v>
      </c>
      <c r="C7" s="71">
        <v>527</v>
      </c>
      <c r="D7" s="71">
        <v>269.18400000000003</v>
      </c>
      <c r="E7" s="80">
        <v>141859.96800000002</v>
      </c>
      <c r="F7" s="71">
        <v>511</v>
      </c>
    </row>
    <row r="8" spans="1:6" x14ac:dyDescent="0.25">
      <c r="A8" s="77" t="s">
        <v>83</v>
      </c>
      <c r="B8" s="71" t="s">
        <v>84</v>
      </c>
      <c r="C8" s="71">
        <v>177</v>
      </c>
      <c r="D8" s="71">
        <v>113.08799999999999</v>
      </c>
      <c r="E8" s="80">
        <v>20016.575999999997</v>
      </c>
      <c r="F8" s="71">
        <v>185</v>
      </c>
    </row>
    <row r="9" spans="1:6" x14ac:dyDescent="0.25">
      <c r="A9" s="77" t="s">
        <v>90</v>
      </c>
      <c r="B9" s="71" t="s">
        <v>88</v>
      </c>
      <c r="C9" s="71">
        <v>1</v>
      </c>
      <c r="D9" s="71">
        <v>357.88900000000001</v>
      </c>
      <c r="E9" s="80">
        <v>357.88900000000001</v>
      </c>
      <c r="F9" s="71">
        <v>0</v>
      </c>
    </row>
    <row r="10" spans="1:6" x14ac:dyDescent="0.25">
      <c r="A10" s="77" t="s">
        <v>91</v>
      </c>
      <c r="B10" s="71" t="s">
        <v>86</v>
      </c>
      <c r="C10" s="71">
        <v>1</v>
      </c>
      <c r="D10" s="71">
        <v>147.67400000000001</v>
      </c>
      <c r="E10" s="80">
        <v>147.67400000000001</v>
      </c>
      <c r="F10" s="71">
        <v>2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COMPTAGE N°3&amp;R&amp;D
T0451/T0461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669D6-B40C-46AE-974B-D806AED37D02}">
  <dimension ref="A4:E23"/>
  <sheetViews>
    <sheetView tabSelected="1" workbookViewId="0">
      <selection activeCell="E27" sqref="E27"/>
    </sheetView>
  </sheetViews>
  <sheetFormatPr baseColWidth="10" defaultRowHeight="15" x14ac:dyDescent="0.25"/>
  <cols>
    <col min="1" max="1" width="21" bestFit="1" customWidth="1"/>
    <col min="2" max="3" width="26.7109375" bestFit="1" customWidth="1"/>
    <col min="4" max="4" width="21" bestFit="1" customWidth="1"/>
    <col min="5" max="5" width="26.7109375" bestFit="1" customWidth="1"/>
  </cols>
  <sheetData>
    <row r="4" spans="1:5" x14ac:dyDescent="0.25">
      <c r="A4" s="3" t="s">
        <v>98</v>
      </c>
      <c r="B4" t="s">
        <v>97</v>
      </c>
      <c r="D4" s="3" t="s">
        <v>98</v>
      </c>
      <c r="E4" t="s">
        <v>96</v>
      </c>
    </row>
    <row r="5" spans="1:5" x14ac:dyDescent="0.25">
      <c r="A5" s="4" t="s">
        <v>66</v>
      </c>
      <c r="B5" s="5">
        <v>212.416</v>
      </c>
      <c r="D5" s="110" t="s">
        <v>81</v>
      </c>
      <c r="E5" s="111">
        <v>1</v>
      </c>
    </row>
    <row r="6" spans="1:5" x14ac:dyDescent="0.25">
      <c r="A6" s="4" t="s">
        <v>68</v>
      </c>
      <c r="B6" s="5">
        <v>0</v>
      </c>
      <c r="D6" s="4" t="s">
        <v>70</v>
      </c>
      <c r="E6" s="5">
        <v>2</v>
      </c>
    </row>
    <row r="7" spans="1:5" x14ac:dyDescent="0.25">
      <c r="A7" s="4" t="s">
        <v>70</v>
      </c>
      <c r="B7" s="5">
        <v>-7459.2</v>
      </c>
      <c r="D7" s="4" t="s">
        <v>90</v>
      </c>
      <c r="E7" s="5">
        <v>3</v>
      </c>
    </row>
    <row r="8" spans="1:5" x14ac:dyDescent="0.25">
      <c r="A8" s="4" t="s">
        <v>72</v>
      </c>
      <c r="B8" s="5">
        <v>0</v>
      </c>
      <c r="D8" s="4" t="s">
        <v>79</v>
      </c>
      <c r="E8" s="5">
        <v>4</v>
      </c>
    </row>
    <row r="9" spans="1:5" x14ac:dyDescent="0.25">
      <c r="A9" s="4" t="s">
        <v>62</v>
      </c>
      <c r="B9" s="5">
        <v>208</v>
      </c>
      <c r="D9" s="4" t="s">
        <v>64</v>
      </c>
      <c r="E9" s="5">
        <v>5</v>
      </c>
    </row>
    <row r="10" spans="1:5" x14ac:dyDescent="0.25">
      <c r="A10" s="4" t="s">
        <v>74</v>
      </c>
      <c r="B10" s="5">
        <v>978.88000000000011</v>
      </c>
      <c r="D10" s="4" t="s">
        <v>92</v>
      </c>
      <c r="E10" s="5">
        <v>5</v>
      </c>
    </row>
    <row r="11" spans="1:5" x14ac:dyDescent="0.25">
      <c r="A11" s="4" t="s">
        <v>76</v>
      </c>
      <c r="B11" s="5">
        <v>0</v>
      </c>
      <c r="D11" s="4" t="s">
        <v>76</v>
      </c>
      <c r="E11" s="5">
        <v>5</v>
      </c>
    </row>
    <row r="12" spans="1:5" x14ac:dyDescent="0.25">
      <c r="A12" s="4" t="s">
        <v>78</v>
      </c>
      <c r="B12" s="5">
        <v>0</v>
      </c>
      <c r="D12" s="4" t="s">
        <v>72</v>
      </c>
      <c r="E12" s="5">
        <v>5</v>
      </c>
    </row>
    <row r="13" spans="1:5" x14ac:dyDescent="0.25">
      <c r="A13" s="4" t="s">
        <v>79</v>
      </c>
      <c r="B13" s="5">
        <v>-331.47500000000002</v>
      </c>
      <c r="D13" s="4" t="s">
        <v>85</v>
      </c>
      <c r="E13" s="5">
        <v>5</v>
      </c>
    </row>
    <row r="14" spans="1:5" x14ac:dyDescent="0.25">
      <c r="A14" s="110" t="s">
        <v>81</v>
      </c>
      <c r="B14" s="111">
        <v>-64065.792000000009</v>
      </c>
      <c r="D14" s="4" t="s">
        <v>68</v>
      </c>
      <c r="E14" s="5">
        <v>5</v>
      </c>
    </row>
    <row r="15" spans="1:5" x14ac:dyDescent="0.25">
      <c r="A15" s="4" t="s">
        <v>64</v>
      </c>
      <c r="B15" s="5">
        <v>0</v>
      </c>
      <c r="D15" s="4" t="s">
        <v>87</v>
      </c>
      <c r="E15" s="5">
        <v>5</v>
      </c>
    </row>
    <row r="16" spans="1:5" x14ac:dyDescent="0.25">
      <c r="A16" s="4" t="s">
        <v>83</v>
      </c>
      <c r="B16" s="5">
        <v>904.70399999999995</v>
      </c>
      <c r="D16" s="4" t="s">
        <v>78</v>
      </c>
      <c r="E16" s="5">
        <v>5</v>
      </c>
    </row>
    <row r="17" spans="1:5" x14ac:dyDescent="0.25">
      <c r="A17" s="4" t="s">
        <v>85</v>
      </c>
      <c r="B17" s="5">
        <v>0</v>
      </c>
      <c r="D17" s="4" t="s">
        <v>89</v>
      </c>
      <c r="E17" s="5">
        <v>5</v>
      </c>
    </row>
    <row r="18" spans="1:5" x14ac:dyDescent="0.25">
      <c r="A18" s="4" t="s">
        <v>87</v>
      </c>
      <c r="B18" s="5">
        <v>0</v>
      </c>
      <c r="D18" s="4" t="s">
        <v>91</v>
      </c>
      <c r="E18" s="5">
        <v>6</v>
      </c>
    </row>
    <row r="19" spans="1:5" x14ac:dyDescent="0.25">
      <c r="A19" s="4" t="s">
        <v>89</v>
      </c>
      <c r="B19" s="5">
        <v>0</v>
      </c>
      <c r="D19" s="4" t="s">
        <v>62</v>
      </c>
      <c r="E19" s="5">
        <v>7</v>
      </c>
    </row>
    <row r="20" spans="1:5" x14ac:dyDescent="0.25">
      <c r="A20" s="4" t="s">
        <v>90</v>
      </c>
      <c r="B20" s="5">
        <v>-357.88900000000001</v>
      </c>
      <c r="D20" s="4" t="s">
        <v>66</v>
      </c>
      <c r="E20" s="5">
        <v>8</v>
      </c>
    </row>
    <row r="21" spans="1:5" x14ac:dyDescent="0.25">
      <c r="A21" s="4" t="s">
        <v>91</v>
      </c>
      <c r="B21" s="5">
        <v>147.67400000000001</v>
      </c>
      <c r="D21" s="4" t="s">
        <v>83</v>
      </c>
      <c r="E21" s="5">
        <v>9</v>
      </c>
    </row>
    <row r="22" spans="1:5" x14ac:dyDescent="0.25">
      <c r="A22" s="4" t="s">
        <v>92</v>
      </c>
      <c r="B22" s="5">
        <v>0</v>
      </c>
      <c r="D22" s="4" t="s">
        <v>74</v>
      </c>
      <c r="E22" s="5">
        <v>10</v>
      </c>
    </row>
    <row r="23" spans="1:5" x14ac:dyDescent="0.25">
      <c r="A23" s="4" t="s">
        <v>12</v>
      </c>
      <c r="B23" s="5">
        <v>-69762.682000000001</v>
      </c>
      <c r="D23" s="4" t="s">
        <v>12</v>
      </c>
      <c r="E23" s="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1:O19"/>
  <sheetViews>
    <sheetView showGridLines="0" workbookViewId="0">
      <selection activeCell="J7" sqref="J7"/>
    </sheetView>
  </sheetViews>
  <sheetFormatPr baseColWidth="10" defaultColWidth="9.140625" defaultRowHeight="15" x14ac:dyDescent="0.25"/>
  <cols>
    <col min="1" max="1" width="16.140625" style="12" customWidth="1"/>
    <col min="2" max="2" width="11.85546875" style="11" bestFit="1" customWidth="1"/>
    <col min="3" max="3" width="9.7109375" style="11" bestFit="1" customWidth="1"/>
    <col min="4" max="4" width="11.28515625" style="11" customWidth="1"/>
    <col min="5" max="5" width="10.5703125" style="11" bestFit="1" customWidth="1"/>
    <col min="6" max="6" width="17.140625" style="11" customWidth="1"/>
    <col min="7" max="7" width="7.140625" style="10" customWidth="1"/>
    <col min="8" max="8" width="11.42578125" style="10" customWidth="1"/>
    <col min="9" max="9" width="17.140625" style="10" customWidth="1"/>
    <col min="10" max="10" width="7.140625" style="10" customWidth="1"/>
    <col min="11" max="11" width="11.42578125" style="10" customWidth="1"/>
    <col min="12" max="12" width="17.140625" style="10" customWidth="1"/>
    <col min="13" max="13" width="7.140625" style="10" customWidth="1"/>
    <col min="14" max="14" width="11.42578125" style="10" customWidth="1"/>
    <col min="15" max="15" width="37.5703125" style="25" customWidth="1"/>
    <col min="16" max="16384" width="9.140625" style="15"/>
  </cols>
  <sheetData>
    <row r="1" spans="1:15" ht="37.5" customHeight="1" x14ac:dyDescent="0.25">
      <c r="A1" s="16" t="s">
        <v>3</v>
      </c>
      <c r="B1" s="17" t="s">
        <v>0</v>
      </c>
      <c r="C1" s="17" t="s">
        <v>1</v>
      </c>
      <c r="D1" s="18" t="s">
        <v>16</v>
      </c>
      <c r="E1" s="18" t="s">
        <v>18</v>
      </c>
      <c r="F1" s="18" t="s">
        <v>8</v>
      </c>
      <c r="G1" s="17" t="s">
        <v>20</v>
      </c>
      <c r="H1" s="18" t="s">
        <v>21</v>
      </c>
      <c r="I1" s="18" t="s">
        <v>25</v>
      </c>
      <c r="J1" s="17" t="s">
        <v>22</v>
      </c>
      <c r="K1" s="18" t="s">
        <v>23</v>
      </c>
      <c r="L1" s="18" t="s">
        <v>24</v>
      </c>
      <c r="M1" s="17" t="s">
        <v>26</v>
      </c>
      <c r="N1" s="18" t="s">
        <v>27</v>
      </c>
      <c r="O1" s="19" t="s">
        <v>19</v>
      </c>
    </row>
    <row r="2" spans="1:15" x14ac:dyDescent="0.25">
      <c r="A2" s="51" t="s">
        <v>62</v>
      </c>
      <c r="B2" s="30" t="s">
        <v>63</v>
      </c>
      <c r="C2" s="30">
        <v>22</v>
      </c>
      <c r="D2" s="30">
        <v>208</v>
      </c>
      <c r="E2" s="30">
        <v>4576</v>
      </c>
      <c r="F2" s="14">
        <f>IFERROR(VLOOKUP(A2,'Total Scan1'!A:B,2,FALSE),0)</f>
        <v>23</v>
      </c>
      <c r="G2" s="13">
        <f t="shared" ref="G2:G19" si="0">ABS(F2)-ABS(C2)</f>
        <v>1</v>
      </c>
      <c r="H2" s="81">
        <f t="shared" ref="H2:H19" si="1">G2*D2</f>
        <v>208</v>
      </c>
      <c r="I2" s="13">
        <f>IF(G2=0,F2,VLOOKUP(A2,'Saisie Comptage2'!A:C,3,0))</f>
        <v>23</v>
      </c>
      <c r="J2" s="13">
        <f t="shared" ref="J2:J19" si="2">ABS(I2)-ABS(C2)</f>
        <v>1</v>
      </c>
      <c r="K2" s="81">
        <f t="shared" ref="K2:K19" si="3">J2*D2</f>
        <v>208</v>
      </c>
      <c r="L2" s="13">
        <f>IF(J2=0,I2,VLOOKUP(Tableau1[[#This Row],[Ref.]],'Saisie Comptage3'!A:F,6,0))</f>
        <v>23</v>
      </c>
      <c r="M2" s="13">
        <f t="shared" ref="M2:M19" si="4">L2-C2</f>
        <v>1</v>
      </c>
      <c r="N2" s="81">
        <f t="shared" ref="N2:N19" si="5">M2*D2</f>
        <v>208</v>
      </c>
      <c r="O2" s="24"/>
    </row>
    <row r="3" spans="1:15" x14ac:dyDescent="0.25">
      <c r="A3" s="51" t="s">
        <v>64</v>
      </c>
      <c r="B3" s="30" t="s">
        <v>65</v>
      </c>
      <c r="C3" s="30">
        <v>1</v>
      </c>
      <c r="D3" s="30">
        <v>164.303</v>
      </c>
      <c r="E3" s="30">
        <v>164.303</v>
      </c>
      <c r="F3" s="14">
        <f>IFERROR(VLOOKUP(A3,'Total Scan1'!A:B,2,FALSE),0)</f>
        <v>1</v>
      </c>
      <c r="G3" s="13">
        <f t="shared" si="0"/>
        <v>0</v>
      </c>
      <c r="H3" s="13">
        <f t="shared" si="1"/>
        <v>0</v>
      </c>
      <c r="I3" s="13">
        <f>IF(G3=0,F3,VLOOKUP(A3,'Saisie Comptage2'!A:C,3,0))</f>
        <v>1</v>
      </c>
      <c r="J3" s="13">
        <f t="shared" si="2"/>
        <v>0</v>
      </c>
      <c r="K3" s="13">
        <f t="shared" si="3"/>
        <v>0</v>
      </c>
      <c r="L3" s="13">
        <f>IF(J3=0,I3,VLOOKUP(Tableau1[[#This Row],[Ref.]],'Saisie Comptage3'!A:F,6,0))</f>
        <v>1</v>
      </c>
      <c r="M3" s="13">
        <f t="shared" si="4"/>
        <v>0</v>
      </c>
      <c r="N3" s="13">
        <f t="shared" si="5"/>
        <v>0</v>
      </c>
      <c r="O3" s="24"/>
    </row>
    <row r="4" spans="1:15" x14ac:dyDescent="0.25">
      <c r="A4" s="51" t="s">
        <v>66</v>
      </c>
      <c r="B4" s="30" t="s">
        <v>67</v>
      </c>
      <c r="C4" s="30">
        <v>33</v>
      </c>
      <c r="D4" s="30">
        <v>106.208</v>
      </c>
      <c r="E4" s="30">
        <v>3504.864</v>
      </c>
      <c r="F4" s="14">
        <f>IFERROR(VLOOKUP(A4,'Total Scan1'!A:B,2,FALSE),0)</f>
        <v>35</v>
      </c>
      <c r="G4" s="13">
        <f t="shared" si="0"/>
        <v>2</v>
      </c>
      <c r="H4" s="81">
        <f t="shared" si="1"/>
        <v>212.416</v>
      </c>
      <c r="I4" s="13">
        <f>IF(G4=0,F4,VLOOKUP(A4,'Saisie Comptage2'!A:C,3,0))</f>
        <v>35</v>
      </c>
      <c r="J4" s="13">
        <f t="shared" si="2"/>
        <v>2</v>
      </c>
      <c r="K4" s="81">
        <f t="shared" si="3"/>
        <v>212.416</v>
      </c>
      <c r="L4" s="13">
        <f>IF(J4=0,I4,VLOOKUP(Tableau1[[#This Row],[Ref.]],'Saisie Comptage3'!A:F,6,0))</f>
        <v>35</v>
      </c>
      <c r="M4" s="13">
        <f t="shared" si="4"/>
        <v>2</v>
      </c>
      <c r="N4" s="81">
        <f t="shared" si="5"/>
        <v>212.416</v>
      </c>
      <c r="O4" s="24"/>
    </row>
    <row r="5" spans="1:15" x14ac:dyDescent="0.25">
      <c r="A5" s="51" t="s">
        <v>68</v>
      </c>
      <c r="B5" s="30" t="s">
        <v>69</v>
      </c>
      <c r="C5" s="30">
        <v>1</v>
      </c>
      <c r="D5" s="30">
        <v>98.67</v>
      </c>
      <c r="E5" s="30">
        <v>98.67</v>
      </c>
      <c r="F5" s="14">
        <f>IFERROR(VLOOKUP(A5,'Total Scan1'!A:B,2,FALSE),0)</f>
        <v>1</v>
      </c>
      <c r="G5" s="13">
        <f t="shared" si="0"/>
        <v>0</v>
      </c>
      <c r="H5" s="13">
        <f t="shared" si="1"/>
        <v>0</v>
      </c>
      <c r="I5" s="13">
        <f>IF(G5=0,F5,VLOOKUP(A5,'Saisie Comptage2'!A:C,3,0))</f>
        <v>1</v>
      </c>
      <c r="J5" s="13">
        <f t="shared" si="2"/>
        <v>0</v>
      </c>
      <c r="K5" s="13">
        <f t="shared" si="3"/>
        <v>0</v>
      </c>
      <c r="L5" s="13">
        <f>IF(J5=0,I5,VLOOKUP(Tableau1[[#This Row],[Ref.]],'Saisie Comptage3'!A:F,6,0))</f>
        <v>1</v>
      </c>
      <c r="M5" s="13">
        <f t="shared" si="4"/>
        <v>0</v>
      </c>
      <c r="N5" s="13">
        <f t="shared" si="5"/>
        <v>0</v>
      </c>
      <c r="O5" s="24"/>
    </row>
    <row r="6" spans="1:15" x14ac:dyDescent="0.25">
      <c r="A6" s="51" t="s">
        <v>70</v>
      </c>
      <c r="B6" s="30" t="s">
        <v>71</v>
      </c>
      <c r="C6" s="30">
        <v>409</v>
      </c>
      <c r="D6" s="30">
        <v>248.64</v>
      </c>
      <c r="E6" s="30">
        <v>101693.75999999999</v>
      </c>
      <c r="F6" s="14">
        <f>IFERROR(VLOOKUP(A6,'Total Scan1'!A:B,2,FALSE),0)</f>
        <v>379</v>
      </c>
      <c r="G6" s="13">
        <f t="shared" si="0"/>
        <v>-30</v>
      </c>
      <c r="H6" s="81">
        <f t="shared" si="1"/>
        <v>-7459.2</v>
      </c>
      <c r="I6" s="13">
        <f>IF(G6=0,F6,VLOOKUP(A6,'Saisie Comptage2'!A:C,3,0))</f>
        <v>377</v>
      </c>
      <c r="J6" s="13">
        <f t="shared" si="2"/>
        <v>-32</v>
      </c>
      <c r="K6" s="81">
        <f t="shared" si="3"/>
        <v>-7956.48</v>
      </c>
      <c r="L6" s="29">
        <f>IF(J6=0,I6,VLOOKUP(Tableau1[[#This Row],[Ref.]],'Saisie Comptage3'!A:F,6,0))</f>
        <v>388</v>
      </c>
      <c r="M6" s="13">
        <f t="shared" si="4"/>
        <v>-21</v>
      </c>
      <c r="N6" s="81">
        <f t="shared" si="5"/>
        <v>-5221.4399999999996</v>
      </c>
      <c r="O6" s="24"/>
    </row>
    <row r="7" spans="1:15" x14ac:dyDescent="0.25">
      <c r="A7" s="51" t="s">
        <v>72</v>
      </c>
      <c r="B7" s="30" t="s">
        <v>73</v>
      </c>
      <c r="C7" s="30">
        <v>5</v>
      </c>
      <c r="D7" s="30">
        <v>258.97399999999999</v>
      </c>
      <c r="E7" s="30">
        <v>1294.8699999999999</v>
      </c>
      <c r="F7" s="14">
        <f>IFERROR(VLOOKUP(A7,'Total Scan1'!A:B,2,FALSE),0)</f>
        <v>5</v>
      </c>
      <c r="G7" s="13">
        <f t="shared" si="0"/>
        <v>0</v>
      </c>
      <c r="H7" s="13">
        <f t="shared" si="1"/>
        <v>0</v>
      </c>
      <c r="I7" s="13">
        <f>IF(G7=0,F7,VLOOKUP(A7,'Saisie Comptage2'!A:C,3,0))</f>
        <v>5</v>
      </c>
      <c r="J7" s="13">
        <f t="shared" si="2"/>
        <v>0</v>
      </c>
      <c r="K7" s="13">
        <f t="shared" si="3"/>
        <v>0</v>
      </c>
      <c r="L7" s="29">
        <f>IF(J7=0,I7,VLOOKUP(Tableau1[[#This Row],[Ref.]],'Saisie Comptage3'!A:F,6,0))</f>
        <v>5</v>
      </c>
      <c r="M7" s="13">
        <f t="shared" si="4"/>
        <v>0</v>
      </c>
      <c r="N7" s="13">
        <f t="shared" si="5"/>
        <v>0</v>
      </c>
      <c r="O7" s="24"/>
    </row>
    <row r="8" spans="1:15" x14ac:dyDescent="0.25">
      <c r="A8" s="51" t="s">
        <v>74</v>
      </c>
      <c r="B8" s="30" t="s">
        <v>75</v>
      </c>
      <c r="C8" s="30">
        <v>549</v>
      </c>
      <c r="D8" s="30">
        <v>195.77600000000001</v>
      </c>
      <c r="E8" s="30">
        <v>107481.024</v>
      </c>
      <c r="F8" s="14">
        <f>IFERROR(VLOOKUP(A8,'Total Scan1'!A:B,2,FALSE),0)</f>
        <v>554</v>
      </c>
      <c r="G8" s="13">
        <f t="shared" si="0"/>
        <v>5</v>
      </c>
      <c r="H8" s="81">
        <f t="shared" si="1"/>
        <v>978.88000000000011</v>
      </c>
      <c r="I8" s="13">
        <f>IF(G8=0,F8,VLOOKUP(A8,'Saisie Comptage2'!A:C,3,0))</f>
        <v>505</v>
      </c>
      <c r="J8" s="13">
        <f t="shared" si="2"/>
        <v>-44</v>
      </c>
      <c r="K8" s="81">
        <f t="shared" si="3"/>
        <v>-8614.1440000000002</v>
      </c>
      <c r="L8" s="23">
        <f>IF(J8=0,I8,VLOOKUP(Tableau1[[#This Row],[Ref.]],'Saisie Comptage3'!A:F,6,0))</f>
        <v>554</v>
      </c>
      <c r="M8" s="22">
        <f t="shared" si="4"/>
        <v>5</v>
      </c>
      <c r="N8" s="82">
        <f t="shared" si="5"/>
        <v>978.88000000000011</v>
      </c>
      <c r="O8" s="24"/>
    </row>
    <row r="9" spans="1:15" x14ac:dyDescent="0.25">
      <c r="A9" s="51" t="s">
        <v>76</v>
      </c>
      <c r="B9" s="30" t="s">
        <v>77</v>
      </c>
      <c r="C9" s="30">
        <v>8</v>
      </c>
      <c r="D9" s="30">
        <v>273.88200000000001</v>
      </c>
      <c r="E9" s="30">
        <v>2191.056</v>
      </c>
      <c r="F9" s="14">
        <f>IFERROR(VLOOKUP(A9,'Total Scan1'!A:B,2,FALSE),0)</f>
        <v>8</v>
      </c>
      <c r="G9" s="13">
        <f t="shared" si="0"/>
        <v>0</v>
      </c>
      <c r="H9" s="13">
        <f t="shared" si="1"/>
        <v>0</v>
      </c>
      <c r="I9" s="13">
        <f>IF(G9=0,F9,VLOOKUP(A9,'Saisie Comptage2'!A:C,3,0))</f>
        <v>8</v>
      </c>
      <c r="J9" s="13">
        <f t="shared" si="2"/>
        <v>0</v>
      </c>
      <c r="K9" s="13">
        <f t="shared" si="3"/>
        <v>0</v>
      </c>
      <c r="L9" s="13">
        <f>IF(J9=0,I9,VLOOKUP(Tableau1[[#This Row],[Ref.]],'Saisie Comptage3'!A:F,6,0))</f>
        <v>8</v>
      </c>
      <c r="M9" s="13">
        <f t="shared" si="4"/>
        <v>0</v>
      </c>
      <c r="N9" s="13">
        <f t="shared" si="5"/>
        <v>0</v>
      </c>
      <c r="O9" s="24"/>
    </row>
    <row r="10" spans="1:15" x14ac:dyDescent="0.25">
      <c r="A10" s="51" t="s">
        <v>78</v>
      </c>
      <c r="B10" s="30" t="s">
        <v>69</v>
      </c>
      <c r="C10" s="30">
        <v>6</v>
      </c>
      <c r="D10" s="30">
        <v>278.13</v>
      </c>
      <c r="E10" s="30">
        <v>1668.78</v>
      </c>
      <c r="F10" s="14">
        <f>IFERROR(VLOOKUP(A10,'Total Scan1'!A:B,2,FALSE),0)</f>
        <v>6</v>
      </c>
      <c r="G10" s="13">
        <f t="shared" si="0"/>
        <v>0</v>
      </c>
      <c r="H10" s="13">
        <f t="shared" si="1"/>
        <v>0</v>
      </c>
      <c r="I10" s="13">
        <f>IF(G10=0,F10,VLOOKUP(A10,'Saisie Comptage2'!A:C,3,0))</f>
        <v>6</v>
      </c>
      <c r="J10" s="13">
        <f t="shared" si="2"/>
        <v>0</v>
      </c>
      <c r="K10" s="13">
        <f t="shared" si="3"/>
        <v>0</v>
      </c>
      <c r="L10" s="29">
        <f>IF(J10=0,I10,VLOOKUP(Tableau1[[#This Row],[Ref.]],'Saisie Comptage3'!A:F,6,0))</f>
        <v>6</v>
      </c>
      <c r="M10" s="13">
        <f t="shared" si="4"/>
        <v>0</v>
      </c>
      <c r="N10" s="13">
        <f t="shared" si="5"/>
        <v>0</v>
      </c>
      <c r="O10" s="24"/>
    </row>
    <row r="11" spans="1:15" x14ac:dyDescent="0.25">
      <c r="A11" s="51" t="s">
        <v>79</v>
      </c>
      <c r="B11" s="30" t="s">
        <v>80</v>
      </c>
      <c r="C11" s="30">
        <v>62</v>
      </c>
      <c r="D11" s="30">
        <v>331.47500000000002</v>
      </c>
      <c r="E11" s="30">
        <v>20551.45</v>
      </c>
      <c r="F11" s="14">
        <f>IFERROR(VLOOKUP(A11,'Total Scan1'!A:B,2,FALSE),0)</f>
        <v>61</v>
      </c>
      <c r="G11" s="13">
        <f t="shared" si="0"/>
        <v>-1</v>
      </c>
      <c r="H11" s="81">
        <f t="shared" si="1"/>
        <v>-331.47500000000002</v>
      </c>
      <c r="I11" s="13">
        <f>IF(G11=0,F11,VLOOKUP(A11,'Saisie Comptage2'!A:C,3,0))</f>
        <v>60</v>
      </c>
      <c r="J11" s="13">
        <f t="shared" si="2"/>
        <v>-2</v>
      </c>
      <c r="K11" s="81">
        <f t="shared" si="3"/>
        <v>-662.95</v>
      </c>
      <c r="L11" s="29">
        <f>IF(J11=0,I11,VLOOKUP(Tableau1[[#This Row],[Ref.]],'Saisie Comptage3'!A:F,6,0))</f>
        <v>62</v>
      </c>
      <c r="M11" s="13">
        <f t="shared" si="4"/>
        <v>0</v>
      </c>
      <c r="N11" s="81">
        <f t="shared" si="5"/>
        <v>0</v>
      </c>
      <c r="O11" s="24"/>
    </row>
    <row r="12" spans="1:15" x14ac:dyDescent="0.25">
      <c r="A12" s="51" t="s">
        <v>81</v>
      </c>
      <c r="B12" s="30" t="s">
        <v>82</v>
      </c>
      <c r="C12" s="30">
        <v>527</v>
      </c>
      <c r="D12" s="30">
        <v>269.18400000000003</v>
      </c>
      <c r="E12" s="30">
        <v>141859.96800000002</v>
      </c>
      <c r="F12" s="14">
        <f>IFERROR(VLOOKUP(A12,'Total Scan1'!A:B,2,FALSE),0)</f>
        <v>289</v>
      </c>
      <c r="G12" s="13">
        <f t="shared" si="0"/>
        <v>-238</v>
      </c>
      <c r="H12" s="81">
        <f t="shared" si="1"/>
        <v>-64065.792000000009</v>
      </c>
      <c r="I12" s="13">
        <f>IF(G12=0,F12,VLOOKUP(A12,'Saisie Comptage2'!A:C,3,0))</f>
        <v>0</v>
      </c>
      <c r="J12" s="13">
        <f t="shared" si="2"/>
        <v>-527</v>
      </c>
      <c r="K12" s="81">
        <f t="shared" si="3"/>
        <v>-141859.96800000002</v>
      </c>
      <c r="L12" s="29">
        <f>IF(J12=0,I12,VLOOKUP(Tableau1[[#This Row],[Ref.]],'Saisie Comptage3'!A:F,6,0))</f>
        <v>511</v>
      </c>
      <c r="M12" s="13">
        <f t="shared" si="4"/>
        <v>-16</v>
      </c>
      <c r="N12" s="81">
        <f t="shared" si="5"/>
        <v>-4306.9440000000004</v>
      </c>
      <c r="O12" s="24"/>
    </row>
    <row r="13" spans="1:15" x14ac:dyDescent="0.25">
      <c r="A13" s="51" t="s">
        <v>83</v>
      </c>
      <c r="B13" s="30" t="s">
        <v>84</v>
      </c>
      <c r="C13" s="30">
        <v>177</v>
      </c>
      <c r="D13" s="30">
        <v>113.08799999999999</v>
      </c>
      <c r="E13" s="30">
        <v>20016.575999999997</v>
      </c>
      <c r="F13" s="14">
        <f>IFERROR(VLOOKUP(A13,'Total Scan1'!A:B,2,FALSE),0)</f>
        <v>185</v>
      </c>
      <c r="G13" s="13">
        <f t="shared" si="0"/>
        <v>8</v>
      </c>
      <c r="H13" s="81">
        <f t="shared" si="1"/>
        <v>904.70399999999995</v>
      </c>
      <c r="I13" s="13">
        <f>IF(G13=0,F13,VLOOKUP(A13,'Saisie Comptage2'!A:C,3,0))</f>
        <v>185</v>
      </c>
      <c r="J13" s="13">
        <f t="shared" si="2"/>
        <v>8</v>
      </c>
      <c r="K13" s="81">
        <f t="shared" si="3"/>
        <v>904.70399999999995</v>
      </c>
      <c r="L13" s="29">
        <f>IF(J13=0,I13,VLOOKUP(Tableau1[[#This Row],[Ref.]],'Saisie Comptage3'!A:F,6,0))</f>
        <v>185</v>
      </c>
      <c r="M13" s="13">
        <f t="shared" si="4"/>
        <v>8</v>
      </c>
      <c r="N13" s="81">
        <f t="shared" si="5"/>
        <v>904.70399999999995</v>
      </c>
      <c r="O13" s="24"/>
    </row>
    <row r="14" spans="1:15" x14ac:dyDescent="0.25">
      <c r="A14" s="51" t="s">
        <v>85</v>
      </c>
      <c r="B14" s="30" t="s">
        <v>86</v>
      </c>
      <c r="C14" s="30">
        <v>12</v>
      </c>
      <c r="D14" s="30">
        <v>240.339</v>
      </c>
      <c r="E14" s="30">
        <v>2884.0680000000002</v>
      </c>
      <c r="F14" s="14">
        <f>IFERROR(VLOOKUP(A14,'Total Scan1'!A:B,2,FALSE),0)</f>
        <v>12</v>
      </c>
      <c r="G14" s="13">
        <f t="shared" si="0"/>
        <v>0</v>
      </c>
      <c r="H14" s="13">
        <f t="shared" si="1"/>
        <v>0</v>
      </c>
      <c r="I14" s="13">
        <f>IF(G14=0,F14,VLOOKUP(A14,'Saisie Comptage2'!A:C,3,0))</f>
        <v>12</v>
      </c>
      <c r="J14" s="13">
        <f t="shared" si="2"/>
        <v>0</v>
      </c>
      <c r="K14" s="13">
        <f t="shared" si="3"/>
        <v>0</v>
      </c>
      <c r="L14" s="29">
        <f>IF(J14=0,I14,VLOOKUP(Tableau1[[#This Row],[Ref.]],'Saisie Comptage3'!A:F,6,0))</f>
        <v>12</v>
      </c>
      <c r="M14" s="13">
        <f t="shared" si="4"/>
        <v>0</v>
      </c>
      <c r="N14" s="13">
        <f t="shared" si="5"/>
        <v>0</v>
      </c>
      <c r="O14" s="24"/>
    </row>
    <row r="15" spans="1:15" x14ac:dyDescent="0.25">
      <c r="A15" s="51" t="s">
        <v>87</v>
      </c>
      <c r="B15" s="30" t="s">
        <v>88</v>
      </c>
      <c r="C15" s="30">
        <v>1</v>
      </c>
      <c r="D15" s="30">
        <v>840.28700000000003</v>
      </c>
      <c r="E15" s="30">
        <v>840.28700000000003</v>
      </c>
      <c r="F15" s="14">
        <f>IFERROR(VLOOKUP(A15,'Total Scan1'!A:B,2,FALSE),0)</f>
        <v>1</v>
      </c>
      <c r="G15" s="13">
        <f t="shared" si="0"/>
        <v>0</v>
      </c>
      <c r="H15" s="13">
        <f t="shared" si="1"/>
        <v>0</v>
      </c>
      <c r="I15" s="13">
        <f>IF(G15=0,F15,VLOOKUP(A15,'Saisie Comptage2'!A:C,3,0))</f>
        <v>1</v>
      </c>
      <c r="J15" s="13">
        <f t="shared" si="2"/>
        <v>0</v>
      </c>
      <c r="K15" s="13">
        <f t="shared" si="3"/>
        <v>0</v>
      </c>
      <c r="L15" s="29">
        <f>IF(J15=0,I15,VLOOKUP(Tableau1[[#This Row],[Ref.]],'Saisie Comptage3'!A:F,6,0))</f>
        <v>1</v>
      </c>
      <c r="M15" s="13">
        <f t="shared" si="4"/>
        <v>0</v>
      </c>
      <c r="N15" s="13">
        <f t="shared" si="5"/>
        <v>0</v>
      </c>
      <c r="O15" s="24"/>
    </row>
    <row r="16" spans="1:15" x14ac:dyDescent="0.25">
      <c r="A16" s="51" t="s">
        <v>89</v>
      </c>
      <c r="B16" s="30" t="s">
        <v>69</v>
      </c>
      <c r="C16" s="30">
        <v>3</v>
      </c>
      <c r="D16" s="30">
        <v>119.789</v>
      </c>
      <c r="E16" s="30">
        <v>359.36700000000002</v>
      </c>
      <c r="F16" s="14">
        <f>IFERROR(VLOOKUP(A16,'Total Scan1'!A:B,2,FALSE),0)</f>
        <v>3</v>
      </c>
      <c r="G16" s="13">
        <f t="shared" si="0"/>
        <v>0</v>
      </c>
      <c r="H16" s="13">
        <f t="shared" si="1"/>
        <v>0</v>
      </c>
      <c r="I16" s="13">
        <f>IF(G16=0,F16,VLOOKUP(A16,'Saisie Comptage2'!A:C,3,0))</f>
        <v>3</v>
      </c>
      <c r="J16" s="13">
        <f t="shared" si="2"/>
        <v>0</v>
      </c>
      <c r="K16" s="13">
        <f t="shared" si="3"/>
        <v>0</v>
      </c>
      <c r="L16" s="29">
        <f>IF(J16=0,I16,VLOOKUP(Tableau1[[#This Row],[Ref.]],'Saisie Comptage3'!A:F,6,0))</f>
        <v>3</v>
      </c>
      <c r="M16" s="13">
        <f t="shared" si="4"/>
        <v>0</v>
      </c>
      <c r="N16" s="13">
        <f t="shared" si="5"/>
        <v>0</v>
      </c>
      <c r="O16" s="24"/>
    </row>
    <row r="17" spans="1:15" x14ac:dyDescent="0.25">
      <c r="A17" s="51" t="s">
        <v>90</v>
      </c>
      <c r="B17" s="30" t="s">
        <v>88</v>
      </c>
      <c r="C17" s="30">
        <v>1</v>
      </c>
      <c r="D17" s="30">
        <v>357.88900000000001</v>
      </c>
      <c r="E17" s="30">
        <v>357.88900000000001</v>
      </c>
      <c r="F17" s="14">
        <f>IFERROR(VLOOKUP(A17,'Total Scan1'!A:B,2,FALSE),0)</f>
        <v>0</v>
      </c>
      <c r="G17" s="13">
        <f t="shared" si="0"/>
        <v>-1</v>
      </c>
      <c r="H17" s="81">
        <f t="shared" si="1"/>
        <v>-357.88900000000001</v>
      </c>
      <c r="I17" s="13">
        <f>IF(G17=0,F17,VLOOKUP(A17,'Saisie Comptage2'!A:C,3,0))</f>
        <v>0</v>
      </c>
      <c r="J17" s="13">
        <f t="shared" si="2"/>
        <v>-1</v>
      </c>
      <c r="K17" s="81">
        <f t="shared" si="3"/>
        <v>-357.88900000000001</v>
      </c>
      <c r="L17" s="13">
        <f>IF(J17=0,I17,VLOOKUP(Tableau1[[#This Row],[Ref.]],'Saisie Comptage3'!A:F,6,0))</f>
        <v>0</v>
      </c>
      <c r="M17" s="13">
        <f t="shared" si="4"/>
        <v>-1</v>
      </c>
      <c r="N17" s="81">
        <f t="shared" si="5"/>
        <v>-357.88900000000001</v>
      </c>
      <c r="O17" s="24"/>
    </row>
    <row r="18" spans="1:15" x14ac:dyDescent="0.25">
      <c r="A18" s="51" t="s">
        <v>91</v>
      </c>
      <c r="B18" s="30" t="s">
        <v>86</v>
      </c>
      <c r="C18" s="30">
        <v>1</v>
      </c>
      <c r="D18" s="30">
        <v>147.67400000000001</v>
      </c>
      <c r="E18" s="30">
        <v>147.67400000000001</v>
      </c>
      <c r="F18" s="14">
        <f>IFERROR(VLOOKUP(A18,'Total Scan1'!A:B,2,FALSE),0)</f>
        <v>2</v>
      </c>
      <c r="G18" s="13">
        <f t="shared" si="0"/>
        <v>1</v>
      </c>
      <c r="H18" s="81">
        <f t="shared" si="1"/>
        <v>147.67400000000001</v>
      </c>
      <c r="I18" s="13">
        <f>IF(G18=0,F18,VLOOKUP(A18,'Saisie Comptage2'!A:C,3,0))</f>
        <v>2</v>
      </c>
      <c r="J18" s="13">
        <f t="shared" si="2"/>
        <v>1</v>
      </c>
      <c r="K18" s="81">
        <f t="shared" si="3"/>
        <v>147.67400000000001</v>
      </c>
      <c r="L18" s="29">
        <f>IF(J18=0,I18,VLOOKUP(Tableau1[[#This Row],[Ref.]],'Saisie Comptage3'!A:F,6,0))</f>
        <v>2</v>
      </c>
      <c r="M18" s="13">
        <f t="shared" si="4"/>
        <v>1</v>
      </c>
      <c r="N18" s="81">
        <f t="shared" si="5"/>
        <v>147.67400000000001</v>
      </c>
      <c r="O18" s="24"/>
    </row>
    <row r="19" spans="1:15" x14ac:dyDescent="0.25">
      <c r="A19" s="51" t="s">
        <v>92</v>
      </c>
      <c r="B19" s="30" t="s">
        <v>69</v>
      </c>
      <c r="C19" s="30">
        <v>2</v>
      </c>
      <c r="D19" s="30">
        <v>28.404</v>
      </c>
      <c r="E19" s="30">
        <v>56.808</v>
      </c>
      <c r="F19" s="14">
        <f>IFERROR(VLOOKUP(A19,'Total Scan1'!A:B,2,FALSE),0)</f>
        <v>2</v>
      </c>
      <c r="G19" s="13">
        <f t="shared" si="0"/>
        <v>0</v>
      </c>
      <c r="H19" s="13">
        <f t="shared" si="1"/>
        <v>0</v>
      </c>
      <c r="I19" s="13">
        <f>IF(G19=0,F19,VLOOKUP(A19,'Saisie Comptage2'!A:C,3,0))</f>
        <v>2</v>
      </c>
      <c r="J19" s="13">
        <f t="shared" si="2"/>
        <v>0</v>
      </c>
      <c r="K19" s="13">
        <f t="shared" si="3"/>
        <v>0</v>
      </c>
      <c r="L19" s="29">
        <f>IF(J19=0,I19,VLOOKUP(Tableau1[[#This Row],[Ref.]],'Saisie Comptage3'!A:F,6,0))</f>
        <v>2</v>
      </c>
      <c r="M19" s="13">
        <f t="shared" si="4"/>
        <v>0</v>
      </c>
      <c r="N19" s="13">
        <f t="shared" si="5"/>
        <v>0</v>
      </c>
      <c r="O19" s="24"/>
    </row>
  </sheetData>
  <sheetProtection formatCells="0" formatColumns="0" formatRows="0" insertColumns="0" insertRows="0" insertHyperlinks="0" deleteColumns="0" deleteRows="0" sort="0" autoFilter="0" pivotTables="0"/>
  <conditionalFormatting sqref="A2:A19">
    <cfRule type="duplicateValues" dxfId="24" priority="137"/>
    <cfRule type="duplicateValues" dxfId="23" priority="138"/>
    <cfRule type="duplicateValues" dxfId="22" priority="139"/>
  </conditionalFormatting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dashboard</vt:lpstr>
      <vt:lpstr>Base INCADEA</vt:lpstr>
      <vt:lpstr>Code a barre</vt:lpstr>
      <vt:lpstr>TCD Déclassé</vt:lpstr>
      <vt:lpstr>Déclassé</vt:lpstr>
      <vt:lpstr>TCD Total Scan1</vt:lpstr>
      <vt:lpstr>Total Scan1</vt:lpstr>
      <vt:lpstr>Saisie Comptage2</vt:lpstr>
      <vt:lpstr>Saisie Comptage3</vt:lpstr>
      <vt:lpstr>Top 10</vt:lpstr>
      <vt:lpstr>Etat Travée</vt:lpstr>
      <vt:lpstr>CODEMAGASIN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2018-04-18T13:26:23Z</dcterms:modified>
</cp:coreProperties>
</file>