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142C0A6D-F771-4813-AFAF-12CC8F0A83A0}" xr6:coauthVersionLast="45" xr6:coauthVersionMax="45" xr10:uidLastSave="{00000000-0000-0000-0000-000000000000}"/>
  <bookViews>
    <workbookView xWindow="15" yWindow="0" windowWidth="19185" windowHeight="14760" firstSheet="2" activeTab="5" xr2:uid="{00000000-000D-0000-FFFF-FFFF00000000}"/>
  </bookViews>
  <sheets>
    <sheet name="Achat" sheetId="5" r:id="rId1"/>
    <sheet name="ACHAT laiton (2)" sheetId="2" r:id="rId2"/>
    <sheet name="Vente" sheetId="4" r:id="rId3"/>
    <sheet name="etat 6 export laiton 2012 (2)" sheetId="1" r:id="rId4"/>
    <sheet name="bdd achat" sheetId="3" r:id="rId5"/>
    <sheet name="achat tiré de bdd" sheetId="6" r:id="rId6"/>
  </sheets>
  <definedNames>
    <definedName name="_xlnm._FilterDatabase" localSheetId="1" hidden="1">'ACHAT laiton (2)'!$A$3:$Q$25</definedName>
    <definedName name="_xlnm._FilterDatabase" localSheetId="4" hidden="1">'bdd achat'!$A$1:$P$23</definedName>
    <definedName name="_xlnm._FilterDatabase" localSheetId="3" hidden="1">'etat 6 export laiton 2012 (2)'!$A$2:$Q$42</definedName>
    <definedName name="_xlcn.WorksheetConnection_ACHATlaiton2C2P251" hidden="1">'ACHAT laiton (2)'!$C$2:$P$25</definedName>
    <definedName name="_xlcn.WorksheetConnection_etat6exportlaiton20122A2S421" hidden="1">'etat 6 export laiton 2012 (2)'!$A$2:$S$42</definedName>
    <definedName name="_xlnm.Print_Titles" localSheetId="1">'ACHAT laiton (2)'!$1:$2</definedName>
    <definedName name="_xlnm.Print_Titles" localSheetId="3">'etat 6 export laiton 2012 (2)'!$2:$2</definedName>
    <definedName name="Segment_Forme">#N/A</definedName>
    <definedName name="Segment_Forme1">#N/A</definedName>
    <definedName name="Segment_Mat">#N/A</definedName>
    <definedName name="Segment_Matière">#N/A</definedName>
    <definedName name="Segment_Taille">#N/A</definedName>
    <definedName name="Segment_Taille1">#N/A</definedName>
    <definedName name="_xlnm.Print_Area" localSheetId="1">'ACHAT laiton (2)'!$A$1:$P$26</definedName>
  </definedNames>
  <calcPr calcId="181029"/>
  <pivotCaches>
    <pivotCache cacheId="102" r:id="rId7"/>
    <pivotCache cacheId="159" r:id="rId8"/>
  </pivotCaches>
  <extLst>
    <ext xmlns:x14="http://schemas.microsoft.com/office/spreadsheetml/2009/9/main" uri="{876F7934-8845-4945-9796-88D515C7AA90}">
      <x14:pivotCaches>
        <pivotCache cacheId="64" r:id="rId9"/>
      </x14:pivotCaches>
    </ex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" name="Plage" connection="WorksheetConnection_etat 6 export laiton 2012 (2)!$A$2:$S$42"/>
          <x15:modelTable id="Plage 1" name="Plage 1" connection="WorksheetConnection_ACHAT laiton (2)!$C$2:$P$2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6" l="1" a="1"/>
  <c r="J2" i="6" s="1"/>
  <c r="K2" i="6" a="1"/>
  <c r="K2" i="6"/>
  <c r="L2" i="6" a="1"/>
  <c r="L2" i="6" s="1"/>
  <c r="M2" i="6" a="1"/>
  <c r="M2" i="6"/>
  <c r="N2" i="6" a="1"/>
  <c r="N2" i="6" s="1"/>
  <c r="O2" i="6" a="1"/>
  <c r="O2" i="6"/>
  <c r="P2" i="6" a="1"/>
  <c r="P2" i="6" s="1"/>
  <c r="J3" i="6" a="1"/>
  <c r="J3" i="6"/>
  <c r="K3" i="6" a="1"/>
  <c r="K3" i="6" s="1"/>
  <c r="L3" i="6" a="1"/>
  <c r="L3" i="6"/>
  <c r="M3" i="6" a="1"/>
  <c r="M3" i="6" s="1"/>
  <c r="N3" i="6" a="1"/>
  <c r="N3" i="6"/>
  <c r="O3" i="6" a="1"/>
  <c r="O3" i="6" s="1"/>
  <c r="P3" i="6" a="1"/>
  <c r="P3" i="6"/>
  <c r="J4" i="6" a="1"/>
  <c r="J4" i="6" s="1"/>
  <c r="K4" i="6" a="1"/>
  <c r="K4" i="6"/>
  <c r="L4" i="6" a="1"/>
  <c r="L4" i="6" s="1"/>
  <c r="M4" i="6" a="1"/>
  <c r="M4" i="6"/>
  <c r="N4" i="6" a="1"/>
  <c r="N4" i="6" s="1"/>
  <c r="O4" i="6" a="1"/>
  <c r="O4" i="6"/>
  <c r="P4" i="6" a="1"/>
  <c r="P4" i="6" s="1"/>
  <c r="J5" i="6" a="1"/>
  <c r="J5" i="6"/>
  <c r="K5" i="6" a="1"/>
  <c r="K5" i="6" s="1"/>
  <c r="L5" i="6" a="1"/>
  <c r="L5" i="6"/>
  <c r="M5" i="6" a="1"/>
  <c r="M5" i="6" s="1"/>
  <c r="N5" i="6" a="1"/>
  <c r="N5" i="6"/>
  <c r="O5" i="6" a="1"/>
  <c r="O5" i="6" s="1"/>
  <c r="P5" i="6" a="1"/>
  <c r="P5" i="6"/>
  <c r="J6" i="6" a="1"/>
  <c r="J6" i="6" s="1"/>
  <c r="K6" i="6" a="1"/>
  <c r="K6" i="6"/>
  <c r="L6" i="6" a="1"/>
  <c r="L6" i="6" s="1"/>
  <c r="M6" i="6" a="1"/>
  <c r="M6" i="6"/>
  <c r="N6" i="6" a="1"/>
  <c r="N6" i="6" s="1"/>
  <c r="O6" i="6" a="1"/>
  <c r="O6" i="6"/>
  <c r="P6" i="6" a="1"/>
  <c r="P6" i="6" s="1"/>
  <c r="J7" i="6" a="1"/>
  <c r="J7" i="6"/>
  <c r="K7" i="6" a="1"/>
  <c r="K7" i="6" s="1"/>
  <c r="L7" i="6" a="1"/>
  <c r="L7" i="6"/>
  <c r="M7" i="6" a="1"/>
  <c r="M7" i="6" s="1"/>
  <c r="N7" i="6" a="1"/>
  <c r="N7" i="6"/>
  <c r="O7" i="6" a="1"/>
  <c r="O7" i="6" s="1"/>
  <c r="P7" i="6" a="1"/>
  <c r="P7" i="6"/>
  <c r="I7" i="6"/>
  <c r="I7" i="6" a="1"/>
  <c r="I6" i="6" a="1"/>
  <c r="I6" i="6" s="1"/>
  <c r="I5" i="6" a="1"/>
  <c r="I5" i="6" s="1"/>
  <c r="I4" i="6" a="1"/>
  <c r="I4" i="6" s="1"/>
  <c r="I3" i="6" a="1"/>
  <c r="I3" i="6" s="1"/>
  <c r="I2" i="6" a="1"/>
  <c r="I2" i="6" s="1"/>
  <c r="B2" i="6" a="1"/>
  <c r="B2" i="6" s="1"/>
  <c r="C2" i="6" a="1"/>
  <c r="C2" i="6"/>
  <c r="D2" i="6" a="1"/>
  <c r="D2" i="6" s="1"/>
  <c r="E2" i="6" a="1"/>
  <c r="E2" i="6"/>
  <c r="B3" i="6" a="1"/>
  <c r="B3" i="6" s="1"/>
  <c r="C3" i="6" a="1"/>
  <c r="C3" i="6" s="1"/>
  <c r="D3" i="6" a="1"/>
  <c r="D3" i="6" s="1"/>
  <c r="E3" i="6" a="1"/>
  <c r="E3" i="6" s="1"/>
  <c r="B4" i="6" a="1"/>
  <c r="B4" i="6" s="1"/>
  <c r="C4" i="6" a="1"/>
  <c r="C4" i="6" s="1"/>
  <c r="D4" i="6" a="1"/>
  <c r="D4" i="6" s="1"/>
  <c r="E4" i="6" a="1"/>
  <c r="E4" i="6"/>
  <c r="B5" i="6" a="1"/>
  <c r="B5" i="6" s="1"/>
  <c r="C5" i="6" a="1"/>
  <c r="C5" i="6" s="1"/>
  <c r="D5" i="6" a="1"/>
  <c r="D5" i="6" s="1"/>
  <c r="E5" i="6" a="1"/>
  <c r="E5" i="6"/>
  <c r="B6" i="6" a="1"/>
  <c r="B6" i="6" s="1"/>
  <c r="C6" i="6" a="1"/>
  <c r="C6" i="6" s="1"/>
  <c r="D6" i="6" a="1"/>
  <c r="D6" i="6" s="1"/>
  <c r="E6" i="6" a="1"/>
  <c r="E6" i="6" s="1"/>
  <c r="B7" i="6" a="1"/>
  <c r="B7" i="6" s="1"/>
  <c r="C7" i="6" a="1"/>
  <c r="C7" i="6" s="1"/>
  <c r="D7" i="6" a="1"/>
  <c r="D7" i="6" s="1"/>
  <c r="E7" i="6" a="1"/>
  <c r="E7" i="6" s="1"/>
  <c r="A3" i="6" a="1"/>
  <c r="A3" i="6" s="1"/>
  <c r="A4" i="6" a="1"/>
  <c r="A4" i="6" s="1"/>
  <c r="A5" i="6" a="1"/>
  <c r="A5" i="6" s="1"/>
  <c r="A6" i="6" a="1"/>
  <c r="A6" i="6" s="1"/>
  <c r="A7" i="6" a="1"/>
  <c r="A7" i="6" s="1"/>
  <c r="A2" i="6" a="1"/>
  <c r="A2" i="6" s="1"/>
  <c r="A8" i="6" a="1"/>
  <c r="A8" i="6" s="1"/>
  <c r="A9" i="6" a="1"/>
  <c r="A9" i="6" s="1"/>
  <c r="A10" i="6" a="1"/>
  <c r="A10" i="6" s="1"/>
  <c r="A11" i="6" a="1"/>
  <c r="A11" i="6" s="1"/>
  <c r="A12" i="6" a="1"/>
  <c r="A12" i="6" s="1"/>
  <c r="A13" i="6" a="1"/>
  <c r="A13" i="6" s="1"/>
  <c r="A14" i="6" a="1"/>
  <c r="A14" i="6" s="1"/>
  <c r="A15" i="6" a="1"/>
  <c r="A15" i="6" s="1"/>
  <c r="A16" i="6" a="1"/>
  <c r="A16" i="6" s="1"/>
  <c r="A17" i="6" a="1"/>
  <c r="A17" i="6" s="1"/>
  <c r="A18" i="6" a="1"/>
  <c r="A18" i="6" s="1"/>
  <c r="A19" i="6" a="1"/>
  <c r="A19" i="6" s="1"/>
  <c r="A20" i="6" a="1"/>
  <c r="A20" i="6" s="1"/>
  <c r="A21" i="6" a="1"/>
  <c r="A21" i="6" s="1"/>
  <c r="A22" i="6" a="1"/>
  <c r="A22" i="6" s="1"/>
  <c r="A50" i="6" a="1"/>
  <c r="A50" i="6" s="1"/>
  <c r="A49" i="6" a="1"/>
  <c r="A49" i="6" s="1"/>
  <c r="A48" i="6" a="1"/>
  <c r="A48" i="6" s="1"/>
  <c r="A47" i="6" a="1"/>
  <c r="A47" i="6" s="1"/>
  <c r="A46" i="6" a="1"/>
  <c r="A46" i="6" s="1"/>
  <c r="A45" i="6" a="1"/>
  <c r="A45" i="6" s="1"/>
  <c r="A44" i="6" a="1"/>
  <c r="A44" i="6" s="1"/>
  <c r="A43" i="6" a="1"/>
  <c r="A43" i="6" s="1"/>
  <c r="A42" i="6" a="1"/>
  <c r="A42" i="6" s="1"/>
  <c r="A41" i="6" a="1"/>
  <c r="A41" i="6" s="1"/>
  <c r="A40" i="6" a="1"/>
  <c r="A40" i="6" s="1"/>
  <c r="A39" i="6" a="1"/>
  <c r="A39" i="6" s="1"/>
  <c r="A38" i="6" a="1"/>
  <c r="A38" i="6" s="1"/>
  <c r="A37" i="6" a="1"/>
  <c r="A37" i="6" s="1"/>
  <c r="A36" i="6" a="1"/>
  <c r="A36" i="6" s="1"/>
  <c r="A35" i="6" a="1"/>
  <c r="A35" i="6" s="1"/>
  <c r="A34" i="6" a="1"/>
  <c r="A34" i="6" s="1"/>
  <c r="A33" i="6" a="1"/>
  <c r="A33" i="6" s="1"/>
  <c r="A32" i="6" a="1"/>
  <c r="A32" i="6" s="1"/>
  <c r="A31" i="6" a="1"/>
  <c r="A31" i="6" s="1"/>
  <c r="A30" i="6" a="1"/>
  <c r="A30" i="6" s="1"/>
  <c r="A29" i="6" a="1"/>
  <c r="A29" i="6" s="1"/>
  <c r="A28" i="6" a="1"/>
  <c r="A28" i="6" s="1"/>
  <c r="A27" i="6" a="1"/>
  <c r="A27" i="6" s="1"/>
  <c r="A26" i="6" a="1"/>
  <c r="A26" i="6" s="1"/>
  <c r="A25" i="6" a="1"/>
  <c r="A25" i="6" s="1"/>
  <c r="A24" i="6" a="1"/>
  <c r="A24" i="6" s="1"/>
  <c r="A23" i="6" a="1"/>
  <c r="A23" i="6" s="1"/>
  <c r="O2" i="3"/>
  <c r="O12" i="2"/>
  <c r="M12" i="2"/>
  <c r="J12" i="2"/>
  <c r="O19" i="3"/>
  <c r="M19" i="3"/>
  <c r="O3" i="3"/>
  <c r="M3" i="3"/>
  <c r="M2" i="3"/>
  <c r="M20" i="3"/>
  <c r="M14" i="3"/>
  <c r="M10" i="3"/>
  <c r="O23" i="3"/>
  <c r="O22" i="3"/>
  <c r="O13" i="3"/>
  <c r="M13" i="3"/>
  <c r="O21" i="3"/>
  <c r="M21" i="3"/>
  <c r="O9" i="3"/>
  <c r="M9" i="3"/>
  <c r="O6" i="3"/>
  <c r="M6" i="3"/>
  <c r="O5" i="3"/>
  <c r="M5" i="3"/>
  <c r="O8" i="3"/>
  <c r="M8" i="3"/>
  <c r="O7" i="3"/>
  <c r="M7" i="3"/>
  <c r="O4" i="3"/>
  <c r="M4" i="3"/>
  <c r="O12" i="3"/>
  <c r="M12" i="3"/>
  <c r="O17" i="3"/>
  <c r="M17" i="3"/>
  <c r="O16" i="3"/>
  <c r="M16" i="3"/>
  <c r="J11" i="3"/>
  <c r="M11" i="3" s="1"/>
  <c r="O15" i="3"/>
  <c r="M15" i="3"/>
  <c r="O18" i="3"/>
  <c r="M18" i="3"/>
  <c r="M24" i="3" l="1"/>
  <c r="O11" i="3"/>
  <c r="O24" i="3" s="1"/>
  <c r="J24" i="3"/>
  <c r="M26" i="2" l="1"/>
  <c r="J26" i="2"/>
  <c r="O26" i="2" l="1"/>
  <c r="R42" i="1"/>
  <c r="P31" i="1"/>
  <c r="N31" i="1"/>
  <c r="R41" i="1"/>
  <c r="P23" i="1"/>
  <c r="Q23" i="1" s="1"/>
  <c r="N23" i="1"/>
  <c r="R40" i="1"/>
  <c r="P29" i="1"/>
  <c r="N29" i="1"/>
  <c r="R39" i="1"/>
  <c r="P27" i="1"/>
  <c r="N27" i="1"/>
  <c r="R38" i="1"/>
  <c r="P20" i="1"/>
  <c r="N20" i="1"/>
  <c r="R37" i="1"/>
  <c r="P18" i="1"/>
  <c r="N18" i="1"/>
  <c r="R36" i="1"/>
  <c r="P14" i="1"/>
  <c r="N14" i="1"/>
  <c r="R35" i="1"/>
  <c r="P28" i="1"/>
  <c r="N28" i="1"/>
  <c r="R34" i="1"/>
  <c r="P26" i="1"/>
  <c r="N26" i="1"/>
  <c r="R33" i="1"/>
  <c r="P25" i="1"/>
  <c r="N25" i="1"/>
  <c r="R32" i="1"/>
  <c r="P17" i="1"/>
  <c r="Q17" i="1" s="1"/>
  <c r="N17" i="1"/>
  <c r="R31" i="1"/>
  <c r="P16" i="1"/>
  <c r="N16" i="1"/>
  <c r="R30" i="1"/>
  <c r="P9" i="1"/>
  <c r="N9" i="1"/>
  <c r="R29" i="1"/>
  <c r="P8" i="1"/>
  <c r="N8" i="1"/>
  <c r="R28" i="1"/>
  <c r="P22" i="1"/>
  <c r="N22" i="1"/>
  <c r="R27" i="1"/>
  <c r="P21" i="1"/>
  <c r="S27" i="1" s="1"/>
  <c r="N21" i="1"/>
  <c r="R26" i="1"/>
  <c r="P40" i="1"/>
  <c r="S26" i="1" s="1"/>
  <c r="N40" i="1"/>
  <c r="R25" i="1"/>
  <c r="P38" i="1"/>
  <c r="S25" i="1" s="1"/>
  <c r="N38" i="1"/>
  <c r="R24" i="1"/>
  <c r="P35" i="1"/>
  <c r="N35" i="1"/>
  <c r="R23" i="1"/>
  <c r="P24" i="1"/>
  <c r="N24" i="1"/>
  <c r="R22" i="1"/>
  <c r="P19" i="1"/>
  <c r="N19" i="1"/>
  <c r="R21" i="1"/>
  <c r="P15" i="1"/>
  <c r="N15" i="1"/>
  <c r="P13" i="1"/>
  <c r="N13" i="1"/>
  <c r="R20" i="1"/>
  <c r="P11" i="1"/>
  <c r="S11" i="1" s="1"/>
  <c r="N11" i="1"/>
  <c r="R19" i="1"/>
  <c r="P42" i="1"/>
  <c r="N42" i="1"/>
  <c r="P39" i="1"/>
  <c r="Q39" i="1" s="1"/>
  <c r="N39" i="1"/>
  <c r="R18" i="1"/>
  <c r="P37" i="1"/>
  <c r="N37" i="1"/>
  <c r="R17" i="1"/>
  <c r="P34" i="1"/>
  <c r="N34" i="1"/>
  <c r="R16" i="1"/>
  <c r="P7" i="1"/>
  <c r="N7" i="1"/>
  <c r="R15" i="1"/>
  <c r="P5" i="1"/>
  <c r="N5" i="1"/>
  <c r="R14" i="1"/>
  <c r="P4" i="1"/>
  <c r="N4" i="1"/>
  <c r="R13" i="1"/>
  <c r="P3" i="1"/>
  <c r="N3" i="1"/>
  <c r="R12" i="1"/>
  <c r="R11" i="1"/>
  <c r="R10" i="1"/>
  <c r="P30" i="1"/>
  <c r="N30" i="1"/>
  <c r="R9" i="1"/>
  <c r="P12" i="1"/>
  <c r="N12" i="1"/>
  <c r="R8" i="1"/>
  <c r="P10" i="1"/>
  <c r="S8" i="1" s="1"/>
  <c r="N10" i="1"/>
  <c r="R7" i="1"/>
  <c r="P6" i="1"/>
  <c r="N6" i="1"/>
  <c r="R6" i="1"/>
  <c r="P41" i="1"/>
  <c r="N41" i="1"/>
  <c r="R5" i="1"/>
  <c r="P36" i="1"/>
  <c r="N36" i="1"/>
  <c r="R4" i="1"/>
  <c r="P33" i="1"/>
  <c r="N33" i="1"/>
  <c r="R3" i="1"/>
  <c r="P32" i="1"/>
  <c r="N32" i="1"/>
  <c r="S7" i="1" l="1"/>
  <c r="S9" i="1"/>
  <c r="S21" i="1"/>
  <c r="S16" i="1"/>
  <c r="S19" i="1"/>
  <c r="S15" i="1"/>
  <c r="S23" i="1"/>
  <c r="S14" i="1"/>
  <c r="S18" i="1"/>
  <c r="S22" i="1"/>
  <c r="S3" i="1"/>
  <c r="S4" i="1"/>
  <c r="S13" i="1"/>
  <c r="S17" i="1"/>
  <c r="S29" i="1"/>
  <c r="S31" i="1"/>
  <c r="S28" i="1"/>
  <c r="N43" i="1"/>
  <c r="R43" i="1"/>
  <c r="S6" i="1"/>
  <c r="S20" i="1"/>
  <c r="S5" i="1"/>
  <c r="Q24" i="1"/>
  <c r="S34" i="1"/>
  <c r="S36" i="1"/>
  <c r="S38" i="1"/>
  <c r="S40" i="1"/>
  <c r="S10" i="1"/>
  <c r="S12" i="1"/>
  <c r="Q34" i="1"/>
  <c r="Q11" i="1"/>
  <c r="S24" i="1"/>
  <c r="S30" i="1"/>
  <c r="S32" i="1"/>
  <c r="S33" i="1"/>
  <c r="S35" i="1"/>
  <c r="S37" i="1"/>
  <c r="S39" i="1"/>
  <c r="S41" i="1"/>
  <c r="S42" i="1"/>
  <c r="Q32" i="1"/>
  <c r="Q36" i="1"/>
  <c r="Q6" i="1"/>
  <c r="Q12" i="1"/>
  <c r="Q4" i="1"/>
  <c r="Q7" i="1"/>
  <c r="Q37" i="1"/>
  <c r="Q42" i="1"/>
  <c r="Q13" i="1"/>
  <c r="Q19" i="1"/>
  <c r="Q35" i="1"/>
  <c r="Q40" i="1"/>
  <c r="Q22" i="1"/>
  <c r="Q9" i="1"/>
  <c r="Q26" i="1"/>
  <c r="Q14" i="1"/>
  <c r="Q20" i="1"/>
  <c r="Q29" i="1"/>
  <c r="Q31" i="1"/>
  <c r="Q33" i="1"/>
  <c r="Q41" i="1"/>
  <c r="Q10" i="1"/>
  <c r="Q30" i="1"/>
  <c r="Q3" i="1"/>
  <c r="Q5" i="1"/>
  <c r="Q15" i="1"/>
  <c r="Q38" i="1"/>
  <c r="Q21" i="1"/>
  <c r="Q8" i="1"/>
  <c r="Q16" i="1"/>
  <c r="Q25" i="1"/>
  <c r="Q28" i="1"/>
  <c r="Q18" i="1"/>
  <c r="Q27" i="1"/>
  <c r="Q4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D42D64-4144-4334-B262-EBD4940EC5F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D6C889F-08FB-47F3-BD18-603F1FFE168A}" name="WorksheetConnection_ACHAT laiton (2)!$C$2:$P$25" type="102" refreshedVersion="6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ACHATlaiton2C2P251"/>
        </x15:connection>
      </ext>
    </extLst>
  </connection>
  <connection id="3" xr16:uid="{7CFFAB20-E8A3-4964-886D-7EC78192E7E4}" name="WorksheetConnection_etat 6 export laiton 2012 (2)!$A$2:$S$42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etat6exportlaiton20122A2S421"/>
        </x15:connection>
      </ext>
    </extLst>
  </connection>
</connections>
</file>

<file path=xl/sharedStrings.xml><?xml version="1.0" encoding="utf-8"?>
<sst xmlns="http://schemas.openxmlformats.org/spreadsheetml/2006/main" count="519" uniqueCount="93">
  <si>
    <t>Facture N°</t>
  </si>
  <si>
    <t>N° déclarat° export</t>
  </si>
  <si>
    <t>Date déclarat° export</t>
  </si>
  <si>
    <t>Réf article</t>
  </si>
  <si>
    <t>Désignation</t>
  </si>
  <si>
    <t>N° fiche Tech</t>
  </si>
  <si>
    <t>Qté livrée</t>
  </si>
  <si>
    <t>Poids net/ pièce</t>
  </si>
  <si>
    <t>Participat° dans la FB</t>
  </si>
  <si>
    <t>Poids brut/pièce</t>
  </si>
  <si>
    <t>Poids brut total</t>
  </si>
  <si>
    <t xml:space="preserve">Poids copeaux/
pièce
</t>
  </si>
  <si>
    <t>Poids déchet  copeaux total</t>
  </si>
  <si>
    <t>Poids déchet  fin de barre total</t>
  </si>
  <si>
    <t>% Déchet</t>
  </si>
  <si>
    <t>ECROU QM3</t>
  </si>
  <si>
    <t>Laiton</t>
  </si>
  <si>
    <t>Carrée</t>
  </si>
  <si>
    <t>5.5</t>
  </si>
  <si>
    <t>A48298-06</t>
  </si>
  <si>
    <t>CONTRE ECROU</t>
  </si>
  <si>
    <t>Hex</t>
  </si>
  <si>
    <t>10</t>
  </si>
  <si>
    <t xml:space="preserve">ECROU M8*0.75 </t>
  </si>
  <si>
    <t xml:space="preserve">MAITIEN CHAUFFE TASSES </t>
  </si>
  <si>
    <t xml:space="preserve">RONDELLE </t>
  </si>
  <si>
    <t>17</t>
  </si>
  <si>
    <t>ECROU LAITON HEX21</t>
  </si>
  <si>
    <t>21</t>
  </si>
  <si>
    <t xml:space="preserve">ECROU M22*100 </t>
  </si>
  <si>
    <t>24</t>
  </si>
  <si>
    <t>ECROU LAITON HEX 27</t>
  </si>
  <si>
    <t>27</t>
  </si>
  <si>
    <t>D3247</t>
  </si>
  <si>
    <t>RONDELLE LAITON DIAM 14</t>
  </si>
  <si>
    <t>Rond</t>
  </si>
  <si>
    <t>14</t>
  </si>
  <si>
    <t>D3246</t>
  </si>
  <si>
    <t>BAGUE LAITON DIAM 14</t>
  </si>
  <si>
    <t>VERROU RAIL DIN</t>
  </si>
  <si>
    <t>15</t>
  </si>
  <si>
    <t xml:space="preserve">CORPS </t>
  </si>
  <si>
    <t>Date Facture</t>
  </si>
  <si>
    <t>N° facture</t>
  </si>
  <si>
    <t>Type</t>
  </si>
  <si>
    <t>N° Déclaration</t>
  </si>
  <si>
    <t>Date 
Déclaration</t>
  </si>
  <si>
    <t xml:space="preserve">Qté importée
</t>
  </si>
  <si>
    <t xml:space="preserve">Qté utilisée
</t>
  </si>
  <si>
    <t>N°
fiche</t>
  </si>
  <si>
    <t>Taux Déchet total</t>
  </si>
  <si>
    <t>Matière</t>
  </si>
  <si>
    <t>Forme</t>
  </si>
  <si>
    <t>Taille</t>
  </si>
  <si>
    <t>GP      210612-1</t>
  </si>
  <si>
    <t>SA</t>
  </si>
  <si>
    <t>GP       290311-3</t>
  </si>
  <si>
    <t>EUROVA  220509</t>
  </si>
  <si>
    <t>DEPERY 201458</t>
  </si>
  <si>
    <t>DEPERY   212526</t>
  </si>
  <si>
    <t>DEPERY   205701</t>
  </si>
  <si>
    <t>DEPERY 214427</t>
  </si>
  <si>
    <t>DEPERY 216783</t>
  </si>
  <si>
    <t>GP      17022011-1</t>
  </si>
  <si>
    <t>GP       020212-2</t>
  </si>
  <si>
    <t>DEPERY 204762</t>
  </si>
  <si>
    <t>GP      010312-1</t>
  </si>
  <si>
    <t>DEPERY 210593</t>
  </si>
  <si>
    <t>GP      130711-2</t>
  </si>
  <si>
    <t>EUROVA 231209-1</t>
  </si>
  <si>
    <t xml:space="preserve">  </t>
  </si>
  <si>
    <t>GP    311012-1</t>
  </si>
  <si>
    <t>EUROVA 08102010-1</t>
  </si>
  <si>
    <t>Total général</t>
  </si>
  <si>
    <t>DEPERY   214427</t>
  </si>
  <si>
    <t>colonne O</t>
  </si>
  <si>
    <t>Mat</t>
  </si>
  <si>
    <t>(vide)</t>
  </si>
  <si>
    <t>Poids copeaux/ pièce</t>
  </si>
  <si>
    <t>Taux dec cop</t>
  </si>
  <si>
    <t>masse  dec cop</t>
  </si>
  <si>
    <t>Taux dec fbarre</t>
  </si>
  <si>
    <t>masse dec fbarre</t>
  </si>
  <si>
    <t>Date  Déclaration</t>
  </si>
  <si>
    <t>Qté importée</t>
  </si>
  <si>
    <t>Qté utilisée</t>
  </si>
  <si>
    <t>N° fiche</t>
  </si>
  <si>
    <t>Taux dechet copeaux</t>
  </si>
  <si>
    <t>masse  dechet copeaux</t>
  </si>
  <si>
    <t>Taux dechet  fin de barre</t>
  </si>
  <si>
    <t>masse dechet fin de barre</t>
  </si>
  <si>
    <t>laiton</t>
  </si>
  <si>
    <t>rond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</si>
</sst>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/mm/yy;@"/>
    <numFmt numFmtId="165" formatCode="0.000"/>
    <numFmt numFmtId="166" formatCode="#,##0.000000&quot; Kg&quot;"/>
    <numFmt numFmtId="167" formatCode="#,##0.000&quot; Kg&quot;"/>
    <numFmt numFmtId="168" formatCode="#,##0.00000&quot; Kg&quot;"/>
    <numFmt numFmtId="169" formatCode="#,##0.000"/>
    <numFmt numFmtId="170" formatCode="d/m/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u/>
      <sz val="12.3"/>
      <color theme="10"/>
      <name val="Calibri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rgb="FF00B05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>
      <alignment vertical="top"/>
    </xf>
    <xf numFmtId="0" fontId="1" fillId="0" borderId="0"/>
    <xf numFmtId="9" fontId="1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0" fontId="4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0" fontId="5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165" fontId="9" fillId="0" borderId="5" xfId="0" applyNumberFormat="1" applyFont="1" applyFill="1" applyBorder="1" applyAlignment="1">
      <alignment horizontal="center" vertical="center" wrapText="1"/>
    </xf>
    <xf numFmtId="165" fontId="10" fillId="0" borderId="6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 wrapText="1"/>
    </xf>
    <xf numFmtId="166" fontId="11" fillId="0" borderId="6" xfId="0" applyNumberFormat="1" applyFont="1" applyBorder="1" applyAlignment="1">
      <alignment horizontal="center" vertical="center" wrapText="1"/>
    </xf>
    <xf numFmtId="167" fontId="9" fillId="0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68" fontId="11" fillId="0" borderId="5" xfId="0" applyNumberFormat="1" applyFont="1" applyBorder="1" applyAlignment="1">
      <alignment horizontal="center" vertical="center" wrapText="1"/>
    </xf>
    <xf numFmtId="167" fontId="10" fillId="0" borderId="5" xfId="0" applyNumberFormat="1" applyFont="1" applyFill="1" applyBorder="1" applyAlignment="1">
      <alignment horizontal="center" vertical="center" wrapText="1"/>
    </xf>
    <xf numFmtId="10" fontId="7" fillId="0" borderId="5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65" fontId="10" fillId="0" borderId="5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6" fillId="0" borderId="0" xfId="3">
      <alignment vertical="top"/>
    </xf>
    <xf numFmtId="0" fontId="16" fillId="0" borderId="0" xfId="3" applyAlignment="1">
      <alignment vertical="top" wrapText="1"/>
    </xf>
    <xf numFmtId="0" fontId="16" fillId="0" borderId="0" xfId="3" applyAlignment="1">
      <alignment horizontal="right" vertical="top"/>
    </xf>
    <xf numFmtId="0" fontId="16" fillId="0" borderId="0" xfId="3" applyAlignment="1">
      <alignment horizontal="left" vertical="top"/>
    </xf>
    <xf numFmtId="3" fontId="16" fillId="0" borderId="0" xfId="3" applyNumberFormat="1">
      <alignment vertical="top"/>
    </xf>
    <xf numFmtId="169" fontId="16" fillId="0" borderId="0" xfId="3" applyNumberFormat="1" applyFill="1" applyAlignment="1">
      <alignment horizontal="center" vertical="center"/>
    </xf>
    <xf numFmtId="0" fontId="16" fillId="0" borderId="0" xfId="3" applyAlignment="1">
      <alignment horizontal="center" vertical="center"/>
    </xf>
    <xf numFmtId="10" fontId="16" fillId="0" borderId="0" xfId="3" applyNumberFormat="1">
      <alignment vertical="top"/>
    </xf>
    <xf numFmtId="0" fontId="17" fillId="0" borderId="0" xfId="3" applyFont="1">
      <alignment vertical="top"/>
    </xf>
    <xf numFmtId="0" fontId="9" fillId="0" borderId="7" xfId="3" applyNumberFormat="1" applyFont="1" applyFill="1" applyBorder="1" applyAlignment="1">
      <alignment horizontal="center" vertical="center" wrapText="1"/>
    </xf>
    <xf numFmtId="0" fontId="18" fillId="0" borderId="0" xfId="3" applyFont="1">
      <alignment vertical="top"/>
    </xf>
    <xf numFmtId="0" fontId="16" fillId="0" borderId="7" xfId="3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6" fillId="0" borderId="4" xfId="3" applyBorder="1" applyAlignment="1">
      <alignment horizontal="center" vertical="center" wrapText="1"/>
    </xf>
    <xf numFmtId="0" fontId="16" fillId="0" borderId="11" xfId="3" applyBorder="1" applyAlignment="1">
      <alignment horizontal="center" vertical="center" wrapText="1"/>
    </xf>
    <xf numFmtId="0" fontId="9" fillId="0" borderId="11" xfId="3" applyNumberFormat="1" applyFont="1" applyFill="1" applyBorder="1" applyAlignment="1">
      <alignment horizontal="center" vertical="center" wrapText="1"/>
    </xf>
    <xf numFmtId="0" fontId="9" fillId="0" borderId="8" xfId="3" applyNumberFormat="1" applyFont="1" applyFill="1" applyBorder="1" applyAlignment="1">
      <alignment horizontal="center" vertical="center" wrapText="1"/>
    </xf>
    <xf numFmtId="0" fontId="12" fillId="0" borderId="9" xfId="3" applyFont="1" applyFill="1" applyBorder="1" applyAlignment="1">
      <alignment horizontal="center"/>
    </xf>
    <xf numFmtId="10" fontId="12" fillId="0" borderId="7" xfId="3" applyNumberFormat="1" applyFont="1" applyFill="1" applyBorder="1" applyAlignment="1">
      <alignment horizontal="center" wrapText="1"/>
    </xf>
    <xf numFmtId="169" fontId="12" fillId="0" borderId="7" xfId="3" applyNumberFormat="1" applyFont="1" applyFill="1" applyBorder="1" applyAlignment="1">
      <alignment horizontal="center" wrapText="1"/>
    </xf>
    <xf numFmtId="0" fontId="12" fillId="0" borderId="7" xfId="3" applyFont="1" applyFill="1" applyBorder="1" applyAlignment="1">
      <alignment horizontal="center" wrapText="1"/>
    </xf>
    <xf numFmtId="165" fontId="20" fillId="0" borderId="8" xfId="0" applyNumberFormat="1" applyFont="1" applyBorder="1" applyAlignment="1">
      <alignment horizontal="center" wrapText="1"/>
    </xf>
    <xf numFmtId="167" fontId="20" fillId="0" borderId="4" xfId="0" applyNumberFormat="1" applyFont="1" applyFill="1" applyBorder="1" applyAlignment="1">
      <alignment horizontal="center" wrapText="1"/>
    </xf>
    <xf numFmtId="10" fontId="20" fillId="0" borderId="8" xfId="3" applyNumberFormat="1" applyFont="1" applyFill="1" applyBorder="1" applyAlignment="1">
      <alignment horizontal="center"/>
    </xf>
    <xf numFmtId="10" fontId="20" fillId="0" borderId="4" xfId="3" applyNumberFormat="1" applyFont="1" applyFill="1" applyBorder="1" applyAlignment="1">
      <alignment horizontal="center"/>
    </xf>
    <xf numFmtId="165" fontId="20" fillId="0" borderId="7" xfId="0" applyNumberFormat="1" applyFont="1" applyBorder="1" applyAlignment="1">
      <alignment horizontal="center" wrapText="1"/>
    </xf>
    <xf numFmtId="167" fontId="20" fillId="0" borderId="7" xfId="0" applyNumberFormat="1" applyFont="1" applyFill="1" applyBorder="1" applyAlignment="1">
      <alignment horizontal="center" wrapText="1"/>
    </xf>
    <xf numFmtId="10" fontId="20" fillId="0" borderId="7" xfId="3" applyNumberFormat="1" applyFont="1" applyFill="1" applyBorder="1" applyAlignment="1">
      <alignment horizontal="center"/>
    </xf>
    <xf numFmtId="167" fontId="20" fillId="0" borderId="10" xfId="0" applyNumberFormat="1" applyFont="1" applyFill="1" applyBorder="1" applyAlignment="1">
      <alignment horizontal="center" wrapText="1"/>
    </xf>
    <xf numFmtId="167" fontId="20" fillId="0" borderId="8" xfId="0" applyNumberFormat="1" applyFont="1" applyFill="1" applyBorder="1" applyAlignment="1">
      <alignment horizontal="center" wrapText="1"/>
    </xf>
    <xf numFmtId="14" fontId="20" fillId="0" borderId="8" xfId="3" applyNumberFormat="1" applyFont="1" applyFill="1" applyBorder="1" applyAlignment="1">
      <alignment horizontal="center"/>
    </xf>
    <xf numFmtId="0" fontId="20" fillId="0" borderId="8" xfId="3" applyNumberFormat="1" applyFont="1" applyFill="1" applyBorder="1" applyAlignment="1">
      <alignment horizontal="center"/>
    </xf>
    <xf numFmtId="14" fontId="20" fillId="0" borderId="11" xfId="3" applyNumberFormat="1" applyFont="1" applyFill="1" applyBorder="1" applyAlignment="1">
      <alignment horizontal="center"/>
    </xf>
    <xf numFmtId="0" fontId="20" fillId="0" borderId="11" xfId="3" applyNumberFormat="1" applyFont="1" applyFill="1" applyBorder="1" applyAlignment="1">
      <alignment horizontal="center"/>
    </xf>
    <xf numFmtId="165" fontId="20" fillId="0" borderId="11" xfId="0" applyNumberFormat="1" applyFont="1" applyBorder="1" applyAlignment="1">
      <alignment horizontal="center" wrapText="1"/>
    </xf>
    <xf numFmtId="14" fontId="20" fillId="0" borderId="7" xfId="3" applyNumberFormat="1" applyFont="1" applyFill="1" applyBorder="1" applyAlignment="1">
      <alignment horizontal="center"/>
    </xf>
    <xf numFmtId="0" fontId="20" fillId="0" borderId="7" xfId="3" applyNumberFormat="1" applyFont="1" applyFill="1" applyBorder="1" applyAlignment="1">
      <alignment horizontal="center"/>
    </xf>
    <xf numFmtId="0" fontId="20" fillId="0" borderId="4" xfId="3" applyFont="1" applyBorder="1" applyAlignment="1">
      <alignment horizontal="center"/>
    </xf>
    <xf numFmtId="14" fontId="20" fillId="0" borderId="4" xfId="3" applyNumberFormat="1" applyFont="1" applyBorder="1" applyAlignment="1">
      <alignment horizontal="center"/>
    </xf>
    <xf numFmtId="165" fontId="20" fillId="0" borderId="8" xfId="0" applyNumberFormat="1" applyFont="1" applyBorder="1" applyAlignment="1">
      <alignment horizontal="center"/>
    </xf>
    <xf numFmtId="49" fontId="20" fillId="0" borderId="8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10" fontId="20" fillId="0" borderId="8" xfId="3" applyNumberFormat="1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14" fontId="20" fillId="0" borderId="7" xfId="0" applyNumberFormat="1" applyFont="1" applyBorder="1" applyAlignment="1">
      <alignment horizontal="center"/>
    </xf>
    <xf numFmtId="165" fontId="20" fillId="0" borderId="7" xfId="0" applyNumberFormat="1" applyFont="1" applyBorder="1" applyAlignment="1">
      <alignment horizontal="center"/>
    </xf>
    <xf numFmtId="49" fontId="20" fillId="0" borderId="7" xfId="0" applyNumberFormat="1" applyFont="1" applyBorder="1" applyAlignment="1">
      <alignment horizontal="center"/>
    </xf>
    <xf numFmtId="10" fontId="20" fillId="0" borderId="7" xfId="3" applyNumberFormat="1" applyFont="1" applyBorder="1" applyAlignment="1">
      <alignment horizontal="center"/>
    </xf>
    <xf numFmtId="0" fontId="20" fillId="0" borderId="7" xfId="3" applyFont="1" applyBorder="1" applyAlignment="1">
      <alignment horizontal="center"/>
    </xf>
    <xf numFmtId="14" fontId="20" fillId="0" borderId="7" xfId="3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165" fontId="20" fillId="0" borderId="11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1" xfId="3" applyFont="1" applyBorder="1" applyAlignment="1">
      <alignment horizontal="center"/>
    </xf>
    <xf numFmtId="14" fontId="20" fillId="0" borderId="11" xfId="3" applyNumberFormat="1" applyFont="1" applyBorder="1" applyAlignment="1">
      <alignment horizontal="center"/>
    </xf>
    <xf numFmtId="49" fontId="20" fillId="0" borderId="11" xfId="0" applyNumberFormat="1" applyFont="1" applyBorder="1" applyAlignment="1">
      <alignment horizontal="center"/>
    </xf>
    <xf numFmtId="165" fontId="20" fillId="0" borderId="9" xfId="0" applyNumberFormat="1" applyFont="1" applyBorder="1" applyAlignment="1">
      <alignment horizontal="center"/>
    </xf>
    <xf numFmtId="49" fontId="20" fillId="0" borderId="9" xfId="0" applyNumberFormat="1" applyFont="1" applyBorder="1" applyAlignment="1">
      <alignment horizontal="center"/>
    </xf>
    <xf numFmtId="3" fontId="20" fillId="0" borderId="7" xfId="3" applyNumberFormat="1" applyFont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170" fontId="21" fillId="0" borderId="5" xfId="0" applyNumberFormat="1" applyFont="1" applyBorder="1" applyAlignment="1">
      <alignment horizontal="center" vertical="center"/>
    </xf>
    <xf numFmtId="0" fontId="16" fillId="0" borderId="0" xfId="3" applyBorder="1" applyAlignment="1">
      <alignment horizontal="center" vertical="center" wrapText="1"/>
    </xf>
    <xf numFmtId="0" fontId="20" fillId="0" borderId="0" xfId="3" applyFont="1" applyBorder="1" applyAlignment="1">
      <alignment horizontal="center"/>
    </xf>
    <xf numFmtId="14" fontId="20" fillId="0" borderId="0" xfId="3" applyNumberFormat="1" applyFont="1" applyBorder="1" applyAlignment="1">
      <alignment horizontal="center"/>
    </xf>
    <xf numFmtId="165" fontId="20" fillId="0" borderId="0" xfId="0" applyNumberFormat="1" applyFont="1" applyBorder="1" applyAlignment="1">
      <alignment horizontal="center" wrapText="1"/>
    </xf>
    <xf numFmtId="165" fontId="20" fillId="0" borderId="0" xfId="0" applyNumberFormat="1" applyFont="1" applyBorder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3" fontId="20" fillId="0" borderId="0" xfId="3" applyNumberFormat="1" applyFont="1" applyBorder="1" applyAlignment="1">
      <alignment horizontal="center"/>
    </xf>
    <xf numFmtId="167" fontId="20" fillId="0" borderId="0" xfId="0" applyNumberFormat="1" applyFont="1" applyFill="1" applyBorder="1" applyAlignment="1">
      <alignment horizontal="center" wrapText="1"/>
    </xf>
    <xf numFmtId="0" fontId="20" fillId="0" borderId="0" xfId="0" applyFont="1" applyBorder="1" applyAlignment="1">
      <alignment horizontal="center"/>
    </xf>
    <xf numFmtId="10" fontId="20" fillId="0" borderId="0" xfId="3" applyNumberFormat="1" applyFont="1" applyBorder="1" applyAlignment="1">
      <alignment horizontal="center"/>
    </xf>
    <xf numFmtId="10" fontId="20" fillId="0" borderId="0" xfId="3" applyNumberFormat="1" applyFont="1" applyFill="1" applyBorder="1" applyAlignment="1">
      <alignment horizontal="center"/>
    </xf>
    <xf numFmtId="14" fontId="22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>
      <alignment horizontal="center" vertical="center"/>
    </xf>
    <xf numFmtId="170" fontId="21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 wrapText="1"/>
    </xf>
    <xf numFmtId="168" fontId="11" fillId="0" borderId="0" xfId="0" applyNumberFormat="1" applyFont="1" applyBorder="1" applyAlignment="1">
      <alignment horizontal="center" vertical="center" wrapText="1"/>
    </xf>
    <xf numFmtId="10" fontId="7" fillId="0" borderId="0" xfId="1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 wrapText="1"/>
    </xf>
    <xf numFmtId="0" fontId="17" fillId="0" borderId="0" xfId="3" applyNumberFormat="1" applyFont="1">
      <alignment vertical="top"/>
    </xf>
    <xf numFmtId="167" fontId="9" fillId="0" borderId="0" xfId="0" applyNumberFormat="1" applyFont="1" applyAlignment="1">
      <alignment horizontal="center" vertical="center" wrapText="1"/>
    </xf>
    <xf numFmtId="167" fontId="20" fillId="0" borderId="4" xfId="0" applyNumberFormat="1" applyFont="1" applyBorder="1" applyAlignment="1">
      <alignment horizontal="center" wrapText="1"/>
    </xf>
    <xf numFmtId="14" fontId="16" fillId="3" borderId="7" xfId="3" applyNumberFormat="1" applyFill="1" applyBorder="1" applyAlignment="1">
      <alignment horizontal="center" vertical="center"/>
    </xf>
    <xf numFmtId="14" fontId="10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16" fillId="3" borderId="4" xfId="3" applyNumberFormat="1" applyFill="1" applyBorder="1" applyAlignment="1">
      <alignment horizontal="center" vertical="center"/>
    </xf>
    <xf numFmtId="14" fontId="10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16" fillId="3" borderId="8" xfId="3" applyNumberFormat="1" applyFill="1" applyBorder="1" applyAlignment="1">
      <alignment horizontal="center" vertical="center"/>
    </xf>
    <xf numFmtId="14" fontId="19" fillId="3" borderId="7" xfId="0" applyNumberFormat="1" applyFont="1" applyFill="1" applyBorder="1" applyAlignment="1">
      <alignment horizontal="center" vertical="center"/>
    </xf>
    <xf numFmtId="0" fontId="16" fillId="0" borderId="8" xfId="3" applyBorder="1" applyAlignment="1">
      <alignment horizontal="center" vertical="center" wrapText="1"/>
    </xf>
    <xf numFmtId="0" fontId="20" fillId="0" borderId="8" xfId="3" applyFont="1" applyBorder="1" applyAlignment="1">
      <alignment horizontal="center"/>
    </xf>
    <xf numFmtId="14" fontId="20" fillId="0" borderId="8" xfId="3" applyNumberFormat="1" applyFont="1" applyBorder="1" applyAlignment="1">
      <alignment horizontal="center"/>
    </xf>
    <xf numFmtId="3" fontId="20" fillId="0" borderId="11" xfId="3" applyNumberFormat="1" applyFont="1" applyBorder="1" applyAlignment="1">
      <alignment horizontal="center"/>
    </xf>
    <xf numFmtId="0" fontId="16" fillId="0" borderId="0" xfId="3" applyFill="1">
      <alignment vertical="top"/>
    </xf>
    <xf numFmtId="14" fontId="16" fillId="0" borderId="4" xfId="3" applyNumberFormat="1" applyFill="1" applyBorder="1" applyAlignment="1">
      <alignment horizontal="center" vertical="center"/>
    </xf>
    <xf numFmtId="14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14" fontId="16" fillId="0" borderId="7" xfId="3" applyNumberFormat="1" applyFill="1" applyBorder="1" applyAlignment="1">
      <alignment horizontal="center" vertical="center"/>
    </xf>
    <xf numFmtId="14" fontId="10" fillId="0" borderId="8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8" xfId="0" applyNumberFormat="1" applyFont="1" applyFill="1" applyBorder="1" applyAlignment="1">
      <alignment horizontal="center" vertical="center"/>
    </xf>
    <xf numFmtId="14" fontId="16" fillId="0" borderId="8" xfId="3" applyNumberFormat="1" applyFill="1" applyBorder="1" applyAlignment="1">
      <alignment horizontal="center" vertical="center"/>
    </xf>
    <xf numFmtId="14" fontId="22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20" fillId="0" borderId="10" xfId="0" applyNumberFormat="1" applyFont="1" applyBorder="1" applyAlignment="1">
      <alignment horizontal="center" wrapText="1"/>
    </xf>
    <xf numFmtId="167" fontId="20" fillId="0" borderId="8" xfId="0" applyNumberFormat="1" applyFont="1" applyBorder="1" applyAlignment="1">
      <alignment horizontal="center" wrapText="1"/>
    </xf>
    <xf numFmtId="167" fontId="20" fillId="0" borderId="7" xfId="0" applyNumberFormat="1" applyFont="1" applyBorder="1" applyAlignment="1">
      <alignment horizontal="center" wrapText="1"/>
    </xf>
    <xf numFmtId="167" fontId="20" fillId="0" borderId="5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/>
    </xf>
    <xf numFmtId="14" fontId="20" fillId="0" borderId="9" xfId="0" applyNumberFormat="1" applyFont="1" applyBorder="1" applyAlignment="1">
      <alignment horizontal="center"/>
    </xf>
    <xf numFmtId="14" fontId="12" fillId="0" borderId="8" xfId="3" applyNumberFormat="1" applyFont="1" applyFill="1" applyBorder="1" applyAlignment="1">
      <alignment horizontal="center" vertical="center" wrapText="1"/>
    </xf>
    <xf numFmtId="0" fontId="12" fillId="0" borderId="8" xfId="3" applyFont="1" applyFill="1" applyBorder="1" applyAlignment="1">
      <alignment horizontal="center" wrapText="1"/>
    </xf>
    <xf numFmtId="14" fontId="12" fillId="0" borderId="8" xfId="3" applyNumberFormat="1" applyFont="1" applyFill="1" applyBorder="1" applyAlignment="1">
      <alignment horizontal="center" wrapText="1"/>
    </xf>
    <xf numFmtId="3" fontId="12" fillId="0" borderId="8" xfId="3" applyNumberFormat="1" applyFont="1" applyFill="1" applyBorder="1" applyAlignment="1">
      <alignment horizontal="center" vertical="center" wrapText="1"/>
    </xf>
    <xf numFmtId="169" fontId="12" fillId="0" borderId="8" xfId="3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0" fontId="12" fillId="0" borderId="9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wrapText="1"/>
    </xf>
    <xf numFmtId="10" fontId="12" fillId="0" borderId="7" xfId="3" applyNumberFormat="1" applyFont="1" applyFill="1" applyBorder="1" applyAlignment="1">
      <alignment horizontal="center" vertical="center" wrapText="1"/>
    </xf>
    <xf numFmtId="169" fontId="12" fillId="0" borderId="7" xfId="3" applyNumberFormat="1" applyFont="1" applyFill="1" applyBorder="1" applyAlignment="1">
      <alignment horizontal="center" vertical="center" wrapText="1"/>
    </xf>
    <xf numFmtId="0" fontId="12" fillId="0" borderId="7" xfId="3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0" fillId="0" borderId="8" xfId="0" applyNumberFormat="1" applyFont="1" applyBorder="1" applyAlignment="1">
      <alignment horizontal="center"/>
    </xf>
    <xf numFmtId="0" fontId="20" fillId="0" borderId="7" xfId="0" applyNumberFormat="1" applyFont="1" applyBorder="1" applyAlignment="1">
      <alignment horizontal="center"/>
    </xf>
    <xf numFmtId="0" fontId="20" fillId="0" borderId="11" xfId="0" applyNumberFormat="1" applyFont="1" applyBorder="1" applyAlignment="1">
      <alignment horizontal="center"/>
    </xf>
    <xf numFmtId="0" fontId="20" fillId="0" borderId="9" xfId="0" applyNumberFormat="1" applyFont="1" applyBorder="1" applyAlignment="1">
      <alignment horizontal="center"/>
    </xf>
    <xf numFmtId="0" fontId="12" fillId="0" borderId="8" xfId="3" applyNumberFormat="1" applyFont="1" applyFill="1" applyBorder="1" applyAlignment="1">
      <alignment horizontal="center" vertical="center" wrapText="1"/>
    </xf>
    <xf numFmtId="0" fontId="12" fillId="0" borderId="8" xfId="3" applyNumberFormat="1" applyFont="1" applyFill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 wrapText="1"/>
    </xf>
  </cellXfs>
  <cellStyles count="6">
    <cellStyle name="Lien hypertexte 2" xfId="2" xr:uid="{00000000-0005-0000-0000-000000000000}"/>
    <cellStyle name="Normal" xfId="0" builtinId="0"/>
    <cellStyle name="Normal 2" xfId="3" xr:uid="{00000000-0005-0000-0000-000002000000}"/>
    <cellStyle name="Normal 2 2" xfId="4" xr:uid="{00000000-0005-0000-0000-000003000000}"/>
    <cellStyle name="Pourcentage" xfId="1" builtinId="5"/>
    <cellStyle name="Pourcentage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7/relationships/slicerCache" Target="slicerCaches/slicerCache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pivotCacheDefinition" Target="pivotCache/pivotCacheDefinition1.xml"/><Relationship Id="rId12" Type="http://schemas.microsoft.com/office/2007/relationships/slicerCache" Target="slicerCaches/slicerCache3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6.xml"/><Relationship Id="rId10" Type="http://schemas.microsoft.com/office/2007/relationships/slicerCache" Target="slicerCaches/slicerCache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76200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tière">
              <a:extLst>
                <a:ext uri="{FF2B5EF4-FFF2-40B4-BE49-F238E27FC236}">
                  <a16:creationId xmlns:a16="http://schemas.microsoft.com/office/drawing/2014/main" id="{AC7FB069-3714-473C-954E-05C70BFB1E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iè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104775</xdr:colOff>
      <xdr:row>0</xdr:row>
      <xdr:rowOff>0</xdr:rowOff>
    </xdr:from>
    <xdr:to>
      <xdr:col>4</xdr:col>
      <xdr:colOff>209550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aille 1">
              <a:extLst>
                <a:ext uri="{FF2B5EF4-FFF2-40B4-BE49-F238E27FC236}">
                  <a16:creationId xmlns:a16="http://schemas.microsoft.com/office/drawing/2014/main" id="{16B641A1-41D7-45A7-874D-D408722B46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ill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73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152400</xdr:colOff>
      <xdr:row>0</xdr:row>
      <xdr:rowOff>0</xdr:rowOff>
    </xdr:from>
    <xdr:to>
      <xdr:col>6</xdr:col>
      <xdr:colOff>552450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Forme 1">
              <a:extLst>
                <a:ext uri="{FF2B5EF4-FFF2-40B4-BE49-F238E27FC236}">
                  <a16:creationId xmlns:a16="http://schemas.microsoft.com/office/drawing/2014/main" id="{8E3F5BC7-2EEA-4473-90FB-5F8CB3CA65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290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1000125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orme">
              <a:extLst>
                <a:ext uri="{FF2B5EF4-FFF2-40B4-BE49-F238E27FC236}">
                  <a16:creationId xmlns:a16="http://schemas.microsoft.com/office/drawing/2014/main" id="{A2EB744D-EA13-4D7B-8630-80E076CA9A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1019175</xdr:colOff>
      <xdr:row>0</xdr:row>
      <xdr:rowOff>0</xdr:rowOff>
    </xdr:from>
    <xdr:to>
      <xdr:col>3</xdr:col>
      <xdr:colOff>28575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at">
              <a:extLst>
                <a:ext uri="{FF2B5EF4-FFF2-40B4-BE49-F238E27FC236}">
                  <a16:creationId xmlns:a16="http://schemas.microsoft.com/office/drawing/2014/main" id="{49541121-3DF2-494B-96E1-79D8F5BD82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73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47625</xdr:colOff>
      <xdr:row>0</xdr:row>
      <xdr:rowOff>0</xdr:rowOff>
    </xdr:from>
    <xdr:to>
      <xdr:col>4</xdr:col>
      <xdr:colOff>1057275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aille">
              <a:extLst>
                <a:ext uri="{FF2B5EF4-FFF2-40B4-BE49-F238E27FC236}">
                  <a16:creationId xmlns:a16="http://schemas.microsoft.com/office/drawing/2014/main" id="{F046D4D3-624D-4F03-870E-BFCB32A239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052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19050</xdr:rowOff>
    </xdr:from>
    <xdr:to>
      <xdr:col>12</xdr:col>
      <xdr:colOff>352425</xdr:colOff>
      <xdr:row>16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A8FE1DE-77FB-4442-82F0-526315C06A1B}"/>
            </a:ext>
          </a:extLst>
        </xdr:cNvPr>
        <xdr:cNvSpPr txBox="1"/>
      </xdr:nvSpPr>
      <xdr:spPr>
        <a:xfrm>
          <a:off x="4572000" y="2276475"/>
          <a:ext cx="492442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des formules</a:t>
          </a:r>
        </a:p>
        <a:p>
          <a:r>
            <a:rPr lang="fr-BE" sz="1100"/>
            <a:t>Reste a regler le cas pour choisir </a:t>
          </a:r>
          <a:r>
            <a:rPr lang="fr-BE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Matière</a:t>
          </a:r>
          <a:r>
            <a:rPr lang="fr-BE"/>
            <a:t> </a:t>
          </a:r>
          <a:r>
            <a:rPr lang="fr-BE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Forme</a:t>
          </a:r>
          <a:r>
            <a:rPr lang="fr-BE"/>
            <a:t> </a:t>
          </a:r>
          <a:r>
            <a:rPr lang="fr-BE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Taille</a:t>
          </a:r>
          <a:r>
            <a:rPr lang="fr-BE"/>
            <a:t> </a:t>
          </a:r>
        </a:p>
        <a:p>
          <a:endParaRPr lang="fr-BE" sz="1100"/>
        </a:p>
        <a:p>
          <a:r>
            <a:rPr lang="fr-BE" sz="1100"/>
            <a:t>les autres tableaux, c'est ce que ça peut donner avec des TCD. C'est plus facile a faire, c'est du tavail avec la souris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889.518721527777" backgroundQuery="1" createdVersion="6" refreshedVersion="6" minRefreshableVersion="3" recordCount="0" supportSubquery="1" supportAdvancedDrill="1" xr:uid="{3BA02819-3572-4F6A-A0B7-A54E1C1E51E8}">
  <cacheSource type="external" connectionId="1"/>
  <cacheFields count="19">
    <cacheField name="[Plage].[Facture N°].[Facture N°]" caption="Facture N°" numFmtId="0" level="1">
      <sharedItems containsSemiMixedTypes="0" containsString="0" containsNumber="1" containsInteger="1" minValue="201200005" maxValue="201200054" count="4">
        <n v="201200005"/>
        <n v="201200031"/>
        <n v="201200052"/>
        <n v="201200054"/>
      </sharedItems>
      <extLst>
        <ext xmlns:x15="http://schemas.microsoft.com/office/spreadsheetml/2010/11/main" uri="{4F2E5C28-24EA-4eb8-9CBF-B6C8F9C3D259}">
          <x15:cachedUniqueNames>
            <x15:cachedUniqueName index="0" name="[Plage].[Facture N°].&amp;[201200005]"/>
            <x15:cachedUniqueName index="1" name="[Plage].[Facture N°].&amp;[201200031]"/>
            <x15:cachedUniqueName index="2" name="[Plage].[Facture N°].&amp;[201200052]"/>
            <x15:cachedUniqueName index="3" name="[Plage].[Facture N°].&amp;[201200054]"/>
          </x15:cachedUniqueNames>
        </ext>
      </extLst>
    </cacheField>
    <cacheField name="[Plage].[N° déclarat° export].[N° déclarat° export]" caption="N° déclarat° export" numFmtId="0" hierarchy="1" level="1">
      <sharedItems containsSemiMixedTypes="0" containsString="0" containsNumber="1" containsInteger="1" minValue="530777" maxValue="533927" count="4">
        <n v="530777"/>
        <n v="532544"/>
        <n v="533762"/>
        <n v="533927"/>
      </sharedItems>
      <extLst>
        <ext xmlns:x15="http://schemas.microsoft.com/office/spreadsheetml/2010/11/main" uri="{4F2E5C28-24EA-4eb8-9CBF-B6C8F9C3D259}">
          <x15:cachedUniqueNames>
            <x15:cachedUniqueName index="0" name="[Plage].[N° déclarat° export].&amp;[530777]"/>
            <x15:cachedUniqueName index="1" name="[Plage].[N° déclarat° export].&amp;[532544]"/>
            <x15:cachedUniqueName index="2" name="[Plage].[N° déclarat° export].&amp;[533762]"/>
            <x15:cachedUniqueName index="3" name="[Plage].[N° déclarat° export].&amp;[533927]"/>
          </x15:cachedUniqueNames>
        </ext>
      </extLst>
    </cacheField>
    <cacheField name="[Plage].[Date déclarat° export].[Date déclarat° export]" caption="Date déclarat° export" numFmtId="0" hierarchy="2" level="1">
      <sharedItems containsSemiMixedTypes="0" containsNonDate="0" containsDate="1" containsString="0" minDate="2012-01-28T00:00:00" maxDate="2012-06-09T00:00:00" count="4">
        <d v="2012-01-28T00:00:00"/>
        <d v="2012-04-07T00:00:00"/>
        <d v="2012-06-01T00:00:00"/>
        <d v="2012-06-08T00:00:00"/>
      </sharedItems>
    </cacheField>
    <cacheField name="[Plage].[Réf article].[Réf article]" caption="Réf article" numFmtId="0" hierarchy="3" level="1">
      <sharedItems count="2">
        <s v="D3246"/>
        <s v="D3247"/>
      </sharedItems>
    </cacheField>
    <cacheField name="[Plage].[Désignation].[Désignation]" caption="Désignation" numFmtId="0" hierarchy="4" level="1">
      <sharedItems count="2">
        <s v="BAGUE LAITON DIAM 14"/>
        <s v="RONDELLE LAITON DIAM 14"/>
      </sharedItems>
    </cacheField>
    <cacheField name="[Plage].[N° fiche Tech].[N° fiche Tech]" caption="N° fiche Tech" numFmtId="0" hierarchy="5" level="1">
      <sharedItems containsSemiMixedTypes="0" containsString="0" containsNumber="1" containsInteger="1" minValue="69" maxValue="70" count="2">
        <n v="70"/>
        <n v="69"/>
      </sharedItems>
      <extLst>
        <ext xmlns:x15="http://schemas.microsoft.com/office/spreadsheetml/2010/11/main" uri="{4F2E5C28-24EA-4eb8-9CBF-B6C8F9C3D259}">
          <x15:cachedUniqueNames>
            <x15:cachedUniqueName index="0" name="[Plage].[N° fiche Tech].&amp;[70]"/>
            <x15:cachedUniqueName index="1" name="[Plage].[N° fiche Tech].&amp;[69]"/>
          </x15:cachedUniqueNames>
        </ext>
      </extLst>
    </cacheField>
    <cacheField name="[Plage].[Mat].[Mat]" caption="Mat" numFmtId="0" hierarchy="6" level="1">
      <sharedItems count="1">
        <s v="Laiton"/>
      </sharedItems>
    </cacheField>
    <cacheField name="[Plage].[Forme].[Forme]" caption="Forme" numFmtId="0" hierarchy="7" level="1">
      <sharedItems count="1">
        <s v="Rond"/>
      </sharedItems>
    </cacheField>
    <cacheField name="[Plage].[Taille].[Taille]" caption="Taille" numFmtId="0" hierarchy="8" level="1">
      <sharedItems count="1">
        <s v="14"/>
      </sharedItems>
    </cacheField>
    <cacheField name="[Plage].[Qté livrée].[Qté livrée]" caption="Qté livrée" numFmtId="0" hierarchy="9" level="1">
      <sharedItems containsSemiMixedTypes="0" containsString="0" containsNumber="1" containsInteger="1" minValue="2100" maxValue="5804" count="7">
        <n v="4570"/>
        <n v="5644"/>
        <n v="5448"/>
        <n v="5804"/>
        <n v="3000"/>
        <n v="5290"/>
        <n v="2100"/>
      </sharedItems>
      <extLst>
        <ext xmlns:x15="http://schemas.microsoft.com/office/spreadsheetml/2010/11/main" uri="{4F2E5C28-24EA-4eb8-9CBF-B6C8F9C3D259}">
          <x15:cachedUniqueNames>
            <x15:cachedUniqueName index="0" name="[Plage].[Qté livrée].&amp;[4570]"/>
            <x15:cachedUniqueName index="1" name="[Plage].[Qté livrée].&amp;[5644]"/>
            <x15:cachedUniqueName index="2" name="[Plage].[Qté livrée].&amp;[5448]"/>
            <x15:cachedUniqueName index="3" name="[Plage].[Qté livrée].&amp;[5804]"/>
            <x15:cachedUniqueName index="4" name="[Plage].[Qté livrée].&amp;[3000]"/>
            <x15:cachedUniqueName index="5" name="[Plage].[Qté livrée].&amp;[5290]"/>
            <x15:cachedUniqueName index="6" name="[Plage].[Qté livrée].&amp;[2100]"/>
          </x15:cachedUniqueNames>
        </ext>
      </extLst>
    </cacheField>
    <cacheField name="[Plage].[Poids net/ pièce].[Poids net/ pièce]" caption="Poids net/ pièce" numFmtId="0" hierarchy="10" level="1">
      <sharedItems containsSemiMixedTypes="0" containsString="0" containsNumber="1" minValue="2.3E-3" maxValue="0.02" count="2">
        <n v="0.02"/>
        <n v="2.3E-3"/>
      </sharedItems>
    </cacheField>
    <cacheField name="[Plage].[Participat° dans la FB].[Participat° dans la FB]" caption="Participat° dans la FB" numFmtId="0" hierarchy="11" level="1">
      <sharedItems containsSemiMixedTypes="0" containsString="0" containsNumber="1" minValue="8.5400000000000005E-4" maxValue="2.405E-3" count="2">
        <n v="2.405E-3"/>
        <n v="8.5400000000000005E-4"/>
      </sharedItems>
    </cacheField>
    <cacheField name="[Plage].[Poids brut/pièce].[Poids brut/pièce]" caption="Poids brut/pièce" numFmtId="0" hierarchy="12" level="1">
      <sharedItems containsSemiMixedTypes="0" containsString="0" containsNumber="1" minValue="1.3697000000000001E-2" maxValue="3.644E-2" count="2">
        <n v="3.644E-2"/>
        <n v="1.3697000000000001E-2"/>
      </sharedItems>
    </cacheField>
    <cacheField name="[Plage].[Poids brut total].[Poids brut total]" caption="Poids brut total" numFmtId="0" hierarchy="13" level="1">
      <sharedItems containsSemiMixedTypes="0" containsString="0" containsNumber="1" minValue="72.457130000000006" maxValue="198.52511999999999" count="7">
        <n v="166.5308"/>
        <n v="77.305868000000004"/>
        <n v="198.52511999999999"/>
        <n v="79.497388000000001"/>
        <n v="109.32000000000001"/>
        <n v="72.457130000000006"/>
        <n v="76.524000000000001"/>
      </sharedItems>
    </cacheField>
    <cacheField name="[Plage].[colonne O].[colonne O]" caption="colonne O" numFmtId="0" hierarchy="14" level="1">
      <sharedItems containsNonDate="0" containsString="0" containsBlank="1" count="1">
        <m/>
      </sharedItems>
    </cacheField>
    <cacheField name="[Plage].[Poids copeaux/ pièce].[Poids copeaux/ pièce]" caption="Poids copeaux/ pièce" numFmtId="0" hierarchy="15" level="1">
      <sharedItems containsSemiMixedTypes="0" containsString="0" containsNumber="1" minValue="1.0543E-2" maxValue="1.4034999999999999E-2" count="2">
        <n v="1.4034999999999999E-2"/>
        <n v="1.0543E-2"/>
      </sharedItems>
    </cacheField>
    <cacheField name="[Plage].[Poids déchet  copeaux total].[Poids déchet  copeaux total]" caption="Poids déchet  copeaux total" numFmtId="0" hierarchy="16" level="1">
      <sharedItems containsSemiMixedTypes="0" containsString="0" containsNumber="1" minValue="29.473499999999998" maxValue="76.462679999999992" count="7">
        <n v="64.139949999999999"/>
        <n v="59.504691999999999"/>
        <n v="76.462679999999992"/>
        <n v="61.191572000000001"/>
        <n v="42.104999999999997"/>
        <n v="55.772469999999998"/>
        <n v="29.473499999999998"/>
      </sharedItems>
    </cacheField>
    <cacheField name="[Plage].[Poids déchet  fin de barre total].[Poids déchet  fin de barre total]" caption="Poids déchet  fin de barre total" numFmtId="0" hierarchy="17" level="1">
      <sharedItems containsSemiMixedTypes="0" containsString="0" containsNumber="1" minValue="4.5176600000000002" maxValue="13.10244" count="7">
        <n v="10.99085"/>
        <n v="4.8199760000000005"/>
        <n v="13.10244"/>
        <n v="4.9566160000000004"/>
        <n v="7.2149999999999999"/>
        <n v="4.5176600000000002"/>
        <n v="5.0505000000000004"/>
      </sharedItems>
    </cacheField>
    <cacheField name="[Plage].[% Déchet].[% Déchet]" caption="% Déchet" numFmtId="0" hierarchy="18" level="1">
      <sharedItems containsSemiMixedTypes="0" containsString="0" containsNumber="1" minValue="0.45115257958287597" maxValue="0.83208001752208516" count="2">
        <n v="0.45115257958287597"/>
        <n v="0.83208001752208516"/>
      </sharedItems>
    </cacheField>
  </cacheFields>
  <cacheHierarchies count="39">
    <cacheHierarchy uniqueName="[Plage].[Facture N°]" caption="Facture N°" attribute="1" defaultMemberUniqueName="[Plage].[Facture N°].[All]" allUniqueName="[Plage].[Facture N°].[All]" dimensionUniqueName="[Plage]" displayFolder="" count="2" memberValueDatatype="20" unbalanced="0">
      <fieldsUsage count="2">
        <fieldUsage x="-1"/>
        <fieldUsage x="0"/>
      </fieldsUsage>
    </cacheHierarchy>
    <cacheHierarchy uniqueName="[Plage].[N° déclarat° export]" caption="N° déclarat° export" attribute="1" defaultMemberUniqueName="[Plage].[N° déclarat° export].[All]" allUniqueName="[Plage].[N° déclarat° export].[All]" dimensionUniqueName="[Plage]" displayFolder="" count="2" memberValueDatatype="20" unbalanced="0">
      <fieldsUsage count="2">
        <fieldUsage x="-1"/>
        <fieldUsage x="1"/>
      </fieldsUsage>
    </cacheHierarchy>
    <cacheHierarchy uniqueName="[Plage].[Date déclarat° export]" caption="Date déclarat° export" attribute="1" time="1" defaultMemberUniqueName="[Plage].[Date déclarat° export].[All]" allUniqueName="[Plage].[Date déclarat° export].[All]" dimensionUniqueName="[Plage]" displayFolder="" count="2" memberValueDatatype="7" unbalanced="0">
      <fieldsUsage count="2">
        <fieldUsage x="-1"/>
        <fieldUsage x="2"/>
      </fieldsUsage>
    </cacheHierarchy>
    <cacheHierarchy uniqueName="[Plage].[Réf article]" caption="Réf article" attribute="1" defaultMemberUniqueName="[Plage].[Réf article].[All]" allUniqueName="[Plage].[Réf article].[All]" dimensionUniqueName="[Plage]" displayFolder="" count="2" memberValueDatatype="130" unbalanced="0">
      <fieldsUsage count="2">
        <fieldUsage x="-1"/>
        <fieldUsage x="3"/>
      </fieldsUsage>
    </cacheHierarchy>
    <cacheHierarchy uniqueName="[Plage].[Désignation]" caption="Désignation" attribute="1" defaultMemberUniqueName="[Plage].[Désignation].[All]" allUniqueName="[Plage].[Désignation].[All]" dimensionUniqueName="[Plage]" displayFolder="" count="2" memberValueDatatype="130" unbalanced="0">
      <fieldsUsage count="2">
        <fieldUsage x="-1"/>
        <fieldUsage x="4"/>
      </fieldsUsage>
    </cacheHierarchy>
    <cacheHierarchy uniqueName="[Plage].[N° fiche Tech]" caption="N° fiche Tech" attribute="1" defaultMemberUniqueName="[Plage].[N° fiche Tech].[All]" allUniqueName="[Plage].[N° fiche Tech].[All]" dimensionUniqueName="[Plage]" displayFolder="" count="2" memberValueDatatype="20" unbalanced="0">
      <fieldsUsage count="2">
        <fieldUsage x="-1"/>
        <fieldUsage x="5"/>
      </fieldsUsage>
    </cacheHierarchy>
    <cacheHierarchy uniqueName="[Plage].[Mat]" caption="Mat" attribute="1" defaultMemberUniqueName="[Plage].[Mat].[All]" allUniqueName="[Plage].[Mat].[All]" dimensionUniqueName="[Plage]" displayFolder="" count="2" memberValueDatatype="130" unbalanced="0">
      <fieldsUsage count="2">
        <fieldUsage x="-1"/>
        <fieldUsage x="6"/>
      </fieldsUsage>
    </cacheHierarchy>
    <cacheHierarchy uniqueName="[Plage].[Forme]" caption="Forme" attribute="1" defaultMemberUniqueName="[Plage].[Forme].[All]" allUniqueName="[Plage].[Forme].[All]" dimensionUniqueName="[Plage]" displayFolder="" count="2" memberValueDatatype="130" unbalanced="0">
      <fieldsUsage count="2">
        <fieldUsage x="-1"/>
        <fieldUsage x="7"/>
      </fieldsUsage>
    </cacheHierarchy>
    <cacheHierarchy uniqueName="[Plage].[Taille]" caption="Taille" attribute="1" defaultMemberUniqueName="[Plage].[Taille].[All]" allUniqueName="[Plage].[Taille].[All]" dimensionUniqueName="[Plage]" displayFolder="" count="2" memberValueDatatype="130" unbalanced="0">
      <fieldsUsage count="2">
        <fieldUsage x="-1"/>
        <fieldUsage x="8"/>
      </fieldsUsage>
    </cacheHierarchy>
    <cacheHierarchy uniqueName="[Plage].[Qté livrée]" caption="Qté livrée" attribute="1" defaultMemberUniqueName="[Plage].[Qté livrée].[All]" allUniqueName="[Plage].[Qté livrée].[All]" dimensionUniqueName="[Plage]" displayFolder="" count="2" memberValueDatatype="20" unbalanced="0">
      <fieldsUsage count="2">
        <fieldUsage x="-1"/>
        <fieldUsage x="9"/>
      </fieldsUsage>
    </cacheHierarchy>
    <cacheHierarchy uniqueName="[Plage].[Poids net/ pièce]" caption="Poids net/ pièce" attribute="1" defaultMemberUniqueName="[Plage].[Poids net/ pièce].[All]" allUniqueName="[Plage].[Poids net/ pièce].[All]" dimensionUniqueName="[Plage]" displayFolder="" count="2" memberValueDatatype="5" unbalanced="0">
      <fieldsUsage count="2">
        <fieldUsage x="-1"/>
        <fieldUsage x="10"/>
      </fieldsUsage>
    </cacheHierarchy>
    <cacheHierarchy uniqueName="[Plage].[Participat° dans la FB]" caption="Participat° dans la FB" attribute="1" defaultMemberUniqueName="[Plage].[Participat° dans la FB].[All]" allUniqueName="[Plage].[Participat° dans la FB].[All]" dimensionUniqueName="[Plage]" displayFolder="" count="2" memberValueDatatype="5" unbalanced="0">
      <fieldsUsage count="2">
        <fieldUsage x="-1"/>
        <fieldUsage x="11"/>
      </fieldsUsage>
    </cacheHierarchy>
    <cacheHierarchy uniqueName="[Plage].[Poids brut/pièce]" caption="Poids brut/pièce" attribute="1" defaultMemberUniqueName="[Plage].[Poids brut/pièce].[All]" allUniqueName="[Plage].[Poids brut/pièce].[All]" dimensionUniqueName="[Plage]" displayFolder="" count="2" memberValueDatatype="5" unbalanced="0">
      <fieldsUsage count="2">
        <fieldUsage x="-1"/>
        <fieldUsage x="12"/>
      </fieldsUsage>
    </cacheHierarchy>
    <cacheHierarchy uniqueName="[Plage].[Poids brut total]" caption="Poids brut total" attribute="1" defaultMemberUniqueName="[Plage].[Poids brut total].[All]" allUniqueName="[Plage].[Poids brut total].[All]" dimensionUniqueName="[Plage]" displayFolder="" count="2" memberValueDatatype="5" unbalanced="0">
      <fieldsUsage count="2">
        <fieldUsage x="-1"/>
        <fieldUsage x="13"/>
      </fieldsUsage>
    </cacheHierarchy>
    <cacheHierarchy uniqueName="[Plage].[colonne O]" caption="colonne O" attribute="1" defaultMemberUniqueName="[Plage].[colonne O].[All]" allUniqueName="[Plage].[colonne O].[All]" dimensionUniqueName="[Plage]" displayFolder="" count="2" memberValueDatatype="130" unbalanced="0">
      <fieldsUsage count="2">
        <fieldUsage x="-1"/>
        <fieldUsage x="14"/>
      </fieldsUsage>
    </cacheHierarchy>
    <cacheHierarchy uniqueName="[Plage].[Poids copeaux/ pièce]" caption="Poids copeaux/ pièce" attribute="1" defaultMemberUniqueName="[Plage].[Poids copeaux/ pièce].[All]" allUniqueName="[Plage].[Poids copeaux/ pièce].[All]" dimensionUniqueName="[Plage]" displayFolder="" count="2" memberValueDatatype="5" unbalanced="0">
      <fieldsUsage count="2">
        <fieldUsage x="-1"/>
        <fieldUsage x="15"/>
      </fieldsUsage>
    </cacheHierarchy>
    <cacheHierarchy uniqueName="[Plage].[Poids déchet  copeaux total]" caption="Poids déchet  copeaux total" attribute="1" defaultMemberUniqueName="[Plage].[Poids déchet  copeaux total].[All]" allUniqueName="[Plage].[Poids déchet  copeaux total].[All]" dimensionUniqueName="[Plage]" displayFolder="" count="2" memberValueDatatype="5" unbalanced="0">
      <fieldsUsage count="2">
        <fieldUsage x="-1"/>
        <fieldUsage x="16"/>
      </fieldsUsage>
    </cacheHierarchy>
    <cacheHierarchy uniqueName="[Plage].[Poids déchet  fin de barre total]" caption="Poids déchet  fin de barre total" attribute="1" defaultMemberUniqueName="[Plage].[Poids déchet  fin de barre total].[All]" allUniqueName="[Plage].[Poids déchet  fin de barre total].[All]" dimensionUniqueName="[Plage]" displayFolder="" count="2" memberValueDatatype="5" unbalanced="0">
      <fieldsUsage count="2">
        <fieldUsage x="-1"/>
        <fieldUsage x="17"/>
      </fieldsUsage>
    </cacheHierarchy>
    <cacheHierarchy uniqueName="[Plage].[% Déchet]" caption="% Déchet" attribute="1" defaultMemberUniqueName="[Plage].[% Déchet].[All]" allUniqueName="[Plage].[% Déchet].[All]" dimensionUniqueName="[Plage]" displayFolder="" count="2" memberValueDatatype="5" unbalanced="0">
      <fieldsUsage count="2">
        <fieldUsage x="-1"/>
        <fieldUsage x="18"/>
      </fieldsUsage>
    </cacheHierarchy>
    <cacheHierarchy uniqueName="[Plage 1].[Type]" caption="Type" attribute="1" defaultMemberUniqueName="[Plage 1].[Type].[All]" allUniqueName="[Plage 1].[Type].[All]" dimensionUniqueName="[Plage 1]" displayFolder="" count="0" memberValueDatatype="130" unbalanced="0"/>
    <cacheHierarchy uniqueName="[Plage 1].[N° Déclaration]" caption="N° Déclaration" attribute="1" defaultMemberUniqueName="[Plage 1].[N° Déclaration].[All]" allUniqueName="[Plage 1].[N° Déclaration].[All]" dimensionUniqueName="[Plage 1]" displayFolder="" count="0" memberValueDatatype="20" unbalanced="0"/>
    <cacheHierarchy uniqueName="[Plage 1].[Date  Déclaration]" caption="Date  Déclaration" attribute="1" time="1" defaultMemberUniqueName="[Plage 1].[Date  Déclaration].[All]" allUniqueName="[Plage 1].[Date  Déclaration].[All]" dimensionUniqueName="[Plage 1]" displayFolder="" count="0" memberValueDatatype="7" unbalanced="0"/>
    <cacheHierarchy uniqueName="[Plage 1].[Matière]" caption="Matière" attribute="1" defaultMemberUniqueName="[Plage 1].[Matière].[All]" allUniqueName="[Plage 1].[Matière].[All]" dimensionUniqueName="[Plage 1]" displayFolder="" count="0" memberValueDatatype="130" unbalanced="0"/>
    <cacheHierarchy uniqueName="[Plage 1].[Forme]" caption="Forme" attribute="1" defaultMemberUniqueName="[Plage 1].[Forme].[All]" allUniqueName="[Plage 1].[Forme].[All]" dimensionUniqueName="[Plage 1]" displayFolder="" count="0" memberValueDatatype="130" unbalanced="0"/>
    <cacheHierarchy uniqueName="[Plage 1].[Taille]" caption="Taille" attribute="1" defaultMemberUniqueName="[Plage 1].[Taille].[All]" allUniqueName="[Plage 1].[Taille].[All]" dimensionUniqueName="[Plage 1]" displayFolder="" count="0" memberValueDatatype="130" unbalanced="0"/>
    <cacheHierarchy uniqueName="[Plage 1].[Qté importée]" caption="Qté importée" attribute="1" defaultMemberUniqueName="[Plage 1].[Qté importée].[All]" allUniqueName="[Plage 1].[Qté importée].[All]" dimensionUniqueName="[Plage 1]" displayFolder="" count="0" memberValueDatatype="20" unbalanced="0"/>
    <cacheHierarchy uniqueName="[Plage 1].[Qté utilisée]" caption="Qté utilisée" attribute="1" defaultMemberUniqueName="[Plage 1].[Qté utilisée].[All]" allUniqueName="[Plage 1].[Qté utilisée].[All]" dimensionUniqueName="[Plage 1]" displayFolder="" count="0" memberValueDatatype="5" unbalanced="0"/>
    <cacheHierarchy uniqueName="[Plage 1].[N° fiche]" caption="N° fiche" attribute="1" defaultMemberUniqueName="[Plage 1].[N° fiche].[All]" allUniqueName="[Plage 1].[N° fiche].[All]" dimensionUniqueName="[Plage 1]" displayFolder="" count="0" memberValueDatatype="20" unbalanced="0"/>
    <cacheHierarchy uniqueName="[Plage 1].[Taux dec cop]" caption="Taux dec cop" attribute="1" defaultMemberUniqueName="[Plage 1].[Taux dec cop].[All]" allUniqueName="[Plage 1].[Taux dec cop].[All]" dimensionUniqueName="[Plage 1]" displayFolder="" count="0" memberValueDatatype="5" unbalanced="0"/>
    <cacheHierarchy uniqueName="[Plage 1].[masse  dec cop]" caption="masse  dec cop" attribute="1" defaultMemberUniqueName="[Plage 1].[masse  dec cop].[All]" allUniqueName="[Plage 1].[masse  dec cop].[All]" dimensionUniqueName="[Plage 1]" displayFolder="" count="0" memberValueDatatype="5" unbalanced="0"/>
    <cacheHierarchy uniqueName="[Plage 1].[Taux dec fbarre]" caption="Taux dec fbarre" attribute="1" defaultMemberUniqueName="[Plage 1].[Taux dec fbarre].[All]" allUniqueName="[Plage 1].[Taux dec fbarre].[All]" dimensionUniqueName="[Plage 1]" displayFolder="" count="0" memberValueDatatype="5" unbalanced="0"/>
    <cacheHierarchy uniqueName="[Plage 1].[masse dec fbarre]" caption="masse dec fbarre" attribute="1" defaultMemberUniqueName="[Plage 1].[masse dec fbarre].[All]" allUniqueName="[Plage 1].[masse dec fbarre].[All]" dimensionUniqueName="[Plage 1]" displayFolder="" count="0" memberValueDatatype="5" unbalanced="0"/>
    <cacheHierarchy uniqueName="[Plage 1].[Taux Déchet total]" caption="Taux Déchet total" attribute="1" defaultMemberUniqueName="[Plage 1].[Taux Déchet total].[All]" allUniqueName="[Plage 1].[Taux Déchet total].[All]" dimensionUniqueName="[Plage 1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Somme de N° fiche Tech]" caption="Somme de N° fiche Tech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Qté livrée]" caption="Somme de Qté livrée" measure="1" displayFolder="" measureGroup="Plage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N° Déclaration]" caption="Somme de N° Déclaration" measure="1" displayFolder="" measureGroup="Plage 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889.524021874997" backgroundQuery="1" createdVersion="6" refreshedVersion="6" minRefreshableVersion="3" recordCount="0" supportSubquery="1" supportAdvancedDrill="1" xr:uid="{B4887463-9515-4F76-9F46-0AB1C2784363}">
  <cacheSource type="external" connectionId="1"/>
  <cacheFields count="14">
    <cacheField name="[Plage 1].[Type].[Type]" caption="Type" numFmtId="0" hierarchy="19" level="1">
      <sharedItems count="1">
        <s v="SA"/>
      </sharedItems>
    </cacheField>
    <cacheField name="[Plage 1].[Date  Déclaration].[Date  Déclaration]" caption="Date  Déclaration" numFmtId="0" hierarchy="21" level="1">
      <sharedItems containsSemiMixedTypes="0" containsNonDate="0" containsDate="1" containsString="0" minDate="2012-02-14T00:00:00" maxDate="2012-04-21T00:00:00" count="3">
        <d v="2012-02-14T00:00:00"/>
        <d v="2012-03-30T00:00:00"/>
        <d v="2012-04-20T00:00:00"/>
      </sharedItems>
    </cacheField>
    <cacheField name="[Plage 1].[N° Déclaration].[N° Déclaration]" caption="N° Déclaration" numFmtId="0" hierarchy="20" level="1">
      <sharedItems containsSemiMixedTypes="0" containsString="0" containsNumber="1" containsInteger="1" minValue="682165" maxValue="683423" count="3">
        <n v="682165"/>
        <n v="683038"/>
        <n v="683423"/>
      </sharedItems>
      <extLst>
        <ext xmlns:x15="http://schemas.microsoft.com/office/spreadsheetml/2010/11/main" uri="{4F2E5C28-24EA-4eb8-9CBF-B6C8F9C3D259}">
          <x15:cachedUniqueNames>
            <x15:cachedUniqueName index="0" name="[Plage 1].[N° Déclaration].&amp;[682165]"/>
            <x15:cachedUniqueName index="1" name="[Plage 1].[N° Déclaration].&amp;[683038]"/>
            <x15:cachedUniqueName index="2" name="[Plage 1].[N° Déclaration].&amp;[683423]"/>
          </x15:cachedUniqueNames>
        </ext>
      </extLst>
    </cacheField>
    <cacheField name="[Plage 1].[Matière].[Matière]" caption="Matière" numFmtId="0" hierarchy="22" level="1">
      <sharedItems count="1">
        <s v="Laiton"/>
      </sharedItems>
    </cacheField>
    <cacheField name="[Plage 1].[Forme].[Forme]" caption="Forme" numFmtId="0" hierarchy="23" level="1">
      <sharedItems count="1">
        <s v="Rond"/>
      </sharedItems>
    </cacheField>
    <cacheField name="[Plage 1].[Taille].[Taille]" caption="Taille" numFmtId="0" hierarchy="24" level="1">
      <sharedItems count="1">
        <s v="14"/>
      </sharedItems>
    </cacheField>
    <cacheField name="[Plage 1].[Qté importée].[Qté importée]" caption="Qté importée" numFmtId="0" hierarchy="25" level="1">
      <sharedItems containsSemiMixedTypes="0" containsString="0" containsNumber="1" containsInteger="1" minValue="200" maxValue="602" count="3">
        <n v="204"/>
        <n v="200"/>
        <n v="602"/>
      </sharedItems>
      <extLst>
        <ext xmlns:x15="http://schemas.microsoft.com/office/spreadsheetml/2010/11/main" uri="{4F2E5C28-24EA-4eb8-9CBF-B6C8F9C3D259}">
          <x15:cachedUniqueNames>
            <x15:cachedUniqueName index="0" name="[Plage 1].[Qté importée].&amp;[204]"/>
            <x15:cachedUniqueName index="1" name="[Plage 1].[Qté importée].&amp;[200]"/>
            <x15:cachedUniqueName index="2" name="[Plage 1].[Qté importée].&amp;[602]"/>
          </x15:cachedUniqueNames>
        </ext>
      </extLst>
    </cacheField>
    <cacheField name="[Plage 1].[Qté utilisée].[Qté utilisée]" caption="Qté utilisée" numFmtId="0" hierarchy="26" level="1">
      <sharedItems containsSemiMixedTypes="0" containsString="0" containsNumber="1" minValue="37" maxValue="198.52500000000001" count="6">
        <n v="37"/>
        <n v="166.53100000000001"/>
        <n v="198.52500000000001"/>
        <n v="72.456999999999994"/>
        <n v="119.803"/>
        <n v="185.84399999999999"/>
      </sharedItems>
    </cacheField>
    <cacheField name="[Plage 1].[N° fiche].[N° fiche]" caption="N° fiche" numFmtId="0" hierarchy="27" level="1">
      <sharedItems containsSemiMixedTypes="0" containsString="0" containsNumber="1" containsInteger="1" minValue="69" maxValue="70" count="2">
        <n v="69"/>
        <n v="70"/>
      </sharedItems>
      <extLst>
        <ext xmlns:x15="http://schemas.microsoft.com/office/spreadsheetml/2010/11/main" uri="{4F2E5C28-24EA-4eb8-9CBF-B6C8F9C3D259}">
          <x15:cachedUniqueNames>
            <x15:cachedUniqueName index="0" name="[Plage 1].[N° fiche].&amp;[69]"/>
            <x15:cachedUniqueName index="1" name="[Plage 1].[N° fiche].&amp;[70]"/>
          </x15:cachedUniqueNames>
        </ext>
      </extLst>
    </cacheField>
    <cacheField name="[Plage 1].[Taux dec cop].[Taux dec cop]" caption="Taux dec cop" numFmtId="0" hierarchy="28" level="1">
      <sharedItems containsSemiMixedTypes="0" containsString="0" containsNumber="1" minValue="0.38519999999999999" maxValue="0.76970000000000005" count="2">
        <n v="0.76970000000000005"/>
        <n v="0.38519999999999999"/>
      </sharedItems>
    </cacheField>
    <cacheField name="[Plage 1].[masse  dec cop].[masse  dec cop]" caption="masse  dec cop" numFmtId="0" hierarchy="29" level="1">
      <sharedItems containsSemiMixedTypes="0" containsString="0" containsNumber="1" minValue="28.478999999999999" maxValue="92.210099999999997" count="6">
        <n v="28.478999999999999"/>
        <n v="64.14"/>
        <n v="76.47"/>
        <n v="55.77"/>
        <n v="92.210099999999997"/>
        <n v="71.581000000000003"/>
      </sharedItems>
    </cacheField>
    <cacheField name="[Plage 1].[Taux dec fbarre].[Taux dec fbarre]" caption="Taux dec fbarre" numFmtId="0" hierarchy="30" level="1">
      <sharedItems containsSemiMixedTypes="0" containsString="0" containsNumber="1" minValue="6.2300000000000001E-2" maxValue="6.6000000000000003E-2" count="2">
        <n v="6.2300000000000001E-2"/>
        <n v="6.6000000000000003E-2"/>
      </sharedItems>
    </cacheField>
    <cacheField name="[Plage 1].[masse dec fbarre].[masse dec fbarre]" caption="masse dec fbarre" numFmtId="0" hierarchy="31" level="1">
      <sharedItems containsSemiMixedTypes="0" containsString="0" containsNumber="1" minValue="2.3050000000000002" maxValue="13.105" count="6">
        <n v="2.3050000000000002"/>
        <n v="10.992000000000001"/>
        <n v="13.105"/>
        <n v="4.5129999999999999"/>
        <n v="7.468"/>
        <n v="12.27"/>
      </sharedItems>
    </cacheField>
    <cacheField name="[Plage 1].[Taux Déchet total].[Taux Déchet total]" caption="Taux Déchet total" numFmtId="0" hierarchy="32" level="1">
      <sharedItems containsSemiMixedTypes="0" containsString="0" containsNumber="1" minValue="0.45119999999999999" maxValue="0.83209999999999995" count="2">
        <n v="0.83209999999999995"/>
        <n v="0.45119999999999999"/>
      </sharedItems>
    </cacheField>
  </cacheFields>
  <cacheHierarchies count="39">
    <cacheHierarchy uniqueName="[Plage].[Facture N°]" caption="Facture N°" attribute="1" defaultMemberUniqueName="[Plage].[Facture N°].[All]" allUniqueName="[Plage].[Facture N°].[All]" dimensionUniqueName="[Plage]" displayFolder="" count="2" memberValueDatatype="20" unbalanced="0"/>
    <cacheHierarchy uniqueName="[Plage].[N° déclarat° export]" caption="N° déclarat° export" attribute="1" defaultMemberUniqueName="[Plage].[N° déclarat° export].[All]" allUniqueName="[Plage].[N° déclarat° export].[All]" dimensionUniqueName="[Plage]" displayFolder="" count="2" memberValueDatatype="20" unbalanced="0"/>
    <cacheHierarchy uniqueName="[Plage].[Date déclarat° export]" caption="Date déclarat° export" attribute="1" time="1" defaultMemberUniqueName="[Plage].[Date déclarat° export].[All]" allUniqueName="[Plage].[Date déclarat° export].[All]" dimensionUniqueName="[Plage]" displayFolder="" count="2" memberValueDatatype="7" unbalanced="0"/>
    <cacheHierarchy uniqueName="[Plage].[Réf article]" caption="Réf article" attribute="1" defaultMemberUniqueName="[Plage].[Réf article].[All]" allUniqueName="[Plage].[Réf article].[All]" dimensionUniqueName="[Plage]" displayFolder="" count="2" memberValueDatatype="130" unbalanced="0"/>
    <cacheHierarchy uniqueName="[Plage].[Désignation]" caption="Désignation" attribute="1" defaultMemberUniqueName="[Plage].[Désignation].[All]" allUniqueName="[Plage].[Désignation].[All]" dimensionUniqueName="[Plage]" displayFolder="" count="2" memberValueDatatype="130" unbalanced="0"/>
    <cacheHierarchy uniqueName="[Plage].[N° fiche Tech]" caption="N° fiche Tech" attribute="1" defaultMemberUniqueName="[Plage].[N° fiche Tech].[All]" allUniqueName="[Plage].[N° fiche Tech].[All]" dimensionUniqueName="[Plage]" displayFolder="" count="2" memberValueDatatype="20" unbalanced="0"/>
    <cacheHierarchy uniqueName="[Plage].[Mat]" caption="Mat" attribute="1" defaultMemberUniqueName="[Plage].[Mat].[All]" allUniqueName="[Plage].[Mat].[All]" dimensionUniqueName="[Plage]" displayFolder="" count="2" memberValueDatatype="130" unbalanced="0"/>
    <cacheHierarchy uniqueName="[Plage].[Forme]" caption="Forme" attribute="1" defaultMemberUniqueName="[Plage].[Forme].[All]" allUniqueName="[Plage].[Forme].[All]" dimensionUniqueName="[Plage]" displayFolder="" count="2" memberValueDatatype="130" unbalanced="0"/>
    <cacheHierarchy uniqueName="[Plage].[Taille]" caption="Taille" attribute="1" defaultMemberUniqueName="[Plage].[Taille].[All]" allUniqueName="[Plage].[Taille].[All]" dimensionUniqueName="[Plage]" displayFolder="" count="2" memberValueDatatype="130" unbalanced="0"/>
    <cacheHierarchy uniqueName="[Plage].[Qté livrée]" caption="Qté livrée" attribute="1" defaultMemberUniqueName="[Plage].[Qté livrée].[All]" allUniqueName="[Plage].[Qté livrée].[All]" dimensionUniqueName="[Plage]" displayFolder="" count="2" memberValueDatatype="20" unbalanced="0"/>
    <cacheHierarchy uniqueName="[Plage].[Poids net/ pièce]" caption="Poids net/ pièce" attribute="1" defaultMemberUniqueName="[Plage].[Poids net/ pièce].[All]" allUniqueName="[Plage].[Poids net/ pièce].[All]" dimensionUniqueName="[Plage]" displayFolder="" count="2" memberValueDatatype="5" unbalanced="0"/>
    <cacheHierarchy uniqueName="[Plage].[Participat° dans la FB]" caption="Participat° dans la FB" attribute="1" defaultMemberUniqueName="[Plage].[Participat° dans la FB].[All]" allUniqueName="[Plage].[Participat° dans la FB].[All]" dimensionUniqueName="[Plage]" displayFolder="" count="2" memberValueDatatype="5" unbalanced="0"/>
    <cacheHierarchy uniqueName="[Plage].[Poids brut/pièce]" caption="Poids brut/pièce" attribute="1" defaultMemberUniqueName="[Plage].[Poids brut/pièce].[All]" allUniqueName="[Plage].[Poids brut/pièce].[All]" dimensionUniqueName="[Plage]" displayFolder="" count="2" memberValueDatatype="5" unbalanced="0"/>
    <cacheHierarchy uniqueName="[Plage].[Poids brut total]" caption="Poids brut total" attribute="1" defaultMemberUniqueName="[Plage].[Poids brut total].[All]" allUniqueName="[Plage].[Poids brut total].[All]" dimensionUniqueName="[Plage]" displayFolder="" count="2" memberValueDatatype="5" unbalanced="0"/>
    <cacheHierarchy uniqueName="[Plage].[colonne O]" caption="colonne O" attribute="1" defaultMemberUniqueName="[Plage].[colonne O].[All]" allUniqueName="[Plage].[colonne O].[All]" dimensionUniqueName="[Plage]" displayFolder="" count="2" memberValueDatatype="130" unbalanced="0"/>
    <cacheHierarchy uniqueName="[Plage].[Poids copeaux/ pièce]" caption="Poids copeaux/ pièce" attribute="1" defaultMemberUniqueName="[Plage].[Poids copeaux/ pièce].[All]" allUniqueName="[Plage].[Poids copeaux/ pièce].[All]" dimensionUniqueName="[Plage]" displayFolder="" count="2" memberValueDatatype="5" unbalanced="0"/>
    <cacheHierarchy uniqueName="[Plage].[Poids déchet  copeaux total]" caption="Poids déchet  copeaux total" attribute="1" defaultMemberUniqueName="[Plage].[Poids déchet  copeaux total].[All]" allUniqueName="[Plage].[Poids déchet  copeaux total].[All]" dimensionUniqueName="[Plage]" displayFolder="" count="2" memberValueDatatype="5" unbalanced="0"/>
    <cacheHierarchy uniqueName="[Plage].[Poids déchet  fin de barre total]" caption="Poids déchet  fin de barre total" attribute="1" defaultMemberUniqueName="[Plage].[Poids déchet  fin de barre total].[All]" allUniqueName="[Plage].[Poids déchet  fin de barre total].[All]" dimensionUniqueName="[Plage]" displayFolder="" count="2" memberValueDatatype="5" unbalanced="0"/>
    <cacheHierarchy uniqueName="[Plage].[% Déchet]" caption="% Déchet" attribute="1" defaultMemberUniqueName="[Plage].[% Déchet].[All]" allUniqueName="[Plage].[% Déchet].[All]" dimensionUniqueName="[Plage]" displayFolder="" count="2" memberValueDatatype="5" unbalanced="0"/>
    <cacheHierarchy uniqueName="[Plage 1].[Type]" caption="Type" attribute="1" defaultMemberUniqueName="[Plage 1].[Type].[All]" allUniqueName="[Plage 1].[Type].[All]" dimensionUniqueName="[Plage 1]" displayFolder="" count="2" memberValueDatatype="130" unbalanced="0">
      <fieldsUsage count="2">
        <fieldUsage x="-1"/>
        <fieldUsage x="0"/>
      </fieldsUsage>
    </cacheHierarchy>
    <cacheHierarchy uniqueName="[Plage 1].[N° Déclaration]" caption="N° Déclaration" attribute="1" defaultMemberUniqueName="[Plage 1].[N° Déclaration].[All]" allUniqueName="[Plage 1].[N° Déclaration].[All]" dimensionUniqueName="[Plage 1]" displayFolder="" count="2" memberValueDatatype="20" unbalanced="0">
      <fieldsUsage count="2">
        <fieldUsage x="-1"/>
        <fieldUsage x="2"/>
      </fieldsUsage>
    </cacheHierarchy>
    <cacheHierarchy uniqueName="[Plage 1].[Date  Déclaration]" caption="Date  Déclaration" attribute="1" time="1" defaultMemberUniqueName="[Plage 1].[Date  Déclaration].[All]" allUniqueName="[Plage 1].[Date  Déclaration].[All]" dimensionUniqueName="[Plage 1]" displayFolder="" count="2" memberValueDatatype="7" unbalanced="0">
      <fieldsUsage count="2">
        <fieldUsage x="-1"/>
        <fieldUsage x="1"/>
      </fieldsUsage>
    </cacheHierarchy>
    <cacheHierarchy uniqueName="[Plage 1].[Matière]" caption="Matière" attribute="1" defaultMemberUniqueName="[Plage 1].[Matière].[All]" allUniqueName="[Plage 1].[Matière].[All]" dimensionUniqueName="[Plage 1]" displayFolder="" count="2" memberValueDatatype="130" unbalanced="0">
      <fieldsUsage count="2">
        <fieldUsage x="-1"/>
        <fieldUsage x="3"/>
      </fieldsUsage>
    </cacheHierarchy>
    <cacheHierarchy uniqueName="[Plage 1].[Forme]" caption="Forme" attribute="1" defaultMemberUniqueName="[Plage 1].[Forme].[All]" allUniqueName="[Plage 1].[Forme].[All]" dimensionUniqueName="[Plage 1]" displayFolder="" count="2" memberValueDatatype="130" unbalanced="0">
      <fieldsUsage count="2">
        <fieldUsage x="-1"/>
        <fieldUsage x="4"/>
      </fieldsUsage>
    </cacheHierarchy>
    <cacheHierarchy uniqueName="[Plage 1].[Taille]" caption="Taille" attribute="1" defaultMemberUniqueName="[Plage 1].[Taille].[All]" allUniqueName="[Plage 1].[Taille].[All]" dimensionUniqueName="[Plage 1]" displayFolder="" count="2" memberValueDatatype="130" unbalanced="0">
      <fieldsUsage count="2">
        <fieldUsage x="-1"/>
        <fieldUsage x="5"/>
      </fieldsUsage>
    </cacheHierarchy>
    <cacheHierarchy uniqueName="[Plage 1].[Qté importée]" caption="Qté importée" attribute="1" defaultMemberUniqueName="[Plage 1].[Qté importée].[All]" allUniqueName="[Plage 1].[Qté importée].[All]" dimensionUniqueName="[Plage 1]" displayFolder="" count="2" memberValueDatatype="20" unbalanced="0">
      <fieldsUsage count="2">
        <fieldUsage x="-1"/>
        <fieldUsage x="6"/>
      </fieldsUsage>
    </cacheHierarchy>
    <cacheHierarchy uniqueName="[Plage 1].[Qté utilisée]" caption="Qté utilisée" attribute="1" defaultMemberUniqueName="[Plage 1].[Qté utilisée].[All]" allUniqueName="[Plage 1].[Qté utilisée].[All]" dimensionUniqueName="[Plage 1]" displayFolder="" count="2" memberValueDatatype="5" unbalanced="0">
      <fieldsUsage count="2">
        <fieldUsage x="-1"/>
        <fieldUsage x="7"/>
      </fieldsUsage>
    </cacheHierarchy>
    <cacheHierarchy uniqueName="[Plage 1].[N° fiche]" caption="N° fiche" attribute="1" defaultMemberUniqueName="[Plage 1].[N° fiche].[All]" allUniqueName="[Plage 1].[N° fiche].[All]" dimensionUniqueName="[Plage 1]" displayFolder="" count="2" memberValueDatatype="20" unbalanced="0">
      <fieldsUsage count="2">
        <fieldUsage x="-1"/>
        <fieldUsage x="8"/>
      </fieldsUsage>
    </cacheHierarchy>
    <cacheHierarchy uniqueName="[Plage 1].[Taux dec cop]" caption="Taux dec cop" attribute="1" defaultMemberUniqueName="[Plage 1].[Taux dec cop].[All]" allUniqueName="[Plage 1].[Taux dec cop].[All]" dimensionUniqueName="[Plage 1]" displayFolder="" count="2" memberValueDatatype="5" unbalanced="0">
      <fieldsUsage count="2">
        <fieldUsage x="-1"/>
        <fieldUsage x="9"/>
      </fieldsUsage>
    </cacheHierarchy>
    <cacheHierarchy uniqueName="[Plage 1].[masse  dec cop]" caption="masse  dec cop" attribute="1" defaultMemberUniqueName="[Plage 1].[masse  dec cop].[All]" allUniqueName="[Plage 1].[masse  dec cop].[All]" dimensionUniqueName="[Plage 1]" displayFolder="" count="2" memberValueDatatype="5" unbalanced="0">
      <fieldsUsage count="2">
        <fieldUsage x="-1"/>
        <fieldUsage x="10"/>
      </fieldsUsage>
    </cacheHierarchy>
    <cacheHierarchy uniqueName="[Plage 1].[Taux dec fbarre]" caption="Taux dec fbarre" attribute="1" defaultMemberUniqueName="[Plage 1].[Taux dec fbarre].[All]" allUniqueName="[Plage 1].[Taux dec fbarre].[All]" dimensionUniqueName="[Plage 1]" displayFolder="" count="2" memberValueDatatype="5" unbalanced="0">
      <fieldsUsage count="2">
        <fieldUsage x="-1"/>
        <fieldUsage x="11"/>
      </fieldsUsage>
    </cacheHierarchy>
    <cacheHierarchy uniqueName="[Plage 1].[masse dec fbarre]" caption="masse dec fbarre" attribute="1" defaultMemberUniqueName="[Plage 1].[masse dec fbarre].[All]" allUniqueName="[Plage 1].[masse dec fbarre].[All]" dimensionUniqueName="[Plage 1]" displayFolder="" count="2" memberValueDatatype="5" unbalanced="0">
      <fieldsUsage count="2">
        <fieldUsage x="-1"/>
        <fieldUsage x="12"/>
      </fieldsUsage>
    </cacheHierarchy>
    <cacheHierarchy uniqueName="[Plage 1].[Taux Déchet total]" caption="Taux Déchet total" attribute="1" defaultMemberUniqueName="[Plage 1].[Taux Déchet total].[All]" allUniqueName="[Plage 1].[Taux Déchet total].[All]" dimensionUniqueName="[Plage 1]" displayFolder="" count="2" memberValueDatatype="5" unbalanced="0">
      <fieldsUsage count="2">
        <fieldUsage x="-1"/>
        <fieldUsage x="13"/>
      </fieldsUsage>
    </cacheHierarchy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Somme de N° fiche Tech]" caption="Somme de N° fiche Tech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Qté livrée]" caption="Somme de Qté livrée" measure="1" displayFolder="" measureGroup="Plage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N° Déclaration]" caption="Somme de N° Déclaration" measure="1" displayFolder="" measureGroup="Plage 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889.51789826389" backgroundQuery="1" createdVersion="3" refreshedVersion="6" minRefreshableVersion="3" recordCount="0" supportSubquery="1" supportAdvancedDrill="1" xr:uid="{3334FF8E-936B-48C0-9593-30213A9C628D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Plage].[Facture N°]" caption="Facture N°" attribute="1" defaultMemberUniqueName="[Plage].[Facture N°].[All]" allUniqueName="[Plage].[Facture N°].[All]" dimensionUniqueName="[Plage]" displayFolder="" count="0" memberValueDatatype="20" unbalanced="0"/>
    <cacheHierarchy uniqueName="[Plage].[N° déclarat° export]" caption="N° déclarat° export" attribute="1" defaultMemberUniqueName="[Plage].[N° déclarat° export].[All]" allUniqueName="[Plage].[N° déclarat° export].[All]" dimensionUniqueName="[Plage]" displayFolder="" count="0" memberValueDatatype="20" unbalanced="0"/>
    <cacheHierarchy uniqueName="[Plage].[Date déclarat° export]" caption="Date déclarat° export" attribute="1" time="1" defaultMemberUniqueName="[Plage].[Date déclarat° export].[All]" allUniqueName="[Plage].[Date déclarat° export].[All]" dimensionUniqueName="[Plage]" displayFolder="" count="0" memberValueDatatype="7" unbalanced="0"/>
    <cacheHierarchy uniqueName="[Plage].[Réf article]" caption="Réf article" attribute="1" defaultMemberUniqueName="[Plage].[Réf article].[All]" allUniqueName="[Plage].[Réf article].[All]" dimensionUniqueName="[Plage]" displayFolder="" count="0" memberValueDatatype="130" unbalanced="0"/>
    <cacheHierarchy uniqueName="[Plage].[Désignation]" caption="Désignation" attribute="1" defaultMemberUniqueName="[Plage].[Désignation].[All]" allUniqueName="[Plage].[Désignation].[All]" dimensionUniqueName="[Plage]" displayFolder="" count="0" memberValueDatatype="130" unbalanced="0"/>
    <cacheHierarchy uniqueName="[Plage].[N° fiche Tech]" caption="N° fiche Tech" attribute="1" defaultMemberUniqueName="[Plage].[N° fiche Tech].[All]" allUniqueName="[Plage].[N° fiche Tech].[All]" dimensionUniqueName="[Plage]" displayFolder="" count="0" memberValueDatatype="20" unbalanced="0"/>
    <cacheHierarchy uniqueName="[Plage].[Mat]" caption="Mat" attribute="1" defaultMemberUniqueName="[Plage].[Mat].[All]" allUniqueName="[Plage].[Mat].[All]" dimensionUniqueName="[Plage]" displayFolder="" count="0" memberValueDatatype="130" unbalanced="0"/>
    <cacheHierarchy uniqueName="[Plage].[Forme]" caption="Forme" attribute="1" defaultMemberUniqueName="[Plage].[Forme].[All]" allUniqueName="[Plage].[Forme].[All]" dimensionUniqueName="[Plage]" displayFolder="" count="0" memberValueDatatype="130" unbalanced="0"/>
    <cacheHierarchy uniqueName="[Plage].[Taille]" caption="Taille" attribute="1" defaultMemberUniqueName="[Plage].[Taille].[All]" allUniqueName="[Plage].[Taille].[All]" dimensionUniqueName="[Plage]" displayFolder="" count="0" memberValueDatatype="130" unbalanced="0"/>
    <cacheHierarchy uniqueName="[Plage].[Qté livrée]" caption="Qté livrée" attribute="1" defaultMemberUniqueName="[Plage].[Qté livrée].[All]" allUniqueName="[Plage].[Qté livrée].[All]" dimensionUniqueName="[Plage]" displayFolder="" count="0" memberValueDatatype="20" unbalanced="0"/>
    <cacheHierarchy uniqueName="[Plage].[Poids net/ pièce]" caption="Poids net/ pièce" attribute="1" defaultMemberUniqueName="[Plage].[Poids net/ pièce].[All]" allUniqueName="[Plage].[Poids net/ pièce].[All]" dimensionUniqueName="[Plage]" displayFolder="" count="0" memberValueDatatype="5" unbalanced="0"/>
    <cacheHierarchy uniqueName="[Plage].[Participat° dans la FB]" caption="Participat° dans la FB" attribute="1" defaultMemberUniqueName="[Plage].[Participat° dans la FB].[All]" allUniqueName="[Plage].[Participat° dans la FB].[All]" dimensionUniqueName="[Plage]" displayFolder="" count="0" memberValueDatatype="5" unbalanced="0"/>
    <cacheHierarchy uniqueName="[Plage].[Poids brut/pièce]" caption="Poids brut/pièce" attribute="1" defaultMemberUniqueName="[Plage].[Poids brut/pièce].[All]" allUniqueName="[Plage].[Poids brut/pièce].[All]" dimensionUniqueName="[Plage]" displayFolder="" count="0" memberValueDatatype="5" unbalanced="0"/>
    <cacheHierarchy uniqueName="[Plage].[Poids brut total]" caption="Poids brut total" attribute="1" defaultMemberUniqueName="[Plage].[Poids brut total].[All]" allUniqueName="[Plage].[Poids brut total].[All]" dimensionUniqueName="[Plage]" displayFolder="" count="0" memberValueDatatype="5" unbalanced="0"/>
    <cacheHierarchy uniqueName="[Plage].[colonne O]" caption="colonne O" attribute="1" defaultMemberUniqueName="[Plage].[colonne O].[All]" allUniqueName="[Plage].[colonne O].[All]" dimensionUniqueName="[Plage]" displayFolder="" count="0" memberValueDatatype="130" unbalanced="0"/>
    <cacheHierarchy uniqueName="[Plage].[Poids copeaux/ pièce]" caption="Poids copeaux/ pièce" attribute="1" defaultMemberUniqueName="[Plage].[Poids copeaux/ pièce].[All]" allUniqueName="[Plage].[Poids copeaux/ pièce].[All]" dimensionUniqueName="[Plage]" displayFolder="" count="0" memberValueDatatype="5" unbalanced="0"/>
    <cacheHierarchy uniqueName="[Plage].[Poids déchet  copeaux total]" caption="Poids déchet  copeaux total" attribute="1" defaultMemberUniqueName="[Plage].[Poids déchet  copeaux total].[All]" allUniqueName="[Plage].[Poids déchet  copeaux total].[All]" dimensionUniqueName="[Plage]" displayFolder="" count="0" memberValueDatatype="5" unbalanced="0"/>
    <cacheHierarchy uniqueName="[Plage].[Poids déchet  fin de barre total]" caption="Poids déchet  fin de barre total" attribute="1" defaultMemberUniqueName="[Plage].[Poids déchet  fin de barre total].[All]" allUniqueName="[Plage].[Poids déchet  fin de barre total].[All]" dimensionUniqueName="[Plage]" displayFolder="" count="0" memberValueDatatype="5" unbalanced="0"/>
    <cacheHierarchy uniqueName="[Plage].[% Déchet]" caption="% Déchet" attribute="1" defaultMemberUniqueName="[Plage].[% Déchet].[All]" allUniqueName="[Plage].[% Déchet].[All]" dimensionUniqueName="[Plage]" displayFolder="" count="0" memberValueDatatype="5" unbalanced="0"/>
    <cacheHierarchy uniqueName="[Plage 1].[Type]" caption="Type" attribute="1" defaultMemberUniqueName="[Plage 1].[Type].[All]" allUniqueName="[Plage 1].[Type].[All]" dimensionUniqueName="[Plage 1]" displayFolder="" count="0" memberValueDatatype="130" unbalanced="0"/>
    <cacheHierarchy uniqueName="[Plage 1].[N° Déclaration]" caption="N° Déclaration" attribute="1" defaultMemberUniqueName="[Plage 1].[N° Déclaration].[All]" allUniqueName="[Plage 1].[N° Déclaration].[All]" dimensionUniqueName="[Plage 1]" displayFolder="" count="0" memberValueDatatype="20" unbalanced="0"/>
    <cacheHierarchy uniqueName="[Plage 1].[Date  Déclaration]" caption="Date  Déclaration" attribute="1" time="1" defaultMemberUniqueName="[Plage 1].[Date  Déclaration].[All]" allUniqueName="[Plage 1].[Date  Déclaration].[All]" dimensionUniqueName="[Plage 1]" displayFolder="" count="0" memberValueDatatype="7" unbalanced="0"/>
    <cacheHierarchy uniqueName="[Plage 1].[Matière]" caption="Matière" attribute="1" defaultMemberUniqueName="[Plage 1].[Matière].[All]" allUniqueName="[Plage 1].[Matière].[All]" dimensionUniqueName="[Plage 1]" displayFolder="" count="2" memberValueDatatype="130" unbalanced="0"/>
    <cacheHierarchy uniqueName="[Plage 1].[Forme]" caption="Forme" attribute="1" defaultMemberUniqueName="[Plage 1].[Forme].[All]" allUniqueName="[Plage 1].[Forme].[All]" dimensionUniqueName="[Plage 1]" displayFolder="" count="2" memberValueDatatype="130" unbalanced="0"/>
    <cacheHierarchy uniqueName="[Plage 1].[Taille]" caption="Taille" attribute="1" defaultMemberUniqueName="[Plage 1].[Taille].[All]" allUniqueName="[Plage 1].[Taille].[All]" dimensionUniqueName="[Plage 1]" displayFolder="" count="2" memberValueDatatype="130" unbalanced="0"/>
    <cacheHierarchy uniqueName="[Plage 1].[Qté importée]" caption="Qté importée" attribute="1" defaultMemberUniqueName="[Plage 1].[Qté importée].[All]" allUniqueName="[Plage 1].[Qté importée].[All]" dimensionUniqueName="[Plage 1]" displayFolder="" count="0" memberValueDatatype="20" unbalanced="0"/>
    <cacheHierarchy uniqueName="[Plage 1].[Qté utilisée]" caption="Qté utilisée" attribute="1" defaultMemberUniqueName="[Plage 1].[Qté utilisée].[All]" allUniqueName="[Plage 1].[Qté utilisée].[All]" dimensionUniqueName="[Plage 1]" displayFolder="" count="0" memberValueDatatype="5" unbalanced="0"/>
    <cacheHierarchy uniqueName="[Plage 1].[N° fiche]" caption="N° fiche" attribute="1" defaultMemberUniqueName="[Plage 1].[N° fiche].[All]" allUniqueName="[Plage 1].[N° fiche].[All]" dimensionUniqueName="[Plage 1]" displayFolder="" count="0" memberValueDatatype="20" unbalanced="0"/>
    <cacheHierarchy uniqueName="[Plage 1].[Taux dec cop]" caption="Taux dec cop" attribute="1" defaultMemberUniqueName="[Plage 1].[Taux dec cop].[All]" allUniqueName="[Plage 1].[Taux dec cop].[All]" dimensionUniqueName="[Plage 1]" displayFolder="" count="0" memberValueDatatype="5" unbalanced="0"/>
    <cacheHierarchy uniqueName="[Plage 1].[masse  dec cop]" caption="masse  dec cop" attribute="1" defaultMemberUniqueName="[Plage 1].[masse  dec cop].[All]" allUniqueName="[Plage 1].[masse  dec cop].[All]" dimensionUniqueName="[Plage 1]" displayFolder="" count="0" memberValueDatatype="5" unbalanced="0"/>
    <cacheHierarchy uniqueName="[Plage 1].[Taux dec fbarre]" caption="Taux dec fbarre" attribute="1" defaultMemberUniqueName="[Plage 1].[Taux dec fbarre].[All]" allUniqueName="[Plage 1].[Taux dec fbarre].[All]" dimensionUniqueName="[Plage 1]" displayFolder="" count="0" memberValueDatatype="5" unbalanced="0"/>
    <cacheHierarchy uniqueName="[Plage 1].[masse dec fbarre]" caption="masse dec fbarre" attribute="1" defaultMemberUniqueName="[Plage 1].[masse dec fbarre].[All]" allUniqueName="[Plage 1].[masse dec fbarre].[All]" dimensionUniqueName="[Plage 1]" displayFolder="" count="0" memberValueDatatype="5" unbalanced="0"/>
    <cacheHierarchy uniqueName="[Plage 1].[Taux Déchet total]" caption="Taux Déchet total" attribute="1" defaultMemberUniqueName="[Plage 1].[Taux Déchet total].[All]" allUniqueName="[Plage 1].[Taux Déchet total].[All]" dimensionUniqueName="[Plage 1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Somme de N° fiche Tech]" caption="Somme de N° fiche Tech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Qté livrée]" caption="Somme de Qté livrée" measure="1" displayFolder="" measureGroup="Plage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licerData="1" pivotCacheId="208579359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A2ED62-069C-4B81-82D1-BC9693DDE8ED}" name="Tableau croisé dynamique2" cacheId="15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5:N22" firstHeaderRow="1" firstDataRow="1" firstDataCol="14"/>
  <pivotFields count="14"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</pivotFields>
  <rowFields count="14">
    <field x="0"/>
    <field x="2"/>
    <field x="1"/>
    <field x="3"/>
    <field x="4"/>
    <field x="5"/>
    <field x="6"/>
    <field x="7"/>
    <field x="8"/>
    <field x="9"/>
    <field x="10"/>
    <field x="11"/>
    <field x="12"/>
    <field x="13"/>
  </rowFields>
  <rowItems count="7">
    <i>
      <x/>
      <x/>
      <x/>
      <x/>
      <x/>
      <x/>
      <x/>
      <x/>
      <x/>
      <x/>
      <x/>
      <x/>
      <x/>
      <x/>
    </i>
    <i r="7">
      <x v="1"/>
      <x v="1"/>
      <x v="1"/>
      <x v="1"/>
      <x v="1"/>
      <x v="1"/>
      <x v="1"/>
    </i>
    <i r="1">
      <x v="1"/>
      <x v="1"/>
      <x/>
      <x/>
      <x/>
      <x v="1"/>
      <x v="2"/>
      <x v="1"/>
      <x v="1"/>
      <x v="2"/>
      <x v="1"/>
      <x v="2"/>
      <x v="1"/>
    </i>
    <i r="1">
      <x v="2"/>
      <x v="2"/>
      <x/>
      <x/>
      <x/>
      <x v="2"/>
      <x v="3"/>
      <x/>
      <x/>
      <x v="3"/>
      <x/>
      <x v="3"/>
      <x/>
    </i>
    <i r="7">
      <x v="4"/>
      <x/>
      <x/>
      <x v="4"/>
      <x/>
      <x v="4"/>
      <x/>
    </i>
    <i r="7">
      <x v="5"/>
      <x v="1"/>
      <x v="1"/>
      <x v="5"/>
      <x v="1"/>
      <x v="5"/>
      <x v="1"/>
    </i>
    <i t="grand">
      <x/>
    </i>
  </rowItem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4">
    <rowHierarchyUsage hierarchyUsage="19"/>
    <rowHierarchyUsage hierarchyUsage="20"/>
    <rowHierarchyUsage hierarchyUsage="21"/>
    <rowHierarchyUsage hierarchyUsage="22"/>
    <rowHierarchyUsage hierarchyUsage="23"/>
    <rowHierarchyUsage hierarchyUsage="24"/>
    <rowHierarchyUsage hierarchyUsage="25"/>
    <rowHierarchyUsage hierarchyUsage="26"/>
    <rowHierarchyUsage hierarchyUsage="27"/>
    <rowHierarchyUsage hierarchyUsage="28"/>
    <rowHierarchyUsage hierarchyUsage="29"/>
    <rowHierarchyUsage hierarchyUsage="30"/>
    <rowHierarchyUsage hierarchyUsage="31"/>
    <rowHierarchyUsage hierarchyUsage="3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ACHAT laiton (2)!$C$2:$P$25">
        <x15:activeTabTopLevelEntity name="[Plage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BBFFE1-5427-4DEF-AD5E-970D7FB39883}" name="Tableau croisé dynamique1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6:S24" firstHeaderRow="1" firstDataRow="1" firstDataCol="19"/>
  <pivotFields count="19"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</pivotFields>
  <rowFields count="19">
    <field x="0"/>
    <field x="1"/>
    <field x="2"/>
    <field x="3"/>
    <field x="4"/>
    <field x="5"/>
    <field x="6"/>
    <field x="7"/>
    <field x="8"/>
    <field x="9"/>
    <field x="10"/>
    <field x="11"/>
    <field x="12"/>
    <field x="13"/>
    <field x="14"/>
    <field x="15"/>
    <field x="16"/>
    <field x="17"/>
    <field x="18"/>
  </rowFields>
  <rowItems count="8">
    <i>
      <x/>
      <x/>
      <x/>
      <x/>
      <x/>
      <x/>
      <x/>
      <x/>
      <x/>
      <x/>
      <x/>
      <x/>
      <x/>
      <x/>
      <x/>
      <x/>
      <x/>
      <x/>
      <x/>
    </i>
    <i r="3">
      <x v="1"/>
      <x v="1"/>
      <x v="1"/>
      <x/>
      <x/>
      <x/>
      <x v="1"/>
      <x v="1"/>
      <x v="1"/>
      <x v="1"/>
      <x v="1"/>
      <x/>
      <x v="1"/>
      <x v="1"/>
      <x v="1"/>
      <x v="1"/>
    </i>
    <i>
      <x v="1"/>
      <x v="1"/>
      <x v="1"/>
      <x/>
      <x/>
      <x/>
      <x/>
      <x/>
      <x/>
      <x v="2"/>
      <x/>
      <x/>
      <x/>
      <x v="2"/>
      <x/>
      <x/>
      <x v="2"/>
      <x v="2"/>
      <x/>
    </i>
    <i r="3">
      <x v="1"/>
      <x v="1"/>
      <x v="1"/>
      <x/>
      <x/>
      <x/>
      <x v="3"/>
      <x v="1"/>
      <x v="1"/>
      <x v="1"/>
      <x v="3"/>
      <x/>
      <x v="1"/>
      <x v="3"/>
      <x v="3"/>
      <x v="1"/>
    </i>
    <i>
      <x v="2"/>
      <x v="2"/>
      <x v="2"/>
      <x/>
      <x/>
      <x/>
      <x/>
      <x/>
      <x/>
      <x v="4"/>
      <x/>
      <x/>
      <x/>
      <x v="4"/>
      <x/>
      <x/>
      <x v="4"/>
      <x v="4"/>
      <x/>
    </i>
    <i r="3">
      <x v="1"/>
      <x v="1"/>
      <x v="1"/>
      <x/>
      <x/>
      <x/>
      <x v="5"/>
      <x v="1"/>
      <x v="1"/>
      <x v="1"/>
      <x v="5"/>
      <x/>
      <x v="1"/>
      <x v="5"/>
      <x v="5"/>
      <x v="1"/>
    </i>
    <i>
      <x v="3"/>
      <x v="3"/>
      <x v="3"/>
      <x/>
      <x/>
      <x/>
      <x/>
      <x/>
      <x/>
      <x v="6"/>
      <x/>
      <x/>
      <x/>
      <x v="6"/>
      <x/>
      <x/>
      <x v="6"/>
      <x v="6"/>
      <x/>
    </i>
    <i t="grand">
      <x/>
    </i>
  </rowItem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9">
    <rowHierarchyUsage hierarchyUsage="0"/>
    <rowHierarchyUsage hierarchyUsage="1"/>
    <rowHierarchyUsage hierarchyUsage="2"/>
    <rowHierarchyUsage hierarchyUsage="3"/>
    <rowHierarchyUsage hierarchyUsage="4"/>
    <rowHierarchyUsage hierarchyUsage="5"/>
    <rowHierarchyUsage hierarchyUsage="6"/>
    <rowHierarchyUsage hierarchyUsage="7"/>
    <rowHierarchyUsage hierarchyUsage="8"/>
    <rowHierarchyUsage hierarchyUsage="9"/>
    <rowHierarchyUsage hierarchyUsage="10"/>
    <rowHierarchyUsage hierarchyUsage="11"/>
    <rowHierarchyUsage hierarchyUsage="12"/>
    <rowHierarchyUsage hierarchyUsage="13"/>
    <rowHierarchyUsage hierarchyUsage="14"/>
    <rowHierarchyUsage hierarchyUsage="15"/>
    <rowHierarchyUsage hierarchyUsage="16"/>
    <rowHierarchyUsage hierarchyUsage="17"/>
    <rowHierarchyUsage hierarchyUsage="18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tat 6 export laiton 2012 (2)!$A$2:$S$42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e" xr10:uid="{72DCDB35-291E-48FE-AABA-27116579A5BD}" sourceName="[Plage].[Forme]">
  <pivotTables>
    <pivotTable tabId="4" name="Tableau croisé dynamique1"/>
  </pivotTables>
  <data>
    <olap pivotCacheId="2085793592">
      <levels count="2">
        <level uniqueName="[Plage].[Forme].[(All)]" sourceCaption="(All)" count="0"/>
        <level uniqueName="[Plage].[Forme].[Forme]" sourceCaption="Forme" count="3">
          <ranges>
            <range startItem="0">
              <i n="[Plage].[Forme].&amp;[Rond]" c="Rond"/>
              <i n="[Plage].[Forme].&amp;[Carrée]" c="Carrée" nd="1"/>
              <i n="[Plage].[Forme].&amp;[Hex]" c="Hex" nd="1"/>
            </range>
          </ranges>
        </level>
      </levels>
      <selections count="1">
        <selection n="[Plage].[Forme].&amp;[Rond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t" xr10:uid="{86550E05-665A-4362-9923-4147FC5690D3}" sourceName="[Plage].[Mat]">
  <pivotTables>
    <pivotTable tabId="4" name="Tableau croisé dynamique1"/>
  </pivotTables>
  <data>
    <olap pivotCacheId="2085793592">
      <levels count="2">
        <level uniqueName="[Plage].[Mat].[(All)]" sourceCaption="(All)" count="0"/>
        <level uniqueName="[Plage].[Mat].[Mat]" sourceCaption="Mat" count="1">
          <ranges>
            <range startItem="0">
              <i n="[Plage].[Mat].&amp;[Laiton]" c="Laiton"/>
            </range>
          </ranges>
        </level>
      </levels>
      <selections count="1">
        <selection n="[Plage].[Mat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ille" xr10:uid="{0FC158D2-963C-407A-B15C-EDD428F0479B}" sourceName="[Plage].[Taille]">
  <pivotTables>
    <pivotTable tabId="4" name="Tableau croisé dynamique1"/>
  </pivotTables>
  <data>
    <olap pivotCacheId="2085793592">
      <levels count="2">
        <level uniqueName="[Plage].[Taille].[(All)]" sourceCaption="(All)" count="0"/>
        <level uniqueName="[Plage].[Taille].[Taille]" sourceCaption="Taille" count="8">
          <ranges>
            <range startItem="0">
              <i n="[Plage].[Taille].&amp;[14]" c="14"/>
              <i n="[Plage].[Taille].&amp;[15]" c="15"/>
              <i n="[Plage].[Taille].&amp;[17]" c="17"/>
              <i n="[Plage].[Taille].&amp;[24]" c="24"/>
              <i n="[Plage].[Taille].&amp;[10]" c="10" nd="1"/>
              <i n="[Plage].[Taille].&amp;[21]" c="21" nd="1"/>
              <i n="[Plage].[Taille].&amp;[27]" c="27" nd="1"/>
              <i n="[Plage].[Taille].&amp;[5.5]" c="5.5" nd="1"/>
            </range>
          </ranges>
        </level>
      </levels>
      <selections count="1">
        <selection n="[Plage].[Taille].&amp;[14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tière" xr10:uid="{0345FBDD-E64F-4591-9038-7E624CF833E0}" sourceName="[Plage 1].[Matière]">
  <pivotTables>
    <pivotTable tabId="5" name="Tableau croisé dynamique2"/>
  </pivotTables>
  <data>
    <olap pivotCacheId="2085793592">
      <levels count="2">
        <level uniqueName="[Plage 1].[Matière].[(All)]" sourceCaption="(All)" count="0"/>
        <level uniqueName="[Plage 1].[Matière].[Matière]" sourceCaption="Matière" count="1">
          <ranges>
            <range startItem="0">
              <i n="[Plage 1].[Matière].&amp;[Laiton]" c="Laiton"/>
            </range>
          </ranges>
        </level>
      </levels>
      <selections count="1">
        <selection n="[Plage 1].[Matière].[All]"/>
      </selections>
    </olap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ille1" xr10:uid="{3EA3CC27-24E7-45EE-989E-20756772FDB0}" sourceName="[Plage 1].[Taille]">
  <pivotTables>
    <pivotTable tabId="5" name="Tableau croisé dynamique2"/>
  </pivotTables>
  <data>
    <olap pivotCacheId="2085793592">
      <levels count="2">
        <level uniqueName="[Plage 1].[Taille].[(All)]" sourceCaption="(All)" count="0"/>
        <level uniqueName="[Plage 1].[Taille].[Taille]" sourceCaption="Taille" count="8">
          <ranges>
            <range startItem="0">
              <i n="[Plage 1].[Taille].&amp;[14]" c="14"/>
              <i n="[Plage 1].[Taille].&amp;[15]" c="15"/>
              <i n="[Plage 1].[Taille].&amp;[17]" c="17"/>
              <i n="[Plage 1].[Taille].&amp;[24]" c="24"/>
              <i n="[Plage 1].[Taille].&amp;[10]" c="10" nd="1"/>
              <i n="[Plage 1].[Taille].&amp;[21]" c="21" nd="1"/>
              <i n="[Plage 1].[Taille].&amp;[27]" c="27" nd="1"/>
              <i n="[Plage 1].[Taille].&amp;[5,5]" c="5,5" nd="1"/>
            </range>
          </ranges>
        </level>
      </levels>
      <selections count="1">
        <selection n="[Plage 1].[Taille].&amp;[14]"/>
      </selections>
    </olap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e1" xr10:uid="{280099E3-B86F-489A-A09D-6C56C2B5DBFD}" sourceName="[Plage 1].[Forme]">
  <pivotTables>
    <pivotTable tabId="5" name="Tableau croisé dynamique2"/>
  </pivotTables>
  <data>
    <olap pivotCacheId="2085793592">
      <levels count="2">
        <level uniqueName="[Plage 1].[Forme].[(All)]" sourceCaption="(All)" count="0"/>
        <level uniqueName="[Plage 1].[Forme].[Forme]" sourceCaption="Forme" count="3">
          <ranges>
            <range startItem="0">
              <i n="[Plage 1].[Forme].&amp;[Rond]" c="Rond"/>
              <i n="[Plage 1].[Forme].&amp;[Carrée]" c="Carrée" nd="1"/>
              <i n="[Plage 1].[Forme].&amp;[Hex]" c="Hex" nd="1"/>
            </range>
          </ranges>
        </level>
      </levels>
      <selections count="1">
        <selection n="[Plage 1].[Forme].&amp;[Rond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tière" xr10:uid="{8E2BBE37-E763-4186-A2DB-5201284EE4DF}" cache="Segment_Matière" caption="Matière" level="1" rowHeight="241300"/>
  <slicer name="Taille 1" xr10:uid="{DFCAFA88-B963-4598-BBB3-DCB80387CF26}" cache="Segment_Taille1" caption="Taille" level="1" rowHeight="241300"/>
  <slicer name="Forme 1" xr10:uid="{789E1E8A-4C17-4352-8757-231B2C37238E}" cache="Segment_Forme1" caption="Forme" level="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e" xr10:uid="{67D741D4-ECEA-4937-8E9E-46940BABB8B2}" cache="Segment_Forme" caption="Forme" level="1" rowHeight="241300"/>
  <slicer name="Mat" xr10:uid="{F12E64C4-0728-41FD-8AE1-C7E13B9B4233}" cache="Segment_Mat" caption="Mat" level="1" rowHeight="241300"/>
  <slicer name="Taille" xr10:uid="{3E77082E-CE04-4CA9-B012-2E84C6FBD35C}" cache="Segment_Taille" caption="Taille" level="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7A156-5A61-47D0-AA2A-9BE70C793349}">
  <dimension ref="A15:N22"/>
  <sheetViews>
    <sheetView workbookViewId="0">
      <selection activeCell="D28" sqref="D28"/>
    </sheetView>
  </sheetViews>
  <sheetFormatPr baseColWidth="10" defaultRowHeight="15" x14ac:dyDescent="0.25"/>
  <cols>
    <col min="1" max="2" width="13.140625" customWidth="1"/>
    <col min="3" max="3" width="15.140625" customWidth="1"/>
    <col min="4" max="13" width="10.7109375" bestFit="1" customWidth="1"/>
    <col min="14" max="14" width="18.85546875" bestFit="1" customWidth="1"/>
    <col min="15" max="17" width="10.7109375" bestFit="1" customWidth="1"/>
    <col min="18" max="18" width="12.5703125" bestFit="1" customWidth="1"/>
  </cols>
  <sheetData>
    <row r="15" spans="1:14" x14ac:dyDescent="0.25">
      <c r="A15" s="178" t="s">
        <v>44</v>
      </c>
      <c r="B15" s="178" t="s">
        <v>45</v>
      </c>
      <c r="C15" s="178" t="s">
        <v>83</v>
      </c>
      <c r="D15" s="178" t="s">
        <v>51</v>
      </c>
      <c r="E15" s="178" t="s">
        <v>52</v>
      </c>
      <c r="F15" s="178" t="s">
        <v>53</v>
      </c>
      <c r="G15" s="178" t="s">
        <v>84</v>
      </c>
      <c r="H15" s="178" t="s">
        <v>85</v>
      </c>
      <c r="I15" s="178" t="s">
        <v>86</v>
      </c>
      <c r="J15" s="178" t="s">
        <v>79</v>
      </c>
      <c r="K15" s="178" t="s">
        <v>80</v>
      </c>
      <c r="L15" s="178" t="s">
        <v>81</v>
      </c>
      <c r="M15" s="178" t="s">
        <v>82</v>
      </c>
      <c r="N15" s="178" t="s">
        <v>50</v>
      </c>
    </row>
    <row r="16" spans="1:14" x14ac:dyDescent="0.25">
      <c r="A16" t="s">
        <v>55</v>
      </c>
      <c r="B16">
        <v>682165</v>
      </c>
      <c r="C16" s="179">
        <v>40953</v>
      </c>
      <c r="D16" t="s">
        <v>16</v>
      </c>
      <c r="E16" t="s">
        <v>35</v>
      </c>
      <c r="F16" t="s">
        <v>36</v>
      </c>
      <c r="G16">
        <v>204</v>
      </c>
      <c r="H16">
        <v>37</v>
      </c>
      <c r="I16">
        <v>69</v>
      </c>
      <c r="J16">
        <v>0.76970000000000005</v>
      </c>
      <c r="K16">
        <v>28.478999999999999</v>
      </c>
      <c r="L16">
        <v>6.2300000000000001E-2</v>
      </c>
      <c r="M16">
        <v>2.3050000000000002</v>
      </c>
      <c r="N16">
        <v>0.83209999999999995</v>
      </c>
    </row>
    <row r="17" spans="1:14" x14ac:dyDescent="0.25">
      <c r="H17">
        <v>166.53100000000001</v>
      </c>
      <c r="I17">
        <v>70</v>
      </c>
      <c r="J17">
        <v>0.38519999999999999</v>
      </c>
      <c r="K17">
        <v>64.14</v>
      </c>
      <c r="L17">
        <v>6.6000000000000003E-2</v>
      </c>
      <c r="M17">
        <v>10.992000000000001</v>
      </c>
      <c r="N17">
        <v>0.45119999999999999</v>
      </c>
    </row>
    <row r="18" spans="1:14" x14ac:dyDescent="0.25">
      <c r="B18">
        <v>683038</v>
      </c>
      <c r="C18" s="179">
        <v>40998</v>
      </c>
      <c r="D18" t="s">
        <v>16</v>
      </c>
      <c r="E18" t="s">
        <v>35</v>
      </c>
      <c r="F18" t="s">
        <v>36</v>
      </c>
      <c r="G18">
        <v>200</v>
      </c>
      <c r="H18">
        <v>198.52500000000001</v>
      </c>
      <c r="I18">
        <v>70</v>
      </c>
      <c r="J18">
        <v>0.38519999999999999</v>
      </c>
      <c r="K18">
        <v>76.47</v>
      </c>
      <c r="L18">
        <v>6.6000000000000003E-2</v>
      </c>
      <c r="M18">
        <v>13.105</v>
      </c>
      <c r="N18">
        <v>0.45119999999999999</v>
      </c>
    </row>
    <row r="19" spans="1:14" x14ac:dyDescent="0.25">
      <c r="B19">
        <v>683423</v>
      </c>
      <c r="C19" s="179">
        <v>41019</v>
      </c>
      <c r="D19" t="s">
        <v>16</v>
      </c>
      <c r="E19" t="s">
        <v>35</v>
      </c>
      <c r="F19" t="s">
        <v>36</v>
      </c>
      <c r="G19">
        <v>602</v>
      </c>
      <c r="H19">
        <v>72.456999999999994</v>
      </c>
      <c r="I19">
        <v>69</v>
      </c>
      <c r="J19">
        <v>0.76970000000000005</v>
      </c>
      <c r="K19">
        <v>55.77</v>
      </c>
      <c r="L19">
        <v>6.2300000000000001E-2</v>
      </c>
      <c r="M19">
        <v>4.5129999999999999</v>
      </c>
      <c r="N19">
        <v>0.83209999999999995</v>
      </c>
    </row>
    <row r="20" spans="1:14" x14ac:dyDescent="0.25">
      <c r="H20">
        <v>119.803</v>
      </c>
      <c r="I20">
        <v>69</v>
      </c>
      <c r="J20">
        <v>0.76970000000000005</v>
      </c>
      <c r="K20">
        <v>92.210099999999997</v>
      </c>
      <c r="L20">
        <v>6.2300000000000001E-2</v>
      </c>
      <c r="M20">
        <v>7.468</v>
      </c>
      <c r="N20">
        <v>0.83209999999999995</v>
      </c>
    </row>
    <row r="21" spans="1:14" x14ac:dyDescent="0.25">
      <c r="H21">
        <v>185.84399999999999</v>
      </c>
      <c r="I21">
        <v>70</v>
      </c>
      <c r="J21">
        <v>0.38519999999999999</v>
      </c>
      <c r="K21">
        <v>71.581000000000003</v>
      </c>
      <c r="L21">
        <v>6.6000000000000003E-2</v>
      </c>
      <c r="M21">
        <v>12.27</v>
      </c>
      <c r="N21">
        <v>0.45119999999999999</v>
      </c>
    </row>
    <row r="22" spans="1:14" x14ac:dyDescent="0.25">
      <c r="A22" t="s">
        <v>73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opLeftCell="C2" workbookViewId="0">
      <selection activeCell="L2" sqref="L2:O2"/>
    </sheetView>
  </sheetViews>
  <sheetFormatPr baseColWidth="10" defaultColWidth="11.42578125" defaultRowHeight="12.75" outlineLevelRow="2" x14ac:dyDescent="0.25"/>
  <cols>
    <col min="1" max="1" width="10.85546875" style="152" customWidth="1"/>
    <col min="2" max="2" width="10.5703125" style="51" customWidth="1"/>
    <col min="3" max="3" width="5.5703125" style="50" customWidth="1"/>
    <col min="4" max="4" width="12.85546875" style="50" customWidth="1"/>
    <col min="5" max="5" width="11.7109375" style="50" customWidth="1"/>
    <col min="6" max="6" width="13.5703125" style="50" customWidth="1"/>
    <col min="7" max="7" width="7.85546875" style="50" customWidth="1"/>
    <col min="8" max="8" width="11.42578125" style="50"/>
    <col min="9" max="9" width="9.28515625" style="54" customWidth="1"/>
    <col min="10" max="10" width="15.7109375" style="55" customWidth="1"/>
    <col min="11" max="11" width="5.42578125" style="56" customWidth="1"/>
    <col min="12" max="12" width="8.140625" style="57" customWidth="1"/>
    <col min="13" max="13" width="14.85546875" style="58" customWidth="1"/>
    <col min="14" max="14" width="9.28515625" style="50" customWidth="1"/>
    <col min="15" max="15" width="13.42578125" style="58" customWidth="1"/>
    <col min="16" max="16" width="11.42578125" style="50" customWidth="1"/>
    <col min="17" max="16384" width="11.42578125" style="50"/>
  </cols>
  <sheetData>
    <row r="1" spans="1:16" x14ac:dyDescent="0.25">
      <c r="F1" s="52"/>
      <c r="H1" s="53"/>
    </row>
    <row r="2" spans="1:16" ht="14.25" customHeight="1" x14ac:dyDescent="0.2">
      <c r="A2" s="170" t="s">
        <v>42</v>
      </c>
      <c r="B2" s="170" t="s">
        <v>43</v>
      </c>
      <c r="C2" s="172" t="s">
        <v>44</v>
      </c>
      <c r="D2" s="172" t="s">
        <v>45</v>
      </c>
      <c r="E2" s="172" t="s">
        <v>46</v>
      </c>
      <c r="F2" s="67" t="s">
        <v>51</v>
      </c>
      <c r="G2" s="67" t="s">
        <v>52</v>
      </c>
      <c r="H2" s="67" t="s">
        <v>53</v>
      </c>
      <c r="I2" s="173" t="s">
        <v>47</v>
      </c>
      <c r="J2" s="174" t="s">
        <v>48</v>
      </c>
      <c r="K2" s="171" t="s">
        <v>49</v>
      </c>
      <c r="L2" s="68" t="s">
        <v>79</v>
      </c>
      <c r="M2" s="69" t="s">
        <v>80</v>
      </c>
      <c r="N2" s="70" t="s">
        <v>81</v>
      </c>
      <c r="O2" s="69" t="s">
        <v>82</v>
      </c>
      <c r="P2" s="171" t="s">
        <v>50</v>
      </c>
    </row>
    <row r="3" spans="1:16" ht="27.75" customHeight="1" outlineLevel="2" x14ac:dyDescent="0.25">
      <c r="A3" s="153">
        <v>40170</v>
      </c>
      <c r="B3" s="63" t="s">
        <v>69</v>
      </c>
      <c r="C3" s="87" t="s">
        <v>55</v>
      </c>
      <c r="D3" s="87">
        <v>668161</v>
      </c>
      <c r="E3" s="88">
        <v>40189</v>
      </c>
      <c r="F3" s="71" t="s">
        <v>16</v>
      </c>
      <c r="G3" s="89" t="s">
        <v>35</v>
      </c>
      <c r="H3" s="90">
        <v>24</v>
      </c>
      <c r="I3" s="91">
        <v>50</v>
      </c>
      <c r="J3" s="141">
        <v>19.315000000000001</v>
      </c>
      <c r="K3" s="91">
        <v>77</v>
      </c>
      <c r="L3" s="92">
        <v>0.65969999999999995</v>
      </c>
      <c r="M3" s="141">
        <v>12.742000000000001</v>
      </c>
      <c r="N3" s="73">
        <v>0.06</v>
      </c>
      <c r="O3" s="141">
        <v>1.159</v>
      </c>
      <c r="P3" s="74">
        <v>0.71970000000000001</v>
      </c>
    </row>
    <row r="4" spans="1:16" s="60" customFormat="1" ht="27.75" customHeight="1" outlineLevel="2" x14ac:dyDescent="0.25">
      <c r="A4" s="154">
        <v>40459</v>
      </c>
      <c r="B4" s="62" t="s">
        <v>72</v>
      </c>
      <c r="C4" s="93" t="s">
        <v>55</v>
      </c>
      <c r="D4" s="93">
        <v>673913</v>
      </c>
      <c r="E4" s="94">
        <v>40492</v>
      </c>
      <c r="F4" s="75" t="s">
        <v>16</v>
      </c>
      <c r="G4" s="95" t="s">
        <v>35</v>
      </c>
      <c r="H4" s="96" t="s">
        <v>40</v>
      </c>
      <c r="I4" s="93">
        <v>101</v>
      </c>
      <c r="J4" s="141">
        <v>48.433999999999997</v>
      </c>
      <c r="K4" s="93">
        <v>74</v>
      </c>
      <c r="L4" s="97">
        <v>0.69650000000000001</v>
      </c>
      <c r="M4" s="141">
        <v>33.741</v>
      </c>
      <c r="N4" s="77">
        <v>6.4000000000000001E-2</v>
      </c>
      <c r="O4" s="141">
        <v>3.1019999999999999</v>
      </c>
      <c r="P4" s="77">
        <v>0.76049999999999995</v>
      </c>
    </row>
    <row r="5" spans="1:16" s="60" customFormat="1" ht="27.75" customHeight="1" outlineLevel="2" x14ac:dyDescent="0.25">
      <c r="A5" s="154">
        <v>40591</v>
      </c>
      <c r="B5" s="61" t="s">
        <v>63</v>
      </c>
      <c r="C5" s="98" t="s">
        <v>55</v>
      </c>
      <c r="D5" s="98">
        <v>676492</v>
      </c>
      <c r="E5" s="99">
        <v>40625</v>
      </c>
      <c r="F5" s="75" t="s">
        <v>16</v>
      </c>
      <c r="G5" s="95" t="s">
        <v>21</v>
      </c>
      <c r="H5" s="96" t="s">
        <v>30</v>
      </c>
      <c r="I5" s="93">
        <v>642</v>
      </c>
      <c r="J5" s="141">
        <v>107.87</v>
      </c>
      <c r="K5" s="93">
        <v>72</v>
      </c>
      <c r="L5" s="97">
        <v>0.82310000000000005</v>
      </c>
      <c r="M5" s="141">
        <v>88.795000000000002</v>
      </c>
      <c r="N5" s="77">
        <v>0.06</v>
      </c>
      <c r="O5" s="141">
        <v>6.4720000000000004</v>
      </c>
      <c r="P5" s="77">
        <v>0.8831</v>
      </c>
    </row>
    <row r="6" spans="1:16" ht="27.75" customHeight="1" outlineLevel="2" x14ac:dyDescent="0.25">
      <c r="A6" s="155">
        <v>40737</v>
      </c>
      <c r="B6" s="61" t="s">
        <v>68</v>
      </c>
      <c r="C6" s="98" t="s">
        <v>55</v>
      </c>
      <c r="D6" s="98">
        <v>679098</v>
      </c>
      <c r="E6" s="99">
        <v>40764</v>
      </c>
      <c r="F6" s="75" t="s">
        <v>16</v>
      </c>
      <c r="G6" s="95" t="s">
        <v>35</v>
      </c>
      <c r="H6" s="96">
        <v>15</v>
      </c>
      <c r="I6" s="93">
        <v>300</v>
      </c>
      <c r="J6" s="141">
        <v>300</v>
      </c>
      <c r="K6" s="93">
        <v>74</v>
      </c>
      <c r="L6" s="97">
        <v>0.69650000000000001</v>
      </c>
      <c r="M6" s="141">
        <v>208.95</v>
      </c>
      <c r="N6" s="77">
        <v>6.4000000000000001E-2</v>
      </c>
      <c r="O6" s="141">
        <v>19.2</v>
      </c>
      <c r="P6" s="77">
        <v>0.76049999999999995</v>
      </c>
    </row>
    <row r="7" spans="1:16" ht="27.75" customHeight="1" outlineLevel="2" x14ac:dyDescent="0.25">
      <c r="A7" s="155">
        <v>40837</v>
      </c>
      <c r="B7" s="61" t="s">
        <v>65</v>
      </c>
      <c r="C7" s="98" t="s">
        <v>55</v>
      </c>
      <c r="D7" s="98">
        <v>680290</v>
      </c>
      <c r="E7" s="99">
        <v>40849</v>
      </c>
      <c r="F7" s="75" t="s">
        <v>16</v>
      </c>
      <c r="G7" s="95" t="s">
        <v>21</v>
      </c>
      <c r="H7" s="96">
        <v>27</v>
      </c>
      <c r="I7" s="93">
        <v>180</v>
      </c>
      <c r="J7" s="160">
        <v>86.953000000000003</v>
      </c>
      <c r="K7" s="93">
        <v>76</v>
      </c>
      <c r="L7" s="97">
        <v>0.69350000000000001</v>
      </c>
      <c r="M7" s="141">
        <v>60.304000000000002</v>
      </c>
      <c r="N7" s="77">
        <v>6.13E-2</v>
      </c>
      <c r="O7" s="141">
        <v>5.3319999999999999</v>
      </c>
      <c r="P7" s="77">
        <v>0.75480000000000003</v>
      </c>
    </row>
    <row r="8" spans="1:16" ht="27.75" customHeight="1" outlineLevel="2" x14ac:dyDescent="0.25">
      <c r="A8" s="154">
        <v>40941</v>
      </c>
      <c r="B8" s="61" t="s">
        <v>64</v>
      </c>
      <c r="C8" s="98" t="s">
        <v>55</v>
      </c>
      <c r="D8" s="98">
        <v>682165</v>
      </c>
      <c r="E8" s="99">
        <v>40953</v>
      </c>
      <c r="F8" s="75" t="s">
        <v>16</v>
      </c>
      <c r="G8" s="95" t="s">
        <v>21</v>
      </c>
      <c r="H8" s="96" t="s">
        <v>30</v>
      </c>
      <c r="I8" s="93">
        <v>252</v>
      </c>
      <c r="J8" s="161">
        <v>252</v>
      </c>
      <c r="K8" s="93">
        <v>72</v>
      </c>
      <c r="L8" s="97">
        <v>0.82310000000000005</v>
      </c>
      <c r="M8" s="141">
        <v>207.428</v>
      </c>
      <c r="N8" s="77">
        <v>0.06</v>
      </c>
      <c r="O8" s="141">
        <v>15.12</v>
      </c>
      <c r="P8" s="77">
        <v>0.8831</v>
      </c>
    </row>
    <row r="9" spans="1:16" ht="27.75" customHeight="1" outlineLevel="2" x14ac:dyDescent="0.25">
      <c r="A9" s="154">
        <v>40941</v>
      </c>
      <c r="B9" s="61" t="s">
        <v>64</v>
      </c>
      <c r="C9" s="98" t="s">
        <v>55</v>
      </c>
      <c r="D9" s="98">
        <v>682165</v>
      </c>
      <c r="E9" s="99">
        <v>40953</v>
      </c>
      <c r="F9" s="75" t="s">
        <v>16</v>
      </c>
      <c r="G9" s="95" t="s">
        <v>35</v>
      </c>
      <c r="H9" s="96">
        <v>14</v>
      </c>
      <c r="I9" s="93">
        <v>204</v>
      </c>
      <c r="J9" s="161">
        <v>37</v>
      </c>
      <c r="K9" s="93">
        <v>69</v>
      </c>
      <c r="L9" s="97">
        <v>0.76970000000000005</v>
      </c>
      <c r="M9" s="141">
        <v>28.478999999999999</v>
      </c>
      <c r="N9" s="77">
        <v>6.2300000000000001E-2</v>
      </c>
      <c r="O9" s="141">
        <v>2.3050000000000002</v>
      </c>
      <c r="P9" s="77">
        <v>0.83209999999999995</v>
      </c>
    </row>
    <row r="10" spans="1:16" ht="27.75" customHeight="1" outlineLevel="2" x14ac:dyDescent="0.25">
      <c r="A10" s="154">
        <v>40941</v>
      </c>
      <c r="B10" s="62" t="s">
        <v>64</v>
      </c>
      <c r="C10" s="93" t="s">
        <v>55</v>
      </c>
      <c r="D10" s="93">
        <v>682165</v>
      </c>
      <c r="E10" s="94">
        <v>40953</v>
      </c>
      <c r="F10" s="75" t="s">
        <v>16</v>
      </c>
      <c r="G10" s="95" t="s">
        <v>35</v>
      </c>
      <c r="H10" s="96" t="s">
        <v>36</v>
      </c>
      <c r="I10" s="93">
        <v>204</v>
      </c>
      <c r="J10" s="161">
        <v>166.53100000000001</v>
      </c>
      <c r="K10" s="93">
        <v>70</v>
      </c>
      <c r="L10" s="97">
        <v>0.38519999999999999</v>
      </c>
      <c r="M10" s="141">
        <v>64.14</v>
      </c>
      <c r="N10" s="77">
        <v>6.6000000000000003E-2</v>
      </c>
      <c r="O10" s="141">
        <v>10.992000000000001</v>
      </c>
      <c r="P10" s="77">
        <v>0.45119999999999999</v>
      </c>
    </row>
    <row r="11" spans="1:16" ht="27.75" customHeight="1" outlineLevel="2" x14ac:dyDescent="0.25">
      <c r="A11" s="154">
        <v>40969</v>
      </c>
      <c r="B11" s="61" t="s">
        <v>66</v>
      </c>
      <c r="C11" s="98" t="s">
        <v>55</v>
      </c>
      <c r="D11" s="98">
        <v>683038</v>
      </c>
      <c r="E11" s="99">
        <v>40998</v>
      </c>
      <c r="F11" s="75" t="s">
        <v>16</v>
      </c>
      <c r="G11" s="95" t="s">
        <v>35</v>
      </c>
      <c r="H11" s="96" t="s">
        <v>36</v>
      </c>
      <c r="I11" s="93">
        <v>200</v>
      </c>
      <c r="J11" s="161">
        <v>198.52500000000001</v>
      </c>
      <c r="K11" s="93">
        <v>70</v>
      </c>
      <c r="L11" s="97">
        <v>0.38519999999999999</v>
      </c>
      <c r="M11" s="141">
        <v>76.47</v>
      </c>
      <c r="N11" s="77">
        <v>6.6000000000000003E-2</v>
      </c>
      <c r="O11" s="141">
        <v>13.105</v>
      </c>
      <c r="P11" s="77">
        <v>0.45119999999999999</v>
      </c>
    </row>
    <row r="12" spans="1:16" ht="27.75" customHeight="1" outlineLevel="2" x14ac:dyDescent="0.25">
      <c r="A12" s="166">
        <v>41012</v>
      </c>
      <c r="B12" s="167" t="s">
        <v>67</v>
      </c>
      <c r="C12" s="168" t="s">
        <v>55</v>
      </c>
      <c r="D12" s="168">
        <v>683423</v>
      </c>
      <c r="E12" s="169">
        <v>41019</v>
      </c>
      <c r="F12" s="75" t="s">
        <v>16</v>
      </c>
      <c r="G12" s="95" t="s">
        <v>35</v>
      </c>
      <c r="H12" s="96" t="s">
        <v>36</v>
      </c>
      <c r="I12" s="93">
        <v>602</v>
      </c>
      <c r="J12" s="161">
        <f>40.306+79.497</f>
        <v>119.803</v>
      </c>
      <c r="K12" s="93">
        <v>69</v>
      </c>
      <c r="L12" s="97">
        <v>0.76970000000000005</v>
      </c>
      <c r="M12" s="141">
        <f>31.0211+61.189</f>
        <v>92.210099999999997</v>
      </c>
      <c r="N12" s="77">
        <v>6.2300000000000001E-2</v>
      </c>
      <c r="O12" s="141">
        <f>2.517+4.951</f>
        <v>7.468</v>
      </c>
      <c r="P12" s="77">
        <v>0.83209999999999995</v>
      </c>
    </row>
    <row r="13" spans="1:16" ht="27.75" customHeight="1" outlineLevel="2" x14ac:dyDescent="0.25">
      <c r="A13" s="154">
        <v>41012</v>
      </c>
      <c r="B13" s="62" t="s">
        <v>67</v>
      </c>
      <c r="C13" s="93" t="s">
        <v>55</v>
      </c>
      <c r="D13" s="93">
        <v>683423</v>
      </c>
      <c r="E13" s="94">
        <v>41019</v>
      </c>
      <c r="F13" s="75" t="s">
        <v>16</v>
      </c>
      <c r="G13" s="95" t="s">
        <v>35</v>
      </c>
      <c r="H13" s="96" t="s">
        <v>36</v>
      </c>
      <c r="I13" s="93">
        <v>602</v>
      </c>
      <c r="J13" s="161">
        <v>72.456999999999994</v>
      </c>
      <c r="K13" s="93">
        <v>69</v>
      </c>
      <c r="L13" s="97">
        <v>0.76970000000000005</v>
      </c>
      <c r="M13" s="141">
        <v>55.77</v>
      </c>
      <c r="N13" s="77">
        <v>6.2300000000000001E-2</v>
      </c>
      <c r="O13" s="141">
        <v>4.5129999999999999</v>
      </c>
      <c r="P13" s="77">
        <v>0.83209999999999995</v>
      </c>
    </row>
    <row r="14" spans="1:16" ht="27.75" customHeight="1" outlineLevel="2" x14ac:dyDescent="0.25">
      <c r="A14" s="154">
        <v>41012</v>
      </c>
      <c r="B14" s="62" t="s">
        <v>67</v>
      </c>
      <c r="C14" s="93" t="s">
        <v>55</v>
      </c>
      <c r="D14" s="93">
        <v>683423</v>
      </c>
      <c r="E14" s="94">
        <v>41019</v>
      </c>
      <c r="F14" s="75" t="s">
        <v>16</v>
      </c>
      <c r="G14" s="95" t="s">
        <v>35</v>
      </c>
      <c r="H14" s="96" t="s">
        <v>36</v>
      </c>
      <c r="I14" s="93">
        <v>602</v>
      </c>
      <c r="J14" s="161">
        <v>185.84399999999999</v>
      </c>
      <c r="K14" s="93">
        <v>70</v>
      </c>
      <c r="L14" s="97">
        <v>0.38519999999999999</v>
      </c>
      <c r="M14" s="141">
        <v>71.581000000000003</v>
      </c>
      <c r="N14" s="77">
        <v>6.6000000000000003E-2</v>
      </c>
      <c r="O14" s="141">
        <v>12.27</v>
      </c>
      <c r="P14" s="77">
        <v>0.45119999999999999</v>
      </c>
    </row>
    <row r="15" spans="1:16" ht="27.75" customHeight="1" outlineLevel="2" x14ac:dyDescent="0.25">
      <c r="A15" s="154">
        <v>41012</v>
      </c>
      <c r="B15" s="61" t="s">
        <v>67</v>
      </c>
      <c r="C15" s="98" t="s">
        <v>55</v>
      </c>
      <c r="D15" s="98">
        <v>683423</v>
      </c>
      <c r="E15" s="99">
        <v>41019</v>
      </c>
      <c r="F15" s="75" t="s">
        <v>16</v>
      </c>
      <c r="G15" s="95" t="s">
        <v>35</v>
      </c>
      <c r="H15" s="96">
        <v>17</v>
      </c>
      <c r="I15" s="93">
        <v>59</v>
      </c>
      <c r="J15" s="161">
        <v>54.56</v>
      </c>
      <c r="K15" s="93">
        <v>79</v>
      </c>
      <c r="L15" s="97">
        <v>0.87990000000000002</v>
      </c>
      <c r="M15" s="141">
        <v>48.009</v>
      </c>
      <c r="N15" s="77">
        <v>6.0699999999999997E-2</v>
      </c>
      <c r="O15" s="141">
        <v>3.3119999999999998</v>
      </c>
      <c r="P15" s="77">
        <v>0.94059999999999999</v>
      </c>
    </row>
    <row r="16" spans="1:16" ht="27.75" customHeight="1" outlineLevel="2" x14ac:dyDescent="0.25">
      <c r="A16" s="154">
        <v>41121</v>
      </c>
      <c r="B16" s="61" t="s">
        <v>61</v>
      </c>
      <c r="C16" s="98" t="s">
        <v>55</v>
      </c>
      <c r="D16" s="98">
        <v>685427</v>
      </c>
      <c r="E16" s="99">
        <v>41145</v>
      </c>
      <c r="F16" s="75" t="s">
        <v>16</v>
      </c>
      <c r="G16" s="95" t="s">
        <v>21</v>
      </c>
      <c r="H16" s="96">
        <v>24</v>
      </c>
      <c r="I16" s="93">
        <v>285</v>
      </c>
      <c r="J16" s="161">
        <v>285</v>
      </c>
      <c r="K16" s="91">
        <v>72</v>
      </c>
      <c r="L16" s="97">
        <v>0.82310000000000005</v>
      </c>
      <c r="M16" s="141">
        <v>234.59399999999999</v>
      </c>
      <c r="N16" s="77">
        <v>0.06</v>
      </c>
      <c r="O16" s="141">
        <v>17.102</v>
      </c>
      <c r="P16" s="77">
        <v>0.8831</v>
      </c>
    </row>
    <row r="17" spans="1:17" ht="27.75" customHeight="1" outlineLevel="2" x14ac:dyDescent="0.25">
      <c r="A17" s="156">
        <v>41081</v>
      </c>
      <c r="B17" s="66" t="s">
        <v>54</v>
      </c>
      <c r="C17" s="80" t="s">
        <v>55</v>
      </c>
      <c r="D17" s="81">
        <v>684890</v>
      </c>
      <c r="E17" s="80">
        <v>41104</v>
      </c>
      <c r="F17" s="71" t="s">
        <v>16</v>
      </c>
      <c r="G17" s="89" t="s">
        <v>17</v>
      </c>
      <c r="H17" s="100">
        <v>5.5</v>
      </c>
      <c r="I17" s="100">
        <v>121</v>
      </c>
      <c r="J17" s="161">
        <v>17.423999999999999</v>
      </c>
      <c r="K17" s="91">
        <v>80</v>
      </c>
      <c r="L17" s="77">
        <v>0.61839999999999995</v>
      </c>
      <c r="M17" s="141">
        <v>10.778</v>
      </c>
      <c r="N17" s="77">
        <v>6.0299999999999999E-2</v>
      </c>
      <c r="O17" s="141">
        <v>1.0429999999999999</v>
      </c>
      <c r="P17" s="77">
        <v>0.67879999999999996</v>
      </c>
    </row>
    <row r="18" spans="1:17" ht="27.75" customHeight="1" outlineLevel="2" x14ac:dyDescent="0.25">
      <c r="A18" s="157">
        <v>40631</v>
      </c>
      <c r="B18" s="65" t="s">
        <v>56</v>
      </c>
      <c r="C18" s="82" t="s">
        <v>55</v>
      </c>
      <c r="D18" s="83">
        <v>676969</v>
      </c>
      <c r="E18" s="82">
        <v>40651</v>
      </c>
      <c r="F18" s="84" t="s">
        <v>16</v>
      </c>
      <c r="G18" s="101" t="s">
        <v>17</v>
      </c>
      <c r="H18" s="102">
        <v>5.5</v>
      </c>
      <c r="I18" s="102">
        <v>120</v>
      </c>
      <c r="J18" s="161">
        <v>120</v>
      </c>
      <c r="K18" s="91">
        <v>80</v>
      </c>
      <c r="L18" s="77">
        <v>0.61839999999999995</v>
      </c>
      <c r="M18" s="141">
        <v>74.215000000000003</v>
      </c>
      <c r="N18" s="77">
        <v>6.0299999999999999E-2</v>
      </c>
      <c r="O18" s="141">
        <v>7.2359999999999998</v>
      </c>
      <c r="P18" s="77">
        <v>0.67879999999999996</v>
      </c>
    </row>
    <row r="19" spans="1:17" ht="27.75" customHeight="1" outlineLevel="2" x14ac:dyDescent="0.25">
      <c r="A19" s="157">
        <v>39955</v>
      </c>
      <c r="B19" s="64" t="s">
        <v>57</v>
      </c>
      <c r="C19" s="103" t="s">
        <v>55</v>
      </c>
      <c r="D19" s="103">
        <v>663948</v>
      </c>
      <c r="E19" s="104">
        <v>39959</v>
      </c>
      <c r="F19" s="84" t="s">
        <v>16</v>
      </c>
      <c r="G19" s="101" t="s">
        <v>21</v>
      </c>
      <c r="H19" s="105">
        <v>10</v>
      </c>
      <c r="I19" s="102">
        <v>120</v>
      </c>
      <c r="J19" s="161">
        <v>11.12</v>
      </c>
      <c r="K19" s="91">
        <v>71</v>
      </c>
      <c r="L19" s="97">
        <v>0.64119999999999999</v>
      </c>
      <c r="M19" s="141">
        <v>7.13</v>
      </c>
      <c r="N19" s="77">
        <v>6.2E-2</v>
      </c>
      <c r="O19" s="141">
        <v>0.69</v>
      </c>
      <c r="P19" s="77">
        <v>0.70320000000000005</v>
      </c>
    </row>
    <row r="20" spans="1:17" ht="27.75" customHeight="1" outlineLevel="2" x14ac:dyDescent="0.25">
      <c r="A20" s="158">
        <v>40718</v>
      </c>
      <c r="B20" s="64" t="s">
        <v>58</v>
      </c>
      <c r="C20" s="103" t="s">
        <v>55</v>
      </c>
      <c r="D20" s="103">
        <v>678584</v>
      </c>
      <c r="E20" s="104">
        <v>40733</v>
      </c>
      <c r="F20" s="84" t="s">
        <v>16</v>
      </c>
      <c r="G20" s="101" t="s">
        <v>21</v>
      </c>
      <c r="H20" s="105" t="s">
        <v>22</v>
      </c>
      <c r="I20" s="102">
        <v>202</v>
      </c>
      <c r="J20" s="161">
        <v>60.94</v>
      </c>
      <c r="K20" s="91">
        <v>73</v>
      </c>
      <c r="L20" s="97">
        <v>0.80179999999999996</v>
      </c>
      <c r="M20" s="141">
        <v>48.862000000000002</v>
      </c>
      <c r="N20" s="77">
        <v>6.0999999999999999E-2</v>
      </c>
      <c r="O20" s="141">
        <v>3.72</v>
      </c>
      <c r="P20" s="77">
        <v>0.86280000000000001</v>
      </c>
    </row>
    <row r="21" spans="1:17" ht="27.75" customHeight="1" outlineLevel="2" x14ac:dyDescent="0.25">
      <c r="A21" s="156">
        <v>41082</v>
      </c>
      <c r="B21" s="65" t="s">
        <v>59</v>
      </c>
      <c r="C21" s="82" t="s">
        <v>55</v>
      </c>
      <c r="D21" s="83">
        <v>684891</v>
      </c>
      <c r="E21" s="82">
        <v>41104</v>
      </c>
      <c r="F21" s="75" t="s">
        <v>16</v>
      </c>
      <c r="G21" s="106" t="s">
        <v>21</v>
      </c>
      <c r="H21" s="107" t="s">
        <v>22</v>
      </c>
      <c r="I21" s="102">
        <v>518</v>
      </c>
      <c r="J21" s="161">
        <v>205.31800000000001</v>
      </c>
      <c r="K21" s="91">
        <v>78</v>
      </c>
      <c r="L21" s="97">
        <v>0.20749999999999999</v>
      </c>
      <c r="M21" s="141">
        <v>42.603000000000002</v>
      </c>
      <c r="N21" s="77">
        <v>7.2999999999999995E-2</v>
      </c>
      <c r="O21" s="141">
        <v>14.989000000000001</v>
      </c>
      <c r="P21" s="77">
        <v>0.28050000000000003</v>
      </c>
    </row>
    <row r="22" spans="1:17" ht="27.75" customHeight="1" outlineLevel="2" x14ac:dyDescent="0.25">
      <c r="A22" s="155">
        <v>40843</v>
      </c>
      <c r="B22" s="61" t="s">
        <v>60</v>
      </c>
      <c r="C22" s="98" t="s">
        <v>55</v>
      </c>
      <c r="D22" s="98">
        <v>680996</v>
      </c>
      <c r="E22" s="99">
        <v>40889</v>
      </c>
      <c r="F22" s="75" t="s">
        <v>16</v>
      </c>
      <c r="G22" s="95" t="s">
        <v>21</v>
      </c>
      <c r="H22" s="96" t="s">
        <v>28</v>
      </c>
      <c r="I22" s="93">
        <v>1504</v>
      </c>
      <c r="J22" s="162">
        <v>1146.472</v>
      </c>
      <c r="K22" s="93">
        <v>68</v>
      </c>
      <c r="L22" s="97">
        <v>0.68920000000000003</v>
      </c>
      <c r="M22" s="141">
        <v>790.14</v>
      </c>
      <c r="N22" s="77">
        <v>6.2E-2</v>
      </c>
      <c r="O22" s="141">
        <v>71.094999999999999</v>
      </c>
      <c r="P22" s="77">
        <v>0.75119999999999998</v>
      </c>
    </row>
    <row r="23" spans="1:17" ht="27.75" customHeight="1" outlineLevel="2" x14ac:dyDescent="0.25">
      <c r="A23" s="155">
        <v>41121</v>
      </c>
      <c r="B23" s="62" t="s">
        <v>74</v>
      </c>
      <c r="C23" s="98" t="s">
        <v>55</v>
      </c>
      <c r="D23" s="98">
        <v>685427</v>
      </c>
      <c r="E23" s="99">
        <v>41145</v>
      </c>
      <c r="F23" s="75" t="s">
        <v>16</v>
      </c>
      <c r="G23" s="95" t="s">
        <v>21</v>
      </c>
      <c r="H23" s="96" t="s">
        <v>28</v>
      </c>
      <c r="I23" s="93">
        <v>505</v>
      </c>
      <c r="J23" s="141">
        <v>505</v>
      </c>
      <c r="K23" s="93">
        <v>68</v>
      </c>
      <c r="L23" s="97">
        <v>0.68920000000000003</v>
      </c>
      <c r="M23" s="141">
        <v>348.036</v>
      </c>
      <c r="N23" s="77">
        <v>6.2E-2</v>
      </c>
      <c r="O23" s="141">
        <v>31.326000000000001</v>
      </c>
      <c r="P23" s="77">
        <v>0.75119999999999998</v>
      </c>
    </row>
    <row r="24" spans="1:17" ht="27.75" customHeight="1" outlineLevel="2" x14ac:dyDescent="0.25">
      <c r="A24" s="154">
        <v>41213</v>
      </c>
      <c r="B24" s="59" t="s">
        <v>62</v>
      </c>
      <c r="C24" s="85" t="s">
        <v>55</v>
      </c>
      <c r="D24" s="86">
        <v>686700</v>
      </c>
      <c r="E24" s="85">
        <v>41232</v>
      </c>
      <c r="F24" s="75" t="s">
        <v>16</v>
      </c>
      <c r="G24" s="95" t="s">
        <v>21</v>
      </c>
      <c r="H24" s="96">
        <v>21</v>
      </c>
      <c r="I24" s="93">
        <v>358</v>
      </c>
      <c r="J24" s="141">
        <v>358</v>
      </c>
      <c r="K24" s="93">
        <v>68</v>
      </c>
      <c r="L24" s="97">
        <v>0.68920000000000003</v>
      </c>
      <c r="M24" s="141">
        <v>246.732</v>
      </c>
      <c r="N24" s="77">
        <v>6.2E-2</v>
      </c>
      <c r="O24" s="141">
        <v>22.193000000000001</v>
      </c>
      <c r="P24" s="77">
        <v>0.75119999999999998</v>
      </c>
      <c r="Q24" s="50" t="s">
        <v>70</v>
      </c>
    </row>
    <row r="25" spans="1:17" ht="27.75" customHeight="1" outlineLevel="2" thickBot="1" x14ac:dyDescent="0.3">
      <c r="A25" s="154">
        <v>41213</v>
      </c>
      <c r="B25" s="61" t="s">
        <v>71</v>
      </c>
      <c r="C25" s="98" t="s">
        <v>55</v>
      </c>
      <c r="D25" s="98">
        <v>686724</v>
      </c>
      <c r="E25" s="99">
        <v>41233</v>
      </c>
      <c r="F25" s="75" t="s">
        <v>16</v>
      </c>
      <c r="G25" s="95" t="s">
        <v>35</v>
      </c>
      <c r="H25" s="96" t="s">
        <v>30</v>
      </c>
      <c r="I25" s="108">
        <v>35</v>
      </c>
      <c r="J25" s="160">
        <v>35</v>
      </c>
      <c r="K25" s="93">
        <v>77</v>
      </c>
      <c r="L25" s="97">
        <v>0.65969999999999995</v>
      </c>
      <c r="M25" s="160">
        <v>23.09</v>
      </c>
      <c r="N25" s="77">
        <v>0.06</v>
      </c>
      <c r="O25" s="160">
        <v>2.1</v>
      </c>
      <c r="P25" s="77">
        <v>0.71970000000000001</v>
      </c>
    </row>
    <row r="26" spans="1:17" ht="16.5" thickBot="1" x14ac:dyDescent="0.3">
      <c r="A26" s="159"/>
      <c r="B26" s="113"/>
      <c r="C26" s="114"/>
      <c r="D26" s="114"/>
      <c r="E26" s="115"/>
      <c r="F26" s="116"/>
      <c r="G26" s="117"/>
      <c r="H26" s="118"/>
      <c r="I26" s="119"/>
      <c r="J26" s="163">
        <f>SUBTOTAL(9,J3:J25)</f>
        <v>4393.5659999999998</v>
      </c>
      <c r="K26" s="121"/>
      <c r="L26" s="122"/>
      <c r="M26" s="163">
        <f>SUBTOTAL(9,M3:M25)</f>
        <v>2874.7991000000006</v>
      </c>
      <c r="N26" s="123"/>
      <c r="O26" s="163">
        <f>SUBTOTAL(9,O3:O25)</f>
        <v>275.84400000000005</v>
      </c>
      <c r="P26" s="123"/>
    </row>
    <row r="27" spans="1:17" ht="15" x14ac:dyDescent="0.25">
      <c r="J27" s="140"/>
      <c r="M27" s="138"/>
      <c r="O27" s="138"/>
    </row>
    <row r="28" spans="1:17" x14ac:dyDescent="0.25">
      <c r="M28" s="139"/>
    </row>
  </sheetData>
  <pageMargins left="0.27559055118110237" right="0.23622047244094491" top="0.39370078740157483" bottom="0.15748031496062992" header="0.15748031496062992" footer="0.15748031496062992"/>
  <pageSetup paperSize="9" scale="80" orientation="landscape" r:id="rId1"/>
  <headerFooter>
    <oddHeader>&amp;C&amp;"Times New Roman,Gras"&amp;14ETAT ACHAT MP POUR EXPORT LAITON &amp;R&amp;P/&amp;N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C816-A91B-4F32-8198-948ACD10937E}">
  <dimension ref="A16:S24"/>
  <sheetViews>
    <sheetView workbookViewId="0">
      <selection activeCell="E28" sqref="E28"/>
    </sheetView>
  </sheetViews>
  <sheetFormatPr baseColWidth="10" defaultRowHeight="15" x14ac:dyDescent="0.25"/>
  <cols>
    <col min="1" max="1" width="12.5703125" bestFit="1" customWidth="1"/>
    <col min="2" max="2" width="20.140625" bestFit="1" customWidth="1"/>
    <col min="3" max="3" width="22.140625" bestFit="1" customWidth="1"/>
    <col min="4" max="4" width="12.28515625" bestFit="1" customWidth="1"/>
    <col min="5" max="5" width="25" bestFit="1" customWidth="1"/>
    <col min="6" max="6" width="14.85546875" bestFit="1" customWidth="1"/>
    <col min="7" max="7" width="6.85546875" bestFit="1" customWidth="1"/>
    <col min="8" max="8" width="9" bestFit="1" customWidth="1"/>
    <col min="9" max="9" width="8.140625" bestFit="1" customWidth="1"/>
    <col min="10" max="10" width="12.140625" bestFit="1" customWidth="1"/>
    <col min="11" max="11" width="17.7109375" bestFit="1" customWidth="1"/>
    <col min="12" max="12" width="21.7109375" bestFit="1" customWidth="1"/>
    <col min="13" max="13" width="18" bestFit="1" customWidth="1"/>
    <col min="14" max="14" width="16.85546875" bestFit="1" customWidth="1"/>
    <col min="15" max="15" width="12.28515625" bestFit="1" customWidth="1"/>
    <col min="16" max="16" width="22.28515625" bestFit="1" customWidth="1"/>
    <col min="17" max="17" width="27.85546875" bestFit="1" customWidth="1"/>
    <col min="18" max="18" width="30.85546875" bestFit="1" customWidth="1"/>
    <col min="19" max="19" width="12" bestFit="1" customWidth="1"/>
    <col min="20" max="24" width="22.140625" bestFit="1" customWidth="1"/>
    <col min="25" max="25" width="12.5703125" bestFit="1" customWidth="1"/>
  </cols>
  <sheetData>
    <row r="16" spans="1:19" x14ac:dyDescent="0.25">
      <c r="A16" s="178" t="s">
        <v>0</v>
      </c>
      <c r="B16" s="178" t="s">
        <v>1</v>
      </c>
      <c r="C16" s="178" t="s">
        <v>2</v>
      </c>
      <c r="D16" s="178" t="s">
        <v>3</v>
      </c>
      <c r="E16" s="178" t="s">
        <v>4</v>
      </c>
      <c r="F16" s="178" t="s">
        <v>5</v>
      </c>
      <c r="G16" s="178" t="s">
        <v>76</v>
      </c>
      <c r="H16" s="178" t="s">
        <v>52</v>
      </c>
      <c r="I16" s="178" t="s">
        <v>53</v>
      </c>
      <c r="J16" s="178" t="s">
        <v>6</v>
      </c>
      <c r="K16" s="178" t="s">
        <v>7</v>
      </c>
      <c r="L16" s="178" t="s">
        <v>8</v>
      </c>
      <c r="M16" s="178" t="s">
        <v>9</v>
      </c>
      <c r="N16" s="178" t="s">
        <v>10</v>
      </c>
      <c r="O16" s="178" t="s">
        <v>75</v>
      </c>
      <c r="P16" s="178" t="s">
        <v>78</v>
      </c>
      <c r="Q16" s="178" t="s">
        <v>12</v>
      </c>
      <c r="R16" s="178" t="s">
        <v>13</v>
      </c>
      <c r="S16" s="178" t="s">
        <v>14</v>
      </c>
    </row>
    <row r="17" spans="1:19" x14ac:dyDescent="0.25">
      <c r="A17">
        <v>201200005</v>
      </c>
      <c r="B17">
        <v>530777</v>
      </c>
      <c r="C17" s="179">
        <v>40936</v>
      </c>
      <c r="D17" t="s">
        <v>37</v>
      </c>
      <c r="E17" t="s">
        <v>38</v>
      </c>
      <c r="F17">
        <v>70</v>
      </c>
      <c r="G17" t="s">
        <v>16</v>
      </c>
      <c r="H17" t="s">
        <v>35</v>
      </c>
      <c r="I17" t="s">
        <v>36</v>
      </c>
      <c r="J17">
        <v>4570</v>
      </c>
      <c r="K17">
        <v>0.02</v>
      </c>
      <c r="L17">
        <v>2.405E-3</v>
      </c>
      <c r="M17">
        <v>3.644E-2</v>
      </c>
      <c r="N17">
        <v>166.5308</v>
      </c>
      <c r="O17" t="s">
        <v>77</v>
      </c>
      <c r="P17">
        <v>1.4034999999999999E-2</v>
      </c>
      <c r="Q17">
        <v>64.139949999999999</v>
      </c>
      <c r="R17">
        <v>10.99085</v>
      </c>
      <c r="S17">
        <v>0.45115257958287597</v>
      </c>
    </row>
    <row r="18" spans="1:19" x14ac:dyDescent="0.25">
      <c r="D18" t="s">
        <v>33</v>
      </c>
      <c r="E18" t="s">
        <v>34</v>
      </c>
      <c r="F18">
        <v>69</v>
      </c>
      <c r="G18" t="s">
        <v>16</v>
      </c>
      <c r="H18" t="s">
        <v>35</v>
      </c>
      <c r="I18" t="s">
        <v>36</v>
      </c>
      <c r="J18">
        <v>5644</v>
      </c>
      <c r="K18">
        <v>2.3E-3</v>
      </c>
      <c r="L18">
        <v>8.5400000000000005E-4</v>
      </c>
      <c r="M18">
        <v>1.3697000000000001E-2</v>
      </c>
      <c r="N18">
        <v>77.305868000000004</v>
      </c>
      <c r="O18" t="s">
        <v>77</v>
      </c>
      <c r="P18">
        <v>1.0543E-2</v>
      </c>
      <c r="Q18">
        <v>59.504691999999999</v>
      </c>
      <c r="R18">
        <v>4.8199760000000005</v>
      </c>
      <c r="S18">
        <v>0.83208001752208516</v>
      </c>
    </row>
    <row r="19" spans="1:19" x14ac:dyDescent="0.25">
      <c r="A19">
        <v>201200031</v>
      </c>
      <c r="B19">
        <v>532544</v>
      </c>
      <c r="C19" s="179">
        <v>41006</v>
      </c>
      <c r="D19" t="s">
        <v>37</v>
      </c>
      <c r="E19" t="s">
        <v>38</v>
      </c>
      <c r="F19">
        <v>70</v>
      </c>
      <c r="G19" t="s">
        <v>16</v>
      </c>
      <c r="H19" t="s">
        <v>35</v>
      </c>
      <c r="I19" t="s">
        <v>36</v>
      </c>
      <c r="J19">
        <v>5448</v>
      </c>
      <c r="K19">
        <v>0.02</v>
      </c>
      <c r="L19">
        <v>2.405E-3</v>
      </c>
      <c r="M19">
        <v>3.644E-2</v>
      </c>
      <c r="N19">
        <v>198.52511999999999</v>
      </c>
      <c r="O19" t="s">
        <v>77</v>
      </c>
      <c r="P19">
        <v>1.4034999999999999E-2</v>
      </c>
      <c r="Q19">
        <v>76.462679999999992</v>
      </c>
      <c r="R19">
        <v>13.10244</v>
      </c>
      <c r="S19">
        <v>0.45115257958287597</v>
      </c>
    </row>
    <row r="20" spans="1:19" x14ac:dyDescent="0.25">
      <c r="D20" t="s">
        <v>33</v>
      </c>
      <c r="E20" t="s">
        <v>34</v>
      </c>
      <c r="F20">
        <v>69</v>
      </c>
      <c r="G20" t="s">
        <v>16</v>
      </c>
      <c r="H20" t="s">
        <v>35</v>
      </c>
      <c r="I20" t="s">
        <v>36</v>
      </c>
      <c r="J20">
        <v>5804</v>
      </c>
      <c r="K20">
        <v>2.3E-3</v>
      </c>
      <c r="L20">
        <v>8.5400000000000005E-4</v>
      </c>
      <c r="M20">
        <v>1.3697000000000001E-2</v>
      </c>
      <c r="N20">
        <v>79.497388000000001</v>
      </c>
      <c r="O20" t="s">
        <v>77</v>
      </c>
      <c r="P20">
        <v>1.0543E-2</v>
      </c>
      <c r="Q20">
        <v>61.191572000000001</v>
      </c>
      <c r="R20">
        <v>4.9566160000000004</v>
      </c>
      <c r="S20">
        <v>0.83208001752208516</v>
      </c>
    </row>
    <row r="21" spans="1:19" x14ac:dyDescent="0.25">
      <c r="A21">
        <v>201200052</v>
      </c>
      <c r="B21">
        <v>533762</v>
      </c>
      <c r="C21" s="179">
        <v>41061</v>
      </c>
      <c r="D21" t="s">
        <v>37</v>
      </c>
      <c r="E21" t="s">
        <v>38</v>
      </c>
      <c r="F21">
        <v>70</v>
      </c>
      <c r="G21" t="s">
        <v>16</v>
      </c>
      <c r="H21" t="s">
        <v>35</v>
      </c>
      <c r="I21" t="s">
        <v>36</v>
      </c>
      <c r="J21">
        <v>3000</v>
      </c>
      <c r="K21">
        <v>0.02</v>
      </c>
      <c r="L21">
        <v>2.405E-3</v>
      </c>
      <c r="M21">
        <v>3.644E-2</v>
      </c>
      <c r="N21">
        <v>109.32000000000001</v>
      </c>
      <c r="O21" t="s">
        <v>77</v>
      </c>
      <c r="P21">
        <v>1.4034999999999999E-2</v>
      </c>
      <c r="Q21">
        <v>42.104999999999997</v>
      </c>
      <c r="R21">
        <v>7.2149999999999999</v>
      </c>
      <c r="S21">
        <v>0.45115257958287597</v>
      </c>
    </row>
    <row r="22" spans="1:19" x14ac:dyDescent="0.25">
      <c r="D22" t="s">
        <v>33</v>
      </c>
      <c r="E22" t="s">
        <v>34</v>
      </c>
      <c r="F22">
        <v>69</v>
      </c>
      <c r="G22" t="s">
        <v>16</v>
      </c>
      <c r="H22" t="s">
        <v>35</v>
      </c>
      <c r="I22" t="s">
        <v>36</v>
      </c>
      <c r="J22">
        <v>5290</v>
      </c>
      <c r="K22">
        <v>2.3E-3</v>
      </c>
      <c r="L22">
        <v>8.5400000000000005E-4</v>
      </c>
      <c r="M22">
        <v>1.3697000000000001E-2</v>
      </c>
      <c r="N22">
        <v>72.457130000000006</v>
      </c>
      <c r="O22" t="s">
        <v>77</v>
      </c>
      <c r="P22">
        <v>1.0543E-2</v>
      </c>
      <c r="Q22">
        <v>55.772469999999998</v>
      </c>
      <c r="R22">
        <v>4.5176600000000002</v>
      </c>
      <c r="S22">
        <v>0.83208001752208516</v>
      </c>
    </row>
    <row r="23" spans="1:19" x14ac:dyDescent="0.25">
      <c r="A23">
        <v>201200054</v>
      </c>
      <c r="B23">
        <v>533927</v>
      </c>
      <c r="C23" s="179">
        <v>41068</v>
      </c>
      <c r="D23" t="s">
        <v>37</v>
      </c>
      <c r="E23" t="s">
        <v>38</v>
      </c>
      <c r="F23">
        <v>70</v>
      </c>
      <c r="G23" t="s">
        <v>16</v>
      </c>
      <c r="H23" t="s">
        <v>35</v>
      </c>
      <c r="I23" t="s">
        <v>36</v>
      </c>
      <c r="J23">
        <v>2100</v>
      </c>
      <c r="K23">
        <v>0.02</v>
      </c>
      <c r="L23">
        <v>2.405E-3</v>
      </c>
      <c r="M23">
        <v>3.644E-2</v>
      </c>
      <c r="N23">
        <v>76.524000000000001</v>
      </c>
      <c r="O23" t="s">
        <v>77</v>
      </c>
      <c r="P23">
        <v>1.4034999999999999E-2</v>
      </c>
      <c r="Q23">
        <v>29.473499999999998</v>
      </c>
      <c r="R23">
        <v>5.0505000000000004</v>
      </c>
      <c r="S23">
        <v>0.45115257958287597</v>
      </c>
    </row>
    <row r="24" spans="1:19" x14ac:dyDescent="0.25">
      <c r="A24" t="s">
        <v>73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3"/>
  <sheetViews>
    <sheetView zoomScaleSheetLayoutView="112" workbookViewId="0">
      <pane xSplit="5" ySplit="2" topLeftCell="F25" activePane="bottomRight" state="frozen"/>
      <selection pane="topRight" activeCell="F1" sqref="F1"/>
      <selection pane="bottomLeft" activeCell="A3" sqref="A3"/>
      <selection pane="bottomRight" activeCell="G25" sqref="G25"/>
    </sheetView>
  </sheetViews>
  <sheetFormatPr baseColWidth="10" defaultColWidth="11.42578125" defaultRowHeight="15.75" outlineLevelRow="2" x14ac:dyDescent="0.25"/>
  <cols>
    <col min="1" max="1" width="10.5703125" style="42" customWidth="1"/>
    <col min="2" max="2" width="8" style="43" customWidth="1"/>
    <col min="3" max="3" width="11.85546875" style="44" customWidth="1"/>
    <col min="4" max="4" width="11.85546875" style="45" customWidth="1"/>
    <col min="5" max="5" width="19.140625" style="46" customWidth="1"/>
    <col min="6" max="6" width="5.7109375" style="9" customWidth="1"/>
    <col min="7" max="7" width="7.5703125" style="47" customWidth="1"/>
    <col min="8" max="8" width="7" style="47" customWidth="1"/>
    <col min="9" max="9" width="5.28515625" style="34" customWidth="1"/>
    <col min="10" max="10" width="8.7109375" style="48" customWidth="1"/>
    <col min="11" max="11" width="11" style="9" customWidth="1"/>
    <col min="12" max="12" width="10.85546875" style="9" customWidth="1"/>
    <col min="13" max="13" width="11.5703125" style="9" customWidth="1"/>
    <col min="14" max="14" width="13" style="9" customWidth="1"/>
    <col min="15" max="15" width="6.28515625" style="9" customWidth="1"/>
    <col min="16" max="16" width="10.5703125" style="9" customWidth="1"/>
    <col min="17" max="17" width="12.42578125" style="9" customWidth="1"/>
    <col min="18" max="18" width="10.42578125" style="9" bestFit="1" customWidth="1"/>
    <col min="19" max="19" width="7.42578125" style="49" customWidth="1"/>
    <col min="20" max="16384" width="11.42578125" style="33"/>
  </cols>
  <sheetData>
    <row r="1" spans="1:19" s="9" customFormat="1" ht="16.5" thickBot="1" x14ac:dyDescent="0.25">
      <c r="A1" s="1"/>
      <c r="B1" s="2"/>
      <c r="C1" s="3"/>
      <c r="D1" s="4"/>
      <c r="E1" s="5"/>
      <c r="F1" s="6"/>
      <c r="G1" s="176"/>
      <c r="H1" s="176"/>
      <c r="I1" s="177"/>
      <c r="J1" s="7"/>
      <c r="K1" s="6"/>
      <c r="L1" s="6"/>
      <c r="M1" s="6"/>
      <c r="N1" s="6"/>
      <c r="O1" s="6"/>
      <c r="P1" s="6"/>
      <c r="Q1" s="6"/>
      <c r="R1" s="6"/>
      <c r="S1" s="8"/>
    </row>
    <row r="2" spans="1:19" s="15" customFormat="1" ht="49.5" thickTop="1" thickBo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75" t="s">
        <v>76</v>
      </c>
      <c r="H2" s="175" t="s">
        <v>52</v>
      </c>
      <c r="I2" s="175" t="s">
        <v>53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2" t="s">
        <v>75</v>
      </c>
      <c r="P2" s="11" t="s">
        <v>11</v>
      </c>
      <c r="Q2" s="13" t="s">
        <v>12</v>
      </c>
      <c r="R2" s="13" t="s">
        <v>13</v>
      </c>
      <c r="S2" s="14" t="s">
        <v>14</v>
      </c>
    </row>
    <row r="3" spans="1:19" s="28" customFormat="1" ht="17.25" customHeight="1" outlineLevel="2" thickTop="1" thickBot="1" x14ac:dyDescent="0.25">
      <c r="A3" s="16">
        <v>201100108</v>
      </c>
      <c r="B3" s="35">
        <v>549924</v>
      </c>
      <c r="C3" s="112">
        <v>40894</v>
      </c>
      <c r="D3" s="36">
        <v>70522218</v>
      </c>
      <c r="E3" s="109" t="s">
        <v>27</v>
      </c>
      <c r="F3" s="18">
        <v>68</v>
      </c>
      <c r="G3" s="37" t="s">
        <v>16</v>
      </c>
      <c r="H3" s="20" t="s">
        <v>21</v>
      </c>
      <c r="I3" s="110" t="s">
        <v>28</v>
      </c>
      <c r="J3" s="111">
        <v>10000</v>
      </c>
      <c r="K3" s="21">
        <v>6.0899999999999999E-3</v>
      </c>
      <c r="L3" s="22">
        <v>1.518E-3</v>
      </c>
      <c r="M3" s="22">
        <v>2.4478E-2</v>
      </c>
      <c r="N3" s="23">
        <f>M3*J3</f>
        <v>244.78</v>
      </c>
      <c r="O3" s="24"/>
      <c r="P3" s="25">
        <f>M3-L3-K3</f>
        <v>1.6870000000000003E-2</v>
      </c>
      <c r="Q3" s="26">
        <f t="shared" ref="Q3:Q42" si="0">P3*J3</f>
        <v>168.70000000000002</v>
      </c>
      <c r="R3" s="26">
        <f>J3*L3</f>
        <v>15.18</v>
      </c>
      <c r="S3" s="27">
        <f>(L3+P3)/M3</f>
        <v>0.75120516382057367</v>
      </c>
    </row>
    <row r="4" spans="1:19" s="28" customFormat="1" ht="17.25" customHeight="1" outlineLevel="2" thickTop="1" thickBot="1" x14ac:dyDescent="0.25">
      <c r="A4" s="16">
        <v>201100109</v>
      </c>
      <c r="B4" s="35">
        <v>530024</v>
      </c>
      <c r="C4" s="112">
        <v>40901</v>
      </c>
      <c r="D4" s="36">
        <v>70522218</v>
      </c>
      <c r="E4" s="109" t="s">
        <v>27</v>
      </c>
      <c r="F4" s="18">
        <v>68</v>
      </c>
      <c r="G4" s="37" t="s">
        <v>16</v>
      </c>
      <c r="H4" s="20" t="s">
        <v>21</v>
      </c>
      <c r="I4" s="110" t="s">
        <v>28</v>
      </c>
      <c r="J4" s="111">
        <v>11500</v>
      </c>
      <c r="K4" s="21">
        <v>6.0899999999999999E-3</v>
      </c>
      <c r="L4" s="22">
        <v>1.518E-3</v>
      </c>
      <c r="M4" s="22">
        <v>2.4478E-2</v>
      </c>
      <c r="N4" s="23">
        <f>M4*J4</f>
        <v>281.49700000000001</v>
      </c>
      <c r="O4" s="24"/>
      <c r="P4" s="25">
        <f>M4-L4-K4</f>
        <v>1.6870000000000003E-2</v>
      </c>
      <c r="Q4" s="26">
        <f t="shared" si="0"/>
        <v>194.00500000000002</v>
      </c>
      <c r="R4" s="26">
        <f t="shared" ref="R4:R5" si="1">J4*L4</f>
        <v>17.457000000000001</v>
      </c>
      <c r="S4" s="27">
        <f>(L4+P4)/M4</f>
        <v>0.75120516382057367</v>
      </c>
    </row>
    <row r="5" spans="1:19" s="28" customFormat="1" ht="17.25" customHeight="1" outlineLevel="2" thickTop="1" thickBot="1" x14ac:dyDescent="0.3">
      <c r="A5" s="16">
        <v>201200001</v>
      </c>
      <c r="B5" s="35">
        <v>530298</v>
      </c>
      <c r="C5" s="112">
        <v>40914</v>
      </c>
      <c r="D5" s="38">
        <v>70522218</v>
      </c>
      <c r="E5" s="38" t="s">
        <v>27</v>
      </c>
      <c r="F5" s="18">
        <v>68</v>
      </c>
      <c r="G5" s="19" t="s">
        <v>16</v>
      </c>
      <c r="H5" s="30" t="s">
        <v>21</v>
      </c>
      <c r="I5" s="39" t="s">
        <v>28</v>
      </c>
      <c r="J5" s="40">
        <v>10500</v>
      </c>
      <c r="K5" s="21">
        <v>6.0899999999999999E-3</v>
      </c>
      <c r="L5" s="22">
        <v>1.518E-3</v>
      </c>
      <c r="M5" s="21">
        <v>2.4478E-2</v>
      </c>
      <c r="N5" s="23">
        <f t="shared" ref="N5:N42" si="2">J5*M5</f>
        <v>257.01900000000001</v>
      </c>
      <c r="O5" s="24"/>
      <c r="P5" s="25">
        <f t="shared" ref="P5:P42" si="3">M5-K5-L5</f>
        <v>1.6870000000000003E-2</v>
      </c>
      <c r="Q5" s="26">
        <f t="shared" si="0"/>
        <v>177.13500000000002</v>
      </c>
      <c r="R5" s="26">
        <f t="shared" si="1"/>
        <v>15.939</v>
      </c>
      <c r="S5" s="27">
        <f>(L5+P5)/M5</f>
        <v>0.75120516382057367</v>
      </c>
    </row>
    <row r="6" spans="1:19" ht="15.75" customHeight="1" outlineLevel="2" thickTop="1" thickBot="1" x14ac:dyDescent="0.3">
      <c r="A6" s="16">
        <v>201200005</v>
      </c>
      <c r="B6" s="16">
        <v>530777</v>
      </c>
      <c r="C6" s="112">
        <v>40936</v>
      </c>
      <c r="D6" s="17" t="s">
        <v>19</v>
      </c>
      <c r="E6" s="29" t="s">
        <v>20</v>
      </c>
      <c r="F6" s="18">
        <v>71</v>
      </c>
      <c r="G6" s="19" t="s">
        <v>16</v>
      </c>
      <c r="H6" s="30" t="s">
        <v>21</v>
      </c>
      <c r="I6" s="31" t="s">
        <v>22</v>
      </c>
      <c r="J6" s="32">
        <v>2000</v>
      </c>
      <c r="K6" s="21">
        <v>1.65E-3</v>
      </c>
      <c r="L6" s="22">
        <v>3.4499999999999998E-4</v>
      </c>
      <c r="M6" s="21">
        <v>5.5599999999999998E-3</v>
      </c>
      <c r="N6" s="23">
        <f t="shared" si="2"/>
        <v>11.12</v>
      </c>
      <c r="O6" s="24"/>
      <c r="P6" s="25">
        <f t="shared" si="3"/>
        <v>3.5650000000000005E-3</v>
      </c>
      <c r="Q6" s="26">
        <f t="shared" si="0"/>
        <v>7.1300000000000008</v>
      </c>
      <c r="R6" s="26">
        <f t="shared" ref="R6:R42" si="4">L6*J6</f>
        <v>0.69</v>
      </c>
      <c r="S6" s="27">
        <f t="shared" ref="S6:S42" si="5">(L6+P6)/M6</f>
        <v>0.70323741007194251</v>
      </c>
    </row>
    <row r="7" spans="1:19" ht="15.75" customHeight="1" outlineLevel="2" thickTop="1" thickBot="1" x14ac:dyDescent="0.3">
      <c r="A7" s="16">
        <v>201200005</v>
      </c>
      <c r="B7" s="16">
        <v>530777</v>
      </c>
      <c r="C7" s="112">
        <v>40936</v>
      </c>
      <c r="D7" s="17">
        <v>70522218</v>
      </c>
      <c r="E7" s="29" t="s">
        <v>27</v>
      </c>
      <c r="F7" s="18">
        <v>68</v>
      </c>
      <c r="G7" s="19" t="s">
        <v>16</v>
      </c>
      <c r="H7" s="30" t="s">
        <v>21</v>
      </c>
      <c r="I7" s="31" t="s">
        <v>28</v>
      </c>
      <c r="J7" s="32">
        <v>11567</v>
      </c>
      <c r="K7" s="21">
        <v>6.0899999999999999E-3</v>
      </c>
      <c r="L7" s="22">
        <v>1.518E-3</v>
      </c>
      <c r="M7" s="21">
        <v>2.4478E-2</v>
      </c>
      <c r="N7" s="23">
        <f t="shared" si="2"/>
        <v>283.13702599999999</v>
      </c>
      <c r="O7" s="24"/>
      <c r="P7" s="25">
        <f t="shared" si="3"/>
        <v>1.6870000000000003E-2</v>
      </c>
      <c r="Q7" s="26">
        <f t="shared" si="0"/>
        <v>195.13529000000003</v>
      </c>
      <c r="R7" s="26">
        <f t="shared" si="4"/>
        <v>17.558706000000001</v>
      </c>
      <c r="S7" s="27">
        <f t="shared" si="5"/>
        <v>0.75120516382057367</v>
      </c>
    </row>
    <row r="8" spans="1:19" ht="31.5" outlineLevel="2" thickTop="1" thickBot="1" x14ac:dyDescent="0.3">
      <c r="A8" s="16">
        <v>201200005</v>
      </c>
      <c r="B8" s="16">
        <v>530777</v>
      </c>
      <c r="C8" s="112">
        <v>40936</v>
      </c>
      <c r="D8" s="17" t="s">
        <v>33</v>
      </c>
      <c r="E8" s="29" t="s">
        <v>34</v>
      </c>
      <c r="F8" s="18">
        <v>69</v>
      </c>
      <c r="G8" s="19" t="s">
        <v>16</v>
      </c>
      <c r="H8" s="41" t="s">
        <v>35</v>
      </c>
      <c r="I8" s="31" t="s">
        <v>36</v>
      </c>
      <c r="J8" s="32">
        <v>5644</v>
      </c>
      <c r="K8" s="21">
        <v>2.3E-3</v>
      </c>
      <c r="L8" s="22">
        <v>8.5400000000000005E-4</v>
      </c>
      <c r="M8" s="21">
        <v>1.3697000000000001E-2</v>
      </c>
      <c r="N8" s="23">
        <f t="shared" si="2"/>
        <v>77.305868000000004</v>
      </c>
      <c r="O8" s="24"/>
      <c r="P8" s="25">
        <f t="shared" si="3"/>
        <v>1.0543E-2</v>
      </c>
      <c r="Q8" s="26">
        <f t="shared" si="0"/>
        <v>59.504691999999999</v>
      </c>
      <c r="R8" s="26">
        <f t="shared" si="4"/>
        <v>4.8199760000000005</v>
      </c>
      <c r="S8" s="27">
        <f t="shared" si="5"/>
        <v>0.83208001752208516</v>
      </c>
    </row>
    <row r="9" spans="1:19" s="34" customFormat="1" ht="17.25" customHeight="1" outlineLevel="2" thickTop="1" thickBot="1" x14ac:dyDescent="0.3">
      <c r="A9" s="16">
        <v>201200005</v>
      </c>
      <c r="B9" s="16">
        <v>530777</v>
      </c>
      <c r="C9" s="112">
        <v>40936</v>
      </c>
      <c r="D9" s="17" t="s">
        <v>37</v>
      </c>
      <c r="E9" s="29" t="s">
        <v>38</v>
      </c>
      <c r="F9" s="18">
        <v>70</v>
      </c>
      <c r="G9" s="19" t="s">
        <v>16</v>
      </c>
      <c r="H9" s="41" t="s">
        <v>35</v>
      </c>
      <c r="I9" s="31" t="s">
        <v>36</v>
      </c>
      <c r="J9" s="32">
        <v>4570</v>
      </c>
      <c r="K9" s="21">
        <v>0.02</v>
      </c>
      <c r="L9" s="22">
        <v>2.405E-3</v>
      </c>
      <c r="M9" s="21">
        <v>3.644E-2</v>
      </c>
      <c r="N9" s="23">
        <f t="shared" si="2"/>
        <v>166.5308</v>
      </c>
      <c r="O9" s="24"/>
      <c r="P9" s="25">
        <f t="shared" si="3"/>
        <v>1.4034999999999999E-2</v>
      </c>
      <c r="Q9" s="26">
        <f t="shared" si="0"/>
        <v>64.139949999999999</v>
      </c>
      <c r="R9" s="26">
        <f t="shared" si="4"/>
        <v>10.99085</v>
      </c>
      <c r="S9" s="27">
        <f t="shared" si="5"/>
        <v>0.45115257958287597</v>
      </c>
    </row>
    <row r="10" spans="1:19" ht="17.25" outlineLevel="2" thickTop="1" thickBot="1" x14ac:dyDescent="0.3">
      <c r="A10" s="16">
        <v>201200022</v>
      </c>
      <c r="B10" s="16">
        <v>531783</v>
      </c>
      <c r="C10" s="112">
        <v>40978</v>
      </c>
      <c r="D10" s="17">
        <v>70528225</v>
      </c>
      <c r="E10" s="29" t="s">
        <v>23</v>
      </c>
      <c r="F10" s="18">
        <v>73</v>
      </c>
      <c r="G10" s="19" t="s">
        <v>16</v>
      </c>
      <c r="H10" s="30" t="s">
        <v>21</v>
      </c>
      <c r="I10" s="31" t="s">
        <v>22</v>
      </c>
      <c r="J10" s="32">
        <v>3000</v>
      </c>
      <c r="K10" s="21">
        <v>4.8999999999999998E-4</v>
      </c>
      <c r="L10" s="22">
        <v>2.1800000000000001E-4</v>
      </c>
      <c r="M10" s="21">
        <v>3.5699999999999998E-3</v>
      </c>
      <c r="N10" s="23">
        <f t="shared" si="2"/>
        <v>10.709999999999999</v>
      </c>
      <c r="O10" s="24"/>
      <c r="P10" s="25">
        <f t="shared" si="3"/>
        <v>2.862E-3</v>
      </c>
      <c r="Q10" s="26">
        <f t="shared" si="0"/>
        <v>8.5860000000000003</v>
      </c>
      <c r="R10" s="26">
        <f t="shared" si="4"/>
        <v>0.65400000000000003</v>
      </c>
      <c r="S10" s="27">
        <f t="shared" si="5"/>
        <v>0.86274509803921573</v>
      </c>
    </row>
    <row r="11" spans="1:19" ht="17.25" outlineLevel="2" thickTop="1" thickBot="1" x14ac:dyDescent="0.3">
      <c r="A11" s="16">
        <v>201200022</v>
      </c>
      <c r="B11" s="16">
        <v>531783</v>
      </c>
      <c r="C11" s="112">
        <v>40978</v>
      </c>
      <c r="D11" s="17">
        <v>79453772</v>
      </c>
      <c r="E11" s="29" t="s">
        <v>29</v>
      </c>
      <c r="F11" s="18">
        <v>72</v>
      </c>
      <c r="G11" s="19" t="s">
        <v>16</v>
      </c>
      <c r="H11" s="30" t="s">
        <v>21</v>
      </c>
      <c r="I11" s="31" t="s">
        <v>30</v>
      </c>
      <c r="J11" s="32">
        <v>3724</v>
      </c>
      <c r="K11" s="21">
        <v>3.2000000000000002E-3</v>
      </c>
      <c r="L11" s="22">
        <v>1.6429999999999999E-3</v>
      </c>
      <c r="M11" s="21">
        <v>2.7383000000000001E-2</v>
      </c>
      <c r="N11" s="23">
        <f t="shared" si="2"/>
        <v>101.97429200000001</v>
      </c>
      <c r="O11" s="24"/>
      <c r="P11" s="25">
        <f t="shared" si="3"/>
        <v>2.2540000000000001E-2</v>
      </c>
      <c r="Q11" s="26">
        <f t="shared" si="0"/>
        <v>83.938960000000009</v>
      </c>
      <c r="R11" s="26">
        <f t="shared" si="4"/>
        <v>6.1185320000000001</v>
      </c>
      <c r="S11" s="27">
        <f t="shared" si="5"/>
        <v>0.88313917394003572</v>
      </c>
    </row>
    <row r="12" spans="1:19" ht="14.25" customHeight="1" outlineLevel="2" thickTop="1" thickBot="1" x14ac:dyDescent="0.3">
      <c r="A12" s="16">
        <v>201200024</v>
      </c>
      <c r="B12" s="16">
        <v>532144</v>
      </c>
      <c r="C12" s="112">
        <v>40992</v>
      </c>
      <c r="D12" s="17">
        <v>70528225</v>
      </c>
      <c r="E12" s="29" t="s">
        <v>23</v>
      </c>
      <c r="F12" s="18">
        <v>73</v>
      </c>
      <c r="G12" s="19" t="s">
        <v>16</v>
      </c>
      <c r="H12" s="30" t="s">
        <v>21</v>
      </c>
      <c r="I12" s="31" t="s">
        <v>22</v>
      </c>
      <c r="J12" s="32">
        <v>14070</v>
      </c>
      <c r="K12" s="21">
        <v>4.8999999999999998E-4</v>
      </c>
      <c r="L12" s="22">
        <v>2.1800000000000001E-4</v>
      </c>
      <c r="M12" s="21">
        <v>3.5699999999999998E-3</v>
      </c>
      <c r="N12" s="23">
        <f t="shared" si="2"/>
        <v>50.229900000000001</v>
      </c>
      <c r="O12" s="24"/>
      <c r="P12" s="25">
        <f t="shared" si="3"/>
        <v>2.862E-3</v>
      </c>
      <c r="Q12" s="26">
        <f t="shared" si="0"/>
        <v>40.268340000000002</v>
      </c>
      <c r="R12" s="26">
        <f t="shared" si="4"/>
        <v>3.0672600000000001</v>
      </c>
      <c r="S12" s="27">
        <f t="shared" si="5"/>
        <v>0.86274509803921573</v>
      </c>
    </row>
    <row r="13" spans="1:19" ht="17.25" customHeight="1" outlineLevel="2" thickTop="1" thickBot="1" x14ac:dyDescent="0.3">
      <c r="A13" s="16">
        <v>201200024</v>
      </c>
      <c r="B13" s="16">
        <v>532144</v>
      </c>
      <c r="C13" s="112">
        <v>40992</v>
      </c>
      <c r="D13" s="17">
        <v>79453772</v>
      </c>
      <c r="E13" s="38" t="s">
        <v>29</v>
      </c>
      <c r="F13" s="18">
        <v>72</v>
      </c>
      <c r="G13" s="19" t="s">
        <v>16</v>
      </c>
      <c r="H13" s="30" t="s">
        <v>21</v>
      </c>
      <c r="I13" s="31" t="s">
        <v>30</v>
      </c>
      <c r="J13" s="32">
        <v>200</v>
      </c>
      <c r="K13" s="21">
        <v>3.2000000000000002E-3</v>
      </c>
      <c r="L13" s="22">
        <v>1.6429999999999999E-3</v>
      </c>
      <c r="M13" s="21">
        <v>2.7383000000000001E-2</v>
      </c>
      <c r="N13" s="23">
        <f t="shared" si="2"/>
        <v>5.4766000000000004</v>
      </c>
      <c r="O13" s="24"/>
      <c r="P13" s="25">
        <f t="shared" si="3"/>
        <v>2.2540000000000001E-2</v>
      </c>
      <c r="Q13" s="26">
        <f t="shared" si="0"/>
        <v>4.508</v>
      </c>
      <c r="R13" s="26">
        <f t="shared" si="4"/>
        <v>0.3286</v>
      </c>
      <c r="S13" s="27">
        <f t="shared" si="5"/>
        <v>0.88313917394003572</v>
      </c>
    </row>
    <row r="14" spans="1:19" ht="15" customHeight="1" outlineLevel="2" thickTop="1" thickBot="1" x14ac:dyDescent="0.3">
      <c r="A14" s="16">
        <v>201200024</v>
      </c>
      <c r="B14" s="16">
        <v>532144</v>
      </c>
      <c r="C14" s="112">
        <v>40992</v>
      </c>
      <c r="D14" s="17">
        <v>79451470</v>
      </c>
      <c r="E14" s="29" t="s">
        <v>39</v>
      </c>
      <c r="F14" s="18">
        <v>74</v>
      </c>
      <c r="G14" s="19" t="s">
        <v>16</v>
      </c>
      <c r="H14" s="41" t="s">
        <v>35</v>
      </c>
      <c r="I14" s="31" t="s">
        <v>40</v>
      </c>
      <c r="J14" s="32">
        <v>8000</v>
      </c>
      <c r="K14" s="21">
        <v>7.0000000000000001E-3</v>
      </c>
      <c r="L14" s="22">
        <v>1.8710000000000001E-3</v>
      </c>
      <c r="M14" s="21">
        <v>2.9231E-2</v>
      </c>
      <c r="N14" s="23">
        <f t="shared" si="2"/>
        <v>233.84800000000001</v>
      </c>
      <c r="O14" s="24"/>
      <c r="P14" s="25">
        <f t="shared" si="3"/>
        <v>2.036E-2</v>
      </c>
      <c r="Q14" s="26">
        <f t="shared" si="0"/>
        <v>162.88</v>
      </c>
      <c r="R14" s="26">
        <f t="shared" si="4"/>
        <v>14.968</v>
      </c>
      <c r="S14" s="27">
        <f t="shared" si="5"/>
        <v>0.76052820635626561</v>
      </c>
    </row>
    <row r="15" spans="1:19" ht="15.75" customHeight="1" outlineLevel="2" thickTop="1" thickBot="1" x14ac:dyDescent="0.3">
      <c r="A15" s="16">
        <v>201200031</v>
      </c>
      <c r="B15" s="16">
        <v>532544</v>
      </c>
      <c r="C15" s="112">
        <v>41006</v>
      </c>
      <c r="D15" s="17">
        <v>79453772</v>
      </c>
      <c r="E15" s="38" t="s">
        <v>29</v>
      </c>
      <c r="F15" s="18">
        <v>72</v>
      </c>
      <c r="G15" s="19" t="s">
        <v>16</v>
      </c>
      <c r="H15" s="30" t="s">
        <v>21</v>
      </c>
      <c r="I15" s="31" t="s">
        <v>30</v>
      </c>
      <c r="J15" s="32">
        <v>3315</v>
      </c>
      <c r="K15" s="21">
        <v>3.2000000000000002E-3</v>
      </c>
      <c r="L15" s="22">
        <v>1.6429999999999999E-3</v>
      </c>
      <c r="M15" s="21">
        <v>2.7383000000000001E-2</v>
      </c>
      <c r="N15" s="23">
        <f t="shared" si="2"/>
        <v>90.774645000000007</v>
      </c>
      <c r="O15" s="24"/>
      <c r="P15" s="25">
        <f t="shared" si="3"/>
        <v>2.2540000000000001E-2</v>
      </c>
      <c r="Q15" s="26">
        <f t="shared" si="0"/>
        <v>74.720100000000002</v>
      </c>
      <c r="R15" s="26">
        <f t="shared" si="4"/>
        <v>5.4465449999999995</v>
      </c>
      <c r="S15" s="27">
        <f t="shared" si="5"/>
        <v>0.88313917394003572</v>
      </c>
    </row>
    <row r="16" spans="1:19" ht="15.75" customHeight="1" outlineLevel="2" thickTop="1" thickBot="1" x14ac:dyDescent="0.3">
      <c r="A16" s="16">
        <v>201200031</v>
      </c>
      <c r="B16" s="16">
        <v>532544</v>
      </c>
      <c r="C16" s="112">
        <v>41006</v>
      </c>
      <c r="D16" s="17" t="s">
        <v>37</v>
      </c>
      <c r="E16" s="29" t="s">
        <v>38</v>
      </c>
      <c r="F16" s="18">
        <v>70</v>
      </c>
      <c r="G16" s="19" t="s">
        <v>16</v>
      </c>
      <c r="H16" s="41" t="s">
        <v>35</v>
      </c>
      <c r="I16" s="31" t="s">
        <v>36</v>
      </c>
      <c r="J16" s="32">
        <v>5448</v>
      </c>
      <c r="K16" s="21">
        <v>0.02</v>
      </c>
      <c r="L16" s="22">
        <v>2.405E-3</v>
      </c>
      <c r="M16" s="21">
        <v>3.644E-2</v>
      </c>
      <c r="N16" s="23">
        <f t="shared" si="2"/>
        <v>198.52511999999999</v>
      </c>
      <c r="O16" s="24"/>
      <c r="P16" s="25">
        <f t="shared" si="3"/>
        <v>1.4034999999999999E-2</v>
      </c>
      <c r="Q16" s="26">
        <f t="shared" si="0"/>
        <v>76.462679999999992</v>
      </c>
      <c r="R16" s="26">
        <f t="shared" si="4"/>
        <v>13.10244</v>
      </c>
      <c r="S16" s="27">
        <f t="shared" si="5"/>
        <v>0.45115257958287597</v>
      </c>
    </row>
    <row r="17" spans="1:19" ht="15.75" customHeight="1" outlineLevel="2" thickTop="1" thickBot="1" x14ac:dyDescent="0.3">
      <c r="A17" s="16">
        <v>201200031</v>
      </c>
      <c r="B17" s="16">
        <v>532544</v>
      </c>
      <c r="C17" s="112">
        <v>41006</v>
      </c>
      <c r="D17" s="17" t="s">
        <v>33</v>
      </c>
      <c r="E17" s="29" t="s">
        <v>34</v>
      </c>
      <c r="F17" s="18">
        <v>69</v>
      </c>
      <c r="G17" s="19" t="s">
        <v>16</v>
      </c>
      <c r="H17" s="41" t="s">
        <v>35</v>
      </c>
      <c r="I17" s="31" t="s">
        <v>36</v>
      </c>
      <c r="J17" s="32">
        <v>5804</v>
      </c>
      <c r="K17" s="21">
        <v>2.3E-3</v>
      </c>
      <c r="L17" s="22">
        <v>8.5400000000000005E-4</v>
      </c>
      <c r="M17" s="21">
        <v>1.3697000000000001E-2</v>
      </c>
      <c r="N17" s="23">
        <f t="shared" si="2"/>
        <v>79.497388000000001</v>
      </c>
      <c r="O17" s="24"/>
      <c r="P17" s="25">
        <f t="shared" si="3"/>
        <v>1.0543E-2</v>
      </c>
      <c r="Q17" s="26">
        <f t="shared" si="0"/>
        <v>61.191572000000001</v>
      </c>
      <c r="R17" s="26">
        <f t="shared" si="4"/>
        <v>4.9566160000000004</v>
      </c>
      <c r="S17" s="27">
        <f t="shared" si="5"/>
        <v>0.83208001752208516</v>
      </c>
    </row>
    <row r="18" spans="1:19" ht="15.75" customHeight="1" outlineLevel="2" thickTop="1" thickBot="1" x14ac:dyDescent="0.3">
      <c r="A18" s="16">
        <v>201200031</v>
      </c>
      <c r="B18" s="16">
        <v>532544</v>
      </c>
      <c r="C18" s="112">
        <v>41006</v>
      </c>
      <c r="D18" s="17">
        <v>79451470</v>
      </c>
      <c r="E18" s="29" t="s">
        <v>39</v>
      </c>
      <c r="F18" s="18">
        <v>74</v>
      </c>
      <c r="G18" s="19" t="s">
        <v>16</v>
      </c>
      <c r="H18" s="41" t="s">
        <v>35</v>
      </c>
      <c r="I18" s="31" t="s">
        <v>40</v>
      </c>
      <c r="J18" s="32">
        <v>2600</v>
      </c>
      <c r="K18" s="21">
        <v>7.0000000000000001E-3</v>
      </c>
      <c r="L18" s="22">
        <v>1.8710000000000001E-3</v>
      </c>
      <c r="M18" s="21">
        <v>2.9231E-2</v>
      </c>
      <c r="N18" s="23">
        <f t="shared" si="2"/>
        <v>76.000600000000006</v>
      </c>
      <c r="O18" s="24"/>
      <c r="P18" s="25">
        <f t="shared" si="3"/>
        <v>2.036E-2</v>
      </c>
      <c r="Q18" s="26">
        <f t="shared" si="0"/>
        <v>52.936</v>
      </c>
      <c r="R18" s="26">
        <f t="shared" si="4"/>
        <v>4.8646000000000003</v>
      </c>
      <c r="S18" s="27">
        <f t="shared" si="5"/>
        <v>0.76052820635626561</v>
      </c>
    </row>
    <row r="19" spans="1:19" ht="15.75" customHeight="1" outlineLevel="2" thickTop="1" thickBot="1" x14ac:dyDescent="0.3">
      <c r="A19" s="16">
        <v>201200032</v>
      </c>
      <c r="B19" s="16">
        <v>532858</v>
      </c>
      <c r="C19" s="112">
        <v>41020</v>
      </c>
      <c r="D19" s="17">
        <v>79453772</v>
      </c>
      <c r="E19" s="29" t="s">
        <v>29</v>
      </c>
      <c r="F19" s="18">
        <v>72</v>
      </c>
      <c r="G19" s="19" t="s">
        <v>16</v>
      </c>
      <c r="H19" s="30" t="s">
        <v>21</v>
      </c>
      <c r="I19" s="31" t="s">
        <v>30</v>
      </c>
      <c r="J19" s="32">
        <v>2500</v>
      </c>
      <c r="K19" s="21">
        <v>3.2000000000000002E-3</v>
      </c>
      <c r="L19" s="22">
        <v>1.6429999999999999E-3</v>
      </c>
      <c r="M19" s="21">
        <v>2.7383000000000001E-2</v>
      </c>
      <c r="N19" s="23">
        <f t="shared" si="2"/>
        <v>68.457499999999996</v>
      </c>
      <c r="O19" s="24"/>
      <c r="P19" s="25">
        <f t="shared" si="3"/>
        <v>2.2540000000000001E-2</v>
      </c>
      <c r="Q19" s="26">
        <f t="shared" si="0"/>
        <v>56.35</v>
      </c>
      <c r="R19" s="26">
        <f t="shared" si="4"/>
        <v>4.1074999999999999</v>
      </c>
      <c r="S19" s="27">
        <f t="shared" si="5"/>
        <v>0.88313917394003572</v>
      </c>
    </row>
    <row r="20" spans="1:19" ht="31.5" outlineLevel="2" thickTop="1" thickBot="1" x14ac:dyDescent="0.3">
      <c r="A20" s="16">
        <v>201200032</v>
      </c>
      <c r="B20" s="16">
        <v>532858</v>
      </c>
      <c r="C20" s="112">
        <v>41020</v>
      </c>
      <c r="D20" s="17">
        <v>79451470</v>
      </c>
      <c r="E20" s="29" t="s">
        <v>39</v>
      </c>
      <c r="F20" s="18">
        <v>74</v>
      </c>
      <c r="G20" s="19" t="s">
        <v>16</v>
      </c>
      <c r="H20" s="41" t="s">
        <v>35</v>
      </c>
      <c r="I20" s="31" t="s">
        <v>40</v>
      </c>
      <c r="J20" s="32">
        <v>1320</v>
      </c>
      <c r="K20" s="21">
        <v>7.0000000000000001E-3</v>
      </c>
      <c r="L20" s="22">
        <v>1.8710000000000001E-3</v>
      </c>
      <c r="M20" s="21">
        <v>2.9231E-2</v>
      </c>
      <c r="N20" s="23">
        <f t="shared" si="2"/>
        <v>38.584919999999997</v>
      </c>
      <c r="O20" s="24"/>
      <c r="P20" s="25">
        <f t="shared" si="3"/>
        <v>2.036E-2</v>
      </c>
      <c r="Q20" s="26">
        <f t="shared" si="0"/>
        <v>26.8752</v>
      </c>
      <c r="R20" s="26">
        <f t="shared" si="4"/>
        <v>2.4697200000000001</v>
      </c>
      <c r="S20" s="27">
        <f t="shared" si="5"/>
        <v>0.76052820635626561</v>
      </c>
    </row>
    <row r="21" spans="1:19" ht="31.5" outlineLevel="2" thickTop="1" thickBot="1" x14ac:dyDescent="0.3">
      <c r="A21" s="16">
        <v>201200041</v>
      </c>
      <c r="B21" s="16">
        <v>533170</v>
      </c>
      <c r="C21" s="112">
        <v>41034</v>
      </c>
      <c r="D21" s="17">
        <v>4833000</v>
      </c>
      <c r="E21" s="29" t="s">
        <v>31</v>
      </c>
      <c r="F21" s="18">
        <v>76</v>
      </c>
      <c r="G21" s="19" t="s">
        <v>16</v>
      </c>
      <c r="H21" s="30" t="s">
        <v>21</v>
      </c>
      <c r="I21" s="31" t="s">
        <v>32</v>
      </c>
      <c r="J21" s="32">
        <v>1500</v>
      </c>
      <c r="K21" s="21">
        <v>7.7999999999999996E-3</v>
      </c>
      <c r="L21" s="22">
        <v>1.951E-3</v>
      </c>
      <c r="M21" s="21">
        <v>3.1815999999999997E-2</v>
      </c>
      <c r="N21" s="23">
        <f t="shared" si="2"/>
        <v>47.723999999999997</v>
      </c>
      <c r="O21" s="24"/>
      <c r="P21" s="25">
        <f t="shared" si="3"/>
        <v>2.2064999999999994E-2</v>
      </c>
      <c r="Q21" s="26">
        <f t="shared" si="0"/>
        <v>33.097499999999989</v>
      </c>
      <c r="R21" s="26">
        <f t="shared" si="4"/>
        <v>2.9264999999999999</v>
      </c>
      <c r="S21" s="27">
        <f t="shared" si="5"/>
        <v>0.75484033190847366</v>
      </c>
    </row>
    <row r="22" spans="1:19" ht="31.5" outlineLevel="2" thickTop="1" thickBot="1" x14ac:dyDescent="0.3">
      <c r="A22" s="16">
        <v>201200043</v>
      </c>
      <c r="B22" s="16">
        <v>533472</v>
      </c>
      <c r="C22" s="112">
        <v>41048</v>
      </c>
      <c r="D22" s="17">
        <v>4833000</v>
      </c>
      <c r="E22" s="29" t="s">
        <v>31</v>
      </c>
      <c r="F22" s="18">
        <v>76</v>
      </c>
      <c r="G22" s="19" t="s">
        <v>16</v>
      </c>
      <c r="H22" s="30" t="s">
        <v>21</v>
      </c>
      <c r="I22" s="31" t="s">
        <v>32</v>
      </c>
      <c r="J22" s="32">
        <v>1233</v>
      </c>
      <c r="K22" s="21">
        <v>7.7999999999999996E-3</v>
      </c>
      <c r="L22" s="22">
        <v>1.951E-3</v>
      </c>
      <c r="M22" s="21">
        <v>3.1815999999999997E-2</v>
      </c>
      <c r="N22" s="23">
        <f t="shared" si="2"/>
        <v>39.229127999999996</v>
      </c>
      <c r="O22" s="24"/>
      <c r="P22" s="25">
        <f t="shared" si="3"/>
        <v>2.2064999999999994E-2</v>
      </c>
      <c r="Q22" s="26">
        <f t="shared" si="0"/>
        <v>27.206144999999992</v>
      </c>
      <c r="R22" s="26">
        <f t="shared" si="4"/>
        <v>2.405583</v>
      </c>
      <c r="S22" s="27">
        <f t="shared" si="5"/>
        <v>0.75484033190847366</v>
      </c>
    </row>
    <row r="23" spans="1:19" ht="15.75" customHeight="1" outlineLevel="2" thickTop="1" thickBot="1" x14ac:dyDescent="0.3">
      <c r="A23" s="16">
        <v>201200043</v>
      </c>
      <c r="B23" s="16">
        <v>533472</v>
      </c>
      <c r="C23" s="112">
        <v>41048</v>
      </c>
      <c r="D23" s="17">
        <v>5222042</v>
      </c>
      <c r="E23" s="29" t="s">
        <v>25</v>
      </c>
      <c r="F23" s="18">
        <v>77</v>
      </c>
      <c r="G23" s="19" t="s">
        <v>16</v>
      </c>
      <c r="H23" s="41" t="s">
        <v>35</v>
      </c>
      <c r="I23" s="31" t="s">
        <v>30</v>
      </c>
      <c r="J23" s="32">
        <v>1350</v>
      </c>
      <c r="K23" s="21">
        <v>8.6999999999999994E-3</v>
      </c>
      <c r="L23" s="22">
        <v>1.8619999999999999E-3</v>
      </c>
      <c r="M23" s="21">
        <v>3.1036999999999999E-2</v>
      </c>
      <c r="N23" s="23">
        <f t="shared" si="2"/>
        <v>41.899949999999997</v>
      </c>
      <c r="O23" s="24"/>
      <c r="P23" s="25">
        <f t="shared" si="3"/>
        <v>2.0475E-2</v>
      </c>
      <c r="Q23" s="26">
        <f t="shared" si="0"/>
        <v>27.641249999999999</v>
      </c>
      <c r="R23" s="26">
        <f t="shared" si="4"/>
        <v>2.5137</v>
      </c>
      <c r="S23" s="27">
        <f t="shared" si="5"/>
        <v>0.71968940297064798</v>
      </c>
    </row>
    <row r="24" spans="1:19" ht="17.25" outlineLevel="2" thickTop="1" thickBot="1" x14ac:dyDescent="0.3">
      <c r="A24" s="16">
        <v>201200044</v>
      </c>
      <c r="B24" s="16">
        <v>533599</v>
      </c>
      <c r="C24" s="112">
        <v>41054</v>
      </c>
      <c r="D24" s="17">
        <v>79453772</v>
      </c>
      <c r="E24" s="29" t="s">
        <v>29</v>
      </c>
      <c r="F24" s="18">
        <v>72</v>
      </c>
      <c r="G24" s="19" t="s">
        <v>16</v>
      </c>
      <c r="H24" s="30" t="s">
        <v>21</v>
      </c>
      <c r="I24" s="31" t="s">
        <v>30</v>
      </c>
      <c r="J24" s="32">
        <v>571</v>
      </c>
      <c r="K24" s="21">
        <v>3.2000000000000002E-3</v>
      </c>
      <c r="L24" s="22">
        <v>1.6429999999999999E-3</v>
      </c>
      <c r="M24" s="21">
        <v>2.7383000000000001E-2</v>
      </c>
      <c r="N24" s="23">
        <f t="shared" si="2"/>
        <v>15.635693</v>
      </c>
      <c r="O24" s="24"/>
      <c r="P24" s="25">
        <f t="shared" si="3"/>
        <v>2.2540000000000001E-2</v>
      </c>
      <c r="Q24" s="26">
        <f t="shared" si="0"/>
        <v>12.870340000000001</v>
      </c>
      <c r="R24" s="26">
        <f t="shared" si="4"/>
        <v>0.93815300000000001</v>
      </c>
      <c r="S24" s="27">
        <f t="shared" si="5"/>
        <v>0.88313917394003572</v>
      </c>
    </row>
    <row r="25" spans="1:19" ht="15.75" customHeight="1" outlineLevel="2" thickTop="1" thickBot="1" x14ac:dyDescent="0.3">
      <c r="A25" s="16">
        <v>201200052</v>
      </c>
      <c r="B25" s="16">
        <v>533762</v>
      </c>
      <c r="C25" s="112">
        <v>41061</v>
      </c>
      <c r="D25" s="17" t="s">
        <v>33</v>
      </c>
      <c r="E25" s="29" t="s">
        <v>34</v>
      </c>
      <c r="F25" s="18">
        <v>69</v>
      </c>
      <c r="G25" s="19" t="s">
        <v>16</v>
      </c>
      <c r="H25" s="41" t="s">
        <v>35</v>
      </c>
      <c r="I25" s="31" t="s">
        <v>36</v>
      </c>
      <c r="J25" s="32">
        <v>5290</v>
      </c>
      <c r="K25" s="21">
        <v>2.3E-3</v>
      </c>
      <c r="L25" s="22">
        <v>8.5400000000000005E-4</v>
      </c>
      <c r="M25" s="21">
        <v>1.3697000000000001E-2</v>
      </c>
      <c r="N25" s="23">
        <f t="shared" si="2"/>
        <v>72.457130000000006</v>
      </c>
      <c r="O25" s="24"/>
      <c r="P25" s="25">
        <f t="shared" si="3"/>
        <v>1.0543E-2</v>
      </c>
      <c r="Q25" s="26">
        <f t="shared" si="0"/>
        <v>55.772469999999998</v>
      </c>
      <c r="R25" s="26">
        <f t="shared" si="4"/>
        <v>4.5176600000000002</v>
      </c>
      <c r="S25" s="27">
        <f t="shared" si="5"/>
        <v>0.83208001752208516</v>
      </c>
    </row>
    <row r="26" spans="1:19" ht="15.75" customHeight="1" outlineLevel="2" thickTop="1" thickBot="1" x14ac:dyDescent="0.3">
      <c r="A26" s="16">
        <v>201200052</v>
      </c>
      <c r="B26" s="16">
        <v>533762</v>
      </c>
      <c r="C26" s="112">
        <v>41061</v>
      </c>
      <c r="D26" s="17" t="s">
        <v>37</v>
      </c>
      <c r="E26" s="29" t="s">
        <v>38</v>
      </c>
      <c r="F26" s="18">
        <v>70</v>
      </c>
      <c r="G26" s="19" t="s">
        <v>16</v>
      </c>
      <c r="H26" s="41" t="s">
        <v>35</v>
      </c>
      <c r="I26" s="31" t="s">
        <v>36</v>
      </c>
      <c r="J26" s="32">
        <v>3000</v>
      </c>
      <c r="K26" s="21">
        <v>0.02</v>
      </c>
      <c r="L26" s="22">
        <v>2.405E-3</v>
      </c>
      <c r="M26" s="21">
        <v>3.644E-2</v>
      </c>
      <c r="N26" s="23">
        <f t="shared" si="2"/>
        <v>109.32000000000001</v>
      </c>
      <c r="O26" s="24"/>
      <c r="P26" s="25">
        <f t="shared" si="3"/>
        <v>1.4034999999999999E-2</v>
      </c>
      <c r="Q26" s="26">
        <f t="shared" si="0"/>
        <v>42.104999999999997</v>
      </c>
      <c r="R26" s="26">
        <f t="shared" si="4"/>
        <v>7.2149999999999999</v>
      </c>
      <c r="S26" s="27">
        <f t="shared" si="5"/>
        <v>0.45115257958287597</v>
      </c>
    </row>
    <row r="27" spans="1:19" ht="15.75" customHeight="1" outlineLevel="2" thickTop="1" thickBot="1" x14ac:dyDescent="0.3">
      <c r="A27" s="16">
        <v>201200052</v>
      </c>
      <c r="B27" s="16">
        <v>533762</v>
      </c>
      <c r="C27" s="112">
        <v>41061</v>
      </c>
      <c r="D27" s="17">
        <v>5262091</v>
      </c>
      <c r="E27" s="29" t="s">
        <v>41</v>
      </c>
      <c r="F27" s="18">
        <v>79</v>
      </c>
      <c r="G27" s="19" t="s">
        <v>16</v>
      </c>
      <c r="H27" s="41" t="s">
        <v>35</v>
      </c>
      <c r="I27" s="31" t="s">
        <v>26</v>
      </c>
      <c r="J27" s="32">
        <v>1450</v>
      </c>
      <c r="K27" s="21">
        <v>2.16E-3</v>
      </c>
      <c r="L27" s="22">
        <v>2.2070000000000002E-3</v>
      </c>
      <c r="M27" s="21">
        <v>3.6373000000000003E-2</v>
      </c>
      <c r="N27" s="23">
        <f t="shared" si="2"/>
        <v>52.740850000000002</v>
      </c>
      <c r="O27" s="24"/>
      <c r="P27" s="25">
        <f t="shared" si="3"/>
        <v>3.2006E-2</v>
      </c>
      <c r="Q27" s="26">
        <f t="shared" si="0"/>
        <v>46.408699999999996</v>
      </c>
      <c r="R27" s="26">
        <f t="shared" si="4"/>
        <v>3.2001500000000003</v>
      </c>
      <c r="S27" s="27">
        <f t="shared" si="5"/>
        <v>0.94061529156242263</v>
      </c>
    </row>
    <row r="28" spans="1:19" ht="17.25" customHeight="1" outlineLevel="2" thickTop="1" thickBot="1" x14ac:dyDescent="0.3">
      <c r="A28" s="16">
        <v>201200054</v>
      </c>
      <c r="B28" s="16">
        <v>533927</v>
      </c>
      <c r="C28" s="112">
        <v>41068</v>
      </c>
      <c r="D28" s="17" t="s">
        <v>37</v>
      </c>
      <c r="E28" s="29" t="s">
        <v>38</v>
      </c>
      <c r="F28" s="18">
        <v>70</v>
      </c>
      <c r="G28" s="19" t="s">
        <v>16</v>
      </c>
      <c r="H28" s="41" t="s">
        <v>35</v>
      </c>
      <c r="I28" s="31" t="s">
        <v>36</v>
      </c>
      <c r="J28" s="32">
        <v>2100</v>
      </c>
      <c r="K28" s="21">
        <v>0.02</v>
      </c>
      <c r="L28" s="22">
        <v>2.405E-3</v>
      </c>
      <c r="M28" s="21">
        <v>3.644E-2</v>
      </c>
      <c r="N28" s="23">
        <f t="shared" si="2"/>
        <v>76.524000000000001</v>
      </c>
      <c r="O28" s="24"/>
      <c r="P28" s="25">
        <f t="shared" si="3"/>
        <v>1.4034999999999999E-2</v>
      </c>
      <c r="Q28" s="26">
        <f t="shared" si="0"/>
        <v>29.473499999999998</v>
      </c>
      <c r="R28" s="26">
        <f t="shared" si="4"/>
        <v>5.0505000000000004</v>
      </c>
      <c r="S28" s="27">
        <f t="shared" si="5"/>
        <v>0.45115257958287597</v>
      </c>
    </row>
    <row r="29" spans="1:19" ht="15.75" customHeight="1" outlineLevel="2" thickTop="1" thickBot="1" x14ac:dyDescent="0.3">
      <c r="A29" s="16">
        <v>201200054</v>
      </c>
      <c r="B29" s="16">
        <v>533927</v>
      </c>
      <c r="C29" s="112">
        <v>41068</v>
      </c>
      <c r="D29" s="17">
        <v>5262091</v>
      </c>
      <c r="E29" s="38" t="s">
        <v>41</v>
      </c>
      <c r="F29" s="18">
        <v>79</v>
      </c>
      <c r="G29" s="19" t="s">
        <v>16</v>
      </c>
      <c r="H29" s="41" t="s">
        <v>35</v>
      </c>
      <c r="I29" s="31" t="s">
        <v>26</v>
      </c>
      <c r="J29" s="32">
        <v>50</v>
      </c>
      <c r="K29" s="21">
        <v>2.16E-3</v>
      </c>
      <c r="L29" s="22">
        <v>2.2070000000000002E-3</v>
      </c>
      <c r="M29" s="21">
        <v>3.6373000000000003E-2</v>
      </c>
      <c r="N29" s="23">
        <f t="shared" si="2"/>
        <v>1.8186500000000001</v>
      </c>
      <c r="O29" s="24"/>
      <c r="P29" s="25">
        <f t="shared" si="3"/>
        <v>3.2006E-2</v>
      </c>
      <c r="Q29" s="26">
        <f t="shared" si="0"/>
        <v>1.6003000000000001</v>
      </c>
      <c r="R29" s="26">
        <f t="shared" si="4"/>
        <v>0.11035</v>
      </c>
      <c r="S29" s="27">
        <f t="shared" si="5"/>
        <v>0.94061529156242263</v>
      </c>
    </row>
    <row r="30" spans="1:19" ht="17.25" customHeight="1" outlineLevel="2" thickTop="1" thickBot="1" x14ac:dyDescent="0.3">
      <c r="A30" s="16">
        <v>201200063</v>
      </c>
      <c r="B30" s="16">
        <v>534476</v>
      </c>
      <c r="C30" s="112">
        <v>41096</v>
      </c>
      <c r="D30" s="17">
        <v>470029</v>
      </c>
      <c r="E30" s="29" t="s">
        <v>24</v>
      </c>
      <c r="F30" s="18">
        <v>78</v>
      </c>
      <c r="G30" s="19" t="s">
        <v>16</v>
      </c>
      <c r="H30" s="30" t="s">
        <v>21</v>
      </c>
      <c r="I30" s="31" t="s">
        <v>22</v>
      </c>
      <c r="J30" s="32">
        <v>6155</v>
      </c>
      <c r="K30" s="21">
        <v>2.4E-2</v>
      </c>
      <c r="L30" s="22">
        <v>2.4350000000000001E-3</v>
      </c>
      <c r="M30" s="21">
        <v>3.3357999999999999E-2</v>
      </c>
      <c r="N30" s="23">
        <f t="shared" si="2"/>
        <v>205.31849</v>
      </c>
      <c r="O30" s="24"/>
      <c r="P30" s="25">
        <f t="shared" si="3"/>
        <v>6.9229999999999986E-3</v>
      </c>
      <c r="Q30" s="26">
        <f t="shared" si="0"/>
        <v>42.611064999999989</v>
      </c>
      <c r="R30" s="26">
        <f t="shared" si="4"/>
        <v>14.987425</v>
      </c>
      <c r="S30" s="27">
        <f t="shared" si="5"/>
        <v>0.28053240601954549</v>
      </c>
    </row>
    <row r="31" spans="1:19" ht="15.75" customHeight="1" outlineLevel="2" thickTop="1" thickBot="1" x14ac:dyDescent="0.3">
      <c r="A31" s="16">
        <v>201200064</v>
      </c>
      <c r="B31" s="16">
        <v>534731</v>
      </c>
      <c r="C31" s="112">
        <v>41110</v>
      </c>
      <c r="D31" s="17">
        <v>5222042</v>
      </c>
      <c r="E31" s="29" t="s">
        <v>25</v>
      </c>
      <c r="F31" s="18">
        <v>77</v>
      </c>
      <c r="G31" s="19" t="s">
        <v>16</v>
      </c>
      <c r="H31" s="41" t="s">
        <v>35</v>
      </c>
      <c r="I31" s="31" t="s">
        <v>30</v>
      </c>
      <c r="J31" s="32">
        <v>400</v>
      </c>
      <c r="K31" s="21">
        <v>8.6999999999999994E-3</v>
      </c>
      <c r="L31" s="22">
        <v>1.8619999999999999E-3</v>
      </c>
      <c r="M31" s="21">
        <v>3.1036999999999999E-2</v>
      </c>
      <c r="N31" s="23">
        <f t="shared" si="2"/>
        <v>12.4148</v>
      </c>
      <c r="O31" s="24"/>
      <c r="P31" s="25">
        <f t="shared" si="3"/>
        <v>2.0475E-2</v>
      </c>
      <c r="Q31" s="26">
        <f t="shared" si="0"/>
        <v>8.19</v>
      </c>
      <c r="R31" s="26">
        <f t="shared" si="4"/>
        <v>0.74480000000000002</v>
      </c>
      <c r="S31" s="27">
        <f t="shared" si="5"/>
        <v>0.71968940297064798</v>
      </c>
    </row>
    <row r="32" spans="1:19" ht="17.25" outlineLevel="2" thickTop="1" thickBot="1" x14ac:dyDescent="0.3">
      <c r="A32" s="16">
        <v>201200071</v>
      </c>
      <c r="B32" s="16">
        <v>535247</v>
      </c>
      <c r="C32" s="112">
        <v>41145</v>
      </c>
      <c r="D32" s="17">
        <v>79452313</v>
      </c>
      <c r="E32" s="29" t="s">
        <v>15</v>
      </c>
      <c r="F32" s="18">
        <v>80</v>
      </c>
      <c r="G32" s="19" t="s">
        <v>16</v>
      </c>
      <c r="H32" s="30" t="s">
        <v>17</v>
      </c>
      <c r="I32" s="31" t="s">
        <v>18</v>
      </c>
      <c r="J32" s="32">
        <v>30000</v>
      </c>
      <c r="K32" s="21">
        <v>4.8000000000000001E-4</v>
      </c>
      <c r="L32" s="22">
        <v>9.0000000000000006E-5</v>
      </c>
      <c r="M32" s="21">
        <v>1.4940000000000001E-3</v>
      </c>
      <c r="N32" s="23">
        <f t="shared" si="2"/>
        <v>44.82</v>
      </c>
      <c r="O32" s="24"/>
      <c r="P32" s="25">
        <f t="shared" si="3"/>
        <v>9.2400000000000013E-4</v>
      </c>
      <c r="Q32" s="26">
        <f t="shared" si="0"/>
        <v>27.720000000000002</v>
      </c>
      <c r="R32" s="26">
        <f t="shared" si="4"/>
        <v>2.7</v>
      </c>
      <c r="S32" s="27">
        <f t="shared" si="5"/>
        <v>0.67871485943775101</v>
      </c>
    </row>
    <row r="33" spans="1:19" ht="15.75" customHeight="1" outlineLevel="2" thickTop="1" thickBot="1" x14ac:dyDescent="0.3">
      <c r="A33" s="16">
        <v>201200072</v>
      </c>
      <c r="B33" s="16">
        <v>535301</v>
      </c>
      <c r="C33" s="112">
        <v>41151</v>
      </c>
      <c r="D33" s="17">
        <v>79452313</v>
      </c>
      <c r="E33" s="29" t="s">
        <v>15</v>
      </c>
      <c r="F33" s="18">
        <v>80</v>
      </c>
      <c r="G33" s="19" t="s">
        <v>16</v>
      </c>
      <c r="H33" s="30" t="s">
        <v>17</v>
      </c>
      <c r="I33" s="31" t="s">
        <v>18</v>
      </c>
      <c r="J33" s="32">
        <v>20000</v>
      </c>
      <c r="K33" s="21">
        <v>4.8000000000000001E-4</v>
      </c>
      <c r="L33" s="22">
        <v>9.0000000000000006E-5</v>
      </c>
      <c r="M33" s="21">
        <v>1.4940000000000001E-3</v>
      </c>
      <c r="N33" s="23">
        <f t="shared" si="2"/>
        <v>29.880000000000003</v>
      </c>
      <c r="O33" s="24"/>
      <c r="P33" s="25">
        <f t="shared" si="3"/>
        <v>9.2400000000000013E-4</v>
      </c>
      <c r="Q33" s="26">
        <f t="shared" si="0"/>
        <v>18.480000000000004</v>
      </c>
      <c r="R33" s="26">
        <f t="shared" si="4"/>
        <v>1.8</v>
      </c>
      <c r="S33" s="27">
        <f t="shared" si="5"/>
        <v>0.67871485943775101</v>
      </c>
    </row>
    <row r="34" spans="1:19" ht="31.5" outlineLevel="2" thickTop="1" thickBot="1" x14ac:dyDescent="0.3">
      <c r="A34" s="16">
        <v>201200072</v>
      </c>
      <c r="B34" s="16">
        <v>535301</v>
      </c>
      <c r="C34" s="112">
        <v>41151</v>
      </c>
      <c r="D34" s="17">
        <v>70522218</v>
      </c>
      <c r="E34" s="29" t="s">
        <v>27</v>
      </c>
      <c r="F34" s="18">
        <v>68</v>
      </c>
      <c r="G34" s="19" t="s">
        <v>16</v>
      </c>
      <c r="H34" s="30" t="s">
        <v>21</v>
      </c>
      <c r="I34" s="31" t="s">
        <v>28</v>
      </c>
      <c r="J34" s="32">
        <v>9000</v>
      </c>
      <c r="K34" s="21">
        <v>6.0899999999999999E-3</v>
      </c>
      <c r="L34" s="22">
        <v>1.518E-3</v>
      </c>
      <c r="M34" s="21">
        <v>2.4478E-2</v>
      </c>
      <c r="N34" s="23">
        <f t="shared" si="2"/>
        <v>220.30199999999999</v>
      </c>
      <c r="O34" s="24"/>
      <c r="P34" s="25">
        <f t="shared" si="3"/>
        <v>1.6870000000000003E-2</v>
      </c>
      <c r="Q34" s="26">
        <f t="shared" si="0"/>
        <v>151.83000000000004</v>
      </c>
      <c r="R34" s="26">
        <f t="shared" si="4"/>
        <v>13.662000000000001</v>
      </c>
      <c r="S34" s="27">
        <f t="shared" si="5"/>
        <v>0.75120516382057367</v>
      </c>
    </row>
    <row r="35" spans="1:19" ht="17.25" customHeight="1" outlineLevel="2" thickTop="1" thickBot="1" x14ac:dyDescent="0.3">
      <c r="A35" s="16">
        <v>201200072</v>
      </c>
      <c r="B35" s="16">
        <v>535301</v>
      </c>
      <c r="C35" s="112">
        <v>41151</v>
      </c>
      <c r="D35" s="17">
        <v>79453772</v>
      </c>
      <c r="E35" s="29" t="s">
        <v>29</v>
      </c>
      <c r="F35" s="18">
        <v>72</v>
      </c>
      <c r="G35" s="19" t="s">
        <v>16</v>
      </c>
      <c r="H35" s="30" t="s">
        <v>21</v>
      </c>
      <c r="I35" s="31" t="s">
        <v>30</v>
      </c>
      <c r="J35" s="32">
        <v>7800</v>
      </c>
      <c r="K35" s="21">
        <v>3.2000000000000002E-3</v>
      </c>
      <c r="L35" s="22">
        <v>1.6429999999999999E-3</v>
      </c>
      <c r="M35" s="21">
        <v>2.7383000000000001E-2</v>
      </c>
      <c r="N35" s="23">
        <f t="shared" si="2"/>
        <v>213.5874</v>
      </c>
      <c r="O35" s="24"/>
      <c r="P35" s="25">
        <f t="shared" si="3"/>
        <v>2.2540000000000001E-2</v>
      </c>
      <c r="Q35" s="26">
        <f t="shared" si="0"/>
        <v>175.81200000000001</v>
      </c>
      <c r="R35" s="26">
        <f t="shared" si="4"/>
        <v>12.815399999999999</v>
      </c>
      <c r="S35" s="27">
        <f t="shared" si="5"/>
        <v>0.88313917394003572</v>
      </c>
    </row>
    <row r="36" spans="1:19" ht="15.75" customHeight="1" outlineLevel="2" thickTop="1" thickBot="1" x14ac:dyDescent="0.3">
      <c r="A36" s="16">
        <v>201200080</v>
      </c>
      <c r="B36" s="16">
        <v>535644</v>
      </c>
      <c r="C36" s="112">
        <v>41173</v>
      </c>
      <c r="D36" s="17">
        <v>79452313</v>
      </c>
      <c r="E36" s="29" t="s">
        <v>15</v>
      </c>
      <c r="F36" s="18">
        <v>80</v>
      </c>
      <c r="G36" s="19" t="s">
        <v>16</v>
      </c>
      <c r="H36" s="30" t="s">
        <v>17</v>
      </c>
      <c r="I36" s="31" t="s">
        <v>18</v>
      </c>
      <c r="J36" s="32">
        <v>20000</v>
      </c>
      <c r="K36" s="21">
        <v>4.8000000000000001E-4</v>
      </c>
      <c r="L36" s="22">
        <v>9.0000000000000006E-5</v>
      </c>
      <c r="M36" s="21">
        <v>1.4940000000000001E-3</v>
      </c>
      <c r="N36" s="23">
        <f t="shared" si="2"/>
        <v>29.880000000000003</v>
      </c>
      <c r="O36" s="24"/>
      <c r="P36" s="25">
        <f t="shared" si="3"/>
        <v>9.2400000000000013E-4</v>
      </c>
      <c r="Q36" s="26">
        <f t="shared" si="0"/>
        <v>18.480000000000004</v>
      </c>
      <c r="R36" s="26">
        <f t="shared" si="4"/>
        <v>1.8</v>
      </c>
      <c r="S36" s="27">
        <f t="shared" si="5"/>
        <v>0.67871485943775101</v>
      </c>
    </row>
    <row r="37" spans="1:19" ht="15.75" customHeight="1" outlineLevel="2" thickTop="1" thickBot="1" x14ac:dyDescent="0.3">
      <c r="A37" s="16">
        <v>201200080</v>
      </c>
      <c r="B37" s="16">
        <v>535645</v>
      </c>
      <c r="C37" s="112">
        <v>41174</v>
      </c>
      <c r="D37" s="17">
        <v>70522218</v>
      </c>
      <c r="E37" s="29" t="s">
        <v>27</v>
      </c>
      <c r="F37" s="18">
        <v>68</v>
      </c>
      <c r="G37" s="19" t="s">
        <v>16</v>
      </c>
      <c r="H37" s="30" t="s">
        <v>21</v>
      </c>
      <c r="I37" s="31" t="s">
        <v>28</v>
      </c>
      <c r="J37" s="32">
        <v>8000</v>
      </c>
      <c r="K37" s="21">
        <v>6.0899999999999999E-3</v>
      </c>
      <c r="L37" s="22">
        <v>1.518E-3</v>
      </c>
      <c r="M37" s="21">
        <v>2.4478E-2</v>
      </c>
      <c r="N37" s="23">
        <f t="shared" si="2"/>
        <v>195.82400000000001</v>
      </c>
      <c r="O37" s="24"/>
      <c r="P37" s="25">
        <f t="shared" si="3"/>
        <v>1.6870000000000003E-2</v>
      </c>
      <c r="Q37" s="26">
        <f t="shared" si="0"/>
        <v>134.96000000000004</v>
      </c>
      <c r="R37" s="26">
        <f t="shared" si="4"/>
        <v>12.144</v>
      </c>
      <c r="S37" s="27">
        <f t="shared" si="5"/>
        <v>0.75120516382057367</v>
      </c>
    </row>
    <row r="38" spans="1:19" ht="17.25" customHeight="1" outlineLevel="2" thickTop="1" thickBot="1" x14ac:dyDescent="0.3">
      <c r="A38" s="16">
        <v>201200080</v>
      </c>
      <c r="B38" s="16">
        <v>535645</v>
      </c>
      <c r="C38" s="112">
        <v>41174</v>
      </c>
      <c r="D38" s="17">
        <v>79453772</v>
      </c>
      <c r="E38" s="38" t="s">
        <v>29</v>
      </c>
      <c r="F38" s="18">
        <v>72</v>
      </c>
      <c r="G38" s="19" t="s">
        <v>16</v>
      </c>
      <c r="H38" s="30" t="s">
        <v>21</v>
      </c>
      <c r="I38" s="31" t="s">
        <v>30</v>
      </c>
      <c r="J38" s="32">
        <v>2500</v>
      </c>
      <c r="K38" s="21">
        <v>3.2000000000000002E-3</v>
      </c>
      <c r="L38" s="22">
        <v>1.6429999999999999E-3</v>
      </c>
      <c r="M38" s="21">
        <v>2.7383000000000001E-2</v>
      </c>
      <c r="N38" s="23">
        <f t="shared" si="2"/>
        <v>68.457499999999996</v>
      </c>
      <c r="O38" s="24"/>
      <c r="P38" s="25">
        <f t="shared" si="3"/>
        <v>2.2540000000000001E-2</v>
      </c>
      <c r="Q38" s="26">
        <f t="shared" si="0"/>
        <v>56.35</v>
      </c>
      <c r="R38" s="26">
        <f t="shared" si="4"/>
        <v>4.1074999999999999</v>
      </c>
      <c r="S38" s="27">
        <f t="shared" si="5"/>
        <v>0.88313917394003572</v>
      </c>
    </row>
    <row r="39" spans="1:19" ht="15.75" customHeight="1" outlineLevel="2" thickTop="1" thickBot="1" x14ac:dyDescent="0.3">
      <c r="A39" s="16">
        <v>201200087</v>
      </c>
      <c r="B39" s="16">
        <v>536052</v>
      </c>
      <c r="C39" s="112">
        <v>41193</v>
      </c>
      <c r="D39" s="17">
        <v>70522218</v>
      </c>
      <c r="E39" s="38" t="s">
        <v>27</v>
      </c>
      <c r="F39" s="18">
        <v>68</v>
      </c>
      <c r="G39" s="19" t="s">
        <v>16</v>
      </c>
      <c r="H39" s="30" t="s">
        <v>21</v>
      </c>
      <c r="I39" s="31" t="s">
        <v>28</v>
      </c>
      <c r="J39" s="32">
        <v>4124</v>
      </c>
      <c r="K39" s="21">
        <v>6.0899999999999999E-3</v>
      </c>
      <c r="L39" s="22">
        <v>1.518E-3</v>
      </c>
      <c r="M39" s="21">
        <v>2.4478E-2</v>
      </c>
      <c r="N39" s="23">
        <f t="shared" si="2"/>
        <v>100.947272</v>
      </c>
      <c r="O39" s="24"/>
      <c r="P39" s="25">
        <f t="shared" si="3"/>
        <v>1.6870000000000003E-2</v>
      </c>
      <c r="Q39" s="26">
        <f t="shared" si="0"/>
        <v>69.571880000000007</v>
      </c>
      <c r="R39" s="26">
        <f t="shared" si="4"/>
        <v>6.2602320000000002</v>
      </c>
      <c r="S39" s="27">
        <f t="shared" si="5"/>
        <v>0.75120516382057367</v>
      </c>
    </row>
    <row r="40" spans="1:19" ht="15.75" customHeight="1" outlineLevel="2" thickTop="1" thickBot="1" x14ac:dyDescent="0.3">
      <c r="A40" s="16">
        <v>201200087</v>
      </c>
      <c r="B40" s="16">
        <v>536052</v>
      </c>
      <c r="C40" s="112">
        <v>41193</v>
      </c>
      <c r="D40" s="17">
        <v>79453772</v>
      </c>
      <c r="E40" s="29" t="s">
        <v>29</v>
      </c>
      <c r="F40" s="18">
        <v>72</v>
      </c>
      <c r="G40" s="19" t="s">
        <v>16</v>
      </c>
      <c r="H40" s="30" t="s">
        <v>21</v>
      </c>
      <c r="I40" s="31" t="s">
        <v>30</v>
      </c>
      <c r="J40" s="32">
        <v>2940</v>
      </c>
      <c r="K40" s="21">
        <v>3.2000000000000002E-3</v>
      </c>
      <c r="L40" s="22">
        <v>1.6429999999999999E-3</v>
      </c>
      <c r="M40" s="21">
        <v>2.7383000000000001E-2</v>
      </c>
      <c r="N40" s="23">
        <f t="shared" si="2"/>
        <v>80.506020000000007</v>
      </c>
      <c r="O40" s="24"/>
      <c r="P40" s="25">
        <f t="shared" si="3"/>
        <v>2.2540000000000001E-2</v>
      </c>
      <c r="Q40" s="26">
        <f t="shared" si="0"/>
        <v>66.267600000000002</v>
      </c>
      <c r="R40" s="26">
        <f t="shared" si="4"/>
        <v>4.8304200000000002</v>
      </c>
      <c r="S40" s="27">
        <f t="shared" si="5"/>
        <v>0.88313917394003572</v>
      </c>
    </row>
    <row r="41" spans="1:19" ht="15.75" customHeight="1" outlineLevel="2" thickTop="1" thickBot="1" x14ac:dyDescent="0.3">
      <c r="A41" s="16">
        <v>201200088</v>
      </c>
      <c r="B41" s="16">
        <v>536387</v>
      </c>
      <c r="C41" s="112">
        <v>41214</v>
      </c>
      <c r="D41" s="17">
        <v>79452313</v>
      </c>
      <c r="E41" s="29" t="s">
        <v>15</v>
      </c>
      <c r="F41" s="18">
        <v>80</v>
      </c>
      <c r="G41" s="19" t="s">
        <v>16</v>
      </c>
      <c r="H41" s="30" t="s">
        <v>17</v>
      </c>
      <c r="I41" s="31" t="s">
        <v>18</v>
      </c>
      <c r="J41" s="32">
        <v>21984</v>
      </c>
      <c r="K41" s="21">
        <v>4.8000000000000001E-4</v>
      </c>
      <c r="L41" s="22">
        <v>9.0000000000000006E-5</v>
      </c>
      <c r="M41" s="21">
        <v>1.4940000000000001E-3</v>
      </c>
      <c r="N41" s="23">
        <f t="shared" si="2"/>
        <v>32.844096</v>
      </c>
      <c r="O41" s="24"/>
      <c r="P41" s="25">
        <f t="shared" si="3"/>
        <v>9.2400000000000013E-4</v>
      </c>
      <c r="Q41" s="26">
        <f t="shared" si="0"/>
        <v>20.313216000000004</v>
      </c>
      <c r="R41" s="26">
        <f t="shared" si="4"/>
        <v>1.9785600000000001</v>
      </c>
      <c r="S41" s="27">
        <f t="shared" si="5"/>
        <v>0.67871485943775101</v>
      </c>
    </row>
    <row r="42" spans="1:19" ht="17.25" customHeight="1" outlineLevel="2" thickTop="1" thickBot="1" x14ac:dyDescent="0.3">
      <c r="A42" s="16">
        <v>201200103</v>
      </c>
      <c r="B42" s="16">
        <v>537364</v>
      </c>
      <c r="C42" s="112">
        <v>41264</v>
      </c>
      <c r="D42" s="17">
        <v>70522218</v>
      </c>
      <c r="E42" s="29" t="s">
        <v>27</v>
      </c>
      <c r="F42" s="18">
        <v>68</v>
      </c>
      <c r="G42" s="19" t="s">
        <v>16</v>
      </c>
      <c r="H42" s="30" t="s">
        <v>21</v>
      </c>
      <c r="I42" s="31" t="s">
        <v>28</v>
      </c>
      <c r="J42" s="32">
        <v>17402</v>
      </c>
      <c r="K42" s="21">
        <v>6.0899999999999999E-3</v>
      </c>
      <c r="L42" s="22">
        <v>1.518E-3</v>
      </c>
      <c r="M42" s="21">
        <v>2.4478E-2</v>
      </c>
      <c r="N42" s="23">
        <f t="shared" si="2"/>
        <v>425.96615600000001</v>
      </c>
      <c r="O42" s="165"/>
      <c r="P42" s="25">
        <f t="shared" si="3"/>
        <v>1.6870000000000003E-2</v>
      </c>
      <c r="Q42" s="26">
        <f t="shared" si="0"/>
        <v>293.57174000000003</v>
      </c>
      <c r="R42" s="26">
        <f t="shared" si="4"/>
        <v>26.416236000000001</v>
      </c>
      <c r="S42" s="27">
        <f t="shared" si="5"/>
        <v>0.75120516382057367</v>
      </c>
    </row>
    <row r="43" spans="1:19" ht="17.25" customHeight="1" thickBot="1" x14ac:dyDescent="0.3">
      <c r="A43" s="137"/>
      <c r="B43" s="125"/>
      <c r="C43" s="126"/>
      <c r="D43" s="127"/>
      <c r="E43" s="128"/>
      <c r="F43" s="129"/>
      <c r="G43" s="130"/>
      <c r="H43" s="131"/>
      <c r="I43" s="132"/>
      <c r="J43" s="133"/>
      <c r="K43" s="134"/>
      <c r="L43" s="134"/>
      <c r="M43" s="134"/>
      <c r="N43" s="23">
        <f>SUBTOTAL(9,N3:N42)</f>
        <v>4393.565794000001</v>
      </c>
      <c r="O43" s="164"/>
      <c r="P43" s="135"/>
      <c r="Q43" s="26">
        <f>SUBTOTAL(9,Q3:Q42)</f>
        <v>2874.7994900000003</v>
      </c>
      <c r="R43" s="26">
        <f>SUBTOTAL(9,R3:R42)</f>
        <v>275.84351400000003</v>
      </c>
      <c r="S43" s="136"/>
    </row>
  </sheetData>
  <autoFilter ref="A2:Q42" xr:uid="{00000000-0009-0000-0000-000001000000}">
    <sortState ref="A3:Q45">
      <sortCondition ref="A2:A45"/>
    </sortState>
  </autoFilter>
  <mergeCells count="1">
    <mergeCell ref="G1:I1"/>
  </mergeCells>
  <pageMargins left="0.15748031496062992" right="0.19685039370078741" top="0.49" bottom="0.19685039370078741" header="0.21" footer="0.16"/>
  <pageSetup paperSize="9" scale="80" orientation="landscape" horizontalDpi="4294967292" r:id="rId1"/>
  <headerFooter>
    <oddHeader>&amp;C&amp;"Times New Roman,Gras italique"&amp;20ETAT 6 EXPORT COPEAUX LAITON&amp;R&amp;"Times New Roman,Gras italique"&amp;20&amp;P/&amp;N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P24"/>
  <sheetViews>
    <sheetView workbookViewId="0">
      <selection activeCell="A3" sqref="A3"/>
    </sheetView>
  </sheetViews>
  <sheetFormatPr baseColWidth="10" defaultRowHeight="15" x14ac:dyDescent="0.25"/>
  <cols>
    <col min="10" max="10" width="13.5703125" customWidth="1"/>
  </cols>
  <sheetData>
    <row r="1" spans="1:16" s="186" customFormat="1" ht="40.5" customHeight="1" x14ac:dyDescent="0.25">
      <c r="A1" s="170" t="s">
        <v>42</v>
      </c>
      <c r="B1" s="170" t="s">
        <v>43</v>
      </c>
      <c r="C1" s="170" t="s">
        <v>44</v>
      </c>
      <c r="D1" s="170" t="s">
        <v>45</v>
      </c>
      <c r="E1" s="170" t="s">
        <v>46</v>
      </c>
      <c r="F1" s="181" t="s">
        <v>51</v>
      </c>
      <c r="G1" s="181" t="s">
        <v>52</v>
      </c>
      <c r="H1" s="181" t="s">
        <v>53</v>
      </c>
      <c r="I1" s="173" t="s">
        <v>47</v>
      </c>
      <c r="J1" s="174" t="s">
        <v>48</v>
      </c>
      <c r="K1" s="182" t="s">
        <v>49</v>
      </c>
      <c r="L1" s="183" t="s">
        <v>87</v>
      </c>
      <c r="M1" s="184" t="s">
        <v>88</v>
      </c>
      <c r="N1" s="185" t="s">
        <v>89</v>
      </c>
      <c r="O1" s="184" t="s">
        <v>90</v>
      </c>
      <c r="P1" s="182" t="s">
        <v>50</v>
      </c>
    </row>
    <row r="2" spans="1:16" ht="25.5" hidden="1" x14ac:dyDescent="0.25">
      <c r="A2" s="144">
        <v>41207</v>
      </c>
      <c r="B2" s="63" t="s">
        <v>60</v>
      </c>
      <c r="C2" s="87" t="s">
        <v>55</v>
      </c>
      <c r="D2" s="87">
        <v>680996</v>
      </c>
      <c r="E2" s="88">
        <v>40889</v>
      </c>
      <c r="F2" s="71" t="s">
        <v>16</v>
      </c>
      <c r="G2" s="89" t="s">
        <v>21</v>
      </c>
      <c r="H2" s="187">
        <v>21</v>
      </c>
      <c r="I2" s="91">
        <v>1504</v>
      </c>
      <c r="J2" s="72">
        <v>1146.472</v>
      </c>
      <c r="K2" s="91">
        <v>68</v>
      </c>
      <c r="L2" s="92">
        <v>0.68920000000000003</v>
      </c>
      <c r="M2" s="72">
        <f t="shared" ref="M2:M21" si="0">L2*J2</f>
        <v>790.14850239999998</v>
      </c>
      <c r="N2" s="73">
        <v>6.2E-2</v>
      </c>
      <c r="O2" s="72">
        <f>N2*J2</f>
        <v>71.081264000000004</v>
      </c>
      <c r="P2" s="74">
        <v>0.75119999999999998</v>
      </c>
    </row>
    <row r="3" spans="1:16" ht="30" hidden="1" x14ac:dyDescent="0.25">
      <c r="A3" s="143">
        <v>41213</v>
      </c>
      <c r="B3" s="59" t="s">
        <v>62</v>
      </c>
      <c r="C3" s="85" t="s">
        <v>55</v>
      </c>
      <c r="D3" s="86">
        <v>686700</v>
      </c>
      <c r="E3" s="85">
        <v>41232</v>
      </c>
      <c r="F3" s="75" t="s">
        <v>16</v>
      </c>
      <c r="G3" s="95" t="s">
        <v>21</v>
      </c>
      <c r="H3" s="96">
        <v>21</v>
      </c>
      <c r="I3" s="93">
        <v>358</v>
      </c>
      <c r="J3" s="76">
        <v>358</v>
      </c>
      <c r="K3" s="93">
        <v>68</v>
      </c>
      <c r="L3" s="97">
        <v>0.68920000000000003</v>
      </c>
      <c r="M3" s="72">
        <f t="shared" si="0"/>
        <v>246.73360000000002</v>
      </c>
      <c r="N3" s="77">
        <v>6.2E-2</v>
      </c>
      <c r="O3" s="72">
        <f t="shared" ref="O3:O9" si="1">N3*J3</f>
        <v>22.196000000000002</v>
      </c>
      <c r="P3" s="77">
        <v>0.75119999999999998</v>
      </c>
    </row>
    <row r="4" spans="1:16" ht="25.5" x14ac:dyDescent="0.25">
      <c r="A4" s="143">
        <v>40941</v>
      </c>
      <c r="B4" s="61" t="s">
        <v>64</v>
      </c>
      <c r="C4" s="98" t="s">
        <v>55</v>
      </c>
      <c r="D4" s="98">
        <v>682165</v>
      </c>
      <c r="E4" s="99">
        <v>40953</v>
      </c>
      <c r="F4" s="75" t="s">
        <v>16</v>
      </c>
      <c r="G4" s="95" t="s">
        <v>35</v>
      </c>
      <c r="H4" s="96">
        <v>14</v>
      </c>
      <c r="I4" s="93">
        <v>204</v>
      </c>
      <c r="J4" s="76">
        <v>77.305868000000004</v>
      </c>
      <c r="K4" s="93">
        <v>69</v>
      </c>
      <c r="L4" s="97">
        <v>0.76970000000000005</v>
      </c>
      <c r="M4" s="72">
        <f t="shared" si="0"/>
        <v>59.502326599600003</v>
      </c>
      <c r="N4" s="77">
        <v>6.2300000000000001E-2</v>
      </c>
      <c r="O4" s="72">
        <f t="shared" si="1"/>
        <v>4.8161555763999999</v>
      </c>
      <c r="P4" s="77">
        <v>0.83209999999999995</v>
      </c>
    </row>
    <row r="5" spans="1:16" ht="25.5" x14ac:dyDescent="0.25">
      <c r="A5" s="143">
        <v>40969</v>
      </c>
      <c r="B5" s="62" t="s">
        <v>66</v>
      </c>
      <c r="C5" s="93" t="s">
        <v>55</v>
      </c>
      <c r="D5" s="93">
        <v>683038</v>
      </c>
      <c r="E5" s="94">
        <v>40998</v>
      </c>
      <c r="F5" s="75" t="s">
        <v>16</v>
      </c>
      <c r="G5" s="95" t="s">
        <v>35</v>
      </c>
      <c r="H5" s="188">
        <v>14</v>
      </c>
      <c r="I5" s="93">
        <v>200</v>
      </c>
      <c r="J5" s="76">
        <v>79.497388000000001</v>
      </c>
      <c r="K5" s="93">
        <v>69</v>
      </c>
      <c r="L5" s="97">
        <v>0.76970000000000005</v>
      </c>
      <c r="M5" s="72">
        <f t="shared" si="0"/>
        <v>61.189139543600007</v>
      </c>
      <c r="N5" s="77">
        <v>6.2300000000000001E-2</v>
      </c>
      <c r="O5" s="72">
        <f t="shared" si="1"/>
        <v>4.9526872724000004</v>
      </c>
      <c r="P5" s="77">
        <v>0.83209999999999995</v>
      </c>
    </row>
    <row r="6" spans="1:16" ht="25.5" x14ac:dyDescent="0.25">
      <c r="A6" s="143">
        <v>41012</v>
      </c>
      <c r="B6" s="62" t="s">
        <v>67</v>
      </c>
      <c r="C6" s="93" t="s">
        <v>55</v>
      </c>
      <c r="D6" s="93">
        <v>683423</v>
      </c>
      <c r="E6" s="94">
        <v>41019</v>
      </c>
      <c r="F6" s="75" t="s">
        <v>16</v>
      </c>
      <c r="G6" s="95" t="s">
        <v>35</v>
      </c>
      <c r="H6" s="188">
        <v>14</v>
      </c>
      <c r="I6" s="93">
        <v>602</v>
      </c>
      <c r="J6" s="78">
        <v>72.457130000000006</v>
      </c>
      <c r="K6" s="93">
        <v>69</v>
      </c>
      <c r="L6" s="97">
        <v>0.76970000000000005</v>
      </c>
      <c r="M6" s="72">
        <f t="shared" si="0"/>
        <v>55.770252961000011</v>
      </c>
      <c r="N6" s="77">
        <v>6.2300000000000001E-2</v>
      </c>
      <c r="O6" s="72">
        <f t="shared" si="1"/>
        <v>4.5140791990000002</v>
      </c>
      <c r="P6" s="77">
        <v>0.83209999999999995</v>
      </c>
    </row>
    <row r="7" spans="1:16" ht="25.5" x14ac:dyDescent="0.25">
      <c r="A7" s="143">
        <v>40941</v>
      </c>
      <c r="B7" s="62" t="s">
        <v>64</v>
      </c>
      <c r="C7" s="93" t="s">
        <v>55</v>
      </c>
      <c r="D7" s="93">
        <v>682165</v>
      </c>
      <c r="E7" s="94">
        <v>40953</v>
      </c>
      <c r="F7" s="75" t="s">
        <v>16</v>
      </c>
      <c r="G7" s="95" t="s">
        <v>35</v>
      </c>
      <c r="H7" s="188">
        <v>14</v>
      </c>
      <c r="I7" s="93">
        <v>204</v>
      </c>
      <c r="J7" s="79">
        <v>166.5308</v>
      </c>
      <c r="K7" s="93">
        <v>70</v>
      </c>
      <c r="L7" s="97">
        <v>0.38519999999999999</v>
      </c>
      <c r="M7" s="72">
        <f t="shared" si="0"/>
        <v>64.147664159999991</v>
      </c>
      <c r="N7" s="77">
        <v>6.6000000000000003E-2</v>
      </c>
      <c r="O7" s="72">
        <f t="shared" si="1"/>
        <v>10.991032800000001</v>
      </c>
      <c r="P7" s="77">
        <v>0.45119999999999999</v>
      </c>
    </row>
    <row r="8" spans="1:16" ht="25.5" x14ac:dyDescent="0.25">
      <c r="A8" s="143">
        <v>40969</v>
      </c>
      <c r="B8" s="61" t="s">
        <v>66</v>
      </c>
      <c r="C8" s="98" t="s">
        <v>55</v>
      </c>
      <c r="D8" s="98">
        <v>683038</v>
      </c>
      <c r="E8" s="99">
        <v>40998</v>
      </c>
      <c r="F8" s="75" t="s">
        <v>16</v>
      </c>
      <c r="G8" s="95" t="s">
        <v>35</v>
      </c>
      <c r="H8" s="188">
        <v>14</v>
      </c>
      <c r="I8" s="93">
        <v>200</v>
      </c>
      <c r="J8" s="79">
        <v>198.52511999999999</v>
      </c>
      <c r="K8" s="93">
        <v>70</v>
      </c>
      <c r="L8" s="97">
        <v>0.38519999999999999</v>
      </c>
      <c r="M8" s="72">
        <f t="shared" si="0"/>
        <v>76.471876223999999</v>
      </c>
      <c r="N8" s="77">
        <v>6.6000000000000003E-2</v>
      </c>
      <c r="O8" s="72">
        <f t="shared" si="1"/>
        <v>13.10265792</v>
      </c>
      <c r="P8" s="77">
        <v>0.45119999999999999</v>
      </c>
    </row>
    <row r="9" spans="1:16" ht="25.5" x14ac:dyDescent="0.25">
      <c r="A9" s="143">
        <v>41012</v>
      </c>
      <c r="B9" s="62" t="s">
        <v>67</v>
      </c>
      <c r="C9" s="93" t="s">
        <v>55</v>
      </c>
      <c r="D9" s="93">
        <v>683423</v>
      </c>
      <c r="E9" s="94">
        <v>41019</v>
      </c>
      <c r="F9" s="75" t="s">
        <v>16</v>
      </c>
      <c r="G9" s="95" t="s">
        <v>35</v>
      </c>
      <c r="H9" s="188">
        <v>14</v>
      </c>
      <c r="I9" s="93">
        <v>602</v>
      </c>
      <c r="J9" s="79">
        <v>185.84399999999999</v>
      </c>
      <c r="K9" s="93">
        <v>70</v>
      </c>
      <c r="L9" s="97">
        <v>0.38519999999999999</v>
      </c>
      <c r="M9" s="72">
        <f t="shared" si="0"/>
        <v>71.587108799999996</v>
      </c>
      <c r="N9" s="77">
        <v>6.6000000000000003E-2</v>
      </c>
      <c r="O9" s="72">
        <f t="shared" si="1"/>
        <v>12.265703999999999</v>
      </c>
      <c r="P9" s="77">
        <v>0.45119999999999999</v>
      </c>
    </row>
    <row r="10" spans="1:16" ht="25.5" hidden="1" x14ac:dyDescent="0.25">
      <c r="A10" s="147">
        <v>39955</v>
      </c>
      <c r="B10" s="61" t="s">
        <v>57</v>
      </c>
      <c r="C10" s="98" t="s">
        <v>55</v>
      </c>
      <c r="D10" s="98">
        <v>663948</v>
      </c>
      <c r="E10" s="99">
        <v>39959</v>
      </c>
      <c r="F10" s="75" t="s">
        <v>16</v>
      </c>
      <c r="G10" s="95" t="s">
        <v>21</v>
      </c>
      <c r="H10" s="96">
        <v>10</v>
      </c>
      <c r="I10" s="93">
        <v>120</v>
      </c>
      <c r="J10" s="79">
        <v>11.12</v>
      </c>
      <c r="K10" s="93">
        <v>71</v>
      </c>
      <c r="L10" s="97">
        <v>0.64119999999999999</v>
      </c>
      <c r="M10" s="72">
        <f t="shared" si="0"/>
        <v>7.1301439999999996</v>
      </c>
      <c r="N10" s="77">
        <v>6.2E-2</v>
      </c>
      <c r="O10" s="72">
        <v>0.69</v>
      </c>
      <c r="P10" s="77">
        <v>0.70320000000000005</v>
      </c>
    </row>
    <row r="11" spans="1:16" ht="25.5" hidden="1" x14ac:dyDescent="0.25">
      <c r="A11" s="143">
        <v>40591</v>
      </c>
      <c r="B11" s="61" t="s">
        <v>63</v>
      </c>
      <c r="C11" s="98" t="s">
        <v>55</v>
      </c>
      <c r="D11" s="98">
        <v>676492</v>
      </c>
      <c r="E11" s="99">
        <v>40625</v>
      </c>
      <c r="F11" s="75" t="s">
        <v>16</v>
      </c>
      <c r="G11" s="95" t="s">
        <v>21</v>
      </c>
      <c r="H11" s="188">
        <v>24</v>
      </c>
      <c r="I11" s="93">
        <v>642</v>
      </c>
      <c r="J11" s="79">
        <f>644.87-J12-J13</f>
        <v>107.87</v>
      </c>
      <c r="K11" s="93">
        <v>72</v>
      </c>
      <c r="L11" s="97">
        <v>0.82310000000000005</v>
      </c>
      <c r="M11" s="72">
        <f t="shared" si="0"/>
        <v>88.787797000000012</v>
      </c>
      <c r="N11" s="77">
        <v>0.06</v>
      </c>
      <c r="O11" s="72">
        <f>N11*J11</f>
        <v>6.4722</v>
      </c>
      <c r="P11" s="77">
        <v>0.8831</v>
      </c>
    </row>
    <row r="12" spans="1:16" ht="25.5" hidden="1" x14ac:dyDescent="0.25">
      <c r="A12" s="143">
        <v>40941</v>
      </c>
      <c r="B12" s="61" t="s">
        <v>64</v>
      </c>
      <c r="C12" s="98" t="s">
        <v>55</v>
      </c>
      <c r="D12" s="98">
        <v>682165</v>
      </c>
      <c r="E12" s="99">
        <v>40953</v>
      </c>
      <c r="F12" s="75" t="s">
        <v>16</v>
      </c>
      <c r="G12" s="95" t="s">
        <v>21</v>
      </c>
      <c r="H12" s="188">
        <v>24</v>
      </c>
      <c r="I12" s="93">
        <v>252</v>
      </c>
      <c r="J12" s="79">
        <v>252</v>
      </c>
      <c r="K12" s="93">
        <v>72</v>
      </c>
      <c r="L12" s="97">
        <v>0.82310000000000005</v>
      </c>
      <c r="M12" s="72">
        <f t="shared" si="0"/>
        <v>207.42120000000003</v>
      </c>
      <c r="N12" s="77">
        <v>0.06</v>
      </c>
      <c r="O12" s="72">
        <f>N12*J12</f>
        <v>15.12</v>
      </c>
      <c r="P12" s="77">
        <v>0.8831</v>
      </c>
    </row>
    <row r="13" spans="1:16" ht="25.5" hidden="1" x14ac:dyDescent="0.25">
      <c r="A13" s="143">
        <v>41121</v>
      </c>
      <c r="B13" s="61" t="s">
        <v>61</v>
      </c>
      <c r="C13" s="98" t="s">
        <v>55</v>
      </c>
      <c r="D13" s="98">
        <v>685427</v>
      </c>
      <c r="E13" s="99">
        <v>41145</v>
      </c>
      <c r="F13" s="75" t="s">
        <v>16</v>
      </c>
      <c r="G13" s="95" t="s">
        <v>21</v>
      </c>
      <c r="H13" s="96">
        <v>24</v>
      </c>
      <c r="I13" s="93">
        <v>285</v>
      </c>
      <c r="J13" s="79">
        <v>285</v>
      </c>
      <c r="K13" s="93">
        <v>72</v>
      </c>
      <c r="L13" s="97">
        <v>0.82310000000000005</v>
      </c>
      <c r="M13" s="72">
        <f t="shared" si="0"/>
        <v>234.58350000000002</v>
      </c>
      <c r="N13" s="77">
        <v>0.06</v>
      </c>
      <c r="O13" s="72">
        <f>N13*J13</f>
        <v>17.099999999999998</v>
      </c>
      <c r="P13" s="77">
        <v>0.8831</v>
      </c>
    </row>
    <row r="14" spans="1:16" ht="25.5" hidden="1" x14ac:dyDescent="0.25">
      <c r="A14" s="142">
        <v>40718</v>
      </c>
      <c r="B14" s="61" t="s">
        <v>58</v>
      </c>
      <c r="C14" s="98" t="s">
        <v>55</v>
      </c>
      <c r="D14" s="98">
        <v>678584</v>
      </c>
      <c r="E14" s="99">
        <v>40733</v>
      </c>
      <c r="F14" s="75" t="s">
        <v>16</v>
      </c>
      <c r="G14" s="95" t="s">
        <v>21</v>
      </c>
      <c r="H14" s="188">
        <v>10</v>
      </c>
      <c r="I14" s="93">
        <v>202</v>
      </c>
      <c r="J14" s="79">
        <v>60.939900000000002</v>
      </c>
      <c r="K14" s="93">
        <v>73</v>
      </c>
      <c r="L14" s="97">
        <v>0.80179999999999996</v>
      </c>
      <c r="M14" s="72">
        <f t="shared" si="0"/>
        <v>48.86161182</v>
      </c>
      <c r="N14" s="77">
        <v>6.0999999999999999E-2</v>
      </c>
      <c r="O14" s="72">
        <v>3.72</v>
      </c>
      <c r="P14" s="77">
        <v>0.86280000000000001</v>
      </c>
    </row>
    <row r="15" spans="1:16" ht="25.5" hidden="1" x14ac:dyDescent="0.25">
      <c r="A15" s="143">
        <v>40459</v>
      </c>
      <c r="B15" s="62" t="s">
        <v>72</v>
      </c>
      <c r="C15" s="93" t="s">
        <v>55</v>
      </c>
      <c r="D15" s="93">
        <v>673913</v>
      </c>
      <c r="E15" s="94">
        <v>40492</v>
      </c>
      <c r="F15" s="75" t="s">
        <v>16</v>
      </c>
      <c r="G15" s="95" t="s">
        <v>35</v>
      </c>
      <c r="H15" s="188">
        <v>15</v>
      </c>
      <c r="I15" s="93">
        <v>101</v>
      </c>
      <c r="J15" s="79">
        <v>48.433999999999997</v>
      </c>
      <c r="K15" s="91">
        <v>74</v>
      </c>
      <c r="L15" s="97">
        <v>0.69650000000000001</v>
      </c>
      <c r="M15" s="72">
        <f t="shared" si="0"/>
        <v>33.734280999999996</v>
      </c>
      <c r="N15" s="77">
        <v>6.4000000000000001E-2</v>
      </c>
      <c r="O15" s="72">
        <f>N15*J15</f>
        <v>3.0997759999999999</v>
      </c>
      <c r="P15" s="77">
        <v>0.76049999999999995</v>
      </c>
    </row>
    <row r="16" spans="1:16" ht="25.5" hidden="1" x14ac:dyDescent="0.25">
      <c r="A16" s="146">
        <v>40737</v>
      </c>
      <c r="B16" s="148" t="s">
        <v>68</v>
      </c>
      <c r="C16" s="149" t="s">
        <v>55</v>
      </c>
      <c r="D16" s="149">
        <v>679098</v>
      </c>
      <c r="E16" s="150">
        <v>40764</v>
      </c>
      <c r="F16" s="71" t="s">
        <v>16</v>
      </c>
      <c r="G16" s="89" t="s">
        <v>35</v>
      </c>
      <c r="H16" s="90">
        <v>15</v>
      </c>
      <c r="I16" s="100">
        <v>300</v>
      </c>
      <c r="J16" s="79">
        <v>300</v>
      </c>
      <c r="K16" s="91">
        <v>74</v>
      </c>
      <c r="L16" s="97">
        <v>0.69650000000000001</v>
      </c>
      <c r="M16" s="72">
        <f t="shared" si="0"/>
        <v>208.95</v>
      </c>
      <c r="N16" s="77">
        <v>6.4000000000000001E-2</v>
      </c>
      <c r="O16" s="72">
        <f>N16*J16</f>
        <v>19.2</v>
      </c>
      <c r="P16" s="77">
        <v>0.76049999999999995</v>
      </c>
    </row>
    <row r="17" spans="1:16" ht="25.5" hidden="1" x14ac:dyDescent="0.25">
      <c r="A17" s="146">
        <v>40837</v>
      </c>
      <c r="B17" s="64" t="s">
        <v>65</v>
      </c>
      <c r="C17" s="103" t="s">
        <v>55</v>
      </c>
      <c r="D17" s="103">
        <v>680290</v>
      </c>
      <c r="E17" s="104">
        <v>40849</v>
      </c>
      <c r="F17" s="84" t="s">
        <v>16</v>
      </c>
      <c r="G17" s="101" t="s">
        <v>21</v>
      </c>
      <c r="H17" s="105">
        <v>27</v>
      </c>
      <c r="I17" s="102">
        <v>180</v>
      </c>
      <c r="J17" s="79">
        <v>86.953000000000003</v>
      </c>
      <c r="K17" s="91">
        <v>76</v>
      </c>
      <c r="L17" s="97">
        <v>0.69350000000000001</v>
      </c>
      <c r="M17" s="72">
        <f t="shared" si="0"/>
        <v>60.301905500000004</v>
      </c>
      <c r="N17" s="77">
        <v>6.13E-2</v>
      </c>
      <c r="O17" s="72">
        <f>N17*J17</f>
        <v>5.3302189000000002</v>
      </c>
      <c r="P17" s="77">
        <v>0.75480000000000003</v>
      </c>
    </row>
    <row r="18" spans="1:16" ht="25.5" hidden="1" x14ac:dyDescent="0.25">
      <c r="A18" s="146">
        <v>40170</v>
      </c>
      <c r="B18" s="64" t="s">
        <v>69</v>
      </c>
      <c r="C18" s="103" t="s">
        <v>55</v>
      </c>
      <c r="D18" s="103">
        <v>668161</v>
      </c>
      <c r="E18" s="104">
        <v>40189</v>
      </c>
      <c r="F18" s="84" t="s">
        <v>16</v>
      </c>
      <c r="G18" s="101" t="s">
        <v>35</v>
      </c>
      <c r="H18" s="105">
        <v>24</v>
      </c>
      <c r="I18" s="102">
        <v>50</v>
      </c>
      <c r="J18" s="79">
        <v>19.315000000000001</v>
      </c>
      <c r="K18" s="91">
        <v>77</v>
      </c>
      <c r="L18" s="97">
        <v>0.65969999999999995</v>
      </c>
      <c r="M18" s="72">
        <f t="shared" si="0"/>
        <v>12.742105499999999</v>
      </c>
      <c r="N18" s="77">
        <v>0.06</v>
      </c>
      <c r="O18" s="72">
        <f>N18*J18</f>
        <v>1.1589</v>
      </c>
      <c r="P18" s="77">
        <v>0.71970000000000001</v>
      </c>
    </row>
    <row r="19" spans="1:16" ht="25.5" hidden="1" x14ac:dyDescent="0.25">
      <c r="A19" s="145">
        <v>41213</v>
      </c>
      <c r="B19" s="64" t="s">
        <v>71</v>
      </c>
      <c r="C19" s="103" t="s">
        <v>55</v>
      </c>
      <c r="D19" s="103">
        <v>686724</v>
      </c>
      <c r="E19" s="104">
        <v>41233</v>
      </c>
      <c r="F19" s="84" t="s">
        <v>16</v>
      </c>
      <c r="G19" s="101" t="s">
        <v>35</v>
      </c>
      <c r="H19" s="189">
        <v>24</v>
      </c>
      <c r="I19" s="151">
        <v>35</v>
      </c>
      <c r="J19" s="79">
        <v>35</v>
      </c>
      <c r="K19" s="91">
        <v>77</v>
      </c>
      <c r="L19" s="97">
        <v>0.65969999999999995</v>
      </c>
      <c r="M19" s="72">
        <f t="shared" si="0"/>
        <v>23.089499999999997</v>
      </c>
      <c r="N19" s="77">
        <v>0.06</v>
      </c>
      <c r="O19" s="72">
        <f>N19*J19</f>
        <v>2.1</v>
      </c>
      <c r="P19" s="77">
        <v>0.71970000000000001</v>
      </c>
    </row>
    <row r="20" spans="1:16" ht="30" hidden="1" x14ac:dyDescent="0.25">
      <c r="A20" s="145">
        <v>41082</v>
      </c>
      <c r="B20" s="65" t="s">
        <v>59</v>
      </c>
      <c r="C20" s="82" t="s">
        <v>55</v>
      </c>
      <c r="D20" s="83">
        <v>684891</v>
      </c>
      <c r="E20" s="82">
        <v>41104</v>
      </c>
      <c r="F20" s="75" t="s">
        <v>16</v>
      </c>
      <c r="G20" s="106" t="s">
        <v>21</v>
      </c>
      <c r="H20" s="190">
        <v>10</v>
      </c>
      <c r="I20" s="102">
        <v>518</v>
      </c>
      <c r="J20" s="79">
        <v>205.31849</v>
      </c>
      <c r="K20" s="91">
        <v>78</v>
      </c>
      <c r="L20" s="97">
        <v>0.20749999999999999</v>
      </c>
      <c r="M20" s="72">
        <f t="shared" si="0"/>
        <v>42.603586674999995</v>
      </c>
      <c r="N20" s="77">
        <v>7.2999999999999995E-2</v>
      </c>
      <c r="O20" s="141">
        <v>14.989000000000001</v>
      </c>
      <c r="P20" s="77">
        <v>0.28050000000000003</v>
      </c>
    </row>
    <row r="21" spans="1:16" ht="25.5" hidden="1" x14ac:dyDescent="0.25">
      <c r="A21" s="143">
        <v>41012</v>
      </c>
      <c r="B21" s="61" t="s">
        <v>67</v>
      </c>
      <c r="C21" s="98" t="s">
        <v>55</v>
      </c>
      <c r="D21" s="98">
        <v>683423</v>
      </c>
      <c r="E21" s="99">
        <v>41019</v>
      </c>
      <c r="F21" s="75" t="s">
        <v>16</v>
      </c>
      <c r="G21" s="95" t="s">
        <v>35</v>
      </c>
      <c r="H21" s="96">
        <v>17</v>
      </c>
      <c r="I21" s="93">
        <v>59</v>
      </c>
      <c r="J21" s="76">
        <v>54.56</v>
      </c>
      <c r="K21" s="93">
        <v>79</v>
      </c>
      <c r="L21" s="97">
        <v>0.87990000000000002</v>
      </c>
      <c r="M21" s="72">
        <f t="shared" si="0"/>
        <v>48.007344000000003</v>
      </c>
      <c r="N21" s="77">
        <v>6.0699999999999997E-2</v>
      </c>
      <c r="O21" s="72">
        <f>N21*J21</f>
        <v>3.3117920000000001</v>
      </c>
      <c r="P21" s="77">
        <v>0.94059999999999999</v>
      </c>
    </row>
    <row r="22" spans="1:16" ht="30" hidden="1" x14ac:dyDescent="0.25">
      <c r="A22" s="143">
        <v>41081</v>
      </c>
      <c r="B22" s="59" t="s">
        <v>54</v>
      </c>
      <c r="C22" s="85" t="s">
        <v>55</v>
      </c>
      <c r="D22" s="86">
        <v>684890</v>
      </c>
      <c r="E22" s="85">
        <v>41104</v>
      </c>
      <c r="F22" s="75" t="s">
        <v>16</v>
      </c>
      <c r="G22" s="95" t="s">
        <v>17</v>
      </c>
      <c r="H22" s="93">
        <v>5.5</v>
      </c>
      <c r="I22" s="93">
        <v>121</v>
      </c>
      <c r="J22" s="76">
        <v>17.423999999999999</v>
      </c>
      <c r="K22" s="93">
        <v>80</v>
      </c>
      <c r="L22" s="77">
        <v>0.61839999999999995</v>
      </c>
      <c r="M22" s="72">
        <v>10.778</v>
      </c>
      <c r="N22" s="77">
        <v>6.0299999999999999E-2</v>
      </c>
      <c r="O22" s="72">
        <f>N22*J22</f>
        <v>1.0506671999999999</v>
      </c>
      <c r="P22" s="77">
        <v>0.67879999999999996</v>
      </c>
    </row>
    <row r="23" spans="1:16" ht="30" hidden="1" x14ac:dyDescent="0.25">
      <c r="A23" s="147">
        <v>40631</v>
      </c>
      <c r="B23" s="59" t="s">
        <v>56</v>
      </c>
      <c r="C23" s="85" t="s">
        <v>55</v>
      </c>
      <c r="D23" s="86">
        <v>676969</v>
      </c>
      <c r="E23" s="85">
        <v>40651</v>
      </c>
      <c r="F23" s="75" t="s">
        <v>16</v>
      </c>
      <c r="G23" s="95" t="s">
        <v>17</v>
      </c>
      <c r="H23" s="93">
        <v>5.5</v>
      </c>
      <c r="I23" s="93">
        <v>120</v>
      </c>
      <c r="J23" s="76">
        <v>120</v>
      </c>
      <c r="K23" s="93">
        <v>80</v>
      </c>
      <c r="L23" s="77">
        <v>0.61839999999999995</v>
      </c>
      <c r="M23" s="72">
        <v>74.215000000000003</v>
      </c>
      <c r="N23" s="77">
        <v>6.0299999999999999E-2</v>
      </c>
      <c r="O23" s="72">
        <f>N23*J23</f>
        <v>7.2359999999999998</v>
      </c>
      <c r="P23" s="77">
        <v>0.67879999999999996</v>
      </c>
    </row>
    <row r="24" spans="1:16" ht="28.5" x14ac:dyDescent="0.25">
      <c r="A24" s="124" t="s">
        <v>73</v>
      </c>
      <c r="B24" s="113"/>
      <c r="C24" s="114"/>
      <c r="D24" s="114"/>
      <c r="E24" s="115"/>
      <c r="F24" s="116"/>
      <c r="G24" s="117"/>
      <c r="H24" s="118"/>
      <c r="I24" s="119"/>
      <c r="J24" s="120">
        <f>SUBTOTAL(9,J2:J23)</f>
        <v>780.16030599999999</v>
      </c>
      <c r="K24" s="121"/>
      <c r="L24" s="122"/>
      <c r="M24" s="120">
        <f>SUBTOTAL(9,M2:M23)</f>
        <v>388.66836828819999</v>
      </c>
      <c r="N24" s="123"/>
      <c r="O24" s="120">
        <f>SUBTOTAL(9,O2:O23)</f>
        <v>50.642316767799997</v>
      </c>
      <c r="P24" s="123"/>
    </row>
  </sheetData>
  <autoFilter ref="A1:P23" xr:uid="{4D169C5E-DFBB-4CF2-A57B-553AC569E79B}">
    <filterColumn colId="7">
      <filters>
        <filter val="14"/>
      </filters>
    </filterColumn>
    <filterColumn colId="11" showButton="0"/>
    <filterColumn colId="13" showButton="0"/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041B1-FDA2-40B3-8E87-3C5AC0172D41}">
  <dimension ref="A1:P50"/>
  <sheetViews>
    <sheetView tabSelected="1" topLeftCell="C1" workbookViewId="0">
      <selection activeCell="F1" sqref="F1:H1"/>
    </sheetView>
  </sheetViews>
  <sheetFormatPr baseColWidth="10" defaultRowHeight="15" x14ac:dyDescent="0.25"/>
  <cols>
    <col min="1" max="1" width="11.42578125" style="179"/>
    <col min="4" max="4" width="11.42578125" style="180"/>
    <col min="9" max="16" width="11.42578125" style="180"/>
  </cols>
  <sheetData>
    <row r="1" spans="1:16" ht="42.75" x14ac:dyDescent="0.25">
      <c r="A1" s="170" t="s">
        <v>42</v>
      </c>
      <c r="B1" s="170" t="s">
        <v>43</v>
      </c>
      <c r="C1" s="170" t="s">
        <v>44</v>
      </c>
      <c r="D1" s="191" t="s">
        <v>45</v>
      </c>
      <c r="E1" s="170" t="s">
        <v>46</v>
      </c>
      <c r="F1" s="181" t="s">
        <v>51</v>
      </c>
      <c r="G1" s="181" t="s">
        <v>52</v>
      </c>
      <c r="H1" s="181" t="s">
        <v>53</v>
      </c>
      <c r="I1" s="191" t="s">
        <v>47</v>
      </c>
      <c r="J1" s="192" t="s">
        <v>48</v>
      </c>
      <c r="K1" s="191" t="s">
        <v>49</v>
      </c>
      <c r="L1" s="193" t="s">
        <v>87</v>
      </c>
      <c r="M1" s="193" t="s">
        <v>88</v>
      </c>
      <c r="N1" s="193" t="s">
        <v>89</v>
      </c>
      <c r="O1" s="193" t="s">
        <v>90</v>
      </c>
      <c r="P1" s="191" t="s">
        <v>50</v>
      </c>
    </row>
    <row r="2" spans="1:16" x14ac:dyDescent="0.25">
      <c r="A2" s="179">
        <f t="array" ref="A2">IFERROR(INDEX('bdd achat'!A$1:A$23,SMALL(IF(('bdd achat'!$F$1:$F$23="laiton")*('bdd achat'!$G$1:$G$23="Rond")*('bdd achat'!$H$1:$H$23=14),ROW('bdd achat'!$H$1:$H$23)),ROWS($1:1))),"")</f>
        <v>40941</v>
      </c>
      <c r="B2" s="179" t="str">
        <f t="array" ref="B2">IFERROR(INDEX('bdd achat'!B$1:B$23,SMALL(IF(('bdd achat'!$F$1:$F$23="laiton")*('bdd achat'!$G$1:$G$23="Rond")*('bdd achat'!$H$1:$H$23=14),ROW('bdd achat'!$H$1:$H$23)),ROWS($1:1))),"")</f>
        <v>GP       020212-2</v>
      </c>
      <c r="C2" s="179" t="str">
        <f t="array" ref="C2">IFERROR(INDEX('bdd achat'!C$1:C$23,SMALL(IF(('bdd achat'!$F$1:$F$23="laiton")*('bdd achat'!$G$1:$G$23="Rond")*('bdd achat'!$H$1:$H$23=14),ROW('bdd achat'!$H$1:$H$23)),ROWS($1:1))),"")</f>
        <v>SA</v>
      </c>
      <c r="D2" s="180">
        <f t="array" ref="D2">IFERROR(INDEX('bdd achat'!D$1:D$23,SMALL(IF(('bdd achat'!$F$1:$F$23="laiton")*('bdd achat'!$G$1:$G$23="Rond")*('bdd achat'!$H$1:$H$23=14),ROW('bdd achat'!$H$1:$H$23)),ROWS($1:1))),"")</f>
        <v>682165</v>
      </c>
      <c r="E2" s="179">
        <f t="array" ref="E2">IFERROR(INDEX('bdd achat'!E$1:E$23,SMALL(IF(('bdd achat'!$F$1:$F$23="laiton")*('bdd achat'!$G$1:$G$23="Rond")*('bdd achat'!$H$1:$H$23=14),ROW('bdd achat'!$H$1:$H$23)),ROWS($1:1))),"")</f>
        <v>40953</v>
      </c>
      <c r="F2" t="s">
        <v>91</v>
      </c>
      <c r="G2" t="s">
        <v>92</v>
      </c>
      <c r="H2">
        <v>14</v>
      </c>
      <c r="I2" s="180">
        <f t="array" ref="I2">IFERROR(INDEX('bdd achat'!I$1:I$23,SMALL(IF(('bdd achat'!$F$1:$F$23="laiton")*('bdd achat'!$G$1:$G$23="Rond")*('bdd achat'!$H$1:$H$23=14),ROW('bdd achat'!$H$1:$H$23)),ROWS($1:1))),"")</f>
        <v>204</v>
      </c>
      <c r="J2" s="180">
        <f t="array" ref="J2">IFERROR(INDEX('bdd achat'!J$1:J$23,SMALL(IF(('bdd achat'!$F$1:$F$23="laiton")*('bdd achat'!$G$1:$G$23="Rond")*('bdd achat'!$H$1:$H$23=14),ROW('bdd achat'!$H$1:$H$23)),ROWS($1:1))),"")</f>
        <v>77.305868000000004</v>
      </c>
      <c r="K2" s="180">
        <f t="array" ref="K2">IFERROR(INDEX('bdd achat'!K$1:K$23,SMALL(IF(('bdd achat'!$F$1:$F$23="laiton")*('bdd achat'!$G$1:$G$23="Rond")*('bdd achat'!$H$1:$H$23=14),ROW('bdd achat'!$H$1:$H$23)),ROWS($1:1))),"")</f>
        <v>69</v>
      </c>
      <c r="L2" s="180">
        <f t="array" ref="L2">IFERROR(INDEX('bdd achat'!L$1:L$23,SMALL(IF(('bdd achat'!$F$1:$F$23="laiton")*('bdd achat'!$G$1:$G$23="Rond")*('bdd achat'!$H$1:$H$23=14),ROW('bdd achat'!$H$1:$H$23)),ROWS($1:1))),"")</f>
        <v>0.76970000000000005</v>
      </c>
      <c r="M2" s="180">
        <f t="array" ref="M2">IFERROR(INDEX('bdd achat'!M$1:M$23,SMALL(IF(('bdd achat'!$F$1:$F$23="laiton")*('bdd achat'!$G$1:$G$23="Rond")*('bdd achat'!$H$1:$H$23=14),ROW('bdd achat'!$H$1:$H$23)),ROWS($1:1))),"")</f>
        <v>59.502326599600003</v>
      </c>
      <c r="N2" s="180">
        <f t="array" ref="N2">IFERROR(INDEX('bdd achat'!N$1:N$23,SMALL(IF(('bdd achat'!$F$1:$F$23="laiton")*('bdd achat'!$G$1:$G$23="Rond")*('bdd achat'!$H$1:$H$23=14),ROW('bdd achat'!$H$1:$H$23)),ROWS($1:1))),"")</f>
        <v>6.2300000000000001E-2</v>
      </c>
      <c r="O2" s="180">
        <f t="array" ref="O2">IFERROR(INDEX('bdd achat'!O$1:O$23,SMALL(IF(('bdd achat'!$F$1:$F$23="laiton")*('bdd achat'!$G$1:$G$23="Rond")*('bdd achat'!$H$1:$H$23=14),ROW('bdd achat'!$H$1:$H$23)),ROWS($1:1))),"")</f>
        <v>4.8161555763999999</v>
      </c>
      <c r="P2" s="180">
        <f t="array" ref="P2">IFERROR(INDEX('bdd achat'!P$1:P$23,SMALL(IF(('bdd achat'!$F$1:$F$23="laiton")*('bdd achat'!$G$1:$G$23="Rond")*('bdd achat'!$H$1:$H$23=14),ROW('bdd achat'!$H$1:$H$23)),ROWS($1:1))),"")</f>
        <v>0.83209999999999995</v>
      </c>
    </row>
    <row r="3" spans="1:16" x14ac:dyDescent="0.25">
      <c r="A3" s="179">
        <f t="array" ref="A3">IFERROR(INDEX('bdd achat'!A$1:A$23,SMALL(IF(('bdd achat'!$F$1:$F$23="laiton")*('bdd achat'!$G$1:$G$23="Rond")*('bdd achat'!$H$1:$H$23=14),ROW('bdd achat'!$H$1:$H$23)),ROWS($1:2))),"")</f>
        <v>40969</v>
      </c>
      <c r="B3" s="179" t="str">
        <f t="array" ref="B3">IFERROR(INDEX('bdd achat'!B$1:B$23,SMALL(IF(('bdd achat'!$F$1:$F$23="laiton")*('bdd achat'!$G$1:$G$23="Rond")*('bdd achat'!$H$1:$H$23=14),ROW('bdd achat'!$H$1:$H$23)),ROWS($1:2))),"")</f>
        <v>GP      010312-1</v>
      </c>
      <c r="C3" s="179" t="str">
        <f t="array" ref="C3">IFERROR(INDEX('bdd achat'!C$1:C$23,SMALL(IF(('bdd achat'!$F$1:$F$23="laiton")*('bdd achat'!$G$1:$G$23="Rond")*('bdd achat'!$H$1:$H$23=14),ROW('bdd achat'!$H$1:$H$23)),ROWS($1:2))),"")</f>
        <v>SA</v>
      </c>
      <c r="D3" s="180">
        <f t="array" ref="D3">IFERROR(INDEX('bdd achat'!D$1:D$23,SMALL(IF(('bdd achat'!$F$1:$F$23="laiton")*('bdd achat'!$G$1:$G$23="Rond")*('bdd achat'!$H$1:$H$23=14),ROW('bdd achat'!$H$1:$H$23)),ROWS($1:2))),"")</f>
        <v>683038</v>
      </c>
      <c r="E3" s="179">
        <f t="array" ref="E3">IFERROR(INDEX('bdd achat'!E$1:E$23,SMALL(IF(('bdd achat'!$F$1:$F$23="laiton")*('bdd achat'!$G$1:$G$23="Rond")*('bdd achat'!$H$1:$H$23=14),ROW('bdd achat'!$H$1:$H$23)),ROWS($1:2))),"")</f>
        <v>40998</v>
      </c>
      <c r="I3" s="180">
        <f t="array" ref="I3">IFERROR(INDEX('bdd achat'!I$1:I$23,SMALL(IF(('bdd achat'!$F$1:$F$23="laiton")*('bdd achat'!$G$1:$G$23="Rond")*('bdd achat'!$H$1:$H$23=14),ROW('bdd achat'!$H$1:$H$23)),ROWS($1:2))),"")</f>
        <v>200</v>
      </c>
      <c r="J3" s="180">
        <f t="array" ref="J3">IFERROR(INDEX('bdd achat'!J$1:J$23,SMALL(IF(('bdd achat'!$F$1:$F$23="laiton")*('bdd achat'!$G$1:$G$23="Rond")*('bdd achat'!$H$1:$H$23=14),ROW('bdd achat'!$H$1:$H$23)),ROWS($1:2))),"")</f>
        <v>79.497388000000001</v>
      </c>
      <c r="K3" s="180">
        <f t="array" ref="K3">IFERROR(INDEX('bdd achat'!K$1:K$23,SMALL(IF(('bdd achat'!$F$1:$F$23="laiton")*('bdd achat'!$G$1:$G$23="Rond")*('bdd achat'!$H$1:$H$23=14),ROW('bdd achat'!$H$1:$H$23)),ROWS($1:2))),"")</f>
        <v>69</v>
      </c>
      <c r="L3" s="180">
        <f t="array" ref="L3">IFERROR(INDEX('bdd achat'!L$1:L$23,SMALL(IF(('bdd achat'!$F$1:$F$23="laiton")*('bdd achat'!$G$1:$G$23="Rond")*('bdd achat'!$H$1:$H$23=14),ROW('bdd achat'!$H$1:$H$23)),ROWS($1:2))),"")</f>
        <v>0.76970000000000005</v>
      </c>
      <c r="M3" s="180">
        <f t="array" ref="M3">IFERROR(INDEX('bdd achat'!M$1:M$23,SMALL(IF(('bdd achat'!$F$1:$F$23="laiton")*('bdd achat'!$G$1:$G$23="Rond")*('bdd achat'!$H$1:$H$23=14),ROW('bdd achat'!$H$1:$H$23)),ROWS($1:2))),"")</f>
        <v>61.189139543600007</v>
      </c>
      <c r="N3" s="180">
        <f t="array" ref="N3">IFERROR(INDEX('bdd achat'!N$1:N$23,SMALL(IF(('bdd achat'!$F$1:$F$23="laiton")*('bdd achat'!$G$1:$G$23="Rond")*('bdd achat'!$H$1:$H$23=14),ROW('bdd achat'!$H$1:$H$23)),ROWS($1:2))),"")</f>
        <v>6.2300000000000001E-2</v>
      </c>
      <c r="O3" s="180">
        <f t="array" ref="O3">IFERROR(INDEX('bdd achat'!O$1:O$23,SMALL(IF(('bdd achat'!$F$1:$F$23="laiton")*('bdd achat'!$G$1:$G$23="Rond")*('bdd achat'!$H$1:$H$23=14),ROW('bdd achat'!$H$1:$H$23)),ROWS($1:2))),"")</f>
        <v>4.9526872724000004</v>
      </c>
      <c r="P3" s="180">
        <f t="array" ref="P3">IFERROR(INDEX('bdd achat'!P$1:P$23,SMALL(IF(('bdd achat'!$F$1:$F$23="laiton")*('bdd achat'!$G$1:$G$23="Rond")*('bdd achat'!$H$1:$H$23=14),ROW('bdd achat'!$H$1:$H$23)),ROWS($1:2))),"")</f>
        <v>0.83209999999999995</v>
      </c>
    </row>
    <row r="4" spans="1:16" x14ac:dyDescent="0.25">
      <c r="A4" s="179">
        <f t="array" ref="A4">IFERROR(INDEX('bdd achat'!A$1:A$23,SMALL(IF(('bdd achat'!$F$1:$F$23="laiton")*('bdd achat'!$G$1:$G$23="Rond")*('bdd achat'!$H$1:$H$23=14),ROW('bdd achat'!$H$1:$H$23)),ROWS($1:3))),"")</f>
        <v>41012</v>
      </c>
      <c r="B4" s="179" t="str">
        <f t="array" ref="B4">IFERROR(INDEX('bdd achat'!B$1:B$23,SMALL(IF(('bdd achat'!$F$1:$F$23="laiton")*('bdd achat'!$G$1:$G$23="Rond")*('bdd achat'!$H$1:$H$23=14),ROW('bdd achat'!$H$1:$H$23)),ROWS($1:3))),"")</f>
        <v>DEPERY 210593</v>
      </c>
      <c r="C4" s="179" t="str">
        <f t="array" ref="C4">IFERROR(INDEX('bdd achat'!C$1:C$23,SMALL(IF(('bdd achat'!$F$1:$F$23="laiton")*('bdd achat'!$G$1:$G$23="Rond")*('bdd achat'!$H$1:$H$23=14),ROW('bdd achat'!$H$1:$H$23)),ROWS($1:3))),"")</f>
        <v>SA</v>
      </c>
      <c r="D4" s="180">
        <f t="array" ref="D4">IFERROR(INDEX('bdd achat'!D$1:D$23,SMALL(IF(('bdd achat'!$F$1:$F$23="laiton")*('bdd achat'!$G$1:$G$23="Rond")*('bdd achat'!$H$1:$H$23=14),ROW('bdd achat'!$H$1:$H$23)),ROWS($1:3))),"")</f>
        <v>683423</v>
      </c>
      <c r="E4" s="179">
        <f t="array" ref="E4">IFERROR(INDEX('bdd achat'!E$1:E$23,SMALL(IF(('bdd achat'!$F$1:$F$23="laiton")*('bdd achat'!$G$1:$G$23="Rond")*('bdd achat'!$H$1:$H$23=14),ROW('bdd achat'!$H$1:$H$23)),ROWS($1:3))),"")</f>
        <v>41019</v>
      </c>
      <c r="I4" s="180">
        <f t="array" ref="I4">IFERROR(INDEX('bdd achat'!I$1:I$23,SMALL(IF(('bdd achat'!$F$1:$F$23="laiton")*('bdd achat'!$G$1:$G$23="Rond")*('bdd achat'!$H$1:$H$23=14),ROW('bdd achat'!$H$1:$H$23)),ROWS($1:3))),"")</f>
        <v>602</v>
      </c>
      <c r="J4" s="180">
        <f t="array" ref="J4">IFERROR(INDEX('bdd achat'!J$1:J$23,SMALL(IF(('bdd achat'!$F$1:$F$23="laiton")*('bdd achat'!$G$1:$G$23="Rond")*('bdd achat'!$H$1:$H$23=14),ROW('bdd achat'!$H$1:$H$23)),ROWS($1:3))),"")</f>
        <v>72.457130000000006</v>
      </c>
      <c r="K4" s="180">
        <f t="array" ref="K4">IFERROR(INDEX('bdd achat'!K$1:K$23,SMALL(IF(('bdd achat'!$F$1:$F$23="laiton")*('bdd achat'!$G$1:$G$23="Rond")*('bdd achat'!$H$1:$H$23=14),ROW('bdd achat'!$H$1:$H$23)),ROWS($1:3))),"")</f>
        <v>69</v>
      </c>
      <c r="L4" s="180">
        <f t="array" ref="L4">IFERROR(INDEX('bdd achat'!L$1:L$23,SMALL(IF(('bdd achat'!$F$1:$F$23="laiton")*('bdd achat'!$G$1:$G$23="Rond")*('bdd achat'!$H$1:$H$23=14),ROW('bdd achat'!$H$1:$H$23)),ROWS($1:3))),"")</f>
        <v>0.76970000000000005</v>
      </c>
      <c r="M4" s="180">
        <f t="array" ref="M4">IFERROR(INDEX('bdd achat'!M$1:M$23,SMALL(IF(('bdd achat'!$F$1:$F$23="laiton")*('bdd achat'!$G$1:$G$23="Rond")*('bdd achat'!$H$1:$H$23=14),ROW('bdd achat'!$H$1:$H$23)),ROWS($1:3))),"")</f>
        <v>55.770252961000011</v>
      </c>
      <c r="N4" s="180">
        <f t="array" ref="N4">IFERROR(INDEX('bdd achat'!N$1:N$23,SMALL(IF(('bdd achat'!$F$1:$F$23="laiton")*('bdd achat'!$G$1:$G$23="Rond")*('bdd achat'!$H$1:$H$23=14),ROW('bdd achat'!$H$1:$H$23)),ROWS($1:3))),"")</f>
        <v>6.2300000000000001E-2</v>
      </c>
      <c r="O4" s="180">
        <f t="array" ref="O4">IFERROR(INDEX('bdd achat'!O$1:O$23,SMALL(IF(('bdd achat'!$F$1:$F$23="laiton")*('bdd achat'!$G$1:$G$23="Rond")*('bdd achat'!$H$1:$H$23=14),ROW('bdd achat'!$H$1:$H$23)),ROWS($1:3))),"")</f>
        <v>4.5140791990000002</v>
      </c>
      <c r="P4" s="180">
        <f t="array" ref="P4">IFERROR(INDEX('bdd achat'!P$1:P$23,SMALL(IF(('bdd achat'!$F$1:$F$23="laiton")*('bdd achat'!$G$1:$G$23="Rond")*('bdd achat'!$H$1:$H$23=14),ROW('bdd achat'!$H$1:$H$23)),ROWS($1:3))),"")</f>
        <v>0.83209999999999995</v>
      </c>
    </row>
    <row r="5" spans="1:16" x14ac:dyDescent="0.25">
      <c r="A5" s="179">
        <f t="array" ref="A5">IFERROR(INDEX('bdd achat'!A$1:A$23,SMALL(IF(('bdd achat'!$F$1:$F$23="laiton")*('bdd achat'!$G$1:$G$23="Rond")*('bdd achat'!$H$1:$H$23=14),ROW('bdd achat'!$H$1:$H$23)),ROWS($1:4))),"")</f>
        <v>40941</v>
      </c>
      <c r="B5" s="179" t="str">
        <f t="array" ref="B5">IFERROR(INDEX('bdd achat'!B$1:B$23,SMALL(IF(('bdd achat'!$F$1:$F$23="laiton")*('bdd achat'!$G$1:$G$23="Rond")*('bdd achat'!$H$1:$H$23=14),ROW('bdd achat'!$H$1:$H$23)),ROWS($1:4))),"")</f>
        <v>GP       020212-2</v>
      </c>
      <c r="C5" s="179" t="str">
        <f t="array" ref="C5">IFERROR(INDEX('bdd achat'!C$1:C$23,SMALL(IF(('bdd achat'!$F$1:$F$23="laiton")*('bdd achat'!$G$1:$G$23="Rond")*('bdd achat'!$H$1:$H$23=14),ROW('bdd achat'!$H$1:$H$23)),ROWS($1:4))),"")</f>
        <v>SA</v>
      </c>
      <c r="D5" s="180">
        <f t="array" ref="D5">IFERROR(INDEX('bdd achat'!D$1:D$23,SMALL(IF(('bdd achat'!$F$1:$F$23="laiton")*('bdd achat'!$G$1:$G$23="Rond")*('bdd achat'!$H$1:$H$23=14),ROW('bdd achat'!$H$1:$H$23)),ROWS($1:4))),"")</f>
        <v>682165</v>
      </c>
      <c r="E5" s="179">
        <f t="array" ref="E5">IFERROR(INDEX('bdd achat'!E$1:E$23,SMALL(IF(('bdd achat'!$F$1:$F$23="laiton")*('bdd achat'!$G$1:$G$23="Rond")*('bdd achat'!$H$1:$H$23=14),ROW('bdd achat'!$H$1:$H$23)),ROWS($1:4))),"")</f>
        <v>40953</v>
      </c>
      <c r="I5" s="180">
        <f t="array" ref="I5">IFERROR(INDEX('bdd achat'!I$1:I$23,SMALL(IF(('bdd achat'!$F$1:$F$23="laiton")*('bdd achat'!$G$1:$G$23="Rond")*('bdd achat'!$H$1:$H$23=14),ROW('bdd achat'!$H$1:$H$23)),ROWS($1:4))),"")</f>
        <v>204</v>
      </c>
      <c r="J5" s="180">
        <f t="array" ref="J5">IFERROR(INDEX('bdd achat'!J$1:J$23,SMALL(IF(('bdd achat'!$F$1:$F$23="laiton")*('bdd achat'!$G$1:$G$23="Rond")*('bdd achat'!$H$1:$H$23=14),ROW('bdd achat'!$H$1:$H$23)),ROWS($1:4))),"")</f>
        <v>166.5308</v>
      </c>
      <c r="K5" s="180">
        <f t="array" ref="K5">IFERROR(INDEX('bdd achat'!K$1:K$23,SMALL(IF(('bdd achat'!$F$1:$F$23="laiton")*('bdd achat'!$G$1:$G$23="Rond")*('bdd achat'!$H$1:$H$23=14),ROW('bdd achat'!$H$1:$H$23)),ROWS($1:4))),"")</f>
        <v>70</v>
      </c>
      <c r="L5" s="180">
        <f t="array" ref="L5">IFERROR(INDEX('bdd achat'!L$1:L$23,SMALL(IF(('bdd achat'!$F$1:$F$23="laiton")*('bdd achat'!$G$1:$G$23="Rond")*('bdd achat'!$H$1:$H$23=14),ROW('bdd achat'!$H$1:$H$23)),ROWS($1:4))),"")</f>
        <v>0.38519999999999999</v>
      </c>
      <c r="M5" s="180">
        <f t="array" ref="M5">IFERROR(INDEX('bdd achat'!M$1:M$23,SMALL(IF(('bdd achat'!$F$1:$F$23="laiton")*('bdd achat'!$G$1:$G$23="Rond")*('bdd achat'!$H$1:$H$23=14),ROW('bdd achat'!$H$1:$H$23)),ROWS($1:4))),"")</f>
        <v>64.147664159999991</v>
      </c>
      <c r="N5" s="180">
        <f t="array" ref="N5">IFERROR(INDEX('bdd achat'!N$1:N$23,SMALL(IF(('bdd achat'!$F$1:$F$23="laiton")*('bdd achat'!$G$1:$G$23="Rond")*('bdd achat'!$H$1:$H$23=14),ROW('bdd achat'!$H$1:$H$23)),ROWS($1:4))),"")</f>
        <v>6.6000000000000003E-2</v>
      </c>
      <c r="O5" s="180">
        <f t="array" ref="O5">IFERROR(INDEX('bdd achat'!O$1:O$23,SMALL(IF(('bdd achat'!$F$1:$F$23="laiton")*('bdd achat'!$G$1:$G$23="Rond")*('bdd achat'!$H$1:$H$23=14),ROW('bdd achat'!$H$1:$H$23)),ROWS($1:4))),"")</f>
        <v>10.991032800000001</v>
      </c>
      <c r="P5" s="180">
        <f t="array" ref="P5">IFERROR(INDEX('bdd achat'!P$1:P$23,SMALL(IF(('bdd achat'!$F$1:$F$23="laiton")*('bdd achat'!$G$1:$G$23="Rond")*('bdd achat'!$H$1:$H$23=14),ROW('bdd achat'!$H$1:$H$23)),ROWS($1:4))),"")</f>
        <v>0.45119999999999999</v>
      </c>
    </row>
    <row r="6" spans="1:16" x14ac:dyDescent="0.25">
      <c r="A6" s="179">
        <f t="array" ref="A6">IFERROR(INDEX('bdd achat'!A$1:A$23,SMALL(IF(('bdd achat'!$F$1:$F$23="laiton")*('bdd achat'!$G$1:$G$23="Rond")*('bdd achat'!$H$1:$H$23=14),ROW('bdd achat'!$H$1:$H$23)),ROWS($1:5))),"")</f>
        <v>40969</v>
      </c>
      <c r="B6" s="179" t="str">
        <f t="array" ref="B6">IFERROR(INDEX('bdd achat'!B$1:B$23,SMALL(IF(('bdd achat'!$F$1:$F$23="laiton")*('bdd achat'!$G$1:$G$23="Rond")*('bdd achat'!$H$1:$H$23=14),ROW('bdd achat'!$H$1:$H$23)),ROWS($1:5))),"")</f>
        <v>GP      010312-1</v>
      </c>
      <c r="C6" s="179" t="str">
        <f t="array" ref="C6">IFERROR(INDEX('bdd achat'!C$1:C$23,SMALL(IF(('bdd achat'!$F$1:$F$23="laiton")*('bdd achat'!$G$1:$G$23="Rond")*('bdd achat'!$H$1:$H$23=14),ROW('bdd achat'!$H$1:$H$23)),ROWS($1:5))),"")</f>
        <v>SA</v>
      </c>
      <c r="D6" s="180">
        <f t="array" ref="D6">IFERROR(INDEX('bdd achat'!D$1:D$23,SMALL(IF(('bdd achat'!$F$1:$F$23="laiton")*('bdd achat'!$G$1:$G$23="Rond")*('bdd achat'!$H$1:$H$23=14),ROW('bdd achat'!$H$1:$H$23)),ROWS($1:5))),"")</f>
        <v>683038</v>
      </c>
      <c r="E6" s="179">
        <f t="array" ref="E6">IFERROR(INDEX('bdd achat'!E$1:E$23,SMALL(IF(('bdd achat'!$F$1:$F$23="laiton")*('bdd achat'!$G$1:$G$23="Rond")*('bdd achat'!$H$1:$H$23=14),ROW('bdd achat'!$H$1:$H$23)),ROWS($1:5))),"")</f>
        <v>40998</v>
      </c>
      <c r="I6" s="180">
        <f t="array" ref="I6">IFERROR(INDEX('bdd achat'!I$1:I$23,SMALL(IF(('bdd achat'!$F$1:$F$23="laiton")*('bdd achat'!$G$1:$G$23="Rond")*('bdd achat'!$H$1:$H$23=14),ROW('bdd achat'!$H$1:$H$23)),ROWS($1:5))),"")</f>
        <v>200</v>
      </c>
      <c r="J6" s="180">
        <f t="array" ref="J6">IFERROR(INDEX('bdd achat'!J$1:J$23,SMALL(IF(('bdd achat'!$F$1:$F$23="laiton")*('bdd achat'!$G$1:$G$23="Rond")*('bdd achat'!$H$1:$H$23=14),ROW('bdd achat'!$H$1:$H$23)),ROWS($1:5))),"")</f>
        <v>198.52511999999999</v>
      </c>
      <c r="K6" s="180">
        <f t="array" ref="K6">IFERROR(INDEX('bdd achat'!K$1:K$23,SMALL(IF(('bdd achat'!$F$1:$F$23="laiton")*('bdd achat'!$G$1:$G$23="Rond")*('bdd achat'!$H$1:$H$23=14),ROW('bdd achat'!$H$1:$H$23)),ROWS($1:5))),"")</f>
        <v>70</v>
      </c>
      <c r="L6" s="180">
        <f t="array" ref="L6">IFERROR(INDEX('bdd achat'!L$1:L$23,SMALL(IF(('bdd achat'!$F$1:$F$23="laiton")*('bdd achat'!$G$1:$G$23="Rond")*('bdd achat'!$H$1:$H$23=14),ROW('bdd achat'!$H$1:$H$23)),ROWS($1:5))),"")</f>
        <v>0.38519999999999999</v>
      </c>
      <c r="M6" s="180">
        <f t="array" ref="M6">IFERROR(INDEX('bdd achat'!M$1:M$23,SMALL(IF(('bdd achat'!$F$1:$F$23="laiton")*('bdd achat'!$G$1:$G$23="Rond")*('bdd achat'!$H$1:$H$23=14),ROW('bdd achat'!$H$1:$H$23)),ROWS($1:5))),"")</f>
        <v>76.471876223999999</v>
      </c>
      <c r="N6" s="180">
        <f t="array" ref="N6">IFERROR(INDEX('bdd achat'!N$1:N$23,SMALL(IF(('bdd achat'!$F$1:$F$23="laiton")*('bdd achat'!$G$1:$G$23="Rond")*('bdd achat'!$H$1:$H$23=14),ROW('bdd achat'!$H$1:$H$23)),ROWS($1:5))),"")</f>
        <v>6.6000000000000003E-2</v>
      </c>
      <c r="O6" s="180">
        <f t="array" ref="O6">IFERROR(INDEX('bdd achat'!O$1:O$23,SMALL(IF(('bdd achat'!$F$1:$F$23="laiton")*('bdd achat'!$G$1:$G$23="Rond")*('bdd achat'!$H$1:$H$23=14),ROW('bdd achat'!$H$1:$H$23)),ROWS($1:5))),"")</f>
        <v>13.10265792</v>
      </c>
      <c r="P6" s="180">
        <f t="array" ref="P6">IFERROR(INDEX('bdd achat'!P$1:P$23,SMALL(IF(('bdd achat'!$F$1:$F$23="laiton")*('bdd achat'!$G$1:$G$23="Rond")*('bdd achat'!$H$1:$H$23=14),ROW('bdd achat'!$H$1:$H$23)),ROWS($1:5))),"")</f>
        <v>0.45119999999999999</v>
      </c>
    </row>
    <row r="7" spans="1:16" x14ac:dyDescent="0.25">
      <c r="A7" s="179">
        <f t="array" ref="A7">IFERROR(INDEX('bdd achat'!A$1:A$23,SMALL(IF(('bdd achat'!$F$1:$F$23="laiton")*('bdd achat'!$G$1:$G$23="Rond")*('bdd achat'!$H$1:$H$23=14),ROW('bdd achat'!$H$1:$H$23)),ROWS($1:6))),"")</f>
        <v>41012</v>
      </c>
      <c r="B7" s="179" t="str">
        <f t="array" ref="B7">IFERROR(INDEX('bdd achat'!B$1:B$23,SMALL(IF(('bdd achat'!$F$1:$F$23="laiton")*('bdd achat'!$G$1:$G$23="Rond")*('bdd achat'!$H$1:$H$23=14),ROW('bdd achat'!$H$1:$H$23)),ROWS($1:6))),"")</f>
        <v>DEPERY 210593</v>
      </c>
      <c r="C7" s="179" t="str">
        <f t="array" ref="C7">IFERROR(INDEX('bdd achat'!C$1:C$23,SMALL(IF(('bdd achat'!$F$1:$F$23="laiton")*('bdd achat'!$G$1:$G$23="Rond")*('bdd achat'!$H$1:$H$23=14),ROW('bdd achat'!$H$1:$H$23)),ROWS($1:6))),"")</f>
        <v>SA</v>
      </c>
      <c r="D7" s="180">
        <f t="array" ref="D7">IFERROR(INDEX('bdd achat'!D$1:D$23,SMALL(IF(('bdd achat'!$F$1:$F$23="laiton")*('bdd achat'!$G$1:$G$23="Rond")*('bdd achat'!$H$1:$H$23=14),ROW('bdd achat'!$H$1:$H$23)),ROWS($1:6))),"")</f>
        <v>683423</v>
      </c>
      <c r="E7" s="179">
        <f t="array" ref="E7">IFERROR(INDEX('bdd achat'!E$1:E$23,SMALL(IF(('bdd achat'!$F$1:$F$23="laiton")*('bdd achat'!$G$1:$G$23="Rond")*('bdd achat'!$H$1:$H$23=14),ROW('bdd achat'!$H$1:$H$23)),ROWS($1:6))),"")</f>
        <v>41019</v>
      </c>
      <c r="I7" s="180">
        <f t="array" ref="I7">IFERROR(INDEX('bdd achat'!I$1:I$23,SMALL(IF(('bdd achat'!$F$1:$F$23="laiton")*('bdd achat'!$G$1:$G$23="Rond")*('bdd achat'!$H$1:$H$23=14),ROW('bdd achat'!$H$1:$H$23)),ROWS($1:6))),"")</f>
        <v>602</v>
      </c>
      <c r="J7" s="180">
        <f t="array" ref="J7">IFERROR(INDEX('bdd achat'!J$1:J$23,SMALL(IF(('bdd achat'!$F$1:$F$23="laiton")*('bdd achat'!$G$1:$G$23="Rond")*('bdd achat'!$H$1:$H$23=14),ROW('bdd achat'!$H$1:$H$23)),ROWS($1:6))),"")</f>
        <v>185.84399999999999</v>
      </c>
      <c r="K7" s="180">
        <f t="array" ref="K7">IFERROR(INDEX('bdd achat'!K$1:K$23,SMALL(IF(('bdd achat'!$F$1:$F$23="laiton")*('bdd achat'!$G$1:$G$23="Rond")*('bdd achat'!$H$1:$H$23=14),ROW('bdd achat'!$H$1:$H$23)),ROWS($1:6))),"")</f>
        <v>70</v>
      </c>
      <c r="L7" s="180">
        <f t="array" ref="L7">IFERROR(INDEX('bdd achat'!L$1:L$23,SMALL(IF(('bdd achat'!$F$1:$F$23="laiton")*('bdd achat'!$G$1:$G$23="Rond")*('bdd achat'!$H$1:$H$23=14),ROW('bdd achat'!$H$1:$H$23)),ROWS($1:6))),"")</f>
        <v>0.38519999999999999</v>
      </c>
      <c r="M7" s="180">
        <f t="array" ref="M7">IFERROR(INDEX('bdd achat'!M$1:M$23,SMALL(IF(('bdd achat'!$F$1:$F$23="laiton")*('bdd achat'!$G$1:$G$23="Rond")*('bdd achat'!$H$1:$H$23=14),ROW('bdd achat'!$H$1:$H$23)),ROWS($1:6))),"")</f>
        <v>71.587108799999996</v>
      </c>
      <c r="N7" s="180">
        <f t="array" ref="N7">IFERROR(INDEX('bdd achat'!N$1:N$23,SMALL(IF(('bdd achat'!$F$1:$F$23="laiton")*('bdd achat'!$G$1:$G$23="Rond")*('bdd achat'!$H$1:$H$23=14),ROW('bdd achat'!$H$1:$H$23)),ROWS($1:6))),"")</f>
        <v>6.6000000000000003E-2</v>
      </c>
      <c r="O7" s="180">
        <f t="array" ref="O7">IFERROR(INDEX('bdd achat'!O$1:O$23,SMALL(IF(('bdd achat'!$F$1:$F$23="laiton")*('bdd achat'!$G$1:$G$23="Rond")*('bdd achat'!$H$1:$H$23=14),ROW('bdd achat'!$H$1:$H$23)),ROWS($1:6))),"")</f>
        <v>12.265703999999999</v>
      </c>
      <c r="P7" s="180">
        <f t="array" ref="P7">IFERROR(INDEX('bdd achat'!P$1:P$23,SMALL(IF(('bdd achat'!$F$1:$F$23="laiton")*('bdd achat'!$G$1:$G$23="Rond")*('bdd achat'!$H$1:$H$23=14),ROW('bdd achat'!$H$1:$H$23)),ROWS($1:6))),"")</f>
        <v>0.45119999999999999</v>
      </c>
    </row>
    <row r="8" spans="1:16" x14ac:dyDescent="0.25">
      <c r="A8" s="179" t="str">
        <f t="array" ref="A8">IFERROR(INDEX('bdd achat'!$A$1:$A$23,SMALL(IF(('bdd achat'!$F$1:$F$23="laiton")*('bdd achat'!$G$1:$G$23="Rond")*('bdd achat'!$H$1:$H$23=14),ROW('bdd achat'!$H$1:$H$23)),ROWS($1:7))),"")</f>
        <v/>
      </c>
    </row>
    <row r="9" spans="1:16" x14ac:dyDescent="0.25">
      <c r="A9" s="179" t="str">
        <f t="array" ref="A9">IFERROR(INDEX('bdd achat'!$A$1:$A$23,SMALL(IF(('bdd achat'!$F$1:$F$23="laiton")*('bdd achat'!$G$1:$G$23="Rond")*('bdd achat'!$H$1:$H$23=14),ROW('bdd achat'!$H$1:$H$23)),ROWS($1:8))),"")</f>
        <v/>
      </c>
    </row>
    <row r="10" spans="1:16" x14ac:dyDescent="0.25">
      <c r="A10" s="179" t="str">
        <f t="array" ref="A10">IFERROR(INDEX('bdd achat'!$A$1:$A$23,SMALL(IF(('bdd achat'!$F$1:$F$23="laiton")*('bdd achat'!$G$1:$G$23="Rond")*('bdd achat'!$H$1:$H$23=14),ROW('bdd achat'!$H$1:$H$23)),ROWS($1:9))),"")</f>
        <v/>
      </c>
    </row>
    <row r="11" spans="1:16" x14ac:dyDescent="0.25">
      <c r="A11" s="179" t="str">
        <f t="array" ref="A11">IFERROR(INDEX('bdd achat'!$A$1:$A$23,SMALL(IF(('bdd achat'!$F$1:$F$23="laiton")*('bdd achat'!$G$1:$G$23="Rond")*('bdd achat'!$H$1:$H$23=14),ROW('bdd achat'!$H$1:$H$23)),ROWS($1:10))),"")</f>
        <v/>
      </c>
    </row>
    <row r="12" spans="1:16" x14ac:dyDescent="0.25">
      <c r="A12" s="179" t="str">
        <f t="array" ref="A12">IFERROR(INDEX('bdd achat'!$A$1:$A$23,SMALL(IF(('bdd achat'!$F$1:$F$23="laiton")*('bdd achat'!$G$1:$G$23="Rond")*('bdd achat'!$H$1:$H$23=14),ROW('bdd achat'!$H$1:$H$23)),ROWS($1:11))),"")</f>
        <v/>
      </c>
    </row>
    <row r="13" spans="1:16" x14ac:dyDescent="0.25">
      <c r="A13" s="179" t="str">
        <f t="array" ref="A13">IFERROR(INDEX('bdd achat'!$A$1:$A$23,SMALL(IF(('bdd achat'!$F$1:$F$23="laiton")*('bdd achat'!$G$1:$G$23="Rond")*('bdd achat'!$H$1:$H$23=14),ROW('bdd achat'!$H$1:$H$23)),ROWS($1:12))),"")</f>
        <v/>
      </c>
    </row>
    <row r="14" spans="1:16" x14ac:dyDescent="0.25">
      <c r="A14" s="179" t="str">
        <f t="array" ref="A14">IFERROR(INDEX('bdd achat'!$A$1:$A$23,SMALL(IF(('bdd achat'!$F$1:$F$23="laiton")*('bdd achat'!$G$1:$G$23="Rond")*('bdd achat'!$H$1:$H$23=14),ROW('bdd achat'!$H$1:$H$23)),ROWS($1:13))),"")</f>
        <v/>
      </c>
    </row>
    <row r="15" spans="1:16" x14ac:dyDescent="0.25">
      <c r="A15" s="179" t="str">
        <f t="array" ref="A15">IFERROR(INDEX('bdd achat'!$A$1:$A$23,SMALL(IF(('bdd achat'!$F$1:$F$23="laiton")*('bdd achat'!$G$1:$G$23="Rond")*('bdd achat'!$H$1:$H$23=14),ROW('bdd achat'!$H$1:$H$23)),ROWS($1:14))),"")</f>
        <v/>
      </c>
    </row>
    <row r="16" spans="1:16" x14ac:dyDescent="0.25">
      <c r="A16" s="179" t="str">
        <f t="array" ref="A16">IFERROR(INDEX('bdd achat'!$A$1:$A$23,SMALL(IF(('bdd achat'!$F$1:$F$23="laiton")*('bdd achat'!$G$1:$G$23="Rond")*('bdd achat'!$H$1:$H$23=14),ROW('bdd achat'!$H$1:$H$23)),ROWS($1:15))),"")</f>
        <v/>
      </c>
    </row>
    <row r="17" spans="1:1" x14ac:dyDescent="0.25">
      <c r="A17" s="179" t="str">
        <f t="array" ref="A17">IFERROR(INDEX('bdd achat'!$A$1:$A$23,SMALL(IF(('bdd achat'!$F$1:$F$23="laiton")*('bdd achat'!$G$1:$G$23="Rond")*('bdd achat'!$H$1:$H$23=14),ROW('bdd achat'!$H$1:$H$23)),ROWS($1:16))),"")</f>
        <v/>
      </c>
    </row>
    <row r="18" spans="1:1" x14ac:dyDescent="0.25">
      <c r="A18" s="179" t="str">
        <f t="array" ref="A18">IFERROR(INDEX('bdd achat'!$A$1:$A$23,SMALL(IF(('bdd achat'!$F$1:$F$23="laiton")*('bdd achat'!$G$1:$G$23="Rond")*('bdd achat'!$H$1:$H$23=14),ROW('bdd achat'!$H$1:$H$23)),ROWS($1:17))),"")</f>
        <v/>
      </c>
    </row>
    <row r="19" spans="1:1" x14ac:dyDescent="0.25">
      <c r="A19" s="179" t="str">
        <f t="array" ref="A19">IFERROR(INDEX('bdd achat'!$A$1:$A$23,SMALL(IF(('bdd achat'!$F$1:$F$23="laiton")*('bdd achat'!$G$1:$G$23="Rond")*('bdd achat'!$H$1:$H$23=14),ROW('bdd achat'!$H$1:$H$23)),ROWS($1:18))),"")</f>
        <v/>
      </c>
    </row>
    <row r="20" spans="1:1" x14ac:dyDescent="0.25">
      <c r="A20" s="179" t="str">
        <f t="array" ref="A20">IFERROR(INDEX('bdd achat'!$A$1:$A$23,SMALL(IF(('bdd achat'!$F$1:$F$23="laiton")*('bdd achat'!$G$1:$G$23="Rond")*('bdd achat'!$H$1:$H$23=14),ROW('bdd achat'!$H$1:$H$23)),ROWS($1:19))),"")</f>
        <v/>
      </c>
    </row>
    <row r="21" spans="1:1" x14ac:dyDescent="0.25">
      <c r="A21" s="179" t="str">
        <f t="array" ref="A21">IFERROR(INDEX('bdd achat'!$A$1:$A$23,SMALL(IF(('bdd achat'!$F$1:$F$23="laiton")*('bdd achat'!$G$1:$G$23="Rond")*('bdd achat'!$H$1:$H$23=14),ROW('bdd achat'!$H$1:$H$23)),ROWS($1:20))),"")</f>
        <v/>
      </c>
    </row>
    <row r="22" spans="1:1" x14ac:dyDescent="0.25">
      <c r="A22" s="179" t="str">
        <f t="array" ref="A22">IFERROR(INDEX('bdd achat'!$A$1:$A$23,SMALL(IF(('bdd achat'!$F$1:$F$23="laiton")*('bdd achat'!$G$1:$G$23="Rond")*('bdd achat'!$H$1:$H$23=14),ROW('bdd achat'!$H$1:$H$23)),ROWS($1:21))),"")</f>
        <v/>
      </c>
    </row>
    <row r="23" spans="1:1" x14ac:dyDescent="0.25">
      <c r="A23" s="179" t="str">
        <f t="array" ref="A23">IFERROR(INDEX('bdd achat'!$A$1:$A$23,SMALL(IF(('bdd achat'!$F$1:$F$23="laiton")*('bdd achat'!$G$1:$G$23="rond")*('bdd achat'!$H$1:$H$23=14),ROW('bdd achat'!$H$1:$H$23)),ROWS($1:22))),"")</f>
        <v/>
      </c>
    </row>
    <row r="24" spans="1:1" x14ac:dyDescent="0.25">
      <c r="A24" s="179" t="str">
        <f t="array" ref="A24">IFERROR(INDEX('bdd achat'!$A$1:$A$23,SMALL(IF(('bdd achat'!$F$1:$F$23="laiton")*('bdd achat'!$G$1:$G$23="rond")*('bdd achat'!$H$1:$H$23=14),ROW('bdd achat'!$H$1:$H$23)),ROWS($1:23))),"")</f>
        <v/>
      </c>
    </row>
    <row r="25" spans="1:1" x14ac:dyDescent="0.25">
      <c r="A25" s="179" t="str">
        <f t="array" ref="A25">IFERROR(INDEX('bdd achat'!$A$1:$A$23,SMALL(IF(('bdd achat'!$F$1:$F$23="laiton")*('bdd achat'!$G$1:$G$23="rond")*('bdd achat'!$H$1:$H$23=14),ROW('bdd achat'!$H$1:$H$23)),ROWS($1:24))),"")</f>
        <v/>
      </c>
    </row>
    <row r="26" spans="1:1" x14ac:dyDescent="0.25">
      <c r="A26" s="179" t="str">
        <f t="array" ref="A26">IFERROR(INDEX('bdd achat'!$A$1:$A$23,SMALL(IF(('bdd achat'!$F$1:$F$23="laiton")*('bdd achat'!$G$1:$G$23="rond")*('bdd achat'!$H$1:$H$23=14),ROW('bdd achat'!$H$1:$H$23)),ROWS($1:25))),"")</f>
        <v/>
      </c>
    </row>
    <row r="27" spans="1:1" x14ac:dyDescent="0.25">
      <c r="A27" s="179" t="str">
        <f t="array" ref="A27">IFERROR(INDEX('bdd achat'!$A$1:$A$23,SMALL(IF(('bdd achat'!$F$1:$F$23="laiton")*('bdd achat'!$G$1:$G$23="rond")*('bdd achat'!$H$1:$H$23=14),ROW('bdd achat'!$H$1:$H$23)),ROWS($1:26))),"")</f>
        <v/>
      </c>
    </row>
    <row r="28" spans="1:1" x14ac:dyDescent="0.25">
      <c r="A28" s="179" t="str">
        <f t="array" ref="A28">IFERROR(INDEX('bdd achat'!$A$1:$A$23,SMALL(IF(('bdd achat'!$F$1:$F$23="laiton")*('bdd achat'!$G$1:$G$23="rond")*('bdd achat'!$H$1:$H$23=14),ROW('bdd achat'!$H$1:$H$23)),ROWS($1:27))),"")</f>
        <v/>
      </c>
    </row>
    <row r="29" spans="1:1" x14ac:dyDescent="0.25">
      <c r="A29" s="179" t="str">
        <f t="array" ref="A29">IFERROR(INDEX('bdd achat'!$A$1:$A$23,SMALL(IF(('bdd achat'!$F$1:$F$23="laiton")*('bdd achat'!$G$1:$G$23="rond")*('bdd achat'!$H$1:$H$23=14),ROW('bdd achat'!$H$1:$H$23)),ROWS($1:28))),"")</f>
        <v/>
      </c>
    </row>
    <row r="30" spans="1:1" x14ac:dyDescent="0.25">
      <c r="A30" s="179" t="str">
        <f t="array" ref="A30">IFERROR(INDEX('bdd achat'!$A$1:$A$23,SMALL(IF(('bdd achat'!$F$1:$F$23="laiton")*('bdd achat'!$G$1:$G$23="rond")*('bdd achat'!$H$1:$H$23=14),ROW('bdd achat'!$H$1:$H$23)),ROWS($1:29))),"")</f>
        <v/>
      </c>
    </row>
    <row r="31" spans="1:1" x14ac:dyDescent="0.25">
      <c r="A31" s="179" t="str">
        <f t="array" ref="A31">IFERROR(INDEX('bdd achat'!$A$1:$A$23,SMALL(IF(('bdd achat'!$F$1:$F$23="laiton")*('bdd achat'!$G$1:$G$23="rond")*('bdd achat'!$H$1:$H$23=14),ROW('bdd achat'!$H$1:$H$23)),ROWS($1:30))),"")</f>
        <v/>
      </c>
    </row>
    <row r="32" spans="1:1" x14ac:dyDescent="0.25">
      <c r="A32" s="179" t="str">
        <f t="array" ref="A32">IFERROR(INDEX('bdd achat'!$A$1:$A$23,SMALL(IF(('bdd achat'!$F$1:$F$23="laiton")*('bdd achat'!$G$1:$G$23="rond")*('bdd achat'!$H$1:$H$23=14),ROW('bdd achat'!$H$1:$H$23)),ROWS($1:31))),"")</f>
        <v/>
      </c>
    </row>
    <row r="33" spans="1:1" x14ac:dyDescent="0.25">
      <c r="A33" s="179" t="str">
        <f t="array" ref="A33">IFERROR(INDEX('bdd achat'!$A$1:$A$23,SMALL(IF(('bdd achat'!$F$1:$F$23="laiton")*('bdd achat'!$G$1:$G$23="rond")*('bdd achat'!$H$1:$H$23=14),ROW('bdd achat'!$H$1:$H$23)),ROWS($1:32))),"")</f>
        <v/>
      </c>
    </row>
    <row r="34" spans="1:1" x14ac:dyDescent="0.25">
      <c r="A34" s="179" t="str">
        <f t="array" ref="A34">IFERROR(INDEX('bdd achat'!$A$1:$A$23,SMALL(IF(('bdd achat'!$F$1:$F$23="laiton")*('bdd achat'!$G$1:$G$23="rond")*('bdd achat'!$H$1:$H$23=14),ROW('bdd achat'!$H$1:$H$23)),ROWS($1:33))),"")</f>
        <v/>
      </c>
    </row>
    <row r="35" spans="1:1" x14ac:dyDescent="0.25">
      <c r="A35" s="179" t="str">
        <f t="array" ref="A35">IFERROR(INDEX('bdd achat'!$A$1:$A$23,SMALL(IF(('bdd achat'!$F$1:$F$23="laiton")*('bdd achat'!$G$1:$G$23="rond")*('bdd achat'!$H$1:$H$23=14),ROW('bdd achat'!$H$1:$H$23)),ROWS($1:34))),"")</f>
        <v/>
      </c>
    </row>
    <row r="36" spans="1:1" x14ac:dyDescent="0.25">
      <c r="A36" s="179" t="str">
        <f t="array" ref="A36">IFERROR(INDEX('bdd achat'!$A$1:$A$23,SMALL(IF(('bdd achat'!$F$1:$F$23="laiton")*('bdd achat'!$G$1:$G$23="rond")*('bdd achat'!$H$1:$H$23=14),ROW('bdd achat'!$H$1:$H$23)),ROWS($1:35))),"")</f>
        <v/>
      </c>
    </row>
    <row r="37" spans="1:1" x14ac:dyDescent="0.25">
      <c r="A37" s="179" t="str">
        <f t="array" ref="A37">IFERROR(INDEX('bdd achat'!$A$1:$A$23,SMALL(IF(('bdd achat'!$F$1:$F$23="laiton")*('bdd achat'!$G$1:$G$23="rond")*('bdd achat'!$H$1:$H$23=14),ROW('bdd achat'!$H$1:$H$23)),ROWS($1:36))),"")</f>
        <v/>
      </c>
    </row>
    <row r="38" spans="1:1" x14ac:dyDescent="0.25">
      <c r="A38" s="179" t="str">
        <f t="array" ref="A38">IFERROR(INDEX('bdd achat'!$A$1:$A$23,SMALL(IF(('bdd achat'!$F$1:$F$23="laiton")*('bdd achat'!$G$1:$G$23="rond")*('bdd achat'!$H$1:$H$23=14),ROW('bdd achat'!$H$1:$H$23)),ROWS($1:37))),"")</f>
        <v/>
      </c>
    </row>
    <row r="39" spans="1:1" x14ac:dyDescent="0.25">
      <c r="A39" s="179" t="str">
        <f t="array" ref="A39">IFERROR(INDEX('bdd achat'!$A$1:$A$23,SMALL(IF(('bdd achat'!$F$1:$F$23="laiton")*('bdd achat'!$G$1:$G$23="rond")*('bdd achat'!$H$1:$H$23=14),ROW('bdd achat'!$H$1:$H$23)),ROWS($1:38))),"")</f>
        <v/>
      </c>
    </row>
    <row r="40" spans="1:1" x14ac:dyDescent="0.25">
      <c r="A40" s="179" t="str">
        <f t="array" ref="A40">IFERROR(INDEX('bdd achat'!$A$1:$A$23,SMALL(IF(('bdd achat'!$F$1:$F$23="laiton")*('bdd achat'!$G$1:$G$23="rond")*('bdd achat'!$H$1:$H$23=14),ROW('bdd achat'!$H$1:$H$23)),ROWS($1:39))),"")</f>
        <v/>
      </c>
    </row>
    <row r="41" spans="1:1" x14ac:dyDescent="0.25">
      <c r="A41" s="179" t="str">
        <f t="array" ref="A41">IFERROR(INDEX('bdd achat'!$A$1:$A$23,SMALL(IF(('bdd achat'!$F$1:$F$23="laiton")*('bdd achat'!$G$1:$G$23="rond")*('bdd achat'!$H$1:$H$23=14),ROW('bdd achat'!$H$1:$H$23)),ROWS($1:40))),"")</f>
        <v/>
      </c>
    </row>
    <row r="42" spans="1:1" x14ac:dyDescent="0.25">
      <c r="A42" s="179" t="str">
        <f t="array" ref="A42">IFERROR(INDEX('bdd achat'!$A$1:$A$23,SMALL(IF(('bdd achat'!$F$1:$F$23="laiton")*('bdd achat'!$G$1:$G$23="rond")*('bdd achat'!$H$1:$H$23=14),ROW('bdd achat'!$H$1:$H$23)),ROWS($1:41))),"")</f>
        <v/>
      </c>
    </row>
    <row r="43" spans="1:1" x14ac:dyDescent="0.25">
      <c r="A43" s="179" t="str">
        <f t="array" ref="A43">IFERROR(INDEX('bdd achat'!$A$1:$A$23,SMALL(IF(('bdd achat'!$F$1:$F$23="laiton")*('bdd achat'!$G$1:$G$23="rond")*('bdd achat'!$H$1:$H$23=14),ROW('bdd achat'!$H$1:$H$23)),ROWS($1:42))),"")</f>
        <v/>
      </c>
    </row>
    <row r="44" spans="1:1" x14ac:dyDescent="0.25">
      <c r="A44" s="179" t="str">
        <f t="array" ref="A44">IFERROR(INDEX('bdd achat'!$A$1:$A$23,SMALL(IF(('bdd achat'!$F$1:$F$23="laiton")*('bdd achat'!$G$1:$G$23="rond")*('bdd achat'!$H$1:$H$23=14),ROW('bdd achat'!$H$1:$H$23)),ROWS($1:43))),"")</f>
        <v/>
      </c>
    </row>
    <row r="45" spans="1:1" x14ac:dyDescent="0.25">
      <c r="A45" s="179" t="str">
        <f t="array" ref="A45">IFERROR(INDEX('bdd achat'!$A$1:$A$23,SMALL(IF(('bdd achat'!$F$1:$F$23="laiton")*('bdd achat'!$G$1:$G$23="rond")*('bdd achat'!$H$1:$H$23=14),ROW('bdd achat'!$H$1:$H$23)),ROWS($1:44))),"")</f>
        <v/>
      </c>
    </row>
    <row r="46" spans="1:1" x14ac:dyDescent="0.25">
      <c r="A46" s="179" t="str">
        <f t="array" ref="A46">IFERROR(INDEX('bdd achat'!$A$1:$A$23,SMALL(IF(('bdd achat'!$F$1:$F$23="laiton")*('bdd achat'!$G$1:$G$23="rond")*('bdd achat'!$H$1:$H$23=14),ROW('bdd achat'!$H$1:$H$23)),ROWS($1:45))),"")</f>
        <v/>
      </c>
    </row>
    <row r="47" spans="1:1" x14ac:dyDescent="0.25">
      <c r="A47" s="179" t="str">
        <f t="array" ref="A47">IFERROR(INDEX('bdd achat'!$A$1:$A$23,SMALL(IF(('bdd achat'!$F$1:$F$23="laiton")*('bdd achat'!$G$1:$G$23="rond")*('bdd achat'!$H$1:$H$23=14),ROW('bdd achat'!$H$1:$H$23)),ROWS($1:46))),"")</f>
        <v/>
      </c>
    </row>
    <row r="48" spans="1:1" x14ac:dyDescent="0.25">
      <c r="A48" s="179" t="str">
        <f t="array" ref="A48">IFERROR(INDEX('bdd achat'!$A$1:$A$23,SMALL(IF(('bdd achat'!$F$1:$F$23="laiton")*('bdd achat'!$G$1:$G$23="rond")*('bdd achat'!$H$1:$H$23=14),ROW('bdd achat'!$H$1:$H$23)),ROWS($1:47))),"")</f>
        <v/>
      </c>
    </row>
    <row r="49" spans="1:1" x14ac:dyDescent="0.25">
      <c r="A49" s="179" t="str">
        <f t="array" ref="A49">IFERROR(INDEX('bdd achat'!$A$1:$A$23,SMALL(IF(('bdd achat'!$F$1:$F$23="laiton")*('bdd achat'!$G$1:$G$23="rond")*('bdd achat'!$H$1:$H$23=14),ROW('bdd achat'!$H$1:$H$23)),ROWS($1:48))),"")</f>
        <v/>
      </c>
    </row>
    <row r="50" spans="1:1" x14ac:dyDescent="0.25">
      <c r="A50" s="179" t="str">
        <f t="array" ref="A50">IFERROR(INDEX('bdd achat'!$A$1:$A$23,SMALL(IF(('bdd achat'!$F$1:$F$23="laiton")*('bdd achat'!$G$1:$G$23="rond")*('bdd achat'!$H$1:$H$23=14),ROW('bdd achat'!$H$1:$H$23)),ROWS($1:49))),"")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Achat</vt:lpstr>
      <vt:lpstr>ACHAT laiton (2)</vt:lpstr>
      <vt:lpstr>Vente</vt:lpstr>
      <vt:lpstr>etat 6 export laiton 2012 (2)</vt:lpstr>
      <vt:lpstr>bdd achat</vt:lpstr>
      <vt:lpstr>achat tiré de bdd</vt:lpstr>
      <vt:lpstr>'ACHAT laiton (2)'!Impression_des_titres</vt:lpstr>
      <vt:lpstr>'etat 6 export laiton 2012 (2)'!Impression_des_titres</vt:lpstr>
      <vt:lpstr>'ACHAT laiton (2)'!Zone_d_impression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DjiDji</cp:lastModifiedBy>
  <cp:lastPrinted>2013-08-29T09:15:34Z</cp:lastPrinted>
  <dcterms:created xsi:type="dcterms:W3CDTF">2013-01-21T08:32:17Z</dcterms:created>
  <dcterms:modified xsi:type="dcterms:W3CDTF">2020-02-28T13:16:52Z</dcterms:modified>
</cp:coreProperties>
</file>