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035" windowHeight="8865" tabRatio="827" firstSheet="1" activeTab="2" xr2:uid="{00000000-000D-0000-FFFF-FFFF00000000}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71027"/>
</workbook>
</file>

<file path=xl/calcChain.xml><?xml version="1.0" encoding="utf-8"?>
<calcChain xmlns="http://schemas.openxmlformats.org/spreadsheetml/2006/main">
  <c r="Z14" i="10" l="1"/>
  <c r="Z15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Z380" i="10"/>
  <c r="Z381" i="10"/>
  <c r="Z382" i="10"/>
  <c r="Z383" i="10"/>
  <c r="Z384" i="10"/>
  <c r="AA16" i="10" l="1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AA109" i="10"/>
  <c r="AA110" i="10"/>
  <c r="AA111" i="10"/>
  <c r="AA112" i="10"/>
  <c r="AA113" i="10"/>
  <c r="AA114" i="10"/>
  <c r="AA115" i="10"/>
  <c r="AA116" i="10"/>
  <c r="AA117" i="10"/>
  <c r="AA118" i="10"/>
  <c r="AA119" i="10"/>
  <c r="AA120" i="10"/>
  <c r="AA121" i="10"/>
  <c r="AA122" i="10"/>
  <c r="AA123" i="10"/>
  <c r="AA124" i="10"/>
  <c r="AA125" i="10"/>
  <c r="AA126" i="10"/>
  <c r="AA127" i="10"/>
  <c r="AA128" i="10"/>
  <c r="AA129" i="10"/>
  <c r="AA130" i="10"/>
  <c r="AA131" i="10"/>
  <c r="AA132" i="10"/>
  <c r="AA133" i="10"/>
  <c r="AA134" i="10"/>
  <c r="AA135" i="10"/>
  <c r="AA136" i="10"/>
  <c r="AA137" i="10"/>
  <c r="AA138" i="10"/>
  <c r="AA139" i="10"/>
  <c r="AA140" i="10"/>
  <c r="AA141" i="10"/>
  <c r="AA142" i="10"/>
  <c r="AA143" i="10"/>
  <c r="AA144" i="10"/>
  <c r="AA145" i="10"/>
  <c r="AA146" i="10"/>
  <c r="AA147" i="10"/>
  <c r="AA148" i="10"/>
  <c r="AA149" i="10"/>
  <c r="AA150" i="10"/>
  <c r="AA151" i="10"/>
  <c r="AA152" i="10"/>
  <c r="AA153" i="10"/>
  <c r="AA154" i="10"/>
  <c r="AA155" i="10"/>
  <c r="AA156" i="10"/>
  <c r="AA157" i="10"/>
  <c r="AA158" i="10"/>
  <c r="AA159" i="10"/>
  <c r="AA160" i="10"/>
  <c r="AA161" i="10"/>
  <c r="AA162" i="10"/>
  <c r="AA163" i="10"/>
  <c r="AA164" i="10"/>
  <c r="AA165" i="10"/>
  <c r="AA166" i="10"/>
  <c r="AA167" i="10"/>
  <c r="AA168" i="10"/>
  <c r="AA169" i="10"/>
  <c r="AA170" i="10"/>
  <c r="AA171" i="10"/>
  <c r="AA172" i="10"/>
  <c r="AA173" i="10"/>
  <c r="AA174" i="10"/>
  <c r="AA175" i="10"/>
  <c r="AA176" i="10"/>
  <c r="AA177" i="10"/>
  <c r="AA178" i="10"/>
  <c r="AA179" i="10"/>
  <c r="AA180" i="10"/>
  <c r="AA181" i="10"/>
  <c r="AA182" i="10"/>
  <c r="AA183" i="10"/>
  <c r="AA184" i="10"/>
  <c r="AA185" i="10"/>
  <c r="AA186" i="10"/>
  <c r="AA187" i="10"/>
  <c r="AA188" i="10"/>
  <c r="AA189" i="10"/>
  <c r="AA190" i="10"/>
  <c r="AA191" i="10"/>
  <c r="AA192" i="10"/>
  <c r="AA193" i="10"/>
  <c r="AA194" i="10"/>
  <c r="AA195" i="10"/>
  <c r="AA196" i="10"/>
  <c r="AA197" i="10"/>
  <c r="AA198" i="10"/>
  <c r="AA199" i="10"/>
  <c r="AA200" i="10"/>
  <c r="AA201" i="10"/>
  <c r="AA202" i="10"/>
  <c r="AA203" i="10"/>
  <c r="AA204" i="10"/>
  <c r="AA205" i="10"/>
  <c r="AA206" i="10"/>
  <c r="AA207" i="10"/>
  <c r="AA208" i="10"/>
  <c r="AA209" i="10"/>
  <c r="AA210" i="10"/>
  <c r="AA211" i="10"/>
  <c r="AA212" i="10"/>
  <c r="AA213" i="10"/>
  <c r="AA214" i="10"/>
  <c r="AA215" i="10"/>
  <c r="AA216" i="10"/>
  <c r="AA217" i="10"/>
  <c r="AA218" i="10"/>
  <c r="AA219" i="10"/>
  <c r="AA220" i="10"/>
  <c r="AA221" i="10"/>
  <c r="AA222" i="10"/>
  <c r="AA223" i="10"/>
  <c r="AA224" i="10"/>
  <c r="AA225" i="10"/>
  <c r="AA226" i="10"/>
  <c r="AA227" i="10"/>
  <c r="AA228" i="10"/>
  <c r="AA229" i="10"/>
  <c r="AA230" i="10"/>
  <c r="AA231" i="10"/>
  <c r="AA232" i="10"/>
  <c r="AA233" i="10"/>
  <c r="AA234" i="10"/>
  <c r="AA235" i="10"/>
  <c r="AA236" i="10"/>
  <c r="AA237" i="10"/>
  <c r="AA238" i="10"/>
  <c r="AA239" i="10"/>
  <c r="AA240" i="10"/>
  <c r="AA241" i="10"/>
  <c r="AA242" i="10"/>
  <c r="AA243" i="10"/>
  <c r="AA244" i="10"/>
  <c r="AA245" i="10"/>
  <c r="AA246" i="10"/>
  <c r="AA247" i="10"/>
  <c r="AA248" i="10"/>
  <c r="AA249" i="10"/>
  <c r="AA250" i="10"/>
  <c r="AA251" i="10"/>
  <c r="AA252" i="10"/>
  <c r="AA253" i="10"/>
  <c r="AA254" i="10"/>
  <c r="AA255" i="10"/>
  <c r="AA256" i="10"/>
  <c r="AA257" i="10"/>
  <c r="AA258" i="10"/>
  <c r="AA259" i="10"/>
  <c r="AA260" i="10"/>
  <c r="AA261" i="10"/>
  <c r="AA262" i="10"/>
  <c r="AA263" i="10"/>
  <c r="AA264" i="10"/>
  <c r="AA265" i="10"/>
  <c r="AA266" i="10"/>
  <c r="AA267" i="10"/>
  <c r="AA268" i="10"/>
  <c r="AA269" i="10"/>
  <c r="AA270" i="10"/>
  <c r="AA271" i="10"/>
  <c r="AA272" i="10"/>
  <c r="AA273" i="10"/>
  <c r="AA274" i="10"/>
  <c r="AA275" i="10"/>
  <c r="AA276" i="10"/>
  <c r="AA277" i="10"/>
  <c r="AA278" i="10"/>
  <c r="AA279" i="10"/>
  <c r="AA280" i="10"/>
  <c r="AA281" i="10"/>
  <c r="AA282" i="10"/>
  <c r="AA283" i="10"/>
  <c r="AA284" i="10"/>
  <c r="AA285" i="10"/>
  <c r="AA286" i="10"/>
  <c r="AA287" i="10"/>
  <c r="AA288" i="10"/>
  <c r="AA289" i="10"/>
  <c r="AA290" i="10"/>
  <c r="AA291" i="10"/>
  <c r="AA292" i="10"/>
  <c r="AA293" i="10"/>
  <c r="AA294" i="10"/>
  <c r="AA295" i="10"/>
  <c r="AA296" i="10"/>
  <c r="AA297" i="10"/>
  <c r="AA298" i="10"/>
  <c r="AA299" i="10"/>
  <c r="AA300" i="10"/>
  <c r="AA301" i="10"/>
  <c r="AA302" i="10"/>
  <c r="AA303" i="10"/>
  <c r="AA304" i="10"/>
  <c r="AA305" i="10"/>
  <c r="AA306" i="10"/>
  <c r="AA307" i="10"/>
  <c r="AA308" i="10"/>
  <c r="AA309" i="10"/>
  <c r="AA310" i="10"/>
  <c r="AA311" i="10"/>
  <c r="AA312" i="10"/>
  <c r="AA313" i="10"/>
  <c r="AA314" i="10"/>
  <c r="AA315" i="10"/>
  <c r="AA316" i="10"/>
  <c r="AA317" i="10"/>
  <c r="AA318" i="10"/>
  <c r="AA319" i="10"/>
  <c r="AA320" i="10"/>
  <c r="AA321" i="10"/>
  <c r="AA322" i="10"/>
  <c r="AA323" i="10"/>
  <c r="AA324" i="10"/>
  <c r="AA325" i="10"/>
  <c r="AA326" i="10"/>
  <c r="AA327" i="10"/>
  <c r="AA328" i="10"/>
  <c r="AA329" i="10"/>
  <c r="AA330" i="10"/>
  <c r="AA331" i="10"/>
  <c r="AA332" i="10"/>
  <c r="AA333" i="10"/>
  <c r="AA334" i="10"/>
  <c r="AA335" i="10"/>
  <c r="AA336" i="10"/>
  <c r="AA337" i="10"/>
  <c r="AA338" i="10"/>
  <c r="AA339" i="10"/>
  <c r="AA340" i="10"/>
  <c r="AA341" i="10"/>
  <c r="AA342" i="10"/>
  <c r="AA343" i="10"/>
  <c r="AA344" i="10"/>
  <c r="AA345" i="10"/>
  <c r="AA346" i="10"/>
  <c r="AA347" i="10"/>
  <c r="AA348" i="10"/>
  <c r="AA349" i="10"/>
  <c r="AA350" i="10"/>
  <c r="AA351" i="10"/>
  <c r="AA352" i="10"/>
  <c r="AA353" i="10"/>
  <c r="AA354" i="10"/>
  <c r="AA355" i="10"/>
  <c r="AA356" i="10"/>
  <c r="AA357" i="10"/>
  <c r="AA358" i="10"/>
  <c r="AA359" i="10"/>
  <c r="AA360" i="10"/>
  <c r="AA361" i="10"/>
  <c r="AA362" i="10"/>
  <c r="AA363" i="10"/>
  <c r="AA364" i="10"/>
  <c r="AA365" i="10"/>
  <c r="AA366" i="10"/>
  <c r="AA367" i="10"/>
  <c r="AA368" i="10"/>
  <c r="AA369" i="10"/>
  <c r="AA370" i="10"/>
  <c r="AA371" i="10"/>
  <c r="AA372" i="10"/>
  <c r="AA373" i="10"/>
  <c r="AA374" i="10"/>
  <c r="AA375" i="10"/>
  <c r="AA376" i="10"/>
  <c r="AA377" i="10"/>
  <c r="AA378" i="10"/>
  <c r="AA379" i="10"/>
  <c r="AA15" i="10"/>
  <c r="Y384" i="10" l="1"/>
  <c r="Y380" i="10" l="1"/>
  <c r="Y381" i="10" s="1"/>
  <c r="Z386" i="10" l="1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GREGOIRE Julie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<sst xmlns="http://schemas.openxmlformats.org/spreadsheetml/2006/main" count="435" uniqueCount="160">
  <si>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</si>
  <si>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</si>
  <si>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</si>
  <si>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</si>
  <si>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</si>
  <si>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</si>
  <si>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</si>
  <si>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</si>
  <si>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</si>
  <si>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</si>
  <si>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</si>
  <si>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</si>
  <si>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</si>
  <si>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</si>
  <si>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</si>
  <si>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</si>
  <si>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</si>
  <si>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</si>
  <si>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</si>
  <si>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</si>
  <si>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</si>
  <si>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</si>
  <si>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</si>
  <si>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</si>
  <si>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</si>
  <si>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</si>
  <si>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</si>
  <si>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</si>
  <si>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</si>
  <si>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</si>
  <si>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</si>
  <si>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</si>
  <si>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</si>
  <si>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</si>
  <si>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</si>
  <si>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</si>
  <si>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</si>
  <si>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</si>
  <si>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</si>
  <si>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</si>
  <si>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</si>
  <si>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</si>
  <si>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</si>
  <si>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</si>
  <si>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</si>
  <si>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</si>
  <si>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</si>
  <si>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</si>
  <si>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</si>
  <si>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</si>
  <si>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</si>
  <si>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</si>
  <si>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</si>
  <si>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</si>
  <si>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</si>
  <si>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</si>
  <si>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</si>
  <si>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</si>
  <si>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</si>
  <si>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</si>
  <si>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</si>
  <si>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</si>
  <si>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</si>
  <si>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</si>
  <si>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</si>
  <si>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</si>
  <si>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</si>
  <si>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</si>
  <si>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</si>
  <si>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</si>
  <si>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</si>
  <si>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</si>
  <si>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</si>
  <si>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</si>
  <si>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</si>
  <si>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</si>
  <si>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</si>
  <si>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</si>
  <si>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</si>
  <si>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</si>
  <si>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</si>
  <si>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</si>
  <si>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</si>
  <si>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</si>
  <si>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</si>
  <si>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</si>
  <si>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</si>
  <si>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</si>
  <si>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</si>
  <si>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</si>
  <si>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</si>
  <si>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</si>
  <si>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</si>
  <si>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</si>
  <si>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</si>
  <si>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</si>
  <si>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</si>
  <si>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</si>
  <si>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</si>
  <si>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</si>
  <si>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</si>
  <si>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</si>
  <si>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</si>
  <si>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</si>
  <si>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</si>
  <si>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</si>
  <si>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</si>
  <si>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</si>
  <si>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</si>
  <si>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</si>
  <si>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</si>
  <si>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</si>
  <si>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</si>
  <si>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</si>
  <si>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</si>
  <si>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</si>
  <si>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</si>
  <si>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</si>
  <si>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</si>
  <si>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</si>
  <si>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</si>
  <si>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</si>
  <si>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</si>
  <si>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</si>
  <si>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</si>
  <si>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</si>
  <si>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</si>
  <si>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</si>
  <si>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</si>
  <si>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</si>
  <si>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</si>
  <si>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</si>
  <si>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</si>
  <si>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</si>
  <si>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</si>
  <si>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</si>
  <si>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</si>
  <si>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</si>
  <si>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</si>
  <si>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</si>
  <si>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</si>
  <si>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</si>
  <si>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</si>
  <si>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</si>
  <si>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</si>
  <si>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</si>
  <si>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</si>
  <si>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</si>
  <si>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</si>
  <si>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</si>
  <si>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</si>
  <si>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</si>
  <si>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</si>
  <si>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</si>
  <si>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</si>
  <si>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</si>
  <si>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</si>
  <si>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</si>
  <si>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</si>
  <si>
    <t>SI(X14="&lt;";Y14/2*$B$14/1000;Y14*$B14/1000)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</si>
</sst>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  <font>
      <sz val="11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45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8" xfId="41" applyFont="1" applyFill="1" applyBorder="1" applyAlignment="1" applyProtection="1">
      <alignment horizontal="center" vertical="center" wrapText="1"/>
    </xf>
    <xf numFmtId="0" fontId="27" fillId="62" borderId="88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8" xfId="0" applyFont="1" applyFill="1" applyBorder="1" applyAlignment="1" applyProtection="1">
      <alignment horizontal="center" vertical="center" wrapText="1"/>
    </xf>
    <xf numFmtId="0" fontId="27" fillId="62" borderId="89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6" xfId="41" applyFont="1" applyFill="1" applyBorder="1" applyAlignment="1" applyProtection="1">
      <alignment horizontal="center" vertical="center" wrapText="1"/>
    </xf>
    <xf numFmtId="0" fontId="27" fillId="62" borderId="86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7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8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7" xfId="0" applyNumberFormat="1" applyFont="1" applyFill="1" applyBorder="1" applyAlignment="1">
      <alignment horizontal="center" vertical="center"/>
    </xf>
    <xf numFmtId="2" fontId="71" fillId="67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3" borderId="109" xfId="0" applyNumberFormat="1" applyFont="1" applyFill="1" applyBorder="1" applyAlignment="1">
      <alignment horizontal="center" vertical="center"/>
    </xf>
    <xf numFmtId="2" fontId="71" fillId="63" borderId="95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7" borderId="114" xfId="0" applyNumberFormat="1" applyFont="1" applyFill="1" applyBorder="1" applyAlignment="1">
      <alignment horizontal="center" vertical="center"/>
    </xf>
    <xf numFmtId="2" fontId="71" fillId="63" borderId="112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6" xfId="0" applyNumberFormat="1" applyFont="1" applyFill="1" applyBorder="1" applyAlignment="1">
      <alignment horizontal="center" vertical="center"/>
    </xf>
    <xf numFmtId="2" fontId="71" fillId="67" borderId="111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164" fontId="71" fillId="67" borderId="108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7" borderId="114" xfId="0" applyNumberFormat="1" applyFont="1" applyFill="1" applyBorder="1" applyAlignment="1">
      <alignment horizontal="center" vertical="center"/>
    </xf>
    <xf numFmtId="164" fontId="71" fillId="63" borderId="112" xfId="0" applyNumberFormat="1" applyFont="1" applyFill="1" applyBorder="1" applyAlignment="1">
      <alignment horizontal="center" vertical="center"/>
    </xf>
    <xf numFmtId="164" fontId="71" fillId="63" borderId="116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7" borderId="103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3" borderId="101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7" borderId="106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2" fontId="71" fillId="67" borderId="97" xfId="0" applyNumberFormat="1" applyFont="1" applyFill="1" applyBorder="1" applyAlignment="1">
      <alignment horizontal="center" vertical="center"/>
    </xf>
    <xf numFmtId="2" fontId="71" fillId="67" borderId="106" xfId="0" applyNumberFormat="1" applyFont="1" applyFill="1" applyBorder="1" applyAlignment="1">
      <alignment horizontal="center" vertical="center"/>
    </xf>
    <xf numFmtId="2" fontId="71" fillId="67" borderId="103" xfId="0" applyNumberFormat="1" applyFont="1" applyFill="1" applyBorder="1" applyAlignment="1">
      <alignment horizontal="center" vertical="center"/>
    </xf>
    <xf numFmtId="164" fontId="52" fillId="67" borderId="114" xfId="0" applyNumberFormat="1" applyFont="1" applyFill="1" applyBorder="1" applyAlignment="1">
      <alignment horizontal="center" vertical="center"/>
    </xf>
    <xf numFmtId="164" fontId="52" fillId="67" borderId="118" xfId="0" applyNumberFormat="1" applyFont="1" applyFill="1" applyBorder="1" applyAlignment="1">
      <alignment horizontal="center" vertic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0" fontId="16" fillId="0" borderId="120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7" xfId="0" applyNumberFormat="1" applyFont="1" applyFill="1" applyBorder="1" applyAlignment="1" applyProtection="1">
      <alignment horizontal="center"/>
    </xf>
    <xf numFmtId="0" fontId="72" fillId="0" borderId="127" xfId="0" applyNumberFormat="1" applyFont="1" applyFill="1" applyBorder="1" applyAlignment="1" applyProtection="1">
      <alignment horizontal="center"/>
    </xf>
    <xf numFmtId="0" fontId="73" fillId="0" borderId="127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7" xfId="0" applyNumberFormat="1" applyFont="1" applyFill="1" applyBorder="1" applyAlignment="1" applyProtection="1">
      <alignment horizontal="center"/>
    </xf>
    <xf numFmtId="0" fontId="75" fillId="0" borderId="127" xfId="0" applyNumberFormat="1" applyFont="1" applyFill="1" applyBorder="1" applyAlignment="1" applyProtection="1">
      <alignment horizontal="center"/>
    </xf>
    <xf numFmtId="0" fontId="76" fillId="0" borderId="127" xfId="0" applyNumberFormat="1" applyFont="1" applyFill="1" applyBorder="1" applyAlignment="1" applyProtection="1">
      <alignment horizontal="center"/>
    </xf>
    <xf numFmtId="0" fontId="56" fillId="0" borderId="129" xfId="0" applyNumberFormat="1" applyFont="1" applyFill="1" applyBorder="1" applyAlignment="1" applyProtection="1">
      <alignment horizontal="center"/>
    </xf>
    <xf numFmtId="0" fontId="77" fillId="0" borderId="129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7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29" xfId="0" applyNumberFormat="1" applyFont="1" applyFill="1" applyBorder="1" applyAlignment="1" applyProtection="1">
      <alignment horizontal="center"/>
    </xf>
    <xf numFmtId="0" fontId="77" fillId="33" borderId="129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0" xfId="0" applyNumberFormat="1" applyFont="1" applyFill="1" applyBorder="1" applyAlignment="1">
      <alignment horizontal="center" vertical="center"/>
    </xf>
    <xf numFmtId="3" fontId="26" fillId="0" borderId="128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8" xfId="110" applyNumberFormat="1" applyFont="1" applyFill="1" applyBorder="1" applyAlignment="1">
      <alignment horizontal="center"/>
    </xf>
    <xf numFmtId="167" fontId="26" fillId="61" borderId="131" xfId="0" applyNumberFormat="1" applyFont="1" applyFill="1" applyBorder="1" applyAlignment="1">
      <alignment horizontal="center" vertical="center"/>
    </xf>
    <xf numFmtId="0" fontId="56" fillId="61" borderId="129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0" borderId="120" xfId="0" applyBorder="1" applyAlignment="1">
      <alignment horizontal="center" vertical="center"/>
    </xf>
    <xf numFmtId="0" fontId="0" fillId="64" borderId="120" xfId="0" applyFill="1" applyBorder="1" applyAlignment="1">
      <alignment horizontal="center" vertical="center"/>
    </xf>
    <xf numFmtId="0" fontId="0" fillId="59" borderId="120" xfId="0" applyFill="1" applyBorder="1" applyAlignment="1">
      <alignment horizontal="center" vertical="center"/>
    </xf>
    <xf numFmtId="0" fontId="0" fillId="59" borderId="125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7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29" xfId="0" applyNumberFormat="1" applyFont="1" applyFill="1" applyBorder="1" applyAlignment="1" applyProtection="1">
      <alignment horizontal="center"/>
    </xf>
    <xf numFmtId="164" fontId="71" fillId="63" borderId="121" xfId="0" applyNumberFormat="1" applyFont="1" applyFill="1" applyBorder="1" applyAlignment="1">
      <alignment horizontal="center" vertical="center"/>
    </xf>
    <xf numFmtId="164" fontId="71" fillId="63" borderId="98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7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19" xfId="0" applyNumberFormat="1" applyFont="1" applyFill="1" applyBorder="1" applyAlignment="1">
      <alignment horizontal="center" vertical="center"/>
    </xf>
    <xf numFmtId="164" fontId="71" fillId="67" borderId="124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7" borderId="96" xfId="0" applyNumberFormat="1" applyFont="1" applyFill="1" applyBorder="1" applyAlignment="1">
      <alignment horizontal="center" vertical="center"/>
    </xf>
    <xf numFmtId="164" fontId="71" fillId="63" borderId="93" xfId="0" applyNumberFormat="1" applyFont="1" applyFill="1" applyBorder="1" applyAlignment="1">
      <alignment horizontal="center" vertical="center"/>
    </xf>
    <xf numFmtId="164" fontId="71" fillId="67" borderId="99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3" borderId="110" xfId="0" applyNumberFormat="1" applyFont="1" applyFill="1" applyBorder="1" applyAlignment="1">
      <alignment horizontal="center" vertical="center"/>
    </xf>
    <xf numFmtId="164" fontId="71" fillId="67" borderId="90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19" xfId="0" applyNumberFormat="1" applyFont="1" applyFill="1" applyBorder="1" applyAlignment="1">
      <alignment horizontal="center" vertical="center"/>
    </xf>
    <xf numFmtId="164" fontId="71" fillId="66" borderId="106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79" fillId="0" borderId="0" xfId="0" applyFont="1"/>
    <xf numFmtId="0" fontId="79" fillId="0" borderId="0" xfId="0" applyFont="1" applyFill="1" applyBorder="1"/>
    <xf numFmtId="0" fontId="28" fillId="66" borderId="0" xfId="41" applyFont="1" applyFill="1" applyBorder="1" applyAlignment="1" applyProtection="1">
      <alignment horizontal="center" vertical="center"/>
    </xf>
    <xf numFmtId="164" fontId="25" fillId="62" borderId="0" xfId="41" applyNumberFormat="1" applyFont="1" applyFill="1" applyBorder="1" applyAlignment="1" applyProtection="1">
      <alignment horizontal="center" vertical="center"/>
    </xf>
    <xf numFmtId="2" fontId="62" fillId="62" borderId="0" xfId="61" applyNumberFormat="1" applyFont="1" applyFill="1" applyBorder="1" applyAlignment="1">
      <alignment horizontal="center" vertical="center" wrapText="1"/>
    </xf>
    <xf numFmtId="0" fontId="27" fillId="62" borderId="0" xfId="0" applyFont="1" applyFill="1" applyBorder="1" applyAlignment="1" applyProtection="1">
      <alignment horizontal="center"/>
    </xf>
    <xf numFmtId="0" fontId="27" fillId="62" borderId="0" xfId="0" applyFont="1" applyFill="1" applyBorder="1" applyAlignment="1" applyProtection="1">
      <alignment horizontal="center" vertical="center" wrapText="1"/>
    </xf>
    <xf numFmtId="0" fontId="27" fillId="62" borderId="0" xfId="0" applyFont="1" applyFill="1" applyBorder="1" applyAlignment="1" applyProtection="1">
      <alignment horizontal="center" vertical="center"/>
    </xf>
    <xf numFmtId="164" fontId="26" fillId="33" borderId="0" xfId="0" applyNumberFormat="1" applyFont="1" applyFill="1" applyBorder="1" applyAlignment="1">
      <alignment horizontal="center" vertical="center"/>
    </xf>
    <xf numFmtId="2" fontId="71" fillId="66" borderId="0" xfId="0" applyNumberFormat="1" applyFont="1" applyFill="1" applyBorder="1" applyAlignment="1">
      <alignment horizontal="center" vertical="center"/>
    </xf>
    <xf numFmtId="164" fontId="71" fillId="66" borderId="0" xfId="0" applyNumberFormat="1" applyFont="1" applyFill="1" applyBorder="1" applyAlignment="1">
      <alignment horizontal="center" vertical="center"/>
    </xf>
    <xf numFmtId="164" fontId="71" fillId="63" borderId="0" xfId="0" applyNumberFormat="1" applyFont="1" applyFill="1" applyBorder="1" applyAlignment="1">
      <alignment horizontal="center" vertical="center"/>
    </xf>
    <xf numFmtId="164" fontId="71" fillId="67" borderId="0" xfId="0" applyNumberFormat="1" applyFont="1" applyFill="1" applyBorder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0" xfId="61" applyNumberFormat="1" applyFont="1" applyFill="1" applyBorder="1" applyAlignment="1">
      <alignment horizontal="center" vertical="center" wrapText="1"/>
    </xf>
    <xf numFmtId="2" fontId="62" fillId="62" borderId="87" xfId="61" applyNumberFormat="1" applyFont="1" applyFill="1" applyBorder="1" applyAlignment="1">
      <alignment horizontal="center" vertical="center" wrapText="1"/>
    </xf>
    <xf numFmtId="2" fontId="62" fillId="62" borderId="94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</cellXfs>
  <cellStyles count="119">
    <cellStyle name="20 % - Accent1" xfId="18" builtinId="30" customBuiltin="1"/>
    <cellStyle name="20 % - Accent1 2" xfId="62" xr:uid="{00000000-0005-0000-0000-000001000000}"/>
    <cellStyle name="20 % - Accent2" xfId="22" builtinId="34" customBuiltin="1"/>
    <cellStyle name="20 % - Accent2 2" xfId="63" xr:uid="{00000000-0005-0000-0000-000003000000}"/>
    <cellStyle name="20 % - Accent3" xfId="26" builtinId="38" customBuiltin="1"/>
    <cellStyle name="20 % - Accent3 2" xfId="64" xr:uid="{00000000-0005-0000-0000-000005000000}"/>
    <cellStyle name="20 % - Accent4" xfId="30" builtinId="42" customBuiltin="1"/>
    <cellStyle name="20 % - Accent4 2" xfId="65" xr:uid="{00000000-0005-0000-0000-000007000000}"/>
    <cellStyle name="20 % - Accent5" xfId="34" builtinId="46" customBuiltin="1"/>
    <cellStyle name="20 % - Accent5 2" xfId="66" xr:uid="{00000000-0005-0000-0000-000009000000}"/>
    <cellStyle name="20 % - Accent6" xfId="38" builtinId="50" customBuiltin="1"/>
    <cellStyle name="20 % - Accent6 2" xfId="67" xr:uid="{00000000-0005-0000-0000-00000B000000}"/>
    <cellStyle name="40 % - Accent1" xfId="19" builtinId="31" customBuiltin="1"/>
    <cellStyle name="40 % - Accent1 2" xfId="68" xr:uid="{00000000-0005-0000-0000-00000D000000}"/>
    <cellStyle name="40 % - Accent2" xfId="23" builtinId="35" customBuiltin="1"/>
    <cellStyle name="40 % - Accent2 2" xfId="69" xr:uid="{00000000-0005-0000-0000-00000F000000}"/>
    <cellStyle name="40 % - Accent3" xfId="27" builtinId="39" customBuiltin="1"/>
    <cellStyle name="40 % - Accent3 2" xfId="70" xr:uid="{00000000-0005-0000-0000-000011000000}"/>
    <cellStyle name="40 % - Accent4" xfId="31" builtinId="43" customBuiltin="1"/>
    <cellStyle name="40 % - Accent4 2" xfId="71" xr:uid="{00000000-0005-0000-0000-000013000000}"/>
    <cellStyle name="40 % - Accent5" xfId="35" builtinId="47" customBuiltin="1"/>
    <cellStyle name="40 % - Accent5 2" xfId="72" xr:uid="{00000000-0005-0000-0000-000015000000}"/>
    <cellStyle name="40 % - Accent6" xfId="39" builtinId="51" customBuiltin="1"/>
    <cellStyle name="40 % - Accent6 2" xfId="73" xr:uid="{00000000-0005-0000-0000-000017000000}"/>
    <cellStyle name="60 % - Accent1" xfId="20" builtinId="32" customBuiltin="1"/>
    <cellStyle name="60 % - Accent1 2" xfId="74" xr:uid="{00000000-0005-0000-0000-000019000000}"/>
    <cellStyle name="60 % - Accent2" xfId="24" builtinId="36" customBuiltin="1"/>
    <cellStyle name="60 % - Accent2 2" xfId="75" xr:uid="{00000000-0005-0000-0000-00001B000000}"/>
    <cellStyle name="60 % - Accent3" xfId="28" builtinId="40" customBuiltin="1"/>
    <cellStyle name="60 % - Accent3 2" xfId="76" xr:uid="{00000000-0005-0000-0000-00001D000000}"/>
    <cellStyle name="60 % - Accent4" xfId="32" builtinId="44" customBuiltin="1"/>
    <cellStyle name="60 % - Accent4 2" xfId="77" xr:uid="{00000000-0005-0000-0000-00001F000000}"/>
    <cellStyle name="60 % - Accent5" xfId="36" builtinId="48" customBuiltin="1"/>
    <cellStyle name="60 % - Accent5 2" xfId="78" xr:uid="{00000000-0005-0000-0000-000021000000}"/>
    <cellStyle name="60 % - Accent6" xfId="40" builtinId="52" customBuiltin="1"/>
    <cellStyle name="60 % - Accent6 2" xfId="79" xr:uid="{00000000-0005-0000-0000-000023000000}"/>
    <cellStyle name="Accent1" xfId="17" builtinId="29" customBuiltin="1"/>
    <cellStyle name="Accent1 2" xfId="80" xr:uid="{00000000-0005-0000-0000-000025000000}"/>
    <cellStyle name="Accent2" xfId="21" builtinId="33" customBuiltin="1"/>
    <cellStyle name="Accent2 2" xfId="81" xr:uid="{00000000-0005-0000-0000-000027000000}"/>
    <cellStyle name="Accent3" xfId="25" builtinId="37" customBuiltin="1"/>
    <cellStyle name="Accent3 2" xfId="82" xr:uid="{00000000-0005-0000-0000-000029000000}"/>
    <cellStyle name="Accent4" xfId="29" builtinId="41" customBuiltin="1"/>
    <cellStyle name="Accent4 2" xfId="83" xr:uid="{00000000-0005-0000-0000-00002B000000}"/>
    <cellStyle name="Accent5" xfId="33" builtinId="45" customBuiltin="1"/>
    <cellStyle name="Accent5 2" xfId="84" xr:uid="{00000000-0005-0000-0000-00002D000000}"/>
    <cellStyle name="Accent6" xfId="37" builtinId="49" customBuiltin="1"/>
    <cellStyle name="Accent6 2" xfId="85" xr:uid="{00000000-0005-0000-0000-00002F000000}"/>
    <cellStyle name="Avertissement" xfId="14" builtinId="11" customBuiltin="1"/>
    <cellStyle name="Avertissement 2" xfId="86" xr:uid="{00000000-0005-0000-0000-000031000000}"/>
    <cellStyle name="Calcul" xfId="11" builtinId="22" customBuiltin="1"/>
    <cellStyle name="Calcul 2" xfId="87" xr:uid="{00000000-0005-0000-0000-000033000000}"/>
    <cellStyle name="Cellule liée" xfId="12" builtinId="24" customBuiltin="1"/>
    <cellStyle name="Cellule liée 2" xfId="88" xr:uid="{00000000-0005-0000-0000-000035000000}"/>
    <cellStyle name="Commentaire 2" xfId="89" xr:uid="{00000000-0005-0000-0000-000036000000}"/>
    <cellStyle name="Commentaire 2 2" xfId="112" xr:uid="{00000000-0005-0000-0000-000037000000}"/>
    <cellStyle name="Courant" xfId="42" xr:uid="{00000000-0005-0000-0000-000038000000}"/>
    <cellStyle name="date" xfId="43" xr:uid="{00000000-0005-0000-0000-000039000000}"/>
    <cellStyle name="date 2" xfId="51" xr:uid="{00000000-0005-0000-0000-00003A000000}"/>
    <cellStyle name="Entrée" xfId="9" builtinId="20" customBuiltin="1"/>
    <cellStyle name="Entrée 2" xfId="90" xr:uid="{00000000-0005-0000-0000-00003C000000}"/>
    <cellStyle name="Euro" xfId="44" xr:uid="{00000000-0005-0000-0000-00003D000000}"/>
    <cellStyle name="Insatisfaisant" xfId="7" builtinId="27" customBuiltin="1"/>
    <cellStyle name="Insatisfaisant 2" xfId="91" xr:uid="{00000000-0005-0000-0000-00003F000000}"/>
    <cellStyle name="Lien hypertexte" xfId="114" builtinId="8"/>
    <cellStyle name="Milliers 2" xfId="60" xr:uid="{00000000-0005-0000-0000-000041000000}"/>
    <cellStyle name="Monétaire 2" xfId="104" xr:uid="{00000000-0005-0000-0000-000042000000}"/>
    <cellStyle name="Monétaire 2 2" xfId="116" xr:uid="{00000000-0005-0000-0000-000043000000}"/>
    <cellStyle name="Neutre" xfId="8" builtinId="28" customBuiltin="1"/>
    <cellStyle name="Neutre 2" xfId="92" xr:uid="{00000000-0005-0000-0000-000045000000}"/>
    <cellStyle name="Normal" xfId="0" builtinId="0"/>
    <cellStyle name="Normal 10" xfId="61" xr:uid="{00000000-0005-0000-0000-000047000000}"/>
    <cellStyle name="Normal 10 2" xfId="109" xr:uid="{00000000-0005-0000-0000-000048000000}"/>
    <cellStyle name="Normal 11" xfId="111" xr:uid="{00000000-0005-0000-0000-000049000000}"/>
    <cellStyle name="Normal 12" xfId="110" xr:uid="{00000000-0005-0000-0000-00004A000000}"/>
    <cellStyle name="Normal 13" xfId="113" xr:uid="{00000000-0005-0000-0000-00004B000000}"/>
    <cellStyle name="Normal 14" xfId="103" xr:uid="{00000000-0005-0000-0000-00004C000000}"/>
    <cellStyle name="Normal 14 2" xfId="117" xr:uid="{00000000-0005-0000-0000-00004D000000}"/>
    <cellStyle name="Normal 15" xfId="115" xr:uid="{00000000-0005-0000-0000-00004E000000}"/>
    <cellStyle name="Normal 2" xfId="45" xr:uid="{00000000-0005-0000-0000-00004F000000}"/>
    <cellStyle name="Normal 2 2" xfId="52" xr:uid="{00000000-0005-0000-0000-000050000000}"/>
    <cellStyle name="Normal 2 3" xfId="118" xr:uid="{00000000-0005-0000-0000-000051000000}"/>
    <cellStyle name="Normal 3" xfId="53" xr:uid="{00000000-0005-0000-0000-000052000000}"/>
    <cellStyle name="Normal 4" xfId="48" xr:uid="{00000000-0005-0000-0000-000053000000}"/>
    <cellStyle name="Normal 5" xfId="49" xr:uid="{00000000-0005-0000-0000-000054000000}"/>
    <cellStyle name="Normal 5 2" xfId="56" xr:uid="{00000000-0005-0000-0000-000055000000}"/>
    <cellStyle name="Normal 6" xfId="50" xr:uid="{00000000-0005-0000-0000-000056000000}"/>
    <cellStyle name="Normal 6 2" xfId="58" xr:uid="{00000000-0005-0000-0000-000057000000}"/>
    <cellStyle name="Normal 7" xfId="59" xr:uid="{00000000-0005-0000-0000-000058000000}"/>
    <cellStyle name="Normal 7 2" xfId="106" xr:uid="{00000000-0005-0000-0000-000059000000}"/>
    <cellStyle name="Normal 8" xfId="57" xr:uid="{00000000-0005-0000-0000-00005A000000}"/>
    <cellStyle name="Normal 8 2" xfId="108" xr:uid="{00000000-0005-0000-0000-00005B000000}"/>
    <cellStyle name="Normal 9" xfId="41" xr:uid="{00000000-0005-0000-0000-00005C000000}"/>
    <cellStyle name="Normal 9 2" xfId="105" xr:uid="{00000000-0005-0000-0000-00005D000000}"/>
    <cellStyle name="renvoi" xfId="46" xr:uid="{00000000-0005-0000-0000-00005E000000}"/>
    <cellStyle name="renvoi 2" xfId="54" xr:uid="{00000000-0005-0000-0000-00005F000000}"/>
    <cellStyle name="renvoi centré" xfId="47" xr:uid="{00000000-0005-0000-0000-000060000000}"/>
    <cellStyle name="renvoi centré 2" xfId="55" xr:uid="{00000000-0005-0000-0000-000061000000}"/>
    <cellStyle name="renvoi_M201412" xfId="107" xr:uid="{00000000-0005-0000-0000-000062000000}"/>
    <cellStyle name="Satisfaisant" xfId="6" builtinId="26" customBuiltin="1"/>
    <cellStyle name="Satisfaisant 2" xfId="93" xr:uid="{00000000-0005-0000-0000-000064000000}"/>
    <cellStyle name="Sortie" xfId="10" builtinId="21" customBuiltin="1"/>
    <cellStyle name="Sortie 2" xfId="94" xr:uid="{00000000-0005-0000-0000-000066000000}"/>
    <cellStyle name="Texte explicatif" xfId="15" builtinId="53" customBuiltin="1"/>
    <cellStyle name="Texte explicatif 2" xfId="95" xr:uid="{00000000-0005-0000-0000-000068000000}"/>
    <cellStyle name="Titre" xfId="1" builtinId="15" customBuiltin="1"/>
    <cellStyle name="Titre 2" xfId="96" xr:uid="{00000000-0005-0000-0000-00006A000000}"/>
    <cellStyle name="Titre 1" xfId="2" builtinId="16" customBuiltin="1"/>
    <cellStyle name="Titre 1 2" xfId="97" xr:uid="{00000000-0005-0000-0000-00006C000000}"/>
    <cellStyle name="Titre 2" xfId="3" builtinId="17" customBuiltin="1"/>
    <cellStyle name="Titre 2 2" xfId="98" xr:uid="{00000000-0005-0000-0000-00006E000000}"/>
    <cellStyle name="Titre 3" xfId="4" builtinId="18" customBuiltin="1"/>
    <cellStyle name="Titre 3 2" xfId="99" xr:uid="{00000000-0005-0000-0000-000070000000}"/>
    <cellStyle name="Titre 4" xfId="5" builtinId="19" customBuiltin="1"/>
    <cellStyle name="Titre 4 2" xfId="100" xr:uid="{00000000-0005-0000-0000-000072000000}"/>
    <cellStyle name="Total" xfId="16" builtinId="25" customBuiltin="1"/>
    <cellStyle name="Total 2" xfId="101" xr:uid="{00000000-0005-0000-0000-000074000000}"/>
    <cellStyle name="Vérification" xfId="13" builtinId="23" customBuiltin="1"/>
    <cellStyle name="Vérification 2" xfId="102" xr:uid="{00000000-0005-0000-0000-000076000000}"/>
  </cellStyles>
  <dxfs count="18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7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23</xdr:col>
          <xdr:colOff>1370734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23</xdr:col>
          <xdr:colOff>1399309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28</xdr:col>
      <xdr:colOff>207818</xdr:colOff>
      <xdr:row>6</xdr:row>
      <xdr:rowOff>25977</xdr:rowOff>
    </xdr:from>
    <xdr:to>
      <xdr:col>40</xdr:col>
      <xdr:colOff>381000</xdr:colOff>
      <xdr:row>12</xdr:row>
      <xdr:rowOff>164523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688773" y="389659"/>
          <a:ext cx="6018068" cy="15066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 souhaite mettre une formule en Z14, Z15 qui prend en compte que si le résultat est "inférieur à" il faut le diviser par 2 et appliquer le calcul du flux. Calcul du flux en Z14 actuellement =SI(B15=0;0;Y14*B15/1000).</a:t>
          </a:r>
          <a:br>
            <a:rPr lang="fr-FR"/>
          </a:br>
          <a:br>
            <a:rPr lang="fr-FR"/>
          </a:br>
          <a:r>
            <a:rPr lang="fr-FR"/>
            <a:t>Y14= 3 Z14= 3 *B15/1000)</a:t>
          </a:r>
          <a:br>
            <a:rPr lang="fr-FR"/>
          </a:br>
          <a:r>
            <a:rPr lang="fr-FR"/>
            <a:t>Y15=1 Z15= 1 *B15/1000)</a:t>
          </a:r>
          <a:br>
            <a:rPr lang="fr-FR"/>
          </a:br>
          <a:r>
            <a:rPr lang="fr-FR"/>
            <a:t>Y16= &lt;1 Z16= 0.5 *B15/1000)</a:t>
          </a:r>
          <a:br>
            <a:rPr lang="fr-FR"/>
          </a:br>
          <a:r>
            <a:rPr lang="fr-FR"/>
            <a:t>Y17= &lt;2 Z17= 1 *B15/1000)</a:t>
          </a:r>
          <a:endParaRPr lang="fr-FR" sz="1100"/>
        </a:p>
      </xdr:txBody>
    </xdr:sp>
    <xdr:clientData/>
  </xdr:twoCellAnchor>
  <xdr:twoCellAnchor>
    <xdr:from>
      <xdr:col>27</xdr:col>
      <xdr:colOff>337704</xdr:colOff>
      <xdr:row>15</xdr:row>
      <xdr:rowOff>60614</xdr:rowOff>
    </xdr:from>
    <xdr:to>
      <xdr:col>32</xdr:col>
      <xdr:colOff>225136</xdr:colOff>
      <xdr:row>19</xdr:row>
      <xdr:rowOff>103909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60D6321-0650-4509-906C-0336ED640C4E}"/>
            </a:ext>
          </a:extLst>
        </xdr:cNvPr>
        <xdr:cNvSpPr txBox="1"/>
      </xdr:nvSpPr>
      <xdr:spPr>
        <a:xfrm>
          <a:off x="38784068" y="2363932"/>
          <a:ext cx="2260023" cy="8052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t'ai rajouté une colonne avec les chiffres que je trouve à ce jour et qui avec ta formule changeront quand il y aura le "inférieur à".</a:t>
          </a:r>
          <a:endParaRPr lang="fr-FR" sz="1100"/>
        </a:p>
      </xdr:txBody>
    </xdr:sp>
    <xdr:clientData/>
  </xdr:twoCellAnchor>
  <xdr:twoCellAnchor>
    <xdr:from>
      <xdr:col>27</xdr:col>
      <xdr:colOff>355022</xdr:colOff>
      <xdr:row>20</xdr:row>
      <xdr:rowOff>112568</xdr:rowOff>
    </xdr:from>
    <xdr:to>
      <xdr:col>34</xdr:col>
      <xdr:colOff>173182</xdr:colOff>
      <xdr:row>23</xdr:row>
      <xdr:rowOff>147205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0225B7F-CA2A-4F31-93BE-EF25B997ED6B}"/>
            </a:ext>
          </a:extLst>
        </xdr:cNvPr>
        <xdr:cNvSpPr txBox="1"/>
      </xdr:nvSpPr>
      <xdr:spPr>
        <a:xfrm>
          <a:off x="38801386" y="3368386"/>
          <a:ext cx="2744932" cy="606137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Déja , je ne connais pas ta formulfe de flux et en plus tu me caches des colonnes (colonne B)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25"/>
    <col min="4" max="4" width="26.42578125" style="25" customWidth="1"/>
    <col min="5" max="6" width="22.7109375" style="25" customWidth="1"/>
    <col min="7" max="7" width="26.42578125" style="25" customWidth="1"/>
    <col min="8" max="8" width="22.7109375" style="25" customWidth="1"/>
    <col min="9" max="10" width="18.5703125" style="25" customWidth="1"/>
    <col min="11" max="16384" width="11.42578125" style="25"/>
  </cols>
  <sheetData>
    <row r="2" spans="4:8" ht="24.75" x14ac:dyDescent="0.25">
      <c r="D2" s="291" t="s">
        <v>81</v>
      </c>
      <c r="E2" s="291"/>
      <c r="F2" s="291"/>
      <c r="G2" s="291"/>
      <c r="H2" s="291"/>
    </row>
    <row r="3" spans="4:8" ht="15.75" thickBot="1" x14ac:dyDescent="0.3"/>
    <row r="4" spans="4:8" ht="16.5" customHeight="1" thickBot="1" x14ac:dyDescent="0.3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3"/>
    <row r="6" spans="4:8" ht="30.75" customHeight="1" x14ac:dyDescent="0.25">
      <c r="D6" s="58" t="s">
        <v>69</v>
      </c>
      <c r="E6" s="36"/>
      <c r="G6" s="58" t="s">
        <v>70</v>
      </c>
      <c r="H6" s="36"/>
    </row>
    <row r="7" spans="4:8" ht="30.75" customHeight="1" x14ac:dyDescent="0.25">
      <c r="D7" s="59" t="s">
        <v>45</v>
      </c>
      <c r="E7" s="37"/>
      <c r="G7" s="59" t="s">
        <v>71</v>
      </c>
      <c r="H7" s="37"/>
    </row>
    <row r="8" spans="4:8" ht="30.75" customHeight="1" x14ac:dyDescent="0.25">
      <c r="D8" s="59" t="s">
        <v>60</v>
      </c>
      <c r="E8" s="37"/>
      <c r="G8" s="59" t="s">
        <v>72</v>
      </c>
      <c r="H8" s="37"/>
    </row>
    <row r="9" spans="4:8" ht="30.75" customHeight="1" x14ac:dyDescent="0.25">
      <c r="D9" s="59" t="s">
        <v>73</v>
      </c>
      <c r="E9" s="37"/>
      <c r="G9" s="61" t="s">
        <v>74</v>
      </c>
      <c r="H9" s="37"/>
    </row>
    <row r="10" spans="4:8" ht="30.75" customHeight="1" thickBot="1" x14ac:dyDescent="0.3">
      <c r="D10" s="60" t="s">
        <v>52</v>
      </c>
      <c r="E10" s="38"/>
      <c r="G10" s="60" t="s">
        <v>75</v>
      </c>
      <c r="H10" s="38"/>
    </row>
    <row r="11" spans="4:8" ht="21.75" customHeight="1" thickBot="1" x14ac:dyDescent="0.3"/>
    <row r="12" spans="4:8" ht="16.5" customHeight="1" thickBot="1" x14ac:dyDescent="0.3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3"/>
    <row r="14" spans="4:8" ht="30.75" customHeight="1" x14ac:dyDescent="0.25">
      <c r="D14" s="58" t="s">
        <v>76</v>
      </c>
      <c r="E14" s="36"/>
      <c r="G14" s="58" t="s">
        <v>80</v>
      </c>
      <c r="H14" s="36"/>
    </row>
    <row r="15" spans="4:8" ht="30.75" customHeight="1" thickBot="1" x14ac:dyDescent="0.3">
      <c r="D15" s="60" t="s">
        <v>21</v>
      </c>
      <c r="E15" s="38"/>
      <c r="G15" s="60" t="s">
        <v>77</v>
      </c>
      <c r="H15" s="38"/>
    </row>
    <row r="16" spans="4:8" ht="21.75" customHeight="1" thickBot="1" x14ac:dyDescent="0.3"/>
    <row r="17" spans="4:5" ht="16.5" customHeight="1" thickBot="1" x14ac:dyDescent="0.3">
      <c r="D17" s="55" t="s">
        <v>67</v>
      </c>
      <c r="E17" s="56" t="s">
        <v>68</v>
      </c>
    </row>
    <row r="18" spans="4:5" ht="8.25" customHeight="1" thickBot="1" x14ac:dyDescent="0.3"/>
    <row r="19" spans="4:5" ht="30.75" customHeight="1" x14ac:dyDescent="0.25">
      <c r="D19" s="62" t="s">
        <v>78</v>
      </c>
      <c r="E19" s="36"/>
    </row>
    <row r="20" spans="4:5" ht="30.75" customHeight="1" thickBot="1" x14ac:dyDescent="0.3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FF0000"/>
  </sheetPr>
  <dimension ref="A1:AD38"/>
  <sheetViews>
    <sheetView showGridLines="0" topLeftCell="A19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25" customWidth="1"/>
    <col min="6" max="6" width="8.140625" style="25" customWidth="1"/>
    <col min="7" max="7" width="19.5703125" bestFit="1" customWidth="1"/>
    <col min="8" max="8" width="8.140625" customWidth="1"/>
    <col min="9" max="9" width="5.85546875" customWidth="1"/>
    <col min="10" max="10" width="5.85546875" style="25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25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25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25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25" bestFit="1" customWidth="1"/>
  </cols>
  <sheetData>
    <row r="1" spans="1:30" s="25" customFormat="1" ht="29.25" x14ac:dyDescent="0.25">
      <c r="B1" s="295" t="s">
        <v>88</v>
      </c>
      <c r="C1" s="295"/>
    </row>
    <row r="2" spans="1:30" ht="16.5" thickBot="1" x14ac:dyDescent="0.3">
      <c r="B2" s="16" t="s">
        <v>51</v>
      </c>
      <c r="C2" s="67">
        <v>42736</v>
      </c>
      <c r="D2" s="25"/>
    </row>
    <row r="3" spans="1:30" s="16" customFormat="1" ht="26.25" customHeight="1" thickBot="1" x14ac:dyDescent="0.3">
      <c r="B3" s="292" t="s">
        <v>45</v>
      </c>
      <c r="C3" s="293"/>
      <c r="D3" s="293"/>
      <c r="E3" s="293"/>
      <c r="F3" s="294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302" t="s">
        <v>42</v>
      </c>
      <c r="R3" s="303"/>
      <c r="S3" s="303"/>
      <c r="T3" s="303"/>
      <c r="U3" s="304"/>
      <c r="V3" s="296" t="s">
        <v>43</v>
      </c>
      <c r="W3" s="297"/>
      <c r="X3" s="297"/>
      <c r="Y3" s="298"/>
      <c r="Z3" s="80"/>
      <c r="AA3" s="299" t="s">
        <v>49</v>
      </c>
      <c r="AB3" s="300"/>
      <c r="AC3" s="300"/>
      <c r="AD3" s="301"/>
    </row>
    <row r="4" spans="1:30" s="7" customFormat="1" ht="30.75" thickBot="1" x14ac:dyDescent="0.3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4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2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2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2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2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2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25">
      <c r="A10" s="9"/>
      <c r="B10" s="237" t="s">
        <v>55</v>
      </c>
      <c r="C10" s="238">
        <v>24</v>
      </c>
      <c r="D10" s="238">
        <v>10</v>
      </c>
      <c r="E10" s="239">
        <v>20</v>
      </c>
      <c r="F10" s="241"/>
      <c r="G10" s="238" t="str">
        <f t="shared" si="0"/>
        <v>Fluorure</v>
      </c>
      <c r="H10" s="240"/>
      <c r="I10" s="240"/>
      <c r="J10" s="240"/>
      <c r="K10" s="5"/>
      <c r="L10" s="238" t="str">
        <f t="shared" si="1"/>
        <v>Fluorure</v>
      </c>
      <c r="M10" s="240"/>
      <c r="N10" s="240"/>
      <c r="O10" s="240"/>
      <c r="P10" s="5"/>
      <c r="Q10" s="238" t="str">
        <f t="shared" si="2"/>
        <v>Fluorure</v>
      </c>
      <c r="R10" s="240"/>
      <c r="S10" s="240"/>
      <c r="T10" s="240"/>
      <c r="U10" s="240"/>
      <c r="V10" s="238" t="str">
        <f t="shared" si="3"/>
        <v>Fluorure</v>
      </c>
      <c r="W10" s="110"/>
      <c r="X10" s="240"/>
      <c r="Y10" s="240"/>
      <c r="Z10" s="5"/>
      <c r="AA10" s="237" t="str">
        <f t="shared" si="4"/>
        <v>Fluorure</v>
      </c>
      <c r="AB10" s="240"/>
      <c r="AC10" s="242"/>
      <c r="AD10" s="240"/>
    </row>
    <row r="11" spans="1:30" x14ac:dyDescent="0.2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2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2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2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2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2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2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2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2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2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2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2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2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2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2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2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2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2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2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2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2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2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.75" thickBot="1" x14ac:dyDescent="0.3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2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-0.499984740745262"/>
  </sheetPr>
  <dimension ref="A1:AO403"/>
  <sheetViews>
    <sheetView showGridLines="0" tabSelected="1" zoomScale="110" zoomScaleNormal="110" workbookViewId="0">
      <pane xSplit="1" ySplit="13" topLeftCell="W14" activePane="bottomRight" state="frozen"/>
      <selection pane="topRight" activeCell="B1" sqref="B1"/>
      <selection pane="bottomLeft" activeCell="A14" sqref="A14"/>
      <selection pane="bottomRight" activeCell="AA15" sqref="AA15"/>
    </sheetView>
  </sheetViews>
  <sheetFormatPr baseColWidth="10" defaultRowHeight="15" x14ac:dyDescent="0.25"/>
  <cols>
    <col min="1" max="6" width="22.28515625" customWidth="1"/>
    <col min="7" max="7" width="22.28515625" style="17" customWidth="1"/>
    <col min="8" max="8" width="22.28515625" style="100" customWidth="1"/>
    <col min="9" max="11" width="22.28515625" customWidth="1"/>
    <col min="12" max="12" width="22.28515625" style="100" customWidth="1"/>
    <col min="13" max="13" width="22.28515625" customWidth="1"/>
    <col min="14" max="14" width="22.28515625" style="100" customWidth="1"/>
    <col min="15" max="18" width="22.28515625" customWidth="1"/>
    <col min="19" max="19" width="22.28515625" style="100" customWidth="1"/>
    <col min="20" max="20" width="22.28515625" customWidth="1"/>
    <col min="21" max="22" width="22.28515625" style="17" customWidth="1"/>
    <col min="23" max="23" width="22.28515625" style="100" customWidth="1"/>
    <col min="24" max="24" width="22.28515625" style="216" customWidth="1"/>
    <col min="25" max="25" width="22.28515625" style="17" customWidth="1"/>
    <col min="26" max="27" width="9.140625" style="100" customWidth="1"/>
    <col min="28" max="28" width="8.85546875" customWidth="1"/>
    <col min="29" max="29" width="6.5703125" customWidth="1"/>
    <col min="30" max="30" width="8.42578125" customWidth="1"/>
    <col min="31" max="31" width="7" customWidth="1"/>
    <col min="32" max="32" width="4.7109375" customWidth="1"/>
    <col min="33" max="33" width="6.5703125" customWidth="1"/>
    <col min="34" max="34" width="1.7109375" customWidth="1"/>
    <col min="35" max="35" width="7" customWidth="1"/>
    <col min="36" max="36" width="4.7109375" customWidth="1"/>
    <col min="37" max="37" width="6.5703125" customWidth="1"/>
  </cols>
  <sheetData>
    <row r="1" spans="1:37" ht="28.5" customHeight="1" thickBot="1" x14ac:dyDescent="0.3">
      <c r="A1" s="31" t="s">
        <v>48</v>
      </c>
      <c r="B1" s="295" t="s">
        <v>59</v>
      </c>
      <c r="C1" s="295"/>
      <c r="D1" s="295"/>
      <c r="E1" s="295"/>
      <c r="F1" s="295"/>
      <c r="G1" s="295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4"/>
      <c r="Y1" s="23"/>
      <c r="Z1" s="103"/>
      <c r="AA1" s="103"/>
      <c r="AB1" s="2"/>
      <c r="AC1" s="2"/>
      <c r="AD1" s="2"/>
      <c r="AE1" s="2"/>
      <c r="AF1" s="2"/>
      <c r="AG1" s="2"/>
      <c r="AH1" s="2"/>
      <c r="AI1" s="2"/>
      <c r="AJ1" s="2"/>
      <c r="AK1" s="2"/>
    </row>
    <row r="2" spans="1:37" s="25" customFormat="1" ht="18" hidden="1" customHeight="1" x14ac:dyDescent="0.3">
      <c r="A2" s="31">
        <v>0</v>
      </c>
      <c r="B2" s="106" t="s">
        <v>82</v>
      </c>
      <c r="C2" s="321" t="s">
        <v>90</v>
      </c>
      <c r="D2" s="322"/>
      <c r="E2" s="322"/>
      <c r="F2" s="322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5">
        <v>0</v>
      </c>
      <c r="Y2" s="82">
        <v>0</v>
      </c>
      <c r="Z2" s="99">
        <v>0</v>
      </c>
      <c r="AA2" s="99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37" s="25" customFormat="1" ht="18" hidden="1" customHeight="1" x14ac:dyDescent="0.3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4"/>
      <c r="Y3" s="23"/>
      <c r="Z3" s="103"/>
      <c r="AA3" s="103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1:37" s="25" customFormat="1" ht="15" hidden="1" customHeight="1" x14ac:dyDescent="0.3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4"/>
      <c r="Y4" s="23"/>
      <c r="Z4" s="103"/>
      <c r="AA4" s="103"/>
      <c r="AB4" s="2"/>
      <c r="AC4" s="2"/>
      <c r="AD4" s="2"/>
      <c r="AE4" s="2"/>
      <c r="AF4" s="2"/>
      <c r="AG4" s="2"/>
      <c r="AH4" s="2"/>
      <c r="AI4" s="2"/>
      <c r="AJ4" s="2"/>
      <c r="AK4" s="2"/>
    </row>
    <row r="5" spans="1:37" ht="15" hidden="1" customHeight="1" x14ac:dyDescent="0.3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4"/>
      <c r="Y5" s="23"/>
      <c r="Z5" s="103"/>
      <c r="AA5" s="103"/>
      <c r="AB5" s="2"/>
      <c r="AC5" s="2"/>
      <c r="AD5" s="2"/>
      <c r="AE5" s="2"/>
      <c r="AF5" s="2"/>
      <c r="AG5" s="2"/>
      <c r="AH5" s="2"/>
      <c r="AI5" s="2"/>
      <c r="AJ5" s="2"/>
      <c r="AK5" s="2"/>
    </row>
    <row r="6" spans="1:37" ht="15" hidden="1" customHeight="1" thickBot="1" x14ac:dyDescent="0.3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</row>
    <row r="7" spans="1:37" ht="15" customHeight="1" x14ac:dyDescent="0.25">
      <c r="A7" s="138" t="s">
        <v>19</v>
      </c>
      <c r="B7" s="118" t="s">
        <v>2</v>
      </c>
      <c r="C7" s="323" t="s">
        <v>58</v>
      </c>
      <c r="D7" s="343" t="s">
        <v>1</v>
      </c>
      <c r="E7" s="318" t="s">
        <v>22</v>
      </c>
      <c r="F7" s="319"/>
      <c r="G7" s="319"/>
      <c r="H7" s="320"/>
      <c r="I7" s="318" t="s">
        <v>27</v>
      </c>
      <c r="J7" s="319"/>
      <c r="K7" s="319"/>
      <c r="L7" s="320"/>
      <c r="M7" s="318" t="s">
        <v>66</v>
      </c>
      <c r="N7" s="320"/>
      <c r="O7" s="318" t="s">
        <v>3</v>
      </c>
      <c r="P7" s="319"/>
      <c r="Q7" s="319"/>
      <c r="R7" s="319"/>
      <c r="S7" s="320"/>
      <c r="T7" s="318" t="s">
        <v>61</v>
      </c>
      <c r="U7" s="319"/>
      <c r="V7" s="319"/>
      <c r="W7" s="320"/>
      <c r="X7" s="305" t="s">
        <v>55</v>
      </c>
      <c r="Y7" s="306"/>
      <c r="Z7" s="307"/>
      <c r="AA7" s="280"/>
      <c r="AB7" s="25"/>
      <c r="AC7" s="25"/>
      <c r="AD7" s="25"/>
      <c r="AE7" s="25"/>
      <c r="AF7" s="25"/>
      <c r="AG7" s="25"/>
      <c r="AH7" s="25"/>
      <c r="AI7" s="25"/>
      <c r="AJ7" s="25"/>
      <c r="AK7" s="25"/>
    </row>
    <row r="8" spans="1:37" ht="37.5" customHeight="1" x14ac:dyDescent="0.25">
      <c r="A8" s="139" t="s">
        <v>20</v>
      </c>
      <c r="B8" s="133" t="s">
        <v>4</v>
      </c>
      <c r="C8" s="324"/>
      <c r="D8" s="344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308" t="s">
        <v>8</v>
      </c>
      <c r="Y8" s="309"/>
      <c r="Z8" s="130" t="s">
        <v>5</v>
      </c>
      <c r="AA8" s="281"/>
      <c r="AB8" s="25"/>
      <c r="AC8" s="25"/>
      <c r="AD8" s="25"/>
      <c r="AE8" s="25"/>
      <c r="AF8" s="25"/>
      <c r="AG8" s="25"/>
      <c r="AH8" s="25"/>
      <c r="AI8" s="25"/>
      <c r="AJ8" s="25"/>
      <c r="AK8" s="25"/>
    </row>
    <row r="9" spans="1:37" s="35" customFormat="1" ht="9.75" customHeight="1" x14ac:dyDescent="0.2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325">
        <f ca="1">INDEX(SeuilS,MATCH(E$7,Param,0))</f>
        <v>1750</v>
      </c>
      <c r="F9" s="326"/>
      <c r="G9" s="327"/>
      <c r="H9" s="122">
        <f ca="1">INDEX(SeuilS3flux,MATCH(E$7,Param,0))</f>
        <v>3500</v>
      </c>
      <c r="I9" s="340">
        <f ca="1">INDEX(SeuilS,MATCH(I$7,Param,0))</f>
        <v>100000000</v>
      </c>
      <c r="J9" s="341"/>
      <c r="K9" s="341"/>
      <c r="L9" s="342"/>
      <c r="M9" s="81">
        <f ca="1">INDEX(SeuilS,MATCH(M$7,Param,0))</f>
        <v>450</v>
      </c>
      <c r="N9" s="122">
        <f ca="1">INDEX(SeuilS3flux,MATCH(M$7,Param,0))</f>
        <v>1500</v>
      </c>
      <c r="O9" s="310">
        <f ca="1">INDEX(SeuilS,MATCH(O$7,Param,0))</f>
        <v>400</v>
      </c>
      <c r="P9" s="338"/>
      <c r="Q9" s="338"/>
      <c r="R9" s="339"/>
      <c r="S9" s="122">
        <f ca="1">INDEX(SeuilS3flux,MATCH(O$7,Param,0))</f>
        <v>1500</v>
      </c>
      <c r="T9" s="310">
        <f ca="1">INDEX(SeuilS,MATCH(T$7,Param,0))</f>
        <v>15</v>
      </c>
      <c r="U9" s="338"/>
      <c r="V9" s="339"/>
      <c r="W9" s="122">
        <f ca="1">INDEX(SeuilS3flux,MATCH(T$7,Param,0))</f>
        <v>70</v>
      </c>
      <c r="X9" s="310">
        <f ca="1">INDEX(SeuilS,MATCH(X$7,Param,0))</f>
        <v>10</v>
      </c>
      <c r="Y9" s="311"/>
      <c r="Z9" s="312"/>
      <c r="AA9" s="282"/>
    </row>
    <row r="10" spans="1:37" s="35" customFormat="1" ht="9.75" customHeight="1" x14ac:dyDescent="0.2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325">
        <f ca="1">INDEX(SeuilS2,MATCH(E$7,Param,0))</f>
        <v>3500</v>
      </c>
      <c r="F10" s="326"/>
      <c r="G10" s="327"/>
      <c r="H10" s="122"/>
      <c r="I10" s="340">
        <f ca="1">INDEX(SeuilS2,MATCH(I$7,Param,0))</f>
        <v>200000000</v>
      </c>
      <c r="J10" s="341"/>
      <c r="K10" s="341"/>
      <c r="L10" s="342"/>
      <c r="M10" s="81">
        <f ca="1">INDEX(SeuilS2,MATCH(M$7,Param,0))</f>
        <v>900</v>
      </c>
      <c r="N10" s="122"/>
      <c r="O10" s="310">
        <f ca="1">INDEX(SeuilS2,MATCH(O$7,Param,0))</f>
        <v>800</v>
      </c>
      <c r="P10" s="338"/>
      <c r="Q10" s="338"/>
      <c r="R10" s="339"/>
      <c r="S10" s="129"/>
      <c r="T10" s="310">
        <f ca="1">INDEX(SeuilS2,MATCH(T$7,Param,0))</f>
        <v>30</v>
      </c>
      <c r="U10" s="338"/>
      <c r="V10" s="339"/>
      <c r="W10" s="129"/>
      <c r="X10" s="310">
        <f ca="1">INDEX(SeuilS2,MATCH(X$7,Param,0))</f>
        <v>20</v>
      </c>
      <c r="Y10" s="311"/>
      <c r="Z10" s="312"/>
      <c r="AA10" s="282"/>
    </row>
    <row r="11" spans="1:37" ht="15" customHeight="1" x14ac:dyDescent="0.25">
      <c r="A11" s="34" t="s">
        <v>29</v>
      </c>
      <c r="B11" s="135" t="s">
        <v>31</v>
      </c>
      <c r="C11" s="125" t="s">
        <v>31</v>
      </c>
      <c r="D11" s="34" t="s">
        <v>31</v>
      </c>
      <c r="E11" s="313" t="s">
        <v>31</v>
      </c>
      <c r="F11" s="315"/>
      <c r="G11" s="315"/>
      <c r="H11" s="314"/>
      <c r="I11" s="313" t="s">
        <v>31</v>
      </c>
      <c r="J11" s="315"/>
      <c r="K11" s="315"/>
      <c r="L11" s="314"/>
      <c r="M11" s="313" t="s">
        <v>31</v>
      </c>
      <c r="N11" s="314"/>
      <c r="O11" s="313" t="s">
        <v>31</v>
      </c>
      <c r="P11" s="315"/>
      <c r="Q11" s="315"/>
      <c r="R11" s="315"/>
      <c r="S11" s="314"/>
      <c r="T11" s="313" t="s">
        <v>31</v>
      </c>
      <c r="U11" s="315"/>
      <c r="V11" s="315"/>
      <c r="W11" s="314"/>
      <c r="X11" s="313" t="s">
        <v>31</v>
      </c>
      <c r="Y11" s="316"/>
      <c r="Z11" s="317"/>
      <c r="AA11" s="283"/>
    </row>
    <row r="12" spans="1:37" ht="21" customHeight="1" x14ac:dyDescent="0.25">
      <c r="A12" s="141" t="s">
        <v>30</v>
      </c>
      <c r="B12" s="136" t="s">
        <v>46</v>
      </c>
      <c r="C12" s="126" t="s">
        <v>38</v>
      </c>
      <c r="D12" s="39" t="s">
        <v>38</v>
      </c>
      <c r="E12" s="334" t="s">
        <v>37</v>
      </c>
      <c r="F12" s="335"/>
      <c r="G12" s="335"/>
      <c r="H12" s="336"/>
      <c r="I12" s="334" t="s">
        <v>37</v>
      </c>
      <c r="J12" s="335"/>
      <c r="K12" s="335"/>
      <c r="L12" s="336"/>
      <c r="M12" s="328" t="s">
        <v>46</v>
      </c>
      <c r="N12" s="337"/>
      <c r="O12" s="334" t="s">
        <v>37</v>
      </c>
      <c r="P12" s="335"/>
      <c r="Q12" s="335"/>
      <c r="R12" s="335"/>
      <c r="S12" s="336"/>
      <c r="T12" s="334" t="s">
        <v>56</v>
      </c>
      <c r="U12" s="335"/>
      <c r="V12" s="335"/>
      <c r="W12" s="336"/>
      <c r="X12" s="328" t="s">
        <v>56</v>
      </c>
      <c r="Y12" s="329"/>
      <c r="Z12" s="330"/>
      <c r="AA12" s="284"/>
    </row>
    <row r="13" spans="1:37" ht="15" customHeight="1" thickBot="1" x14ac:dyDescent="0.3">
      <c r="A13" s="105" t="s">
        <v>33</v>
      </c>
      <c r="B13" s="137"/>
      <c r="C13" s="117"/>
      <c r="D13" s="123" t="s">
        <v>32</v>
      </c>
      <c r="E13" s="331" t="s">
        <v>34</v>
      </c>
      <c r="F13" s="332"/>
      <c r="G13" s="332"/>
      <c r="H13" s="333"/>
      <c r="I13" s="331" t="s">
        <v>34</v>
      </c>
      <c r="J13" s="332"/>
      <c r="K13" s="332"/>
      <c r="L13" s="333"/>
      <c r="M13" s="331"/>
      <c r="N13" s="333"/>
      <c r="O13" s="331" t="s">
        <v>35</v>
      </c>
      <c r="P13" s="332"/>
      <c r="Q13" s="332"/>
      <c r="R13" s="332"/>
      <c r="S13" s="333"/>
      <c r="T13" s="331" t="s">
        <v>34</v>
      </c>
      <c r="U13" s="332"/>
      <c r="V13" s="332"/>
      <c r="W13" s="333"/>
      <c r="X13" s="331"/>
      <c r="Y13" s="332"/>
      <c r="Z13" s="333"/>
      <c r="AA13" s="285"/>
    </row>
    <row r="14" spans="1:37" ht="15" customHeight="1" x14ac:dyDescent="0.25">
      <c r="A14" s="195">
        <f>EOMONTH($B$5,-1)+1</f>
        <v>42736</v>
      </c>
      <c r="B14" s="199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6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IF(X14="&lt;",Y14/2*$B$14/1000,Y14*$B14/1000)</f>
        <v>0.91100000000000003</v>
      </c>
      <c r="AA14" s="286" t="s">
        <v>159</v>
      </c>
      <c r="AB14" s="25"/>
      <c r="AE14" s="278"/>
    </row>
    <row r="15" spans="1:37" ht="15" customHeight="1" x14ac:dyDescent="0.25">
      <c r="A15" s="142">
        <f>A14+1</f>
        <v>42737</v>
      </c>
      <c r="B15" s="200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6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 t="shared" ref="Z15:Z78" si="8">IF(X15="&lt;",Y15/2*$B$14/1000,Y15*$B15/1000)</f>
        <v>0.91100000000000003</v>
      </c>
      <c r="AA15" s="286">
        <f>IF(B15=0,0,Y15*B15/1000)</f>
        <v>2.98</v>
      </c>
      <c r="AB15" s="278"/>
      <c r="AE15" s="278"/>
    </row>
    <row r="16" spans="1:37" ht="15" customHeight="1" x14ac:dyDescent="0.25">
      <c r="A16" s="142">
        <f t="shared" ref="A16:A79" si="9">A15+1</f>
        <v>42738</v>
      </c>
      <c r="B16" s="200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10">IF(B16=0,0,R16*B16/1000)</f>
        <v>333.75274725274699</v>
      </c>
      <c r="T16" s="10">
        <v>1</v>
      </c>
      <c r="U16" s="196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 t="shared" si="8"/>
        <v>0.91100000000000003</v>
      </c>
      <c r="AA16" s="286">
        <f t="shared" ref="AA16:AA79" si="11">IF(B16=0,0,Y16*B16/1000)</f>
        <v>4.37</v>
      </c>
      <c r="AB16" s="278"/>
      <c r="AE16" s="278"/>
    </row>
    <row r="17" spans="1:31" ht="15" customHeight="1" x14ac:dyDescent="0.25">
      <c r="A17" s="142">
        <f t="shared" si="9"/>
        <v>42739</v>
      </c>
      <c r="B17" s="200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10"/>
        <v>331.92727272727285</v>
      </c>
      <c r="T17" s="10">
        <v>1</v>
      </c>
      <c r="U17" s="13">
        <v>2.2999999999999998</v>
      </c>
      <c r="V17" s="13">
        <f t="shared" ref="V17:V80" si="12">IF(U17=0,0,(U17*T17))</f>
        <v>2.2999999999999998</v>
      </c>
      <c r="W17" s="97">
        <f t="shared" ref="W17:W80" si="13">IF(B17=0,0,V17*B17/1000)</f>
        <v>5.2485999999999997</v>
      </c>
      <c r="X17" s="131" t="s">
        <v>54</v>
      </c>
      <c r="Y17" s="13">
        <v>2</v>
      </c>
      <c r="Z17" s="97">
        <f t="shared" si="8"/>
        <v>0.91100000000000003</v>
      </c>
      <c r="AA17" s="286">
        <f t="shared" si="11"/>
        <v>4.5640000000000001</v>
      </c>
      <c r="AB17" s="278"/>
      <c r="AE17" s="278"/>
    </row>
    <row r="18" spans="1:31" ht="15" customHeight="1" x14ac:dyDescent="0.25">
      <c r="A18" s="142">
        <f t="shared" si="9"/>
        <v>42740</v>
      </c>
      <c r="B18" s="200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10"/>
        <v>217.61500000000024</v>
      </c>
      <c r="T18" s="10">
        <v>1</v>
      </c>
      <c r="U18" s="13">
        <v>1.8</v>
      </c>
      <c r="V18" s="13">
        <f t="shared" si="12"/>
        <v>1.8</v>
      </c>
      <c r="W18" s="97">
        <f t="shared" si="13"/>
        <v>4.4136000000000006</v>
      </c>
      <c r="X18" s="131"/>
      <c r="Y18" s="13">
        <v>1.3</v>
      </c>
      <c r="Z18" s="97">
        <f t="shared" si="8"/>
        <v>3.1875999999999998</v>
      </c>
      <c r="AA18" s="286">
        <f t="shared" si="11"/>
        <v>3.1875999999999998</v>
      </c>
      <c r="AB18" s="278"/>
      <c r="AE18" s="278"/>
    </row>
    <row r="19" spans="1:31" ht="15" customHeight="1" x14ac:dyDescent="0.25">
      <c r="A19" s="142">
        <f t="shared" si="9"/>
        <v>42741</v>
      </c>
      <c r="B19" s="200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10"/>
        <v>206.14949494949505</v>
      </c>
      <c r="T19" s="10">
        <v>1</v>
      </c>
      <c r="U19" s="196">
        <v>2.2000000000000002</v>
      </c>
      <c r="V19" s="13">
        <f t="shared" si="12"/>
        <v>2.2000000000000002</v>
      </c>
      <c r="W19" s="97">
        <f t="shared" si="13"/>
        <v>4.6288</v>
      </c>
      <c r="X19" s="131"/>
      <c r="Y19" s="197">
        <v>1.3</v>
      </c>
      <c r="Z19" s="97">
        <f t="shared" si="8"/>
        <v>2.7352000000000003</v>
      </c>
      <c r="AA19" s="286">
        <f t="shared" si="11"/>
        <v>2.7352000000000003</v>
      </c>
      <c r="AB19" s="278"/>
      <c r="AE19" s="278"/>
    </row>
    <row r="20" spans="1:31" ht="15" customHeight="1" x14ac:dyDescent="0.25">
      <c r="A20" s="142">
        <f t="shared" si="9"/>
        <v>42742</v>
      </c>
      <c r="B20" s="200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10"/>
        <v>112.93333333333345</v>
      </c>
      <c r="T20" s="10">
        <v>1</v>
      </c>
      <c r="U20" s="196">
        <v>1.3</v>
      </c>
      <c r="V20" s="13">
        <f t="shared" si="12"/>
        <v>1.3</v>
      </c>
      <c r="W20" s="97">
        <f t="shared" si="13"/>
        <v>2.2022000000000004</v>
      </c>
      <c r="X20" s="131"/>
      <c r="Y20" s="197">
        <v>1.8</v>
      </c>
      <c r="Z20" s="97">
        <f t="shared" si="8"/>
        <v>3.0492000000000004</v>
      </c>
      <c r="AA20" s="286">
        <f t="shared" si="11"/>
        <v>3.0492000000000004</v>
      </c>
      <c r="AB20" s="278"/>
      <c r="AE20" s="278"/>
    </row>
    <row r="21" spans="1:31" ht="15" customHeight="1" x14ac:dyDescent="0.25">
      <c r="A21" s="142">
        <f t="shared" si="9"/>
        <v>42743</v>
      </c>
      <c r="B21" s="200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10"/>
        <v>63.322105263157958</v>
      </c>
      <c r="T21" s="10">
        <v>1</v>
      </c>
      <c r="U21" s="196">
        <v>1.3</v>
      </c>
      <c r="V21" s="13">
        <f t="shared" si="12"/>
        <v>1.3</v>
      </c>
      <c r="W21" s="97">
        <f t="shared" si="13"/>
        <v>1.4482000000000002</v>
      </c>
      <c r="X21" s="131" t="s">
        <v>54</v>
      </c>
      <c r="Y21" s="197">
        <v>2</v>
      </c>
      <c r="Z21" s="97">
        <f t="shared" si="8"/>
        <v>0.91100000000000003</v>
      </c>
      <c r="AA21" s="286">
        <f t="shared" si="11"/>
        <v>2.2280000000000002</v>
      </c>
      <c r="AB21" s="278"/>
      <c r="AE21" s="278"/>
    </row>
    <row r="22" spans="1:31" ht="15" customHeight="1" x14ac:dyDescent="0.25">
      <c r="A22" s="142">
        <f t="shared" si="9"/>
        <v>42744</v>
      </c>
      <c r="B22" s="200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10"/>
        <v>210.27599999999993</v>
      </c>
      <c r="T22" s="10">
        <v>1</v>
      </c>
      <c r="U22" s="196">
        <v>2</v>
      </c>
      <c r="V22" s="13">
        <f t="shared" si="12"/>
        <v>2</v>
      </c>
      <c r="W22" s="97">
        <f t="shared" si="13"/>
        <v>3.8940000000000001</v>
      </c>
      <c r="X22" s="131" t="s">
        <v>54</v>
      </c>
      <c r="Y22" s="197">
        <v>2</v>
      </c>
      <c r="Z22" s="97">
        <f t="shared" si="8"/>
        <v>0.91100000000000003</v>
      </c>
      <c r="AA22" s="286">
        <f t="shared" si="11"/>
        <v>3.8940000000000001</v>
      </c>
      <c r="AB22" s="278"/>
      <c r="AE22" s="278"/>
    </row>
    <row r="23" spans="1:31" ht="15" customHeight="1" x14ac:dyDescent="0.25">
      <c r="A23" s="142">
        <f t="shared" si="9"/>
        <v>42745</v>
      </c>
      <c r="B23" s="200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10"/>
        <v>280.85208333333327</v>
      </c>
      <c r="T23" s="10">
        <v>1</v>
      </c>
      <c r="U23" s="197">
        <v>1.7</v>
      </c>
      <c r="V23" s="13">
        <f t="shared" si="12"/>
        <v>1.7</v>
      </c>
      <c r="W23" s="97">
        <f t="shared" si="13"/>
        <v>4.0561999999999996</v>
      </c>
      <c r="X23" s="131" t="s">
        <v>54</v>
      </c>
      <c r="Y23" s="197">
        <v>2</v>
      </c>
      <c r="Z23" s="97">
        <f t="shared" si="8"/>
        <v>0.91100000000000003</v>
      </c>
      <c r="AA23" s="286">
        <f t="shared" si="11"/>
        <v>4.7720000000000002</v>
      </c>
      <c r="AB23" s="278"/>
      <c r="AE23" s="278"/>
    </row>
    <row r="24" spans="1:31" ht="15" customHeight="1" x14ac:dyDescent="0.25">
      <c r="A24" s="142">
        <f t="shared" si="9"/>
        <v>42746</v>
      </c>
      <c r="B24" s="200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10"/>
        <v>228.99404761904759</v>
      </c>
      <c r="T24" s="10">
        <v>1</v>
      </c>
      <c r="U24" s="197">
        <v>1.6</v>
      </c>
      <c r="V24" s="13">
        <f t="shared" si="12"/>
        <v>1.6</v>
      </c>
      <c r="W24" s="97">
        <f t="shared" si="13"/>
        <v>3.6208</v>
      </c>
      <c r="X24" s="131"/>
      <c r="Y24" s="197">
        <v>1.2</v>
      </c>
      <c r="Z24" s="97">
        <f t="shared" si="8"/>
        <v>2.7155999999999998</v>
      </c>
      <c r="AA24" s="286">
        <f t="shared" si="11"/>
        <v>2.7155999999999998</v>
      </c>
      <c r="AB24" s="278"/>
      <c r="AE24" s="278"/>
    </row>
    <row r="25" spans="1:31" ht="15" customHeight="1" x14ac:dyDescent="0.25">
      <c r="A25" s="142">
        <f t="shared" si="9"/>
        <v>42747</v>
      </c>
      <c r="B25" s="200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10"/>
        <v>233.88837209302335</v>
      </c>
      <c r="T25" s="10">
        <v>1</v>
      </c>
      <c r="U25" s="197">
        <v>1.9</v>
      </c>
      <c r="V25" s="13">
        <f t="shared" si="12"/>
        <v>1.9</v>
      </c>
      <c r="W25" s="97">
        <f t="shared" si="13"/>
        <v>4.3928000000000003</v>
      </c>
      <c r="X25" s="131" t="s">
        <v>54</v>
      </c>
      <c r="Y25" s="197">
        <v>2</v>
      </c>
      <c r="Z25" s="97">
        <f t="shared" si="8"/>
        <v>0.91100000000000003</v>
      </c>
      <c r="AA25" s="286">
        <f t="shared" si="11"/>
        <v>4.6239999999999997</v>
      </c>
      <c r="AB25" s="278"/>
      <c r="AE25" s="278"/>
    </row>
    <row r="26" spans="1:31" ht="15" customHeight="1" x14ac:dyDescent="0.25">
      <c r="A26" s="142">
        <f t="shared" si="9"/>
        <v>42748</v>
      </c>
      <c r="B26" s="200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4">IF(F26=0,0,(F26*E26))</f>
        <v>654</v>
      </c>
      <c r="H26" s="97">
        <f t="shared" ref="H26" si="15">IF(B26=0,0,(G26*B26/1000))</f>
        <v>1389.096</v>
      </c>
      <c r="I26" s="10">
        <v>1</v>
      </c>
      <c r="J26" s="11">
        <v>546</v>
      </c>
      <c r="K26" s="11">
        <f t="shared" ref="K26" si="16">IF(J26=0,0,(J26*I26))</f>
        <v>546</v>
      </c>
      <c r="L26" s="102">
        <f t="shared" ref="L26" si="17">IF(B26=0,0,K26*B26/1000)</f>
        <v>1159.704</v>
      </c>
      <c r="M26" s="12">
        <v>183</v>
      </c>
      <c r="N26" s="97">
        <f t="shared" ref="N26" si="18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19">IF(P26=0,0,(P26-O26)*1000/Q26)</f>
        <v>85.897435897435926</v>
      </c>
      <c r="S26" s="97">
        <f t="shared" si="10"/>
        <v>182.44615384615389</v>
      </c>
      <c r="T26" s="10">
        <v>1</v>
      </c>
      <c r="U26" s="13">
        <v>2.1</v>
      </c>
      <c r="V26" s="13">
        <f t="shared" si="12"/>
        <v>2.1</v>
      </c>
      <c r="W26" s="97">
        <f t="shared" si="13"/>
        <v>4.4604000000000008</v>
      </c>
      <c r="X26" s="131" t="s">
        <v>54</v>
      </c>
      <c r="Y26" s="13">
        <v>2</v>
      </c>
      <c r="Z26" s="97">
        <f t="shared" si="8"/>
        <v>0.91100000000000003</v>
      </c>
      <c r="AA26" s="286">
        <f t="shared" si="11"/>
        <v>4.2480000000000002</v>
      </c>
      <c r="AB26" s="278"/>
      <c r="AE26" s="278"/>
    </row>
    <row r="27" spans="1:31" ht="15" customHeight="1" x14ac:dyDescent="0.25">
      <c r="A27" s="142">
        <f t="shared" si="9"/>
        <v>42749</v>
      </c>
      <c r="B27" s="200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20">IF(F27=0,0,(F27*E27))</f>
        <v>359</v>
      </c>
      <c r="H27" s="97">
        <f t="shared" ref="H27:H80" si="21">IF(B27=0,0,(G27*B27/1000))</f>
        <v>546.75699999999995</v>
      </c>
      <c r="I27" s="10">
        <v>1</v>
      </c>
      <c r="J27" s="11">
        <v>243</v>
      </c>
      <c r="K27" s="11">
        <f t="shared" ref="K27:K80" si="22">IF(J27=0,0,(J27*I27))</f>
        <v>243</v>
      </c>
      <c r="L27" s="102">
        <f t="shared" ref="L27:L80" si="23">IF(B27=0,0,K27*B27/1000)</f>
        <v>370.089</v>
      </c>
      <c r="M27" s="12">
        <v>124</v>
      </c>
      <c r="N27" s="97">
        <f t="shared" ref="N27:N80" si="24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5">IF(P27=0,0,(P27-O27)*1000/Q27)</f>
        <v>37.974683544303801</v>
      </c>
      <c r="S27" s="97">
        <f t="shared" si="10"/>
        <v>57.835443037974692</v>
      </c>
      <c r="T27" s="10">
        <v>1</v>
      </c>
      <c r="U27" s="13">
        <v>1.4</v>
      </c>
      <c r="V27" s="13">
        <f t="shared" si="12"/>
        <v>1.4</v>
      </c>
      <c r="W27" s="97">
        <f t="shared" si="13"/>
        <v>2.1321999999999997</v>
      </c>
      <c r="X27" s="131" t="s">
        <v>54</v>
      </c>
      <c r="Y27" s="197">
        <v>2</v>
      </c>
      <c r="Z27" s="97">
        <f t="shared" si="8"/>
        <v>0.91100000000000003</v>
      </c>
      <c r="AA27" s="286">
        <f t="shared" si="11"/>
        <v>3.0459999999999998</v>
      </c>
      <c r="AB27" s="278"/>
      <c r="AE27" s="278"/>
    </row>
    <row r="28" spans="1:31" ht="15" customHeight="1" x14ac:dyDescent="0.25">
      <c r="A28" s="142">
        <f t="shared" si="9"/>
        <v>42750</v>
      </c>
      <c r="B28" s="200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20"/>
        <v>306</v>
      </c>
      <c r="H28" s="97">
        <f t="shared" si="21"/>
        <v>353.73599999999999</v>
      </c>
      <c r="I28" s="10">
        <v>1</v>
      </c>
      <c r="J28" s="11">
        <v>149</v>
      </c>
      <c r="K28" s="11">
        <f t="shared" si="22"/>
        <v>149</v>
      </c>
      <c r="L28" s="102">
        <f t="shared" si="23"/>
        <v>172.244</v>
      </c>
      <c r="M28" s="12">
        <v>41</v>
      </c>
      <c r="N28" s="97">
        <f t="shared" si="24"/>
        <v>47.396000000000001</v>
      </c>
      <c r="O28" s="20">
        <v>89.3</v>
      </c>
      <c r="P28" s="13">
        <v>95.1</v>
      </c>
      <c r="Q28" s="11">
        <v>76</v>
      </c>
      <c r="R28" s="11">
        <f t="shared" si="25"/>
        <v>76.315789473684177</v>
      </c>
      <c r="S28" s="97">
        <f t="shared" si="10"/>
        <v>88.2210526315789</v>
      </c>
      <c r="T28" s="10">
        <v>1</v>
      </c>
      <c r="U28" s="13">
        <v>1.3</v>
      </c>
      <c r="V28" s="13">
        <f t="shared" si="12"/>
        <v>1.3</v>
      </c>
      <c r="W28" s="97">
        <f t="shared" si="13"/>
        <v>1.5027999999999999</v>
      </c>
      <c r="X28" s="131" t="s">
        <v>54</v>
      </c>
      <c r="Y28" s="13">
        <v>2</v>
      </c>
      <c r="Z28" s="97">
        <f t="shared" si="8"/>
        <v>0.91100000000000003</v>
      </c>
      <c r="AA28" s="286">
        <f t="shared" si="11"/>
        <v>2.3119999999999998</v>
      </c>
      <c r="AB28" s="278"/>
      <c r="AE28" s="278"/>
    </row>
    <row r="29" spans="1:31" ht="15" customHeight="1" x14ac:dyDescent="0.25">
      <c r="A29" s="142">
        <f t="shared" si="9"/>
        <v>42751</v>
      </c>
      <c r="B29" s="200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20"/>
        <v>1261</v>
      </c>
      <c r="H29" s="97">
        <f t="shared" si="21"/>
        <v>2654.4050000000002</v>
      </c>
      <c r="I29" s="10">
        <v>1</v>
      </c>
      <c r="J29" s="11">
        <v>1211</v>
      </c>
      <c r="K29" s="11">
        <f t="shared" si="22"/>
        <v>1211</v>
      </c>
      <c r="L29" s="102">
        <f t="shared" si="23"/>
        <v>2549.1550000000002</v>
      </c>
      <c r="M29" s="12">
        <v>508</v>
      </c>
      <c r="N29" s="97">
        <f t="shared" si="24"/>
        <v>1069.3399999999999</v>
      </c>
      <c r="O29" s="20">
        <v>88.6</v>
      </c>
      <c r="P29" s="13">
        <v>102.2</v>
      </c>
      <c r="Q29" s="11">
        <v>76</v>
      </c>
      <c r="R29" s="11">
        <f t="shared" si="25"/>
        <v>178.94736842105274</v>
      </c>
      <c r="S29" s="97">
        <f t="shared" si="10"/>
        <v>376.68421052631601</v>
      </c>
      <c r="T29" s="10">
        <v>1</v>
      </c>
      <c r="U29" s="13">
        <v>3.5</v>
      </c>
      <c r="V29" s="13">
        <f t="shared" si="12"/>
        <v>3.5</v>
      </c>
      <c r="W29" s="97">
        <f t="shared" si="13"/>
        <v>7.3674999999999997</v>
      </c>
      <c r="X29" s="131" t="s">
        <v>54</v>
      </c>
      <c r="Y29" s="197">
        <v>2</v>
      </c>
      <c r="Z29" s="97">
        <f t="shared" si="8"/>
        <v>0.91100000000000003</v>
      </c>
      <c r="AA29" s="286">
        <f t="shared" si="11"/>
        <v>4.21</v>
      </c>
      <c r="AB29" s="278"/>
      <c r="AE29" s="278"/>
    </row>
    <row r="30" spans="1:31" ht="15" customHeight="1" x14ac:dyDescent="0.25">
      <c r="A30" s="142">
        <f t="shared" si="9"/>
        <v>42752</v>
      </c>
      <c r="B30" s="200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20"/>
        <v>1266</v>
      </c>
      <c r="H30" s="97">
        <f t="shared" si="21"/>
        <v>2452.2420000000002</v>
      </c>
      <c r="I30" s="10">
        <v>1</v>
      </c>
      <c r="J30" s="11">
        <v>1200</v>
      </c>
      <c r="K30" s="11">
        <f t="shared" si="22"/>
        <v>1200</v>
      </c>
      <c r="L30" s="102">
        <f t="shared" si="23"/>
        <v>2324.4</v>
      </c>
      <c r="M30" s="12">
        <v>321</v>
      </c>
      <c r="N30" s="97">
        <f t="shared" si="24"/>
        <v>621.77700000000004</v>
      </c>
      <c r="O30" s="20">
        <v>88</v>
      </c>
      <c r="P30" s="13">
        <v>102</v>
      </c>
      <c r="Q30" s="11">
        <v>67</v>
      </c>
      <c r="R30" s="11">
        <f t="shared" si="25"/>
        <v>208.955223880597</v>
      </c>
      <c r="S30" s="97">
        <f t="shared" si="10"/>
        <v>404.74626865671638</v>
      </c>
      <c r="T30" s="10">
        <v>1</v>
      </c>
      <c r="U30" s="198">
        <v>2.8</v>
      </c>
      <c r="V30" s="13">
        <f t="shared" si="12"/>
        <v>2.8</v>
      </c>
      <c r="W30" s="97">
        <f t="shared" si="13"/>
        <v>5.4235999999999995</v>
      </c>
      <c r="X30" s="131"/>
      <c r="Y30" s="198">
        <v>1.9</v>
      </c>
      <c r="Z30" s="97">
        <f t="shared" si="8"/>
        <v>3.6802999999999999</v>
      </c>
      <c r="AA30" s="286">
        <f t="shared" si="11"/>
        <v>3.6802999999999999</v>
      </c>
      <c r="AB30" s="278"/>
      <c r="AE30" s="278"/>
    </row>
    <row r="31" spans="1:31" ht="15" customHeight="1" x14ac:dyDescent="0.25">
      <c r="A31" s="142">
        <f t="shared" si="9"/>
        <v>42753</v>
      </c>
      <c r="B31" s="200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20"/>
        <v>747</v>
      </c>
      <c r="H31" s="97">
        <f t="shared" si="21"/>
        <v>1670.2919999999999</v>
      </c>
      <c r="I31" s="10">
        <v>1</v>
      </c>
      <c r="J31" s="11">
        <v>683</v>
      </c>
      <c r="K31" s="11">
        <f t="shared" si="22"/>
        <v>683</v>
      </c>
      <c r="L31" s="102">
        <f t="shared" si="23"/>
        <v>1527.1880000000001</v>
      </c>
      <c r="M31" s="12">
        <v>176</v>
      </c>
      <c r="N31" s="97">
        <f t="shared" si="24"/>
        <v>393.536</v>
      </c>
      <c r="O31" s="20">
        <v>88.3</v>
      </c>
      <c r="P31" s="13">
        <v>95.5</v>
      </c>
      <c r="Q31" s="11">
        <v>73</v>
      </c>
      <c r="R31" s="11">
        <f t="shared" si="25"/>
        <v>98.630136986301409</v>
      </c>
      <c r="S31" s="97">
        <f t="shared" si="10"/>
        <v>220.53698630136995</v>
      </c>
      <c r="T31" s="10">
        <v>1</v>
      </c>
      <c r="U31" s="198">
        <v>2.1</v>
      </c>
      <c r="V31" s="13">
        <f t="shared" si="12"/>
        <v>2.1</v>
      </c>
      <c r="W31" s="97">
        <f t="shared" si="13"/>
        <v>4.6956000000000007</v>
      </c>
      <c r="X31" s="131"/>
      <c r="Y31" s="198">
        <v>1.5</v>
      </c>
      <c r="Z31" s="97">
        <f t="shared" si="8"/>
        <v>3.3540000000000001</v>
      </c>
      <c r="AA31" s="286">
        <f t="shared" si="11"/>
        <v>3.3540000000000001</v>
      </c>
      <c r="AB31" s="278"/>
      <c r="AE31" s="278"/>
    </row>
    <row r="32" spans="1:31" ht="15" customHeight="1" x14ac:dyDescent="0.25">
      <c r="A32" s="142">
        <f t="shared" si="9"/>
        <v>42754</v>
      </c>
      <c r="B32" s="200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20"/>
        <v>1068</v>
      </c>
      <c r="H32" s="97">
        <f t="shared" si="21"/>
        <v>2409.4079999999999</v>
      </c>
      <c r="I32" s="10">
        <v>1</v>
      </c>
      <c r="J32" s="11">
        <v>976</v>
      </c>
      <c r="K32" s="11">
        <f t="shared" si="22"/>
        <v>976</v>
      </c>
      <c r="L32" s="102">
        <f t="shared" si="23"/>
        <v>2201.8560000000002</v>
      </c>
      <c r="M32" s="12">
        <v>300</v>
      </c>
      <c r="N32" s="97">
        <f t="shared" si="24"/>
        <v>676.8</v>
      </c>
      <c r="O32" s="20">
        <v>87.8</v>
      </c>
      <c r="P32" s="13">
        <v>98</v>
      </c>
      <c r="Q32" s="11">
        <v>97</v>
      </c>
      <c r="R32" s="11">
        <f t="shared" si="25"/>
        <v>105.15463917525777</v>
      </c>
      <c r="S32" s="97">
        <f t="shared" si="10"/>
        <v>237.22886597938151</v>
      </c>
      <c r="T32" s="10">
        <v>1</v>
      </c>
      <c r="U32" s="198">
        <v>2.4</v>
      </c>
      <c r="V32" s="13">
        <f t="shared" si="12"/>
        <v>2.4</v>
      </c>
      <c r="W32" s="97">
        <f t="shared" si="13"/>
        <v>5.4143999999999997</v>
      </c>
      <c r="X32" s="131"/>
      <c r="Y32" s="198">
        <v>2.1</v>
      </c>
      <c r="Z32" s="97">
        <f t="shared" si="8"/>
        <v>4.7376000000000005</v>
      </c>
      <c r="AA32" s="286">
        <f t="shared" si="11"/>
        <v>4.7376000000000005</v>
      </c>
      <c r="AB32" s="278"/>
      <c r="AE32" s="278"/>
    </row>
    <row r="33" spans="1:31" ht="15" customHeight="1" x14ac:dyDescent="0.25">
      <c r="A33" s="142">
        <f t="shared" si="9"/>
        <v>42755</v>
      </c>
      <c r="B33" s="200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20"/>
        <v>611</v>
      </c>
      <c r="H33" s="97">
        <f t="shared" si="21"/>
        <v>1140.7370000000001</v>
      </c>
      <c r="I33" s="10">
        <v>1</v>
      </c>
      <c r="J33" s="11">
        <v>481</v>
      </c>
      <c r="K33" s="11">
        <f t="shared" si="22"/>
        <v>481</v>
      </c>
      <c r="L33" s="102">
        <f t="shared" si="23"/>
        <v>898.02700000000004</v>
      </c>
      <c r="M33" s="12">
        <v>172</v>
      </c>
      <c r="N33" s="97">
        <f t="shared" si="24"/>
        <v>321.12400000000002</v>
      </c>
      <c r="O33" s="20">
        <v>87.9</v>
      </c>
      <c r="P33" s="13">
        <v>96.3</v>
      </c>
      <c r="Q33" s="11">
        <v>85</v>
      </c>
      <c r="R33" s="11">
        <f t="shared" si="25"/>
        <v>98.823529411764596</v>
      </c>
      <c r="S33" s="97">
        <f t="shared" si="10"/>
        <v>184.5035294117645</v>
      </c>
      <c r="T33" s="10">
        <v>1</v>
      </c>
      <c r="U33" s="198">
        <v>1.7</v>
      </c>
      <c r="V33" s="13">
        <f t="shared" si="12"/>
        <v>1.7</v>
      </c>
      <c r="W33" s="97">
        <f t="shared" si="13"/>
        <v>3.1739000000000002</v>
      </c>
      <c r="X33" s="131"/>
      <c r="Y33" s="198">
        <v>1.1000000000000001</v>
      </c>
      <c r="Z33" s="97">
        <f t="shared" si="8"/>
        <v>2.0537000000000001</v>
      </c>
      <c r="AA33" s="286">
        <f t="shared" si="11"/>
        <v>2.0537000000000001</v>
      </c>
      <c r="AB33" s="278"/>
      <c r="AE33" s="278"/>
    </row>
    <row r="34" spans="1:31" ht="15" customHeight="1" x14ac:dyDescent="0.25">
      <c r="A34" s="142">
        <f t="shared" si="9"/>
        <v>42756</v>
      </c>
      <c r="B34" s="200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20"/>
        <v>786</v>
      </c>
      <c r="H34" s="97">
        <f t="shared" si="21"/>
        <v>1337.7719999999999</v>
      </c>
      <c r="I34" s="10">
        <v>1</v>
      </c>
      <c r="J34" s="11">
        <v>623</v>
      </c>
      <c r="K34" s="11">
        <f t="shared" si="22"/>
        <v>623</v>
      </c>
      <c r="L34" s="102">
        <f t="shared" si="23"/>
        <v>1060.346</v>
      </c>
      <c r="M34" s="12">
        <v>211</v>
      </c>
      <c r="N34" s="97">
        <f t="shared" si="24"/>
        <v>359.12200000000001</v>
      </c>
      <c r="O34" s="20"/>
      <c r="P34" s="13"/>
      <c r="Q34" s="11">
        <v>100</v>
      </c>
      <c r="R34" s="11">
        <v>161</v>
      </c>
      <c r="S34" s="97">
        <f t="shared" si="10"/>
        <v>274.02199999999999</v>
      </c>
      <c r="T34" s="10">
        <v>1</v>
      </c>
      <c r="U34" s="198">
        <v>2.5</v>
      </c>
      <c r="V34" s="13">
        <f t="shared" si="12"/>
        <v>2.5</v>
      </c>
      <c r="W34" s="97">
        <f t="shared" si="13"/>
        <v>4.2549999999999999</v>
      </c>
      <c r="X34" s="131"/>
      <c r="Y34" s="198">
        <v>1.6</v>
      </c>
      <c r="Z34" s="97">
        <f t="shared" si="8"/>
        <v>2.7232000000000003</v>
      </c>
      <c r="AA34" s="286">
        <f t="shared" si="11"/>
        <v>2.7232000000000003</v>
      </c>
      <c r="AB34" s="278"/>
      <c r="AE34" s="278"/>
    </row>
    <row r="35" spans="1:31" ht="15" customHeight="1" x14ac:dyDescent="0.25">
      <c r="A35" s="142">
        <f t="shared" si="9"/>
        <v>42757</v>
      </c>
      <c r="B35" s="200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20"/>
        <v>274</v>
      </c>
      <c r="H35" s="97">
        <f t="shared" si="21"/>
        <v>249.066</v>
      </c>
      <c r="I35" s="10">
        <v>1</v>
      </c>
      <c r="J35" s="11">
        <v>164</v>
      </c>
      <c r="K35" s="11">
        <f t="shared" si="22"/>
        <v>164</v>
      </c>
      <c r="L35" s="102">
        <f t="shared" si="23"/>
        <v>149.07599999999999</v>
      </c>
      <c r="M35" s="12">
        <v>58</v>
      </c>
      <c r="N35" s="97">
        <f t="shared" si="24"/>
        <v>52.722000000000001</v>
      </c>
      <c r="O35" s="20">
        <v>87.7</v>
      </c>
      <c r="P35" s="13">
        <v>91.9</v>
      </c>
      <c r="Q35" s="11">
        <v>82</v>
      </c>
      <c r="R35" s="11">
        <f t="shared" si="25"/>
        <v>51.219512195121986</v>
      </c>
      <c r="S35" s="97">
        <f t="shared" si="10"/>
        <v>46.558536585365886</v>
      </c>
      <c r="T35" s="10">
        <v>1</v>
      </c>
      <c r="U35" s="198">
        <v>1.3</v>
      </c>
      <c r="V35" s="13">
        <f t="shared" si="12"/>
        <v>1.3</v>
      </c>
      <c r="W35" s="97">
        <f t="shared" si="13"/>
        <v>1.1817</v>
      </c>
      <c r="X35" s="131"/>
      <c r="Y35" s="198">
        <v>0.6</v>
      </c>
      <c r="Z35" s="97">
        <f t="shared" si="8"/>
        <v>0.5454</v>
      </c>
      <c r="AA35" s="286">
        <f t="shared" si="11"/>
        <v>0.5454</v>
      </c>
      <c r="AB35" s="278"/>
      <c r="AE35" s="278"/>
    </row>
    <row r="36" spans="1:31" ht="15" customHeight="1" x14ac:dyDescent="0.25">
      <c r="A36" s="142">
        <f t="shared" si="9"/>
        <v>42758</v>
      </c>
      <c r="B36" s="200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20"/>
        <v>1066</v>
      </c>
      <c r="H36" s="97">
        <f t="shared" si="21"/>
        <v>2296.1640000000002</v>
      </c>
      <c r="I36" s="10">
        <v>1</v>
      </c>
      <c r="J36" s="11">
        <v>1010</v>
      </c>
      <c r="K36" s="11">
        <f t="shared" si="22"/>
        <v>1010</v>
      </c>
      <c r="L36" s="102">
        <f t="shared" si="23"/>
        <v>2175.54</v>
      </c>
      <c r="M36" s="12">
        <v>278</v>
      </c>
      <c r="N36" s="97">
        <f t="shared" si="24"/>
        <v>598.81200000000001</v>
      </c>
      <c r="O36" s="20">
        <v>89.4</v>
      </c>
      <c r="P36" s="13">
        <v>100.4</v>
      </c>
      <c r="Q36" s="11">
        <v>75</v>
      </c>
      <c r="R36" s="11">
        <f t="shared" si="25"/>
        <v>146.66666666666666</v>
      </c>
      <c r="S36" s="97">
        <f t="shared" si="10"/>
        <v>315.92</v>
      </c>
      <c r="T36" s="10">
        <v>1</v>
      </c>
      <c r="U36" s="198">
        <v>2.7</v>
      </c>
      <c r="V36" s="13">
        <f t="shared" si="12"/>
        <v>2.7</v>
      </c>
      <c r="W36" s="97">
        <f t="shared" si="13"/>
        <v>5.8158000000000003</v>
      </c>
      <c r="X36" s="131" t="s">
        <v>54</v>
      </c>
      <c r="Y36" s="13">
        <v>2</v>
      </c>
      <c r="Z36" s="97">
        <f t="shared" si="8"/>
        <v>0.91100000000000003</v>
      </c>
      <c r="AA36" s="286">
        <f t="shared" si="11"/>
        <v>4.3079999999999998</v>
      </c>
      <c r="AB36" s="278"/>
      <c r="AE36" s="278"/>
    </row>
    <row r="37" spans="1:31" ht="15" customHeight="1" x14ac:dyDescent="0.25">
      <c r="A37" s="142">
        <f t="shared" si="9"/>
        <v>42759</v>
      </c>
      <c r="B37" s="200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20"/>
        <v>1172</v>
      </c>
      <c r="H37" s="97">
        <f t="shared" si="21"/>
        <v>2683.88</v>
      </c>
      <c r="I37" s="10">
        <v>1</v>
      </c>
      <c r="J37" s="11">
        <v>1128</v>
      </c>
      <c r="K37" s="11">
        <f t="shared" si="22"/>
        <v>1128</v>
      </c>
      <c r="L37" s="102">
        <f t="shared" si="23"/>
        <v>2583.12</v>
      </c>
      <c r="M37" s="12">
        <v>451</v>
      </c>
      <c r="N37" s="97">
        <f t="shared" si="24"/>
        <v>1032.79</v>
      </c>
      <c r="O37" s="20">
        <v>89.4</v>
      </c>
      <c r="P37" s="13">
        <v>100.3</v>
      </c>
      <c r="Q37" s="11">
        <v>75</v>
      </c>
      <c r="R37" s="11">
        <f t="shared" si="25"/>
        <v>145.3333333333332</v>
      </c>
      <c r="S37" s="97">
        <f t="shared" si="10"/>
        <v>332.81333333333305</v>
      </c>
      <c r="T37" s="10">
        <v>1</v>
      </c>
      <c r="U37" s="198">
        <v>2.6</v>
      </c>
      <c r="V37" s="13">
        <f t="shared" si="12"/>
        <v>2.6</v>
      </c>
      <c r="W37" s="97">
        <f t="shared" si="13"/>
        <v>5.9539999999999997</v>
      </c>
      <c r="X37" s="131" t="s">
        <v>54</v>
      </c>
      <c r="Y37" s="13">
        <v>2</v>
      </c>
      <c r="Z37" s="97">
        <f t="shared" si="8"/>
        <v>0.91100000000000003</v>
      </c>
      <c r="AA37" s="286">
        <f t="shared" si="11"/>
        <v>4.58</v>
      </c>
      <c r="AB37" s="278"/>
      <c r="AE37" s="278"/>
    </row>
    <row r="38" spans="1:31" ht="15" customHeight="1" x14ac:dyDescent="0.25">
      <c r="A38" s="142">
        <f t="shared" si="9"/>
        <v>42760</v>
      </c>
      <c r="B38" s="200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20"/>
        <v>1115</v>
      </c>
      <c r="H38" s="97">
        <f t="shared" si="21"/>
        <v>2575.65</v>
      </c>
      <c r="I38" s="10">
        <v>1</v>
      </c>
      <c r="J38" s="11">
        <v>1007</v>
      </c>
      <c r="K38" s="11">
        <f t="shared" si="22"/>
        <v>1007</v>
      </c>
      <c r="L38" s="102">
        <f t="shared" si="23"/>
        <v>2326.17</v>
      </c>
      <c r="M38" s="12">
        <v>302</v>
      </c>
      <c r="N38" s="97">
        <f t="shared" si="24"/>
        <v>697.62</v>
      </c>
      <c r="O38" s="20">
        <v>90.5</v>
      </c>
      <c r="P38" s="13">
        <v>102.1</v>
      </c>
      <c r="Q38" s="11">
        <v>74</v>
      </c>
      <c r="R38" s="11">
        <f t="shared" si="25"/>
        <v>156.75675675675669</v>
      </c>
      <c r="S38" s="97">
        <f t="shared" si="10"/>
        <v>362.10810810810796</v>
      </c>
      <c r="T38" s="10">
        <v>1</v>
      </c>
      <c r="U38" s="198">
        <v>2.8</v>
      </c>
      <c r="V38" s="13">
        <f t="shared" si="12"/>
        <v>2.8</v>
      </c>
      <c r="W38" s="97">
        <f t="shared" si="13"/>
        <v>6.468</v>
      </c>
      <c r="X38" s="131"/>
      <c r="Y38" s="13">
        <v>1.3</v>
      </c>
      <c r="Z38" s="97">
        <f t="shared" si="8"/>
        <v>3.0030000000000001</v>
      </c>
      <c r="AA38" s="286">
        <f t="shared" si="11"/>
        <v>3.0030000000000001</v>
      </c>
      <c r="AB38" s="278"/>
      <c r="AE38" s="278"/>
    </row>
    <row r="39" spans="1:31" ht="15" customHeight="1" x14ac:dyDescent="0.25">
      <c r="A39" s="142">
        <f t="shared" si="9"/>
        <v>42761</v>
      </c>
      <c r="B39" s="200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20"/>
        <v>921</v>
      </c>
      <c r="H39" s="97">
        <f t="shared" si="21"/>
        <v>2022.5160000000001</v>
      </c>
      <c r="I39" s="10">
        <v>1</v>
      </c>
      <c r="J39" s="11">
        <v>778</v>
      </c>
      <c r="K39" s="11">
        <f t="shared" si="22"/>
        <v>778</v>
      </c>
      <c r="L39" s="102">
        <f t="shared" si="23"/>
        <v>1708.4880000000001</v>
      </c>
      <c r="M39" s="12">
        <v>247</v>
      </c>
      <c r="N39" s="97">
        <f t="shared" si="24"/>
        <v>542.41200000000003</v>
      </c>
      <c r="O39" s="20">
        <v>91.3</v>
      </c>
      <c r="P39" s="13">
        <v>98.7</v>
      </c>
      <c r="Q39" s="11">
        <v>48</v>
      </c>
      <c r="R39" s="11">
        <f t="shared" si="25"/>
        <v>154.16666666666677</v>
      </c>
      <c r="S39" s="97">
        <f t="shared" si="10"/>
        <v>338.55000000000024</v>
      </c>
      <c r="T39" s="10">
        <v>1</v>
      </c>
      <c r="U39" s="198">
        <v>2.6</v>
      </c>
      <c r="V39" s="13">
        <f t="shared" si="12"/>
        <v>2.6</v>
      </c>
      <c r="W39" s="97">
        <f t="shared" si="13"/>
        <v>5.7096</v>
      </c>
      <c r="X39" s="131" t="s">
        <v>54</v>
      </c>
      <c r="Y39" s="13">
        <v>2</v>
      </c>
      <c r="Z39" s="97">
        <f t="shared" si="8"/>
        <v>0.91100000000000003</v>
      </c>
      <c r="AA39" s="286">
        <f t="shared" si="11"/>
        <v>4.3920000000000003</v>
      </c>
      <c r="AB39" s="278"/>
      <c r="AE39" s="278"/>
    </row>
    <row r="40" spans="1:31" ht="15" customHeight="1" x14ac:dyDescent="0.25">
      <c r="A40" s="142">
        <f t="shared" si="9"/>
        <v>42762</v>
      </c>
      <c r="B40" s="200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20"/>
        <v>1262</v>
      </c>
      <c r="H40" s="97">
        <f t="shared" si="21"/>
        <v>2761.2559999999999</v>
      </c>
      <c r="I40" s="10">
        <v>1</v>
      </c>
      <c r="J40" s="11">
        <v>1188</v>
      </c>
      <c r="K40" s="11">
        <f t="shared" si="22"/>
        <v>1188</v>
      </c>
      <c r="L40" s="102">
        <f t="shared" si="23"/>
        <v>2599.3440000000001</v>
      </c>
      <c r="M40" s="12">
        <v>302</v>
      </c>
      <c r="N40" s="97">
        <f t="shared" si="24"/>
        <v>660.77599999999995</v>
      </c>
      <c r="O40" s="20">
        <v>89.3</v>
      </c>
      <c r="P40" s="13">
        <v>102.4</v>
      </c>
      <c r="Q40" s="11">
        <v>72</v>
      </c>
      <c r="R40" s="11">
        <f t="shared" si="25"/>
        <v>181.94444444444457</v>
      </c>
      <c r="S40" s="97">
        <f t="shared" si="10"/>
        <v>398.09444444444472</v>
      </c>
      <c r="T40" s="10">
        <v>1</v>
      </c>
      <c r="U40" s="198">
        <v>3.9</v>
      </c>
      <c r="V40" s="13">
        <f t="shared" si="12"/>
        <v>3.9</v>
      </c>
      <c r="W40" s="97">
        <f t="shared" si="13"/>
        <v>8.533199999999999</v>
      </c>
      <c r="X40" s="131" t="s">
        <v>54</v>
      </c>
      <c r="Y40" s="13">
        <v>2</v>
      </c>
      <c r="Z40" s="97">
        <f t="shared" si="8"/>
        <v>0.91100000000000003</v>
      </c>
      <c r="AA40" s="286">
        <f t="shared" si="11"/>
        <v>4.3760000000000003</v>
      </c>
      <c r="AB40" s="278"/>
      <c r="AE40" s="278"/>
    </row>
    <row r="41" spans="1:31" ht="15" customHeight="1" x14ac:dyDescent="0.25">
      <c r="A41" s="142">
        <f t="shared" si="9"/>
        <v>42763</v>
      </c>
      <c r="B41" s="200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20"/>
        <v>506</v>
      </c>
      <c r="H41" s="97">
        <f t="shared" si="21"/>
        <v>871.33199999999999</v>
      </c>
      <c r="I41" s="10">
        <v>1</v>
      </c>
      <c r="J41" s="11">
        <v>448</v>
      </c>
      <c r="K41" s="11">
        <f t="shared" si="22"/>
        <v>448</v>
      </c>
      <c r="L41" s="102">
        <f t="shared" si="23"/>
        <v>771.45600000000002</v>
      </c>
      <c r="M41" s="12">
        <v>104</v>
      </c>
      <c r="N41" s="97">
        <f t="shared" si="24"/>
        <v>179.08799999999999</v>
      </c>
      <c r="O41" s="20">
        <v>88.4</v>
      </c>
      <c r="P41" s="13">
        <v>93</v>
      </c>
      <c r="Q41" s="11">
        <v>74</v>
      </c>
      <c r="R41" s="11">
        <f t="shared" si="25"/>
        <v>62.16216216216209</v>
      </c>
      <c r="S41" s="97">
        <f t="shared" si="10"/>
        <v>107.04324324324313</v>
      </c>
      <c r="T41" s="10">
        <v>1</v>
      </c>
      <c r="U41" s="198">
        <v>1.5</v>
      </c>
      <c r="V41" s="13">
        <f t="shared" si="12"/>
        <v>1.5</v>
      </c>
      <c r="W41" s="97">
        <f t="shared" si="13"/>
        <v>2.5830000000000002</v>
      </c>
      <c r="X41" s="131"/>
      <c r="Y41" s="198">
        <v>1.9</v>
      </c>
      <c r="Z41" s="97">
        <f t="shared" si="8"/>
        <v>3.2717999999999998</v>
      </c>
      <c r="AA41" s="286">
        <f t="shared" si="11"/>
        <v>3.2717999999999998</v>
      </c>
      <c r="AB41" s="278"/>
      <c r="AE41" s="278"/>
    </row>
    <row r="42" spans="1:31" ht="15" customHeight="1" x14ac:dyDescent="0.25">
      <c r="A42" s="142">
        <f t="shared" si="9"/>
        <v>42764</v>
      </c>
      <c r="B42" s="200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20"/>
        <v>240</v>
      </c>
      <c r="H42" s="97">
        <f t="shared" si="21"/>
        <v>218.16</v>
      </c>
      <c r="I42" s="10">
        <v>1</v>
      </c>
      <c r="J42" s="11">
        <v>137</v>
      </c>
      <c r="K42" s="11">
        <f t="shared" si="22"/>
        <v>137</v>
      </c>
      <c r="L42" s="102">
        <f t="shared" si="23"/>
        <v>124.533</v>
      </c>
      <c r="M42" s="12">
        <v>40</v>
      </c>
      <c r="N42" s="97">
        <f t="shared" si="24"/>
        <v>36.36</v>
      </c>
      <c r="O42" s="20">
        <v>89.4</v>
      </c>
      <c r="P42" s="13">
        <v>95.7</v>
      </c>
      <c r="Q42" s="11">
        <v>74</v>
      </c>
      <c r="R42" s="11">
        <f t="shared" si="25"/>
        <v>85.135135135135101</v>
      </c>
      <c r="S42" s="97">
        <f t="shared" si="10"/>
        <v>77.387837837837807</v>
      </c>
      <c r="T42" s="10">
        <v>1</v>
      </c>
      <c r="U42" s="198">
        <v>1.7</v>
      </c>
      <c r="V42" s="13">
        <f t="shared" si="12"/>
        <v>1.7</v>
      </c>
      <c r="W42" s="97">
        <f t="shared" si="13"/>
        <v>1.5452999999999999</v>
      </c>
      <c r="X42" s="131"/>
      <c r="Y42" s="198">
        <v>0.5</v>
      </c>
      <c r="Z42" s="97">
        <f t="shared" si="8"/>
        <v>0.45450000000000002</v>
      </c>
      <c r="AA42" s="286">
        <f t="shared" si="11"/>
        <v>0.45450000000000002</v>
      </c>
      <c r="AB42" s="278"/>
      <c r="AE42" s="278"/>
    </row>
    <row r="43" spans="1:31" ht="15" customHeight="1" x14ac:dyDescent="0.25">
      <c r="A43" s="142">
        <f t="shared" si="9"/>
        <v>42765</v>
      </c>
      <c r="B43" s="200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20"/>
        <v>881</v>
      </c>
      <c r="H43" s="97">
        <f t="shared" si="21"/>
        <v>1803.4069999999999</v>
      </c>
      <c r="I43" s="10">
        <v>1</v>
      </c>
      <c r="J43" s="11">
        <v>744</v>
      </c>
      <c r="K43" s="11">
        <f t="shared" si="22"/>
        <v>744</v>
      </c>
      <c r="L43" s="102">
        <f t="shared" si="23"/>
        <v>1522.9680000000001</v>
      </c>
      <c r="M43" s="12">
        <v>166</v>
      </c>
      <c r="N43" s="97">
        <f t="shared" si="24"/>
        <v>339.80200000000002</v>
      </c>
      <c r="O43" s="20">
        <v>90.1</v>
      </c>
      <c r="P43" s="13">
        <v>100.2</v>
      </c>
      <c r="Q43" s="11">
        <v>73</v>
      </c>
      <c r="R43" s="11">
        <f t="shared" si="25"/>
        <v>138.35616438356178</v>
      </c>
      <c r="S43" s="97">
        <f t="shared" si="10"/>
        <v>283.21506849315091</v>
      </c>
      <c r="T43" s="10">
        <v>1</v>
      </c>
      <c r="U43" s="198">
        <v>2.9</v>
      </c>
      <c r="V43" s="13">
        <f t="shared" si="12"/>
        <v>2.9</v>
      </c>
      <c r="W43" s="97">
        <f t="shared" si="13"/>
        <v>5.9363000000000001</v>
      </c>
      <c r="X43" s="131"/>
      <c r="Y43" s="198">
        <v>8.3000000000000007</v>
      </c>
      <c r="Z43" s="97">
        <f t="shared" si="8"/>
        <v>16.990100000000002</v>
      </c>
      <c r="AA43" s="286">
        <f t="shared" si="11"/>
        <v>16.990100000000002</v>
      </c>
      <c r="AB43" s="278"/>
      <c r="AE43" s="278"/>
    </row>
    <row r="44" spans="1:31" ht="15" customHeight="1" x14ac:dyDescent="0.25">
      <c r="A44" s="213">
        <f t="shared" si="9"/>
        <v>42766</v>
      </c>
      <c r="B44" s="200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20"/>
        <v>900</v>
      </c>
      <c r="H44" s="97">
        <f t="shared" si="21"/>
        <v>2117.6999999999998</v>
      </c>
      <c r="I44" s="10">
        <v>1</v>
      </c>
      <c r="J44" s="11">
        <v>824</v>
      </c>
      <c r="K44" s="11">
        <f t="shared" si="22"/>
        <v>824</v>
      </c>
      <c r="L44" s="102">
        <f t="shared" si="23"/>
        <v>1938.8720000000001</v>
      </c>
      <c r="M44" s="12">
        <v>205</v>
      </c>
      <c r="N44" s="97">
        <f t="shared" si="24"/>
        <v>482.36500000000001</v>
      </c>
      <c r="O44" s="20">
        <v>92.2</v>
      </c>
      <c r="P44" s="13">
        <v>101.3</v>
      </c>
      <c r="Q44" s="11">
        <v>73</v>
      </c>
      <c r="R44" s="11">
        <f t="shared" si="25"/>
        <v>124.65753424657527</v>
      </c>
      <c r="S44" s="97">
        <f t="shared" si="10"/>
        <v>293.31917808219163</v>
      </c>
      <c r="T44" s="10">
        <v>1</v>
      </c>
      <c r="U44" s="198">
        <v>2</v>
      </c>
      <c r="V44" s="13">
        <f t="shared" si="12"/>
        <v>2</v>
      </c>
      <c r="W44" s="97">
        <f t="shared" si="13"/>
        <v>4.7060000000000004</v>
      </c>
      <c r="X44" s="131" t="s">
        <v>54</v>
      </c>
      <c r="Y44" s="198">
        <v>2</v>
      </c>
      <c r="Z44" s="97">
        <f t="shared" si="8"/>
        <v>0.91100000000000003</v>
      </c>
      <c r="AA44" s="286">
        <f t="shared" si="11"/>
        <v>4.7060000000000004</v>
      </c>
      <c r="AB44" s="278"/>
      <c r="AE44" s="278"/>
    </row>
    <row r="45" spans="1:31" ht="15" customHeight="1" x14ac:dyDescent="0.25">
      <c r="A45" s="142">
        <f t="shared" si="9"/>
        <v>42767</v>
      </c>
      <c r="B45" s="200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20"/>
        <v>1208</v>
      </c>
      <c r="H45" s="97">
        <f t="shared" si="21"/>
        <v>2525.9279999999999</v>
      </c>
      <c r="I45" s="10">
        <v>1</v>
      </c>
      <c r="J45" s="11">
        <v>1184</v>
      </c>
      <c r="K45" s="11">
        <f t="shared" si="22"/>
        <v>1184</v>
      </c>
      <c r="L45" s="102">
        <f t="shared" si="23"/>
        <v>2475.7440000000001</v>
      </c>
      <c r="M45" s="12">
        <v>224</v>
      </c>
      <c r="N45" s="97">
        <f t="shared" si="24"/>
        <v>468.38400000000001</v>
      </c>
      <c r="O45" s="20">
        <v>87.6</v>
      </c>
      <c r="P45" s="13">
        <v>100.9</v>
      </c>
      <c r="Q45" s="11">
        <v>46</v>
      </c>
      <c r="R45" s="11">
        <f t="shared" si="25"/>
        <v>289.13043478260892</v>
      </c>
      <c r="S45" s="97">
        <f t="shared" si="10"/>
        <v>604.57173913043528</v>
      </c>
      <c r="T45" s="10">
        <v>1</v>
      </c>
      <c r="U45" s="198">
        <v>3.4</v>
      </c>
      <c r="V45" s="13">
        <f t="shared" si="12"/>
        <v>3.4</v>
      </c>
      <c r="W45" s="97">
        <f t="shared" si="13"/>
        <v>7.1093999999999999</v>
      </c>
      <c r="X45" s="131" t="s">
        <v>54</v>
      </c>
      <c r="Y45" s="198">
        <v>0.2</v>
      </c>
      <c r="Z45" s="97">
        <f t="shared" si="8"/>
        <v>9.1100000000000014E-2</v>
      </c>
      <c r="AA45" s="286">
        <f t="shared" si="11"/>
        <v>0.41820000000000007</v>
      </c>
      <c r="AB45" s="278"/>
      <c r="AE45" s="278"/>
    </row>
    <row r="46" spans="1:31" ht="15" customHeight="1" x14ac:dyDescent="0.25">
      <c r="A46" s="142">
        <f t="shared" si="9"/>
        <v>42768</v>
      </c>
      <c r="B46" s="200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20"/>
        <v>1006</v>
      </c>
      <c r="H46" s="97">
        <f t="shared" si="21"/>
        <v>2020.048</v>
      </c>
      <c r="I46" s="10">
        <v>1</v>
      </c>
      <c r="J46" s="11">
        <v>572</v>
      </c>
      <c r="K46" s="11">
        <f t="shared" si="22"/>
        <v>572</v>
      </c>
      <c r="L46" s="102">
        <f t="shared" si="23"/>
        <v>1148.576</v>
      </c>
      <c r="M46" s="12">
        <v>157</v>
      </c>
      <c r="N46" s="97">
        <f t="shared" si="24"/>
        <v>315.25599999999997</v>
      </c>
      <c r="O46" s="20">
        <v>89.8</v>
      </c>
      <c r="P46" s="13">
        <v>102.8</v>
      </c>
      <c r="Q46" s="11">
        <v>72</v>
      </c>
      <c r="R46" s="11">
        <f t="shared" si="25"/>
        <v>180.55555555555554</v>
      </c>
      <c r="S46" s="97">
        <f t="shared" si="10"/>
        <v>362.55555555555549</v>
      </c>
      <c r="T46" s="10">
        <v>1</v>
      </c>
      <c r="U46" s="198">
        <v>4.5999999999999996</v>
      </c>
      <c r="V46" s="13">
        <f t="shared" si="12"/>
        <v>4.5999999999999996</v>
      </c>
      <c r="W46" s="97">
        <f t="shared" si="13"/>
        <v>9.2367999999999988</v>
      </c>
      <c r="X46" s="131" t="s">
        <v>54</v>
      </c>
      <c r="Y46" s="13">
        <v>2</v>
      </c>
      <c r="Z46" s="97">
        <f t="shared" si="8"/>
        <v>0.91100000000000003</v>
      </c>
      <c r="AA46" s="286">
        <f t="shared" si="11"/>
        <v>4.016</v>
      </c>
      <c r="AB46" s="278"/>
      <c r="AE46" s="278"/>
    </row>
    <row r="47" spans="1:31" ht="15" customHeight="1" x14ac:dyDescent="0.25">
      <c r="A47" s="142">
        <f t="shared" si="9"/>
        <v>42769</v>
      </c>
      <c r="B47" s="200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20"/>
        <v>410</v>
      </c>
      <c r="H47" s="97">
        <f t="shared" si="21"/>
        <v>800.32</v>
      </c>
      <c r="I47" s="10">
        <v>1</v>
      </c>
      <c r="J47" s="11">
        <v>368</v>
      </c>
      <c r="K47" s="11">
        <f t="shared" si="22"/>
        <v>368</v>
      </c>
      <c r="L47" s="102">
        <f t="shared" si="23"/>
        <v>718.33600000000001</v>
      </c>
      <c r="M47" s="12">
        <v>60</v>
      </c>
      <c r="N47" s="97">
        <f t="shared" si="24"/>
        <v>117.12</v>
      </c>
      <c r="O47" s="20">
        <v>88.8</v>
      </c>
      <c r="P47" s="13">
        <v>93.1</v>
      </c>
      <c r="Q47" s="11">
        <v>72</v>
      </c>
      <c r="R47" s="11">
        <f t="shared" si="25"/>
        <v>59.722222222222186</v>
      </c>
      <c r="S47" s="97">
        <f t="shared" si="10"/>
        <v>116.57777777777771</v>
      </c>
      <c r="T47" s="10">
        <v>1</v>
      </c>
      <c r="U47" s="198">
        <v>1.7</v>
      </c>
      <c r="V47" s="13">
        <f t="shared" si="12"/>
        <v>1.7</v>
      </c>
      <c r="W47" s="97">
        <f t="shared" si="13"/>
        <v>3.3184</v>
      </c>
      <c r="X47" s="131"/>
      <c r="Y47" s="201">
        <v>1.4</v>
      </c>
      <c r="Z47" s="97">
        <f t="shared" si="8"/>
        <v>2.7327999999999997</v>
      </c>
      <c r="AA47" s="286">
        <f t="shared" si="11"/>
        <v>2.7327999999999997</v>
      </c>
      <c r="AB47" s="278"/>
      <c r="AE47" s="278"/>
    </row>
    <row r="48" spans="1:31" ht="15" customHeight="1" x14ac:dyDescent="0.25">
      <c r="A48" s="142">
        <f t="shared" si="9"/>
        <v>42770</v>
      </c>
      <c r="B48" s="200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20"/>
        <v>333</v>
      </c>
      <c r="H48" s="97">
        <f t="shared" si="21"/>
        <v>588.74400000000003</v>
      </c>
      <c r="I48" s="10">
        <v>1</v>
      </c>
      <c r="J48" s="11">
        <v>285</v>
      </c>
      <c r="K48" s="11">
        <f t="shared" si="22"/>
        <v>285</v>
      </c>
      <c r="L48" s="102">
        <f t="shared" si="23"/>
        <v>503.88</v>
      </c>
      <c r="M48" s="12">
        <v>49</v>
      </c>
      <c r="N48" s="97">
        <f t="shared" si="24"/>
        <v>86.632000000000005</v>
      </c>
      <c r="O48" s="20">
        <v>87.8</v>
      </c>
      <c r="P48" s="13">
        <v>92.1</v>
      </c>
      <c r="Q48" s="11">
        <v>72</v>
      </c>
      <c r="R48" s="11">
        <f t="shared" si="25"/>
        <v>59.722222222222186</v>
      </c>
      <c r="S48" s="97">
        <f t="shared" si="10"/>
        <v>105.58888888888882</v>
      </c>
      <c r="T48" s="10">
        <v>1</v>
      </c>
      <c r="U48" s="198">
        <v>2</v>
      </c>
      <c r="V48" s="13">
        <f t="shared" si="12"/>
        <v>2</v>
      </c>
      <c r="W48" s="97">
        <f t="shared" si="13"/>
        <v>3.536</v>
      </c>
      <c r="X48" s="131"/>
      <c r="Y48" s="201">
        <v>0.8</v>
      </c>
      <c r="Z48" s="97">
        <f t="shared" si="8"/>
        <v>1.4144000000000001</v>
      </c>
      <c r="AA48" s="286">
        <f t="shared" si="11"/>
        <v>1.4144000000000001</v>
      </c>
      <c r="AB48" s="278"/>
      <c r="AE48" s="278"/>
    </row>
    <row r="49" spans="1:31" ht="15" customHeight="1" x14ac:dyDescent="0.25">
      <c r="A49" s="142">
        <f t="shared" si="9"/>
        <v>42771</v>
      </c>
      <c r="B49" s="200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20"/>
        <v>206</v>
      </c>
      <c r="H49" s="97">
        <f t="shared" si="21"/>
        <v>247.81800000000001</v>
      </c>
      <c r="I49" s="10">
        <v>1</v>
      </c>
      <c r="J49" s="11">
        <v>132</v>
      </c>
      <c r="K49" s="11">
        <f t="shared" si="22"/>
        <v>132</v>
      </c>
      <c r="L49" s="102">
        <f t="shared" si="23"/>
        <v>158.79599999999999</v>
      </c>
      <c r="M49" s="12">
        <v>29</v>
      </c>
      <c r="N49" s="97">
        <f t="shared" si="24"/>
        <v>34.887</v>
      </c>
      <c r="O49" s="20">
        <v>92</v>
      </c>
      <c r="P49" s="13">
        <v>94.9</v>
      </c>
      <c r="Q49" s="11">
        <v>73</v>
      </c>
      <c r="R49" s="11">
        <f t="shared" si="25"/>
        <v>39.726027397260346</v>
      </c>
      <c r="S49" s="97">
        <f t="shared" si="10"/>
        <v>47.790410958904197</v>
      </c>
      <c r="T49" s="10">
        <v>1</v>
      </c>
      <c r="U49" s="198">
        <v>0.93</v>
      </c>
      <c r="V49" s="13">
        <f t="shared" si="12"/>
        <v>0.93</v>
      </c>
      <c r="W49" s="97">
        <f t="shared" si="13"/>
        <v>1.11879</v>
      </c>
      <c r="X49" s="131" t="s">
        <v>54</v>
      </c>
      <c r="Y49" s="201">
        <v>2</v>
      </c>
      <c r="Z49" s="97">
        <f t="shared" si="8"/>
        <v>0.91100000000000003</v>
      </c>
      <c r="AA49" s="286">
        <f t="shared" si="11"/>
        <v>2.4060000000000001</v>
      </c>
      <c r="AB49" s="278"/>
      <c r="AE49" s="278"/>
    </row>
    <row r="50" spans="1:31" ht="15" customHeight="1" x14ac:dyDescent="0.25">
      <c r="A50" s="142">
        <f t="shared" si="9"/>
        <v>42772</v>
      </c>
      <c r="B50" s="200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20"/>
        <v>1001</v>
      </c>
      <c r="H50" s="97">
        <f t="shared" si="21"/>
        <v>2306.3040000000001</v>
      </c>
      <c r="I50" s="10">
        <v>1</v>
      </c>
      <c r="J50" s="11">
        <v>822</v>
      </c>
      <c r="K50" s="11">
        <f t="shared" si="22"/>
        <v>822</v>
      </c>
      <c r="L50" s="102">
        <f t="shared" si="23"/>
        <v>1893.8879999999999</v>
      </c>
      <c r="M50" s="12">
        <v>247</v>
      </c>
      <c r="N50" s="97">
        <f t="shared" si="24"/>
        <v>569.08799999999997</v>
      </c>
      <c r="O50" s="20">
        <v>90.8</v>
      </c>
      <c r="P50" s="13">
        <v>98.6</v>
      </c>
      <c r="Q50" s="11">
        <v>72</v>
      </c>
      <c r="R50" s="11">
        <f t="shared" si="25"/>
        <v>108.3333333333333</v>
      </c>
      <c r="S50" s="97">
        <f t="shared" si="10"/>
        <v>249.59999999999991</v>
      </c>
      <c r="T50" s="10">
        <v>1</v>
      </c>
      <c r="U50" s="13">
        <v>3.1</v>
      </c>
      <c r="V50" s="13">
        <f t="shared" si="12"/>
        <v>3.1</v>
      </c>
      <c r="W50" s="97">
        <f t="shared" si="13"/>
        <v>7.1424000000000003</v>
      </c>
      <c r="X50" s="131" t="s">
        <v>54</v>
      </c>
      <c r="Y50" s="201">
        <v>2</v>
      </c>
      <c r="Z50" s="97">
        <f t="shared" si="8"/>
        <v>0.91100000000000003</v>
      </c>
      <c r="AA50" s="286">
        <f t="shared" si="11"/>
        <v>4.6079999999999997</v>
      </c>
      <c r="AB50" s="278"/>
      <c r="AE50" s="278"/>
    </row>
    <row r="51" spans="1:31" ht="15" customHeight="1" x14ac:dyDescent="0.25">
      <c r="A51" s="142">
        <f t="shared" si="9"/>
        <v>42773</v>
      </c>
      <c r="B51" s="200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20"/>
        <v>932</v>
      </c>
      <c r="H51" s="97">
        <f t="shared" si="21"/>
        <v>2411.0839999999998</v>
      </c>
      <c r="I51" s="10">
        <v>1</v>
      </c>
      <c r="J51" s="11">
        <v>784</v>
      </c>
      <c r="K51" s="11">
        <f t="shared" si="22"/>
        <v>784</v>
      </c>
      <c r="L51" s="102">
        <f t="shared" si="23"/>
        <v>2028.2080000000001</v>
      </c>
      <c r="M51" s="12">
        <v>247</v>
      </c>
      <c r="N51" s="97">
        <f t="shared" si="24"/>
        <v>638.98900000000003</v>
      </c>
      <c r="O51" s="20">
        <v>88.9</v>
      </c>
      <c r="P51" s="13">
        <v>97.3</v>
      </c>
      <c r="Q51" s="11">
        <v>74</v>
      </c>
      <c r="R51" s="11">
        <f t="shared" si="25"/>
        <v>113.51351351351339</v>
      </c>
      <c r="S51" s="97">
        <f t="shared" si="10"/>
        <v>293.65945945945913</v>
      </c>
      <c r="T51" s="10">
        <v>1</v>
      </c>
      <c r="U51" s="13">
        <v>1.9</v>
      </c>
      <c r="V51" s="13">
        <f t="shared" si="12"/>
        <v>1.9</v>
      </c>
      <c r="W51" s="97">
        <f t="shared" si="13"/>
        <v>4.9153000000000002</v>
      </c>
      <c r="X51" s="131" t="s">
        <v>54</v>
      </c>
      <c r="Y51" s="201">
        <v>2</v>
      </c>
      <c r="Z51" s="97">
        <f t="shared" si="8"/>
        <v>0.91100000000000003</v>
      </c>
      <c r="AA51" s="286">
        <f t="shared" si="11"/>
        <v>5.1740000000000004</v>
      </c>
      <c r="AB51" s="278"/>
      <c r="AE51" s="278"/>
    </row>
    <row r="52" spans="1:31" ht="15" customHeight="1" x14ac:dyDescent="0.25">
      <c r="A52" s="142">
        <f t="shared" si="9"/>
        <v>42774</v>
      </c>
      <c r="B52" s="200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20"/>
        <v>1076</v>
      </c>
      <c r="H52" s="97">
        <f t="shared" si="21"/>
        <v>2443.596</v>
      </c>
      <c r="I52" s="10">
        <v>1</v>
      </c>
      <c r="J52" s="11">
        <v>935</v>
      </c>
      <c r="K52" s="11">
        <f t="shared" si="22"/>
        <v>935</v>
      </c>
      <c r="L52" s="102">
        <f t="shared" si="23"/>
        <v>2123.3850000000002</v>
      </c>
      <c r="M52" s="12">
        <v>231</v>
      </c>
      <c r="N52" s="97">
        <f t="shared" si="24"/>
        <v>524.601</v>
      </c>
      <c r="O52" s="20">
        <v>88.8</v>
      </c>
      <c r="P52" s="13">
        <v>107.1</v>
      </c>
      <c r="Q52" s="11">
        <v>100</v>
      </c>
      <c r="R52" s="11">
        <f t="shared" si="25"/>
        <v>182.99999999999997</v>
      </c>
      <c r="S52" s="97">
        <f t="shared" si="10"/>
        <v>415.59299999999996</v>
      </c>
      <c r="T52" s="10">
        <v>1</v>
      </c>
      <c r="U52" s="201">
        <v>3</v>
      </c>
      <c r="V52" s="13">
        <f t="shared" si="12"/>
        <v>3</v>
      </c>
      <c r="W52" s="97">
        <f t="shared" si="13"/>
        <v>6.8129999999999997</v>
      </c>
      <c r="X52" s="131" t="s">
        <v>54</v>
      </c>
      <c r="Y52" s="201">
        <v>2</v>
      </c>
      <c r="Z52" s="97">
        <f t="shared" si="8"/>
        <v>0.91100000000000003</v>
      </c>
      <c r="AA52" s="286">
        <f t="shared" si="11"/>
        <v>4.5419999999999998</v>
      </c>
      <c r="AB52" s="278"/>
      <c r="AE52" s="278"/>
    </row>
    <row r="53" spans="1:31" ht="15" customHeight="1" x14ac:dyDescent="0.25">
      <c r="A53" s="142">
        <f t="shared" si="9"/>
        <v>42775</v>
      </c>
      <c r="B53" s="200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20"/>
        <v>682</v>
      </c>
      <c r="H53" s="97">
        <f t="shared" si="21"/>
        <v>1535.182</v>
      </c>
      <c r="I53" s="10">
        <v>1</v>
      </c>
      <c r="J53" s="11">
        <v>499</v>
      </c>
      <c r="K53" s="11">
        <f t="shared" si="22"/>
        <v>499</v>
      </c>
      <c r="L53" s="102">
        <f t="shared" si="23"/>
        <v>1123.249</v>
      </c>
      <c r="M53" s="12">
        <v>119</v>
      </c>
      <c r="N53" s="97">
        <f t="shared" si="24"/>
        <v>267.86900000000003</v>
      </c>
      <c r="O53" s="20">
        <v>90.4</v>
      </c>
      <c r="P53" s="13">
        <v>104.8</v>
      </c>
      <c r="Q53" s="11">
        <v>98</v>
      </c>
      <c r="R53" s="11">
        <f t="shared" si="25"/>
        <v>146.93877551020398</v>
      </c>
      <c r="S53" s="97">
        <f t="shared" si="10"/>
        <v>330.75918367346918</v>
      </c>
      <c r="T53" s="10">
        <v>1</v>
      </c>
      <c r="U53" s="201">
        <v>1.7</v>
      </c>
      <c r="V53" s="13">
        <f t="shared" si="12"/>
        <v>1.7</v>
      </c>
      <c r="W53" s="97">
        <f t="shared" si="13"/>
        <v>3.8266999999999998</v>
      </c>
      <c r="X53" s="131"/>
      <c r="Y53" s="201">
        <v>1.2</v>
      </c>
      <c r="Z53" s="97">
        <f t="shared" si="8"/>
        <v>2.7011999999999996</v>
      </c>
      <c r="AA53" s="286">
        <f t="shared" si="11"/>
        <v>2.7011999999999996</v>
      </c>
      <c r="AB53" s="278"/>
      <c r="AE53" s="278"/>
    </row>
    <row r="54" spans="1:31" ht="15" customHeight="1" x14ac:dyDescent="0.25">
      <c r="A54" s="142">
        <f t="shared" si="9"/>
        <v>42776</v>
      </c>
      <c r="B54" s="200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20"/>
        <v>681</v>
      </c>
      <c r="H54" s="97">
        <f t="shared" si="21"/>
        <v>1623.5039999999999</v>
      </c>
      <c r="I54" s="10">
        <v>1</v>
      </c>
      <c r="J54" s="11">
        <v>415</v>
      </c>
      <c r="K54" s="11">
        <f t="shared" si="22"/>
        <v>415</v>
      </c>
      <c r="L54" s="102">
        <f t="shared" si="23"/>
        <v>989.36</v>
      </c>
      <c r="M54" s="12">
        <v>124</v>
      </c>
      <c r="N54" s="97">
        <f t="shared" si="24"/>
        <v>295.61599999999999</v>
      </c>
      <c r="O54" s="20">
        <v>91.9</v>
      </c>
      <c r="P54" s="13">
        <v>104.2</v>
      </c>
      <c r="Q54" s="11">
        <v>81</v>
      </c>
      <c r="R54" s="11">
        <f t="shared" si="25"/>
        <v>151.85185185185182</v>
      </c>
      <c r="S54" s="97">
        <f t="shared" si="10"/>
        <v>362.01481481481471</v>
      </c>
      <c r="T54" s="10">
        <v>1</v>
      </c>
      <c r="U54" s="201">
        <v>2.4</v>
      </c>
      <c r="V54" s="13">
        <f t="shared" si="12"/>
        <v>2.4</v>
      </c>
      <c r="W54" s="97">
        <f t="shared" si="13"/>
        <v>5.7215999999999996</v>
      </c>
      <c r="X54" s="131" t="s">
        <v>54</v>
      </c>
      <c r="Y54" s="201">
        <v>2</v>
      </c>
      <c r="Z54" s="97">
        <f t="shared" si="8"/>
        <v>0.91100000000000003</v>
      </c>
      <c r="AA54" s="286">
        <f t="shared" si="11"/>
        <v>4.7679999999999998</v>
      </c>
      <c r="AB54" s="278"/>
      <c r="AE54" s="278"/>
    </row>
    <row r="55" spans="1:31" ht="15" customHeight="1" x14ac:dyDescent="0.25">
      <c r="A55" s="142">
        <f t="shared" si="9"/>
        <v>42777</v>
      </c>
      <c r="B55" s="200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20"/>
        <v>402</v>
      </c>
      <c r="H55" s="97">
        <f t="shared" si="21"/>
        <v>793.14599999999996</v>
      </c>
      <c r="I55" s="10">
        <v>1</v>
      </c>
      <c r="J55" s="11">
        <v>288</v>
      </c>
      <c r="K55" s="11">
        <f t="shared" si="22"/>
        <v>288</v>
      </c>
      <c r="L55" s="102">
        <f t="shared" si="23"/>
        <v>568.22400000000005</v>
      </c>
      <c r="M55" s="12">
        <v>58</v>
      </c>
      <c r="N55" s="97">
        <f t="shared" si="24"/>
        <v>114.434</v>
      </c>
      <c r="O55" s="20">
        <v>91.4</v>
      </c>
      <c r="P55" s="13">
        <v>98</v>
      </c>
      <c r="Q55" s="11">
        <v>72</v>
      </c>
      <c r="R55" s="11">
        <f t="shared" si="25"/>
        <v>91.666666666666586</v>
      </c>
      <c r="S55" s="97">
        <f t="shared" si="10"/>
        <v>180.85833333333318</v>
      </c>
      <c r="T55" s="10">
        <v>1</v>
      </c>
      <c r="U55" s="201">
        <v>1.4</v>
      </c>
      <c r="V55" s="13">
        <f t="shared" si="12"/>
        <v>1.4</v>
      </c>
      <c r="W55" s="97">
        <f t="shared" si="13"/>
        <v>2.7622</v>
      </c>
      <c r="X55" s="131"/>
      <c r="Y55" s="201">
        <v>2.1</v>
      </c>
      <c r="Z55" s="97">
        <f t="shared" si="8"/>
        <v>4.1433</v>
      </c>
      <c r="AA55" s="286">
        <f t="shared" si="11"/>
        <v>4.1433</v>
      </c>
      <c r="AB55" s="278"/>
      <c r="AE55" s="278"/>
    </row>
    <row r="56" spans="1:31" ht="15" customHeight="1" x14ac:dyDescent="0.25">
      <c r="A56" s="142">
        <f t="shared" si="9"/>
        <v>42778</v>
      </c>
      <c r="B56" s="200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20"/>
        <v>173</v>
      </c>
      <c r="H56" s="97">
        <f t="shared" si="21"/>
        <v>188.39699999999999</v>
      </c>
      <c r="I56" s="10">
        <v>1</v>
      </c>
      <c r="J56" s="11">
        <v>105</v>
      </c>
      <c r="K56" s="11">
        <f t="shared" si="22"/>
        <v>105</v>
      </c>
      <c r="L56" s="102">
        <f t="shared" si="23"/>
        <v>114.345</v>
      </c>
      <c r="M56" s="12">
        <v>29</v>
      </c>
      <c r="N56" s="97">
        <f t="shared" si="24"/>
        <v>31.581</v>
      </c>
      <c r="O56" s="20">
        <v>90.1</v>
      </c>
      <c r="P56" s="13">
        <v>95.3</v>
      </c>
      <c r="Q56" s="11">
        <v>85</v>
      </c>
      <c r="R56" s="11">
        <f t="shared" si="25"/>
        <v>61.176470588235325</v>
      </c>
      <c r="S56" s="97">
        <f t="shared" si="10"/>
        <v>66.621176470588267</v>
      </c>
      <c r="T56" s="10">
        <v>1</v>
      </c>
      <c r="U56" s="201">
        <v>1.7</v>
      </c>
      <c r="V56" s="13">
        <f t="shared" si="12"/>
        <v>1.7</v>
      </c>
      <c r="W56" s="97">
        <f t="shared" si="13"/>
        <v>1.8512999999999999</v>
      </c>
      <c r="X56" s="131"/>
      <c r="Y56" s="201">
        <v>0.4</v>
      </c>
      <c r="Z56" s="97">
        <f t="shared" si="8"/>
        <v>0.43560000000000004</v>
      </c>
      <c r="AA56" s="286">
        <f t="shared" si="11"/>
        <v>0.43560000000000004</v>
      </c>
      <c r="AB56" s="278"/>
      <c r="AE56" s="278"/>
    </row>
    <row r="57" spans="1:31" ht="15" customHeight="1" x14ac:dyDescent="0.25">
      <c r="A57" s="142">
        <f t="shared" si="9"/>
        <v>42779</v>
      </c>
      <c r="B57" s="200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20"/>
        <v>749</v>
      </c>
      <c r="H57" s="97">
        <f t="shared" si="21"/>
        <v>1633.569</v>
      </c>
      <c r="I57" s="10">
        <v>1</v>
      </c>
      <c r="J57" s="11">
        <v>599</v>
      </c>
      <c r="K57" s="11">
        <f t="shared" si="22"/>
        <v>599</v>
      </c>
      <c r="L57" s="102">
        <f t="shared" si="23"/>
        <v>1306.4190000000001</v>
      </c>
      <c r="M57" s="12">
        <v>162</v>
      </c>
      <c r="N57" s="97">
        <f t="shared" si="24"/>
        <v>353.322</v>
      </c>
      <c r="O57" s="20">
        <v>89.7</v>
      </c>
      <c r="P57" s="13">
        <v>99.3</v>
      </c>
      <c r="Q57" s="11">
        <v>80</v>
      </c>
      <c r="R57" s="11">
        <f t="shared" si="25"/>
        <v>119.99999999999993</v>
      </c>
      <c r="S57" s="97">
        <f t="shared" si="10"/>
        <v>261.71999999999986</v>
      </c>
      <c r="T57" s="10">
        <v>1</v>
      </c>
      <c r="U57" s="201">
        <v>2.2999999999999998</v>
      </c>
      <c r="V57" s="13">
        <f t="shared" si="12"/>
        <v>2.2999999999999998</v>
      </c>
      <c r="W57" s="97">
        <f t="shared" si="13"/>
        <v>5.0162999999999993</v>
      </c>
      <c r="X57" s="131" t="s">
        <v>54</v>
      </c>
      <c r="Y57" s="13">
        <v>2</v>
      </c>
      <c r="Z57" s="97">
        <f t="shared" si="8"/>
        <v>0.91100000000000003</v>
      </c>
      <c r="AA57" s="286">
        <f t="shared" si="11"/>
        <v>4.3620000000000001</v>
      </c>
      <c r="AB57" s="278"/>
      <c r="AE57" s="278"/>
    </row>
    <row r="58" spans="1:31" ht="15" customHeight="1" x14ac:dyDescent="0.25">
      <c r="A58" s="142">
        <f t="shared" si="9"/>
        <v>42780</v>
      </c>
      <c r="B58" s="200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20"/>
        <v>793</v>
      </c>
      <c r="H58" s="97">
        <f t="shared" si="21"/>
        <v>2004.704</v>
      </c>
      <c r="I58" s="10">
        <v>1</v>
      </c>
      <c r="J58" s="11">
        <v>708</v>
      </c>
      <c r="K58" s="11">
        <f t="shared" si="22"/>
        <v>708</v>
      </c>
      <c r="L58" s="102">
        <f t="shared" si="23"/>
        <v>1789.8240000000001</v>
      </c>
      <c r="M58" s="12">
        <v>195</v>
      </c>
      <c r="N58" s="97">
        <f t="shared" si="24"/>
        <v>492.96</v>
      </c>
      <c r="O58" s="20">
        <v>90.3</v>
      </c>
      <c r="P58" s="13">
        <v>102</v>
      </c>
      <c r="Q58" s="11">
        <v>93</v>
      </c>
      <c r="R58" s="11">
        <f t="shared" si="25"/>
        <v>125.80645161290326</v>
      </c>
      <c r="S58" s="97">
        <f t="shared" si="10"/>
        <v>318.03870967741943</v>
      </c>
      <c r="T58" s="10">
        <v>1</v>
      </c>
      <c r="U58" s="201">
        <v>2.4</v>
      </c>
      <c r="V58" s="13">
        <f t="shared" si="12"/>
        <v>2.4</v>
      </c>
      <c r="W58" s="97">
        <f t="shared" si="13"/>
        <v>6.0671999999999997</v>
      </c>
      <c r="X58" s="131" t="s">
        <v>54</v>
      </c>
      <c r="Y58" s="13">
        <v>2</v>
      </c>
      <c r="Z58" s="97">
        <f t="shared" si="8"/>
        <v>0.91100000000000003</v>
      </c>
      <c r="AA58" s="286">
        <f t="shared" si="11"/>
        <v>5.056</v>
      </c>
      <c r="AB58" s="278"/>
      <c r="AE58" s="278"/>
    </row>
    <row r="59" spans="1:31" ht="15" customHeight="1" x14ac:dyDescent="0.25">
      <c r="A59" s="142">
        <f t="shared" si="9"/>
        <v>42781</v>
      </c>
      <c r="B59" s="200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20"/>
        <v>666</v>
      </c>
      <c r="H59" s="97">
        <f t="shared" si="21"/>
        <v>1573.0920000000001</v>
      </c>
      <c r="I59" s="10">
        <v>1</v>
      </c>
      <c r="J59" s="11">
        <v>583</v>
      </c>
      <c r="K59" s="11">
        <f t="shared" si="22"/>
        <v>583</v>
      </c>
      <c r="L59" s="102">
        <f t="shared" si="23"/>
        <v>1377.046</v>
      </c>
      <c r="M59" s="12">
        <v>192</v>
      </c>
      <c r="N59" s="97">
        <f t="shared" si="24"/>
        <v>453.50400000000002</v>
      </c>
      <c r="O59" s="20">
        <v>89.6</v>
      </c>
      <c r="P59" s="13">
        <v>97.6</v>
      </c>
      <c r="Q59" s="11">
        <v>86</v>
      </c>
      <c r="R59" s="11">
        <f t="shared" si="25"/>
        <v>93.023255813953483</v>
      </c>
      <c r="S59" s="97">
        <f t="shared" si="10"/>
        <v>219.72093023255815</v>
      </c>
      <c r="T59" s="10">
        <v>1</v>
      </c>
      <c r="U59" s="201">
        <v>2.1</v>
      </c>
      <c r="V59" s="13">
        <f t="shared" si="12"/>
        <v>2.1</v>
      </c>
      <c r="W59" s="97">
        <f t="shared" si="13"/>
        <v>4.9601999999999995</v>
      </c>
      <c r="X59" s="131" t="s">
        <v>54</v>
      </c>
      <c r="Y59" s="13">
        <v>2</v>
      </c>
      <c r="Z59" s="97">
        <f t="shared" si="8"/>
        <v>0.91100000000000003</v>
      </c>
      <c r="AA59" s="286">
        <f t="shared" si="11"/>
        <v>4.7240000000000002</v>
      </c>
      <c r="AB59" s="278"/>
      <c r="AE59" s="278"/>
    </row>
    <row r="60" spans="1:31" ht="15" customHeight="1" x14ac:dyDescent="0.25">
      <c r="A60" s="142">
        <f t="shared" si="9"/>
        <v>42782</v>
      </c>
      <c r="B60" s="200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20"/>
        <v>886</v>
      </c>
      <c r="H60" s="97">
        <f t="shared" si="21"/>
        <v>2189.306</v>
      </c>
      <c r="I60" s="10">
        <v>1</v>
      </c>
      <c r="J60" s="11">
        <v>721</v>
      </c>
      <c r="K60" s="11">
        <f t="shared" si="22"/>
        <v>721</v>
      </c>
      <c r="L60" s="102">
        <f t="shared" si="23"/>
        <v>1781.5909999999999</v>
      </c>
      <c r="M60" s="12">
        <v>171</v>
      </c>
      <c r="N60" s="97">
        <f t="shared" si="24"/>
        <v>422.541</v>
      </c>
      <c r="O60" s="20">
        <v>92.4</v>
      </c>
      <c r="P60" s="13">
        <v>103.1</v>
      </c>
      <c r="Q60" s="11">
        <v>87</v>
      </c>
      <c r="R60" s="11">
        <f t="shared" si="25"/>
        <v>122.98850574712631</v>
      </c>
      <c r="S60" s="97">
        <f t="shared" si="10"/>
        <v>303.9045977011491</v>
      </c>
      <c r="T60" s="10">
        <v>1</v>
      </c>
      <c r="U60" s="201">
        <v>2</v>
      </c>
      <c r="V60" s="13">
        <f t="shared" si="12"/>
        <v>2</v>
      </c>
      <c r="W60" s="97">
        <f t="shared" si="13"/>
        <v>4.9420000000000002</v>
      </c>
      <c r="X60" s="131" t="s">
        <v>54</v>
      </c>
      <c r="Y60" s="13">
        <v>2</v>
      </c>
      <c r="Z60" s="97">
        <f t="shared" si="8"/>
        <v>0.91100000000000003</v>
      </c>
      <c r="AA60" s="286">
        <f t="shared" si="11"/>
        <v>4.9420000000000002</v>
      </c>
      <c r="AB60" s="278"/>
      <c r="AE60" s="278"/>
    </row>
    <row r="61" spans="1:31" ht="15" customHeight="1" x14ac:dyDescent="0.25">
      <c r="A61" s="142">
        <f t="shared" si="9"/>
        <v>42783</v>
      </c>
      <c r="B61" s="200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20"/>
        <v>731</v>
      </c>
      <c r="H61" s="97">
        <f t="shared" si="21"/>
        <v>1902.7929999999999</v>
      </c>
      <c r="I61" s="10">
        <v>1</v>
      </c>
      <c r="J61" s="11">
        <v>630</v>
      </c>
      <c r="K61" s="11">
        <f t="shared" si="22"/>
        <v>630</v>
      </c>
      <c r="L61" s="102">
        <f t="shared" si="23"/>
        <v>1639.89</v>
      </c>
      <c r="M61" s="12">
        <v>195</v>
      </c>
      <c r="N61" s="97">
        <f t="shared" si="24"/>
        <v>507.58499999999998</v>
      </c>
      <c r="O61" s="20">
        <v>90.8</v>
      </c>
      <c r="P61" s="13">
        <v>100.4</v>
      </c>
      <c r="Q61" s="11">
        <v>72</v>
      </c>
      <c r="R61" s="11">
        <f t="shared" si="25"/>
        <v>133.33333333333346</v>
      </c>
      <c r="S61" s="97">
        <f t="shared" si="10"/>
        <v>347.066666666667</v>
      </c>
      <c r="T61" s="10">
        <v>1</v>
      </c>
      <c r="U61" s="201">
        <v>1.9</v>
      </c>
      <c r="V61" s="13">
        <f t="shared" si="12"/>
        <v>1.9</v>
      </c>
      <c r="W61" s="97">
        <f t="shared" si="13"/>
        <v>4.9456999999999995</v>
      </c>
      <c r="X61" s="131" t="s">
        <v>54</v>
      </c>
      <c r="Y61" s="13">
        <v>2</v>
      </c>
      <c r="Z61" s="97">
        <f t="shared" si="8"/>
        <v>0.91100000000000003</v>
      </c>
      <c r="AA61" s="286">
        <f t="shared" si="11"/>
        <v>5.2060000000000004</v>
      </c>
      <c r="AB61" s="278"/>
      <c r="AE61" s="278"/>
    </row>
    <row r="62" spans="1:31" ht="15" customHeight="1" x14ac:dyDescent="0.25">
      <c r="A62" s="142">
        <f t="shared" si="9"/>
        <v>42784</v>
      </c>
      <c r="B62" s="200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20"/>
        <v>331</v>
      </c>
      <c r="H62" s="97">
        <f t="shared" si="21"/>
        <v>490.21100000000001</v>
      </c>
      <c r="I62" s="10">
        <v>1</v>
      </c>
      <c r="J62" s="11">
        <v>237</v>
      </c>
      <c r="K62" s="11">
        <f t="shared" si="22"/>
        <v>237</v>
      </c>
      <c r="L62" s="102">
        <f t="shared" si="23"/>
        <v>350.99700000000001</v>
      </c>
      <c r="M62" s="12">
        <v>104</v>
      </c>
      <c r="N62" s="97">
        <f t="shared" si="24"/>
        <v>154.024</v>
      </c>
      <c r="O62" s="20">
        <v>88.4</v>
      </c>
      <c r="P62" s="13">
        <v>93.9</v>
      </c>
      <c r="Q62" s="11">
        <v>76</v>
      </c>
      <c r="R62" s="11">
        <f t="shared" si="25"/>
        <v>72.368421052631575</v>
      </c>
      <c r="S62" s="97">
        <f t="shared" si="10"/>
        <v>107.17763157894736</v>
      </c>
      <c r="T62" s="10">
        <v>1</v>
      </c>
      <c r="U62" s="201">
        <v>1.2</v>
      </c>
      <c r="V62" s="13">
        <f t="shared" si="12"/>
        <v>1.2</v>
      </c>
      <c r="W62" s="97">
        <f t="shared" si="13"/>
        <v>1.7772000000000001</v>
      </c>
      <c r="X62" s="131" t="s">
        <v>54</v>
      </c>
      <c r="Y62" s="13">
        <v>2</v>
      </c>
      <c r="Z62" s="97">
        <f t="shared" si="8"/>
        <v>0.91100000000000003</v>
      </c>
      <c r="AA62" s="286">
        <f t="shared" si="11"/>
        <v>2.9620000000000002</v>
      </c>
      <c r="AB62" s="278"/>
      <c r="AE62" s="278"/>
    </row>
    <row r="63" spans="1:31" ht="15" customHeight="1" x14ac:dyDescent="0.25">
      <c r="A63" s="142">
        <f t="shared" si="9"/>
        <v>42785</v>
      </c>
      <c r="B63" s="200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20"/>
        <v>217</v>
      </c>
      <c r="H63" s="97">
        <f t="shared" si="21"/>
        <v>321.37700000000001</v>
      </c>
      <c r="I63" s="10">
        <v>1</v>
      </c>
      <c r="J63" s="11">
        <v>147</v>
      </c>
      <c r="K63" s="11">
        <f t="shared" si="22"/>
        <v>147</v>
      </c>
      <c r="L63" s="102">
        <f t="shared" si="23"/>
        <v>217.70699999999999</v>
      </c>
      <c r="M63" s="12">
        <v>56</v>
      </c>
      <c r="N63" s="97">
        <f t="shared" si="24"/>
        <v>82.936000000000007</v>
      </c>
      <c r="O63" s="20">
        <v>91.3</v>
      </c>
      <c r="P63" s="13">
        <v>95.8</v>
      </c>
      <c r="Q63" s="11">
        <v>78</v>
      </c>
      <c r="R63" s="11">
        <f t="shared" si="25"/>
        <v>57.692307692307693</v>
      </c>
      <c r="S63" s="97">
        <f t="shared" si="10"/>
        <v>85.442307692307693</v>
      </c>
      <c r="T63" s="10">
        <v>1</v>
      </c>
      <c r="U63" s="201">
        <v>1.5</v>
      </c>
      <c r="V63" s="13">
        <f t="shared" si="12"/>
        <v>1.5</v>
      </c>
      <c r="W63" s="97">
        <f t="shared" si="13"/>
        <v>2.2214999999999998</v>
      </c>
      <c r="X63" s="131"/>
      <c r="Y63" s="13">
        <v>0.5</v>
      </c>
      <c r="Z63" s="97">
        <f t="shared" si="8"/>
        <v>0.74050000000000005</v>
      </c>
      <c r="AA63" s="286">
        <f t="shared" si="11"/>
        <v>0.74050000000000005</v>
      </c>
      <c r="AB63" s="278"/>
      <c r="AE63" s="278"/>
    </row>
    <row r="64" spans="1:31" ht="15" customHeight="1" x14ac:dyDescent="0.25">
      <c r="A64" s="142">
        <f t="shared" si="9"/>
        <v>42786</v>
      </c>
      <c r="B64" s="200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20"/>
        <v>974</v>
      </c>
      <c r="H64" s="97">
        <f t="shared" si="21"/>
        <v>1442.4939999999999</v>
      </c>
      <c r="I64" s="10">
        <v>1</v>
      </c>
      <c r="J64" s="11">
        <v>901</v>
      </c>
      <c r="K64" s="11">
        <f t="shared" si="22"/>
        <v>901</v>
      </c>
      <c r="L64" s="102">
        <f t="shared" si="23"/>
        <v>1334.3810000000001</v>
      </c>
      <c r="M64" s="12">
        <v>238</v>
      </c>
      <c r="N64" s="97">
        <f t="shared" si="24"/>
        <v>352.47800000000001</v>
      </c>
      <c r="O64" s="20">
        <v>89.2</v>
      </c>
      <c r="P64" s="13">
        <v>97.9</v>
      </c>
      <c r="Q64" s="11">
        <v>91</v>
      </c>
      <c r="R64" s="11">
        <f t="shared" si="25"/>
        <v>95.604395604395648</v>
      </c>
      <c r="S64" s="97">
        <f t="shared" si="10"/>
        <v>141.59010989010994</v>
      </c>
      <c r="T64" s="10">
        <v>1</v>
      </c>
      <c r="U64" s="201">
        <v>1.8</v>
      </c>
      <c r="V64" s="13">
        <f t="shared" si="12"/>
        <v>1.8</v>
      </c>
      <c r="W64" s="97">
        <f t="shared" si="13"/>
        <v>2.6658000000000004</v>
      </c>
      <c r="X64" s="131" t="s">
        <v>54</v>
      </c>
      <c r="Y64" s="201">
        <v>2</v>
      </c>
      <c r="Z64" s="97">
        <f t="shared" si="8"/>
        <v>0.91100000000000003</v>
      </c>
      <c r="AA64" s="286">
        <f t="shared" si="11"/>
        <v>2.9620000000000002</v>
      </c>
      <c r="AB64" s="278"/>
      <c r="AE64" s="278"/>
    </row>
    <row r="65" spans="1:31" ht="15" customHeight="1" x14ac:dyDescent="0.25">
      <c r="A65" s="142">
        <f t="shared" si="9"/>
        <v>42787</v>
      </c>
      <c r="B65" s="200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20"/>
        <v>1013</v>
      </c>
      <c r="H65" s="97">
        <f t="shared" si="21"/>
        <v>1500.2529999999999</v>
      </c>
      <c r="I65" s="10">
        <v>1</v>
      </c>
      <c r="J65" s="11">
        <v>906</v>
      </c>
      <c r="K65" s="11">
        <f t="shared" si="22"/>
        <v>906</v>
      </c>
      <c r="L65" s="102">
        <f t="shared" si="23"/>
        <v>1341.7860000000001</v>
      </c>
      <c r="M65" s="12">
        <v>212</v>
      </c>
      <c r="N65" s="97">
        <f t="shared" si="24"/>
        <v>313.97199999999998</v>
      </c>
      <c r="O65" s="20">
        <v>89.1</v>
      </c>
      <c r="P65" s="13">
        <v>98</v>
      </c>
      <c r="Q65" s="11">
        <v>72</v>
      </c>
      <c r="R65" s="11">
        <f t="shared" si="25"/>
        <v>123.61111111111119</v>
      </c>
      <c r="S65" s="97">
        <f t="shared" si="10"/>
        <v>183.06805555555567</v>
      </c>
      <c r="T65" s="10">
        <v>1</v>
      </c>
      <c r="U65" s="201">
        <v>1.8</v>
      </c>
      <c r="V65" s="13">
        <f t="shared" si="12"/>
        <v>1.8</v>
      </c>
      <c r="W65" s="97">
        <f t="shared" si="13"/>
        <v>2.6658000000000004</v>
      </c>
      <c r="X65" s="131" t="s">
        <v>54</v>
      </c>
      <c r="Y65" s="201">
        <v>2</v>
      </c>
      <c r="Z65" s="97">
        <f t="shared" si="8"/>
        <v>0.91100000000000003</v>
      </c>
      <c r="AA65" s="286">
        <f t="shared" si="11"/>
        <v>2.9620000000000002</v>
      </c>
      <c r="AB65" s="278"/>
      <c r="AE65" s="278"/>
    </row>
    <row r="66" spans="1:31" ht="15" customHeight="1" x14ac:dyDescent="0.25">
      <c r="A66" s="142">
        <f t="shared" si="9"/>
        <v>42788</v>
      </c>
      <c r="B66" s="200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20"/>
        <v>1028</v>
      </c>
      <c r="H66" s="97">
        <f t="shared" si="21"/>
        <v>1522.4680000000001</v>
      </c>
      <c r="I66" s="10">
        <v>1</v>
      </c>
      <c r="J66" s="11">
        <v>929</v>
      </c>
      <c r="K66" s="11">
        <f t="shared" si="22"/>
        <v>929</v>
      </c>
      <c r="L66" s="102">
        <f t="shared" si="23"/>
        <v>1375.8489999999999</v>
      </c>
      <c r="M66" s="12">
        <v>192</v>
      </c>
      <c r="N66" s="97">
        <f t="shared" si="24"/>
        <v>284.35199999999998</v>
      </c>
      <c r="O66" s="20">
        <v>88.2</v>
      </c>
      <c r="P66" s="13">
        <v>98.2</v>
      </c>
      <c r="Q66" s="11">
        <v>76</v>
      </c>
      <c r="R66" s="11">
        <f t="shared" si="25"/>
        <v>131.57894736842104</v>
      </c>
      <c r="S66" s="97">
        <f t="shared" si="10"/>
        <v>194.86842105263156</v>
      </c>
      <c r="T66" s="10">
        <v>1</v>
      </c>
      <c r="U66" s="201">
        <v>2.2000000000000002</v>
      </c>
      <c r="V66" s="13">
        <f t="shared" si="12"/>
        <v>2.2000000000000002</v>
      </c>
      <c r="W66" s="97">
        <f t="shared" si="13"/>
        <v>3.2582000000000004</v>
      </c>
      <c r="X66" s="131"/>
      <c r="Y66" s="201">
        <v>1.6</v>
      </c>
      <c r="Z66" s="97">
        <f t="shared" si="8"/>
        <v>2.3695999999999997</v>
      </c>
      <c r="AA66" s="286">
        <f t="shared" si="11"/>
        <v>2.3695999999999997</v>
      </c>
      <c r="AB66" s="278"/>
      <c r="AE66" s="278"/>
    </row>
    <row r="67" spans="1:31" ht="15" customHeight="1" x14ac:dyDescent="0.25">
      <c r="A67" s="142">
        <f t="shared" si="9"/>
        <v>42789</v>
      </c>
      <c r="B67" s="200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20"/>
        <v>980</v>
      </c>
      <c r="H67" s="97">
        <f t="shared" si="21"/>
        <v>1451.38</v>
      </c>
      <c r="I67" s="10">
        <v>1</v>
      </c>
      <c r="J67" s="11">
        <v>884</v>
      </c>
      <c r="K67" s="11">
        <f t="shared" si="22"/>
        <v>884</v>
      </c>
      <c r="L67" s="102">
        <f t="shared" si="23"/>
        <v>1309.204</v>
      </c>
      <c r="M67" s="12">
        <v>284</v>
      </c>
      <c r="N67" s="97">
        <f t="shared" si="24"/>
        <v>420.60399999999998</v>
      </c>
      <c r="O67" s="20">
        <v>89.3</v>
      </c>
      <c r="P67" s="13">
        <v>97.1</v>
      </c>
      <c r="Q67" s="11">
        <v>80</v>
      </c>
      <c r="R67" s="11">
        <f t="shared" si="25"/>
        <v>97.499999999999972</v>
      </c>
      <c r="S67" s="97">
        <f t="shared" si="10"/>
        <v>144.39749999999998</v>
      </c>
      <c r="T67" s="10">
        <v>1</v>
      </c>
      <c r="U67" s="201">
        <v>1.8</v>
      </c>
      <c r="V67" s="13">
        <f t="shared" si="12"/>
        <v>1.8</v>
      </c>
      <c r="W67" s="97">
        <f t="shared" si="13"/>
        <v>2.6658000000000004</v>
      </c>
      <c r="X67" s="131" t="s">
        <v>54</v>
      </c>
      <c r="Y67" s="201">
        <v>2</v>
      </c>
      <c r="Z67" s="97">
        <f t="shared" si="8"/>
        <v>0.91100000000000003</v>
      </c>
      <c r="AA67" s="286">
        <f t="shared" si="11"/>
        <v>2.9620000000000002</v>
      </c>
      <c r="AB67" s="278"/>
      <c r="AE67" s="278"/>
    </row>
    <row r="68" spans="1:31" ht="15" customHeight="1" x14ac:dyDescent="0.25">
      <c r="A68" s="142">
        <f t="shared" si="9"/>
        <v>42790</v>
      </c>
      <c r="B68" s="200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20"/>
        <v>593</v>
      </c>
      <c r="H68" s="97">
        <f t="shared" si="21"/>
        <v>1427.944</v>
      </c>
      <c r="I68" s="10">
        <v>1</v>
      </c>
      <c r="J68" s="11">
        <v>516</v>
      </c>
      <c r="K68" s="11">
        <f t="shared" si="22"/>
        <v>516</v>
      </c>
      <c r="L68" s="102">
        <f t="shared" si="23"/>
        <v>1242.528</v>
      </c>
      <c r="M68" s="12">
        <v>163</v>
      </c>
      <c r="N68" s="97">
        <f t="shared" si="24"/>
        <v>392.50400000000002</v>
      </c>
      <c r="O68" s="20">
        <v>87.9</v>
      </c>
      <c r="P68" s="13">
        <v>93.3</v>
      </c>
      <c r="Q68" s="11">
        <v>74</v>
      </c>
      <c r="R68" s="11">
        <f t="shared" si="25"/>
        <v>72.972972972972869</v>
      </c>
      <c r="S68" s="97">
        <f t="shared" si="10"/>
        <v>175.71891891891866</v>
      </c>
      <c r="T68" s="10">
        <v>1</v>
      </c>
      <c r="U68" s="201">
        <v>1.5</v>
      </c>
      <c r="V68" s="13">
        <f t="shared" si="12"/>
        <v>1.5</v>
      </c>
      <c r="W68" s="97">
        <f t="shared" si="13"/>
        <v>3.6120000000000001</v>
      </c>
      <c r="X68" s="131" t="s">
        <v>54</v>
      </c>
      <c r="Y68" s="201">
        <v>2</v>
      </c>
      <c r="Z68" s="97">
        <f t="shared" si="8"/>
        <v>0.91100000000000003</v>
      </c>
      <c r="AA68" s="286">
        <f t="shared" si="11"/>
        <v>4.8159999999999998</v>
      </c>
      <c r="AB68" s="278"/>
      <c r="AE68" s="278"/>
    </row>
    <row r="69" spans="1:31" ht="15" customHeight="1" x14ac:dyDescent="0.25">
      <c r="A69" s="142">
        <f t="shared" si="9"/>
        <v>42791</v>
      </c>
      <c r="B69" s="200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20"/>
        <v>313</v>
      </c>
      <c r="H69" s="97">
        <f t="shared" si="21"/>
        <v>579.04999999999995</v>
      </c>
      <c r="I69" s="10">
        <v>1</v>
      </c>
      <c r="J69" s="11">
        <v>247</v>
      </c>
      <c r="K69" s="11">
        <f t="shared" si="22"/>
        <v>247</v>
      </c>
      <c r="L69" s="102">
        <f t="shared" si="23"/>
        <v>456.95</v>
      </c>
      <c r="M69" s="12">
        <v>71</v>
      </c>
      <c r="N69" s="97">
        <f t="shared" si="24"/>
        <v>131.35</v>
      </c>
      <c r="O69" s="20">
        <v>89.4</v>
      </c>
      <c r="P69" s="13">
        <v>94.2</v>
      </c>
      <c r="Q69" s="11">
        <v>75</v>
      </c>
      <c r="R69" s="11">
        <f t="shared" si="25"/>
        <v>63.999999999999964</v>
      </c>
      <c r="S69" s="97">
        <f t="shared" si="10"/>
        <v>118.39999999999992</v>
      </c>
      <c r="T69" s="10">
        <v>1</v>
      </c>
      <c r="U69" s="201">
        <v>1.3</v>
      </c>
      <c r="V69" s="13">
        <f t="shared" si="12"/>
        <v>1.3</v>
      </c>
      <c r="W69" s="97">
        <f t="shared" si="13"/>
        <v>2.4049999999999998</v>
      </c>
      <c r="X69" s="131" t="s">
        <v>54</v>
      </c>
      <c r="Y69" s="201">
        <v>2</v>
      </c>
      <c r="Z69" s="97">
        <f t="shared" si="8"/>
        <v>0.91100000000000003</v>
      </c>
      <c r="AA69" s="286">
        <f t="shared" si="11"/>
        <v>3.7</v>
      </c>
      <c r="AB69" s="278"/>
      <c r="AE69" s="278"/>
    </row>
    <row r="70" spans="1:31" ht="15" customHeight="1" x14ac:dyDescent="0.25">
      <c r="A70" s="142">
        <f t="shared" si="9"/>
        <v>42792</v>
      </c>
      <c r="B70" s="200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20"/>
        <v>217</v>
      </c>
      <c r="H70" s="97">
        <f t="shared" si="21"/>
        <v>335.916</v>
      </c>
      <c r="I70" s="10">
        <v>1</v>
      </c>
      <c r="J70" s="11">
        <v>156</v>
      </c>
      <c r="K70" s="11">
        <f t="shared" si="22"/>
        <v>156</v>
      </c>
      <c r="L70" s="102">
        <f t="shared" si="23"/>
        <v>241.488</v>
      </c>
      <c r="M70" s="12">
        <v>50</v>
      </c>
      <c r="N70" s="97">
        <f t="shared" si="24"/>
        <v>77.400000000000006</v>
      </c>
      <c r="O70" s="20">
        <v>89.8</v>
      </c>
      <c r="P70" s="13">
        <v>93.1</v>
      </c>
      <c r="Q70" s="11">
        <v>75</v>
      </c>
      <c r="R70" s="11">
        <f t="shared" si="25"/>
        <v>43.999999999999964</v>
      </c>
      <c r="S70" s="97">
        <f t="shared" si="10"/>
        <v>68.111999999999938</v>
      </c>
      <c r="T70" s="10">
        <v>1</v>
      </c>
      <c r="U70" s="201">
        <v>1.3</v>
      </c>
      <c r="V70" s="13">
        <f t="shared" si="12"/>
        <v>1.3</v>
      </c>
      <c r="W70" s="97">
        <f t="shared" si="13"/>
        <v>2.0124</v>
      </c>
      <c r="X70" s="131"/>
      <c r="Y70" s="201">
        <v>0.9</v>
      </c>
      <c r="Z70" s="97">
        <f t="shared" si="8"/>
        <v>1.3932</v>
      </c>
      <c r="AA70" s="286">
        <f t="shared" si="11"/>
        <v>1.3932</v>
      </c>
      <c r="AB70" s="278"/>
      <c r="AE70" s="278"/>
    </row>
    <row r="71" spans="1:31" ht="15" customHeight="1" x14ac:dyDescent="0.25">
      <c r="A71" s="142">
        <f t="shared" si="9"/>
        <v>42793</v>
      </c>
      <c r="B71" s="200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20"/>
        <v>738</v>
      </c>
      <c r="H71" s="97">
        <f t="shared" si="21"/>
        <v>2053.116</v>
      </c>
      <c r="I71" s="10">
        <v>1</v>
      </c>
      <c r="J71" s="11">
        <v>702</v>
      </c>
      <c r="K71" s="11">
        <f t="shared" si="22"/>
        <v>702</v>
      </c>
      <c r="L71" s="102">
        <f t="shared" si="23"/>
        <v>1952.9639999999999</v>
      </c>
      <c r="M71" s="12">
        <v>200</v>
      </c>
      <c r="N71" s="97">
        <f t="shared" si="24"/>
        <v>556.4</v>
      </c>
      <c r="O71" s="20">
        <v>89.2</v>
      </c>
      <c r="P71" s="13">
        <v>97</v>
      </c>
      <c r="Q71" s="11">
        <v>79</v>
      </c>
      <c r="R71" s="11">
        <f t="shared" si="25"/>
        <v>98.734177215189845</v>
      </c>
      <c r="S71" s="97">
        <f t="shared" si="10"/>
        <v>274.67848101265815</v>
      </c>
      <c r="T71" s="10">
        <v>1</v>
      </c>
      <c r="U71" s="201">
        <v>2.2999999999999998</v>
      </c>
      <c r="V71" s="13">
        <f t="shared" si="12"/>
        <v>2.2999999999999998</v>
      </c>
      <c r="W71" s="97">
        <f t="shared" si="13"/>
        <v>6.3985999999999992</v>
      </c>
      <c r="X71" s="131" t="s">
        <v>54</v>
      </c>
      <c r="Y71" s="201">
        <v>2</v>
      </c>
      <c r="Z71" s="97">
        <f t="shared" si="8"/>
        <v>0.91100000000000003</v>
      </c>
      <c r="AA71" s="286">
        <f t="shared" si="11"/>
        <v>5.5640000000000001</v>
      </c>
      <c r="AB71" s="278"/>
      <c r="AE71" s="278"/>
    </row>
    <row r="72" spans="1:31" ht="15" customHeight="1" x14ac:dyDescent="0.25">
      <c r="A72" s="142">
        <f t="shared" si="9"/>
        <v>42794</v>
      </c>
      <c r="B72" s="200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20"/>
        <v>637</v>
      </c>
      <c r="H72" s="97">
        <f t="shared" si="21"/>
        <v>1654.289</v>
      </c>
      <c r="I72" s="10">
        <v>1</v>
      </c>
      <c r="J72" s="11">
        <v>564</v>
      </c>
      <c r="K72" s="11">
        <f t="shared" si="22"/>
        <v>564</v>
      </c>
      <c r="L72" s="102">
        <f t="shared" si="23"/>
        <v>1464.7080000000001</v>
      </c>
      <c r="M72" s="12">
        <v>170</v>
      </c>
      <c r="N72" s="97">
        <f t="shared" si="24"/>
        <v>441.49</v>
      </c>
      <c r="O72" s="20">
        <v>88.3</v>
      </c>
      <c r="P72" s="13">
        <v>95.3</v>
      </c>
      <c r="Q72" s="11">
        <v>77</v>
      </c>
      <c r="R72" s="11">
        <f t="shared" si="25"/>
        <v>90.909090909090907</v>
      </c>
      <c r="S72" s="97">
        <f t="shared" si="10"/>
        <v>236.09090909090909</v>
      </c>
      <c r="T72" s="10">
        <v>1</v>
      </c>
      <c r="U72" s="201">
        <v>1.9</v>
      </c>
      <c r="V72" s="13">
        <f t="shared" si="12"/>
        <v>1.9</v>
      </c>
      <c r="W72" s="97">
        <f t="shared" si="13"/>
        <v>4.9343000000000004</v>
      </c>
      <c r="X72" s="131"/>
      <c r="Y72" s="201">
        <v>1.3</v>
      </c>
      <c r="Z72" s="97">
        <f t="shared" si="8"/>
        <v>3.3761000000000001</v>
      </c>
      <c r="AA72" s="286">
        <f t="shared" si="11"/>
        <v>3.3761000000000001</v>
      </c>
      <c r="AB72" s="278"/>
      <c r="AE72" s="278"/>
    </row>
    <row r="73" spans="1:31" ht="15" customHeight="1" x14ac:dyDescent="0.25">
      <c r="A73" s="142">
        <f t="shared" si="9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20"/>
        <v>718</v>
      </c>
      <c r="H73" s="97">
        <f t="shared" si="21"/>
        <v>1833.7719999999999</v>
      </c>
      <c r="I73" s="10">
        <v>1</v>
      </c>
      <c r="J73" s="11">
        <v>702</v>
      </c>
      <c r="K73" s="11">
        <f t="shared" si="22"/>
        <v>702</v>
      </c>
      <c r="L73" s="102">
        <f t="shared" si="23"/>
        <v>1792.9079999999999</v>
      </c>
      <c r="M73" s="12">
        <v>203</v>
      </c>
      <c r="N73" s="97">
        <f t="shared" si="24"/>
        <v>518.46199999999999</v>
      </c>
      <c r="O73" s="20">
        <v>89</v>
      </c>
      <c r="P73" s="13">
        <v>96</v>
      </c>
      <c r="Q73" s="11">
        <v>100</v>
      </c>
      <c r="R73" s="11">
        <f t="shared" si="25"/>
        <v>70</v>
      </c>
      <c r="S73" s="97">
        <f t="shared" si="10"/>
        <v>178.78</v>
      </c>
      <c r="T73" s="10">
        <v>1</v>
      </c>
      <c r="U73" s="201">
        <v>1.2</v>
      </c>
      <c r="V73" s="13">
        <f t="shared" si="12"/>
        <v>1.2</v>
      </c>
      <c r="W73" s="97">
        <f t="shared" si="13"/>
        <v>3.0647999999999995</v>
      </c>
      <c r="X73" s="131" t="s">
        <v>54</v>
      </c>
      <c r="Y73" s="201">
        <v>2</v>
      </c>
      <c r="Z73" s="97">
        <f t="shared" si="8"/>
        <v>0.91100000000000003</v>
      </c>
      <c r="AA73" s="286">
        <f t="shared" si="11"/>
        <v>5.1079999999999997</v>
      </c>
      <c r="AB73" s="278"/>
      <c r="AE73" s="278"/>
    </row>
    <row r="74" spans="1:31" ht="15" customHeight="1" x14ac:dyDescent="0.25">
      <c r="A74" s="142">
        <f t="shared" si="9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20"/>
        <v>574</v>
      </c>
      <c r="H74" s="97">
        <f t="shared" si="21"/>
        <v>1337.9939999999999</v>
      </c>
      <c r="I74" s="10">
        <v>1</v>
      </c>
      <c r="J74" s="11">
        <v>519</v>
      </c>
      <c r="K74" s="11">
        <f t="shared" si="22"/>
        <v>519</v>
      </c>
      <c r="L74" s="102">
        <f t="shared" si="23"/>
        <v>1209.789</v>
      </c>
      <c r="M74" s="12">
        <v>171</v>
      </c>
      <c r="N74" s="97">
        <f t="shared" si="24"/>
        <v>398.601</v>
      </c>
      <c r="O74" s="20">
        <v>91.1</v>
      </c>
      <c r="P74" s="13">
        <v>98.1</v>
      </c>
      <c r="Q74" s="11">
        <v>93.5</v>
      </c>
      <c r="R74" s="11">
        <f t="shared" si="25"/>
        <v>74.866310160427801</v>
      </c>
      <c r="S74" s="97">
        <f t="shared" si="10"/>
        <v>174.51336898395721</v>
      </c>
      <c r="T74" s="10">
        <v>1</v>
      </c>
      <c r="U74" s="201">
        <v>1.3</v>
      </c>
      <c r="V74" s="13">
        <f t="shared" si="12"/>
        <v>1.3</v>
      </c>
      <c r="W74" s="97">
        <f t="shared" si="13"/>
        <v>3.0303</v>
      </c>
      <c r="X74" s="131" t="s">
        <v>54</v>
      </c>
      <c r="Y74" s="201">
        <v>2</v>
      </c>
      <c r="Z74" s="97">
        <f t="shared" si="8"/>
        <v>0.91100000000000003</v>
      </c>
      <c r="AA74" s="286">
        <f t="shared" si="11"/>
        <v>4.6619999999999999</v>
      </c>
      <c r="AB74" s="278"/>
      <c r="AE74" s="278"/>
    </row>
    <row r="75" spans="1:31" ht="15" customHeight="1" x14ac:dyDescent="0.25">
      <c r="A75" s="142">
        <f t="shared" si="9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20"/>
        <v>715</v>
      </c>
      <c r="H75" s="97">
        <f t="shared" si="21"/>
        <v>1799.655</v>
      </c>
      <c r="I75" s="10">
        <v>1</v>
      </c>
      <c r="J75" s="11">
        <v>629</v>
      </c>
      <c r="K75" s="11">
        <f t="shared" si="22"/>
        <v>629</v>
      </c>
      <c r="L75" s="102">
        <f t="shared" si="23"/>
        <v>1583.193</v>
      </c>
      <c r="M75" s="12">
        <v>228</v>
      </c>
      <c r="N75" s="97">
        <f t="shared" si="24"/>
        <v>573.87599999999998</v>
      </c>
      <c r="O75" s="20">
        <v>87.6</v>
      </c>
      <c r="P75" s="13">
        <v>96.6</v>
      </c>
      <c r="Q75" s="11">
        <v>98</v>
      </c>
      <c r="R75" s="11">
        <f t="shared" si="25"/>
        <v>91.836734693877546</v>
      </c>
      <c r="S75" s="97">
        <f t="shared" si="10"/>
        <v>231.15306122448979</v>
      </c>
      <c r="T75" s="10">
        <v>1</v>
      </c>
      <c r="U75" s="201">
        <v>1</v>
      </c>
      <c r="V75" s="13">
        <f t="shared" si="12"/>
        <v>1</v>
      </c>
      <c r="W75" s="97">
        <f t="shared" si="13"/>
        <v>2.5169999999999999</v>
      </c>
      <c r="X75" s="131"/>
      <c r="Y75" s="201">
        <v>2.2999999999999998</v>
      </c>
      <c r="Z75" s="97">
        <f t="shared" si="8"/>
        <v>5.7890999999999995</v>
      </c>
      <c r="AA75" s="286">
        <f t="shared" si="11"/>
        <v>5.7890999999999995</v>
      </c>
      <c r="AB75" s="278"/>
      <c r="AE75" s="278"/>
    </row>
    <row r="76" spans="1:31" ht="15" customHeight="1" x14ac:dyDescent="0.25">
      <c r="A76" s="142">
        <f t="shared" si="9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20"/>
        <v>313</v>
      </c>
      <c r="H76" s="97">
        <f t="shared" si="21"/>
        <v>584.37099999999998</v>
      </c>
      <c r="I76" s="10">
        <v>1</v>
      </c>
      <c r="J76" s="11">
        <v>187</v>
      </c>
      <c r="K76" s="11">
        <f t="shared" si="22"/>
        <v>187</v>
      </c>
      <c r="L76" s="102">
        <f t="shared" si="23"/>
        <v>349.12900000000002</v>
      </c>
      <c r="M76" s="12">
        <v>56</v>
      </c>
      <c r="N76" s="97">
        <f t="shared" si="24"/>
        <v>104.55200000000001</v>
      </c>
      <c r="O76" s="20">
        <v>89.9</v>
      </c>
      <c r="P76" s="13">
        <v>94.5</v>
      </c>
      <c r="Q76" s="11">
        <v>92</v>
      </c>
      <c r="R76" s="11">
        <f t="shared" si="25"/>
        <v>49.999999999999943</v>
      </c>
      <c r="S76" s="97">
        <f t="shared" si="10"/>
        <v>93.349999999999895</v>
      </c>
      <c r="T76" s="10">
        <v>1</v>
      </c>
      <c r="U76" s="201">
        <v>0.54</v>
      </c>
      <c r="V76" s="13">
        <f t="shared" si="12"/>
        <v>0.54</v>
      </c>
      <c r="W76" s="97">
        <f t="shared" si="13"/>
        <v>1.0081800000000001</v>
      </c>
      <c r="X76" s="131" t="s">
        <v>54</v>
      </c>
      <c r="Y76" s="201">
        <v>2</v>
      </c>
      <c r="Z76" s="97">
        <f t="shared" si="8"/>
        <v>0.91100000000000003</v>
      </c>
      <c r="AA76" s="286">
        <f t="shared" si="11"/>
        <v>3.734</v>
      </c>
      <c r="AB76" s="278"/>
      <c r="AE76" s="278"/>
    </row>
    <row r="77" spans="1:31" ht="15" customHeight="1" x14ac:dyDescent="0.25">
      <c r="A77" s="142">
        <f t="shared" si="9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20"/>
        <v>255</v>
      </c>
      <c r="H77" s="97">
        <f t="shared" si="21"/>
        <v>304.72500000000002</v>
      </c>
      <c r="I77" s="10">
        <v>1</v>
      </c>
      <c r="J77" s="11">
        <v>144</v>
      </c>
      <c r="K77" s="11">
        <f t="shared" si="22"/>
        <v>144</v>
      </c>
      <c r="L77" s="102">
        <f t="shared" si="23"/>
        <v>172.08</v>
      </c>
      <c r="M77" s="12">
        <v>63</v>
      </c>
      <c r="N77" s="97">
        <f t="shared" si="24"/>
        <v>75.284999999999997</v>
      </c>
      <c r="O77" s="20">
        <v>89.5</v>
      </c>
      <c r="P77" s="13">
        <v>100.2</v>
      </c>
      <c r="Q77" s="11">
        <v>99</v>
      </c>
      <c r="R77" s="11">
        <f t="shared" si="25"/>
        <v>108.08080808080811</v>
      </c>
      <c r="S77" s="97">
        <f t="shared" si="10"/>
        <v>129.1565656565657</v>
      </c>
      <c r="T77" s="10">
        <v>1</v>
      </c>
      <c r="U77" s="201">
        <v>1.3</v>
      </c>
      <c r="V77" s="13">
        <f t="shared" si="12"/>
        <v>1.3</v>
      </c>
      <c r="W77" s="97">
        <f t="shared" si="13"/>
        <v>1.5535000000000001</v>
      </c>
      <c r="X77" s="131"/>
      <c r="Y77" s="201">
        <v>0.8</v>
      </c>
      <c r="Z77" s="97">
        <f t="shared" si="8"/>
        <v>0.95599999999999996</v>
      </c>
      <c r="AA77" s="286">
        <f t="shared" si="11"/>
        <v>0.95599999999999996</v>
      </c>
      <c r="AB77" s="278"/>
      <c r="AE77" s="278"/>
    </row>
    <row r="78" spans="1:31" ht="15" customHeight="1" x14ac:dyDescent="0.25">
      <c r="A78" s="142">
        <f t="shared" si="9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20"/>
        <v>893</v>
      </c>
      <c r="H78" s="97">
        <f t="shared" si="21"/>
        <v>2331.623</v>
      </c>
      <c r="I78" s="10">
        <v>1</v>
      </c>
      <c r="J78" s="11">
        <v>813</v>
      </c>
      <c r="K78" s="11">
        <f t="shared" si="22"/>
        <v>813</v>
      </c>
      <c r="L78" s="102">
        <f t="shared" si="23"/>
        <v>2122.7429999999999</v>
      </c>
      <c r="M78" s="12">
        <v>284</v>
      </c>
      <c r="N78" s="97">
        <f t="shared" si="24"/>
        <v>741.524</v>
      </c>
      <c r="O78" s="20">
        <v>89.3</v>
      </c>
      <c r="P78" s="13">
        <v>98.8</v>
      </c>
      <c r="Q78" s="11">
        <v>91</v>
      </c>
      <c r="R78" s="11">
        <f t="shared" si="25"/>
        <v>104.39560439560439</v>
      </c>
      <c r="S78" s="97">
        <f t="shared" si="10"/>
        <v>272.57692307692304</v>
      </c>
      <c r="T78" s="10">
        <v>1</v>
      </c>
      <c r="U78" s="201">
        <v>2.2000000000000002</v>
      </c>
      <c r="V78" s="13">
        <f t="shared" si="12"/>
        <v>2.2000000000000002</v>
      </c>
      <c r="W78" s="97">
        <f t="shared" si="13"/>
        <v>5.7442000000000011</v>
      </c>
      <c r="X78" s="131" t="s">
        <v>54</v>
      </c>
      <c r="Y78" s="201">
        <v>2</v>
      </c>
      <c r="Z78" s="97">
        <f t="shared" si="8"/>
        <v>0.91100000000000003</v>
      </c>
      <c r="AA78" s="286">
        <f t="shared" si="11"/>
        <v>5.2220000000000004</v>
      </c>
      <c r="AB78" s="278"/>
      <c r="AE78" s="278"/>
    </row>
    <row r="79" spans="1:31" ht="15" customHeight="1" x14ac:dyDescent="0.25">
      <c r="A79" s="142">
        <f t="shared" si="9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20"/>
        <v>1082</v>
      </c>
      <c r="H79" s="97">
        <f t="shared" si="21"/>
        <v>2630.3420000000001</v>
      </c>
      <c r="I79" s="10">
        <v>1</v>
      </c>
      <c r="J79" s="11">
        <v>1039</v>
      </c>
      <c r="K79" s="11">
        <f t="shared" si="22"/>
        <v>1039</v>
      </c>
      <c r="L79" s="102">
        <f t="shared" si="23"/>
        <v>2525.8090000000002</v>
      </c>
      <c r="M79" s="12">
        <v>357</v>
      </c>
      <c r="N79" s="97">
        <f t="shared" si="24"/>
        <v>867.86699999999996</v>
      </c>
      <c r="O79" s="20">
        <v>90.1</v>
      </c>
      <c r="P79" s="13">
        <v>101.9</v>
      </c>
      <c r="Q79" s="11">
        <v>96</v>
      </c>
      <c r="R79" s="11">
        <f t="shared" si="25"/>
        <v>122.91666666666679</v>
      </c>
      <c r="S79" s="97">
        <f t="shared" si="10"/>
        <v>298.81041666666698</v>
      </c>
      <c r="T79" s="10">
        <v>1</v>
      </c>
      <c r="U79" s="201">
        <v>2.5</v>
      </c>
      <c r="V79" s="13">
        <f t="shared" si="12"/>
        <v>2.5</v>
      </c>
      <c r="W79" s="97">
        <f t="shared" si="13"/>
        <v>6.0774999999999997</v>
      </c>
      <c r="X79" s="131" t="s">
        <v>54</v>
      </c>
      <c r="Y79" s="201">
        <v>2</v>
      </c>
      <c r="Z79" s="97">
        <f t="shared" ref="Z79:Z142" si="26">IF(X79="&lt;",Y79/2*$B$14/1000,Y79*$B79/1000)</f>
        <v>0.91100000000000003</v>
      </c>
      <c r="AA79" s="286">
        <f t="shared" si="11"/>
        <v>4.8620000000000001</v>
      </c>
      <c r="AB79" s="278"/>
      <c r="AE79" s="278"/>
    </row>
    <row r="80" spans="1:31" ht="15" customHeight="1" x14ac:dyDescent="0.25">
      <c r="A80" s="142">
        <f t="shared" ref="A80:A143" si="27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20"/>
        <v>1068</v>
      </c>
      <c r="H80" s="97">
        <f t="shared" si="21"/>
        <v>2429.6999999999998</v>
      </c>
      <c r="I80" s="10">
        <v>1</v>
      </c>
      <c r="J80" s="11">
        <v>936</v>
      </c>
      <c r="K80" s="11">
        <f t="shared" si="22"/>
        <v>936</v>
      </c>
      <c r="L80" s="102">
        <f t="shared" si="23"/>
        <v>2129.4</v>
      </c>
      <c r="M80" s="12">
        <v>315</v>
      </c>
      <c r="N80" s="97">
        <f t="shared" si="24"/>
        <v>716.625</v>
      </c>
      <c r="O80" s="20">
        <v>87.5</v>
      </c>
      <c r="P80" s="13">
        <v>112.9</v>
      </c>
      <c r="Q80" s="11">
        <v>96</v>
      </c>
      <c r="R80" s="11">
        <f t="shared" si="25"/>
        <v>264.58333333333343</v>
      </c>
      <c r="S80" s="97">
        <f t="shared" ref="S80:S143" si="28">IF(B80=0,0,R80*B80/1000)</f>
        <v>601.9270833333336</v>
      </c>
      <c r="T80" s="10">
        <v>1</v>
      </c>
      <c r="U80" s="201">
        <v>3.3</v>
      </c>
      <c r="V80" s="13">
        <f t="shared" si="12"/>
        <v>3.3</v>
      </c>
      <c r="W80" s="97">
        <f t="shared" si="13"/>
        <v>7.5075000000000003</v>
      </c>
      <c r="X80" s="131" t="s">
        <v>54</v>
      </c>
      <c r="Y80" s="201">
        <v>2</v>
      </c>
      <c r="Z80" s="97">
        <f t="shared" si="26"/>
        <v>0.91100000000000003</v>
      </c>
      <c r="AA80" s="286">
        <f t="shared" ref="AA80:AA143" si="29">IF(B80=0,0,Y80*B80/1000)</f>
        <v>4.55</v>
      </c>
      <c r="AB80" s="278"/>
      <c r="AE80" s="278"/>
    </row>
    <row r="81" spans="1:31" ht="15" customHeight="1" x14ac:dyDescent="0.25">
      <c r="A81" s="142">
        <f t="shared" si="27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30">IF(F81=0,0,(F81*E81))</f>
        <v>1109</v>
      </c>
      <c r="H81" s="97">
        <f t="shared" ref="H81:H144" si="31">IF(B81=0,0,(G81*B81/1000))</f>
        <v>2418.7289999999998</v>
      </c>
      <c r="I81" s="10">
        <v>1</v>
      </c>
      <c r="J81" s="11">
        <v>1097</v>
      </c>
      <c r="K81" s="11">
        <f t="shared" ref="K81:K144" si="32">IF(J81=0,0,(J81*I81))</f>
        <v>1097</v>
      </c>
      <c r="L81" s="102">
        <f t="shared" ref="L81:L144" si="33">IF(B81=0,0,K81*B81/1000)</f>
        <v>2392.5569999999998</v>
      </c>
      <c r="M81" s="12">
        <v>537</v>
      </c>
      <c r="N81" s="97">
        <f t="shared" ref="N81:N144" si="34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5">IF(P81=0,0,(P81-O81)*1000/Q81)</f>
        <v>97.999999999999957</v>
      </c>
      <c r="S81" s="97">
        <f t="shared" si="28"/>
        <v>213.73799999999991</v>
      </c>
      <c r="T81" s="10">
        <v>1</v>
      </c>
      <c r="U81" s="201">
        <v>0.21</v>
      </c>
      <c r="V81" s="13">
        <f t="shared" ref="V81:V144" si="36">IF(U81=0,0,(U81*T81))</f>
        <v>0.21</v>
      </c>
      <c r="W81" s="97">
        <f t="shared" ref="W81:W144" si="37">IF(B81=0,0,V81*B81/1000)</f>
        <v>0.45800999999999997</v>
      </c>
      <c r="X81" s="131" t="s">
        <v>54</v>
      </c>
      <c r="Y81" s="201">
        <v>2.5</v>
      </c>
      <c r="Z81" s="97">
        <f t="shared" si="26"/>
        <v>1.1387499999999999</v>
      </c>
      <c r="AA81" s="286">
        <f t="shared" si="29"/>
        <v>5.4524999999999997</v>
      </c>
      <c r="AB81" s="278"/>
      <c r="AE81" s="278"/>
    </row>
    <row r="82" spans="1:31" ht="15" customHeight="1" x14ac:dyDescent="0.25">
      <c r="A82" s="142">
        <f t="shared" si="27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30"/>
        <v>879</v>
      </c>
      <c r="H82" s="97">
        <f t="shared" si="31"/>
        <v>1649.0039999999999</v>
      </c>
      <c r="I82" s="10">
        <v>1</v>
      </c>
      <c r="J82" s="11">
        <v>858</v>
      </c>
      <c r="K82" s="11">
        <f t="shared" si="32"/>
        <v>858</v>
      </c>
      <c r="L82" s="102">
        <f t="shared" si="33"/>
        <v>1609.6079999999999</v>
      </c>
      <c r="M82" s="12">
        <v>287</v>
      </c>
      <c r="N82" s="97">
        <f t="shared" si="34"/>
        <v>538.41200000000003</v>
      </c>
      <c r="O82" s="20">
        <v>90</v>
      </c>
      <c r="P82" s="13">
        <v>95.9</v>
      </c>
      <c r="Q82" s="11">
        <v>96</v>
      </c>
      <c r="R82" s="11">
        <f t="shared" si="35"/>
        <v>61.458333333333393</v>
      </c>
      <c r="S82" s="97">
        <f t="shared" si="28"/>
        <v>115.29583333333345</v>
      </c>
      <c r="T82" s="10">
        <v>1</v>
      </c>
      <c r="U82" s="202">
        <v>1.4</v>
      </c>
      <c r="V82" s="13">
        <f t="shared" si="36"/>
        <v>1.4</v>
      </c>
      <c r="W82" s="97">
        <f t="shared" si="37"/>
        <v>2.6263999999999998</v>
      </c>
      <c r="X82" s="131"/>
      <c r="Y82" s="201">
        <v>1</v>
      </c>
      <c r="Z82" s="97">
        <f t="shared" si="26"/>
        <v>1.8759999999999999</v>
      </c>
      <c r="AA82" s="286">
        <f t="shared" si="29"/>
        <v>1.8759999999999999</v>
      </c>
      <c r="AB82" s="278"/>
      <c r="AE82" s="278"/>
    </row>
    <row r="83" spans="1:31" ht="15" customHeight="1" x14ac:dyDescent="0.25">
      <c r="A83" s="142">
        <f t="shared" si="27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30"/>
        <v>624</v>
      </c>
      <c r="H83" s="97">
        <f t="shared" si="31"/>
        <v>934.75199999999995</v>
      </c>
      <c r="I83" s="10">
        <v>1</v>
      </c>
      <c r="J83" s="11">
        <v>606</v>
      </c>
      <c r="K83" s="11">
        <f t="shared" si="32"/>
        <v>606</v>
      </c>
      <c r="L83" s="102">
        <f t="shared" si="33"/>
        <v>907.78800000000001</v>
      </c>
      <c r="M83" s="12">
        <v>169</v>
      </c>
      <c r="N83" s="97">
        <f t="shared" si="34"/>
        <v>253.16200000000001</v>
      </c>
      <c r="O83" s="20">
        <v>88.7</v>
      </c>
      <c r="P83" s="13">
        <v>94.3</v>
      </c>
      <c r="Q83" s="11">
        <v>97</v>
      </c>
      <c r="R83" s="11">
        <f t="shared" si="35"/>
        <v>57.731958762886542</v>
      </c>
      <c r="S83" s="97">
        <f t="shared" si="28"/>
        <v>86.482474226804044</v>
      </c>
      <c r="T83" s="10">
        <v>1</v>
      </c>
      <c r="U83" s="202">
        <v>1.4</v>
      </c>
      <c r="V83" s="13">
        <f t="shared" si="36"/>
        <v>1.4</v>
      </c>
      <c r="W83" s="97">
        <f t="shared" si="37"/>
        <v>2.0972</v>
      </c>
      <c r="X83" s="131" t="s">
        <v>54</v>
      </c>
      <c r="Y83" s="201">
        <v>5</v>
      </c>
      <c r="Z83" s="97">
        <f t="shared" si="26"/>
        <v>2.2774999999999999</v>
      </c>
      <c r="AA83" s="286">
        <f t="shared" si="29"/>
        <v>7.49</v>
      </c>
      <c r="AB83" s="278"/>
      <c r="AE83" s="278"/>
    </row>
    <row r="84" spans="1:31" ht="15" customHeight="1" x14ac:dyDescent="0.25">
      <c r="A84" s="142">
        <f t="shared" si="27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30"/>
        <v>314</v>
      </c>
      <c r="H84" s="97">
        <f t="shared" si="31"/>
        <v>249.94399999999999</v>
      </c>
      <c r="I84" s="10">
        <v>1</v>
      </c>
      <c r="J84" s="11">
        <v>306</v>
      </c>
      <c r="K84" s="11">
        <f t="shared" si="32"/>
        <v>306</v>
      </c>
      <c r="L84" s="102">
        <f t="shared" si="33"/>
        <v>243.57599999999999</v>
      </c>
      <c r="M84" s="12">
        <v>85</v>
      </c>
      <c r="N84" s="97">
        <f t="shared" si="34"/>
        <v>67.66</v>
      </c>
      <c r="O84" s="20">
        <v>89.1</v>
      </c>
      <c r="P84" s="13">
        <v>91.9</v>
      </c>
      <c r="Q84" s="11">
        <v>99</v>
      </c>
      <c r="R84" s="11">
        <f t="shared" si="35"/>
        <v>28.282828282828397</v>
      </c>
      <c r="S84" s="97">
        <f t="shared" si="28"/>
        <v>22.513131313131407</v>
      </c>
      <c r="T84" s="10">
        <v>1</v>
      </c>
      <c r="U84" s="202">
        <v>1.4</v>
      </c>
      <c r="V84" s="13">
        <f t="shared" si="36"/>
        <v>1.4</v>
      </c>
      <c r="W84" s="97">
        <f t="shared" si="37"/>
        <v>1.1143999999999998</v>
      </c>
      <c r="X84" s="131" t="s">
        <v>54</v>
      </c>
      <c r="Y84" s="201">
        <v>1</v>
      </c>
      <c r="Z84" s="97">
        <f t="shared" si="26"/>
        <v>0.45550000000000002</v>
      </c>
      <c r="AA84" s="286">
        <f t="shared" si="29"/>
        <v>0.79600000000000004</v>
      </c>
      <c r="AB84" s="278"/>
      <c r="AE84" s="278"/>
    </row>
    <row r="85" spans="1:31" ht="15" customHeight="1" x14ac:dyDescent="0.25">
      <c r="A85" s="142">
        <f t="shared" si="27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30"/>
        <v>727</v>
      </c>
      <c r="H85" s="97">
        <f t="shared" si="31"/>
        <v>1590.6759999999999</v>
      </c>
      <c r="I85" s="10">
        <v>1</v>
      </c>
      <c r="J85" s="11">
        <v>725</v>
      </c>
      <c r="K85" s="11">
        <f t="shared" si="32"/>
        <v>725</v>
      </c>
      <c r="L85" s="102">
        <f t="shared" si="33"/>
        <v>1586.3</v>
      </c>
      <c r="M85" s="12">
        <v>223</v>
      </c>
      <c r="N85" s="97">
        <f t="shared" si="34"/>
        <v>487.92399999999998</v>
      </c>
      <c r="O85" s="20">
        <v>88</v>
      </c>
      <c r="P85" s="13">
        <v>94.2</v>
      </c>
      <c r="Q85" s="11">
        <v>96</v>
      </c>
      <c r="R85" s="11">
        <f t="shared" si="35"/>
        <v>64.583333333333357</v>
      </c>
      <c r="S85" s="97">
        <f t="shared" si="28"/>
        <v>141.30833333333337</v>
      </c>
      <c r="T85" s="10">
        <v>1</v>
      </c>
      <c r="U85" s="202">
        <v>1.9</v>
      </c>
      <c r="V85" s="13">
        <f t="shared" si="36"/>
        <v>1.9</v>
      </c>
      <c r="W85" s="97">
        <f t="shared" si="37"/>
        <v>4.1571999999999996</v>
      </c>
      <c r="X85" s="131" t="s">
        <v>54</v>
      </c>
      <c r="Y85" s="202">
        <v>2</v>
      </c>
      <c r="Z85" s="97">
        <f t="shared" si="26"/>
        <v>0.91100000000000003</v>
      </c>
      <c r="AA85" s="286">
        <f t="shared" si="29"/>
        <v>4.3760000000000003</v>
      </c>
      <c r="AB85" s="278"/>
      <c r="AE85" s="278"/>
    </row>
    <row r="86" spans="1:31" ht="15" customHeight="1" x14ac:dyDescent="0.25">
      <c r="A86" s="142">
        <f t="shared" si="27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30"/>
        <v>1027</v>
      </c>
      <c r="H86" s="97">
        <f t="shared" si="31"/>
        <v>2443.2330000000002</v>
      </c>
      <c r="I86" s="10">
        <v>1</v>
      </c>
      <c r="J86" s="11">
        <v>960</v>
      </c>
      <c r="K86" s="11">
        <f t="shared" si="32"/>
        <v>960</v>
      </c>
      <c r="L86" s="102">
        <f t="shared" si="33"/>
        <v>2283.84</v>
      </c>
      <c r="M86" s="12">
        <v>342</v>
      </c>
      <c r="N86" s="97">
        <f t="shared" si="34"/>
        <v>813.61800000000005</v>
      </c>
      <c r="O86" s="20">
        <v>89.6</v>
      </c>
      <c r="P86" s="13">
        <v>105.1</v>
      </c>
      <c r="Q86" s="11">
        <v>102</v>
      </c>
      <c r="R86" s="11">
        <f t="shared" si="35"/>
        <v>151.9607843137255</v>
      </c>
      <c r="S86" s="97">
        <f t="shared" si="28"/>
        <v>361.51470588235293</v>
      </c>
      <c r="T86" s="10">
        <v>1</v>
      </c>
      <c r="U86" s="202">
        <v>2</v>
      </c>
      <c r="V86" s="13">
        <f t="shared" si="36"/>
        <v>2</v>
      </c>
      <c r="W86" s="97">
        <f t="shared" si="37"/>
        <v>4.758</v>
      </c>
      <c r="X86" s="131" t="s">
        <v>54</v>
      </c>
      <c r="Y86" s="202">
        <v>1</v>
      </c>
      <c r="Z86" s="97">
        <f t="shared" si="26"/>
        <v>0.45550000000000002</v>
      </c>
      <c r="AA86" s="286">
        <f t="shared" si="29"/>
        <v>2.379</v>
      </c>
      <c r="AB86" s="278"/>
      <c r="AE86" s="278"/>
    </row>
    <row r="87" spans="1:31" ht="15" customHeight="1" x14ac:dyDescent="0.25">
      <c r="A87" s="142">
        <f t="shared" si="27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30"/>
        <v>1078</v>
      </c>
      <c r="H87" s="97">
        <f t="shared" si="31"/>
        <v>2552.7040000000002</v>
      </c>
      <c r="I87" s="10">
        <v>1</v>
      </c>
      <c r="J87" s="11">
        <v>1042</v>
      </c>
      <c r="K87" s="11">
        <f t="shared" si="32"/>
        <v>1042</v>
      </c>
      <c r="L87" s="102">
        <f t="shared" si="33"/>
        <v>2467.4560000000001</v>
      </c>
      <c r="M87" s="12">
        <v>331</v>
      </c>
      <c r="N87" s="97">
        <f t="shared" si="34"/>
        <v>783.80799999999999</v>
      </c>
      <c r="O87" s="20">
        <v>90</v>
      </c>
      <c r="P87" s="13">
        <v>100.8</v>
      </c>
      <c r="Q87" s="11">
        <v>88.5</v>
      </c>
      <c r="R87" s="11">
        <f t="shared" si="35"/>
        <v>122.0338983050847</v>
      </c>
      <c r="S87" s="97">
        <f t="shared" si="28"/>
        <v>288.97627118644061</v>
      </c>
      <c r="T87" s="10">
        <v>1</v>
      </c>
      <c r="U87" s="202">
        <v>2.2000000000000002</v>
      </c>
      <c r="V87" s="13">
        <f t="shared" si="36"/>
        <v>2.2000000000000002</v>
      </c>
      <c r="W87" s="97">
        <f t="shared" si="37"/>
        <v>5.2096</v>
      </c>
      <c r="X87" s="131" t="s">
        <v>54</v>
      </c>
      <c r="Y87" s="202">
        <v>2</v>
      </c>
      <c r="Z87" s="97">
        <f t="shared" si="26"/>
        <v>0.91100000000000003</v>
      </c>
      <c r="AA87" s="286">
        <f t="shared" si="29"/>
        <v>4.7359999999999998</v>
      </c>
      <c r="AB87" s="278"/>
      <c r="AE87" s="278"/>
    </row>
    <row r="88" spans="1:31" ht="15" customHeight="1" x14ac:dyDescent="0.25">
      <c r="A88" s="142">
        <f t="shared" si="27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30"/>
        <v>916</v>
      </c>
      <c r="H88" s="97">
        <f t="shared" si="31"/>
        <v>2100.3879999999999</v>
      </c>
      <c r="I88" s="10">
        <v>1</v>
      </c>
      <c r="J88" s="11">
        <v>809</v>
      </c>
      <c r="K88" s="11">
        <f t="shared" si="32"/>
        <v>809</v>
      </c>
      <c r="L88" s="102">
        <f t="shared" si="33"/>
        <v>1855.037</v>
      </c>
      <c r="M88" s="12">
        <v>253</v>
      </c>
      <c r="N88" s="97">
        <f t="shared" si="34"/>
        <v>580.12900000000002</v>
      </c>
      <c r="O88" s="20">
        <v>89.3</v>
      </c>
      <c r="P88" s="13">
        <v>101</v>
      </c>
      <c r="Q88" s="11">
        <v>93</v>
      </c>
      <c r="R88" s="11">
        <f t="shared" si="35"/>
        <v>125.80645161290326</v>
      </c>
      <c r="S88" s="97">
        <f t="shared" si="28"/>
        <v>288.47419354838718</v>
      </c>
      <c r="T88" s="10">
        <v>1</v>
      </c>
      <c r="U88" s="202">
        <v>2.2999999999999998</v>
      </c>
      <c r="V88" s="13">
        <f t="shared" si="36"/>
        <v>2.2999999999999998</v>
      </c>
      <c r="W88" s="97">
        <f t="shared" si="37"/>
        <v>5.2738999999999994</v>
      </c>
      <c r="X88" s="131" t="s">
        <v>54</v>
      </c>
      <c r="Y88" s="202">
        <v>1</v>
      </c>
      <c r="Z88" s="97">
        <f t="shared" si="26"/>
        <v>0.45550000000000002</v>
      </c>
      <c r="AA88" s="286">
        <f t="shared" si="29"/>
        <v>2.2930000000000001</v>
      </c>
      <c r="AB88" s="278"/>
      <c r="AE88" s="278"/>
    </row>
    <row r="89" spans="1:31" ht="15" customHeight="1" x14ac:dyDescent="0.25">
      <c r="A89" s="142">
        <f t="shared" si="27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30"/>
        <v>471</v>
      </c>
      <c r="H89" s="97">
        <f t="shared" si="31"/>
        <v>1147.827</v>
      </c>
      <c r="I89" s="10">
        <v>1</v>
      </c>
      <c r="J89" s="11">
        <v>386</v>
      </c>
      <c r="K89" s="11">
        <f t="shared" si="32"/>
        <v>386</v>
      </c>
      <c r="L89" s="102">
        <f t="shared" si="33"/>
        <v>940.68200000000002</v>
      </c>
      <c r="M89" s="12">
        <v>155</v>
      </c>
      <c r="N89" s="97">
        <f t="shared" si="34"/>
        <v>377.73500000000001</v>
      </c>
      <c r="O89" s="20">
        <v>90.3</v>
      </c>
      <c r="P89" s="13">
        <v>99.3</v>
      </c>
      <c r="Q89" s="11">
        <v>100</v>
      </c>
      <c r="R89" s="11">
        <f t="shared" si="35"/>
        <v>90</v>
      </c>
      <c r="S89" s="97">
        <f t="shared" si="28"/>
        <v>219.33</v>
      </c>
      <c r="T89" s="10">
        <v>1</v>
      </c>
      <c r="U89" s="202">
        <v>2</v>
      </c>
      <c r="V89" s="13">
        <f t="shared" si="36"/>
        <v>2</v>
      </c>
      <c r="W89" s="97">
        <f t="shared" si="37"/>
        <v>4.8739999999999997</v>
      </c>
      <c r="X89" s="131" t="s">
        <v>54</v>
      </c>
      <c r="Y89" s="202">
        <v>2</v>
      </c>
      <c r="Z89" s="97">
        <f t="shared" si="26"/>
        <v>0.91100000000000003</v>
      </c>
      <c r="AA89" s="286">
        <f t="shared" si="29"/>
        <v>4.8739999999999997</v>
      </c>
      <c r="AB89" s="278"/>
      <c r="AE89" s="278"/>
    </row>
    <row r="90" spans="1:31" ht="15" customHeight="1" x14ac:dyDescent="0.25">
      <c r="A90" s="142">
        <f t="shared" si="27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30"/>
        <v>310</v>
      </c>
      <c r="H90" s="97">
        <f t="shared" si="31"/>
        <v>453.84</v>
      </c>
      <c r="I90" s="10">
        <v>1</v>
      </c>
      <c r="J90" s="11">
        <v>256</v>
      </c>
      <c r="K90" s="11">
        <f t="shared" si="32"/>
        <v>256</v>
      </c>
      <c r="L90" s="102">
        <f t="shared" si="33"/>
        <v>374.78399999999999</v>
      </c>
      <c r="M90" s="12">
        <v>123</v>
      </c>
      <c r="N90" s="97">
        <f t="shared" si="34"/>
        <v>180.072</v>
      </c>
      <c r="O90" s="20">
        <v>89</v>
      </c>
      <c r="P90" s="13">
        <v>94.7</v>
      </c>
      <c r="Q90" s="11">
        <v>97</v>
      </c>
      <c r="R90" s="11">
        <f t="shared" si="35"/>
        <v>58.76288659793817</v>
      </c>
      <c r="S90" s="97">
        <f t="shared" si="28"/>
        <v>86.028865979381493</v>
      </c>
      <c r="T90" s="10">
        <v>1</v>
      </c>
      <c r="U90" s="202">
        <v>1.4</v>
      </c>
      <c r="V90" s="13">
        <f t="shared" si="36"/>
        <v>1.4</v>
      </c>
      <c r="W90" s="97">
        <f t="shared" si="37"/>
        <v>2.0495999999999999</v>
      </c>
      <c r="X90" s="131"/>
      <c r="Y90" s="202">
        <v>1.9</v>
      </c>
      <c r="Z90" s="97">
        <f t="shared" si="26"/>
        <v>2.7816000000000001</v>
      </c>
      <c r="AA90" s="286">
        <f t="shared" si="29"/>
        <v>2.7816000000000001</v>
      </c>
      <c r="AB90" s="278"/>
      <c r="AE90" s="278"/>
    </row>
    <row r="91" spans="1:31" ht="15" customHeight="1" x14ac:dyDescent="0.25">
      <c r="A91" s="142">
        <f t="shared" si="27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30"/>
        <v>284</v>
      </c>
      <c r="H91" s="97">
        <f t="shared" si="31"/>
        <v>322.33999999999997</v>
      </c>
      <c r="I91" s="10">
        <v>1</v>
      </c>
      <c r="J91" s="11">
        <v>183</v>
      </c>
      <c r="K91" s="11">
        <f t="shared" si="32"/>
        <v>183</v>
      </c>
      <c r="L91" s="102">
        <f t="shared" si="33"/>
        <v>207.70500000000001</v>
      </c>
      <c r="M91" s="12">
        <v>86</v>
      </c>
      <c r="N91" s="97">
        <f t="shared" si="34"/>
        <v>97.61</v>
      </c>
      <c r="O91" s="20">
        <v>90.6</v>
      </c>
      <c r="P91" s="13">
        <v>98</v>
      </c>
      <c r="Q91" s="11">
        <v>97</v>
      </c>
      <c r="R91" s="11">
        <f t="shared" si="35"/>
        <v>76.288659793814489</v>
      </c>
      <c r="S91" s="97">
        <f t="shared" si="28"/>
        <v>86.587628865979454</v>
      </c>
      <c r="T91" s="10">
        <v>1</v>
      </c>
      <c r="U91" s="202">
        <v>1.6</v>
      </c>
      <c r="V91" s="13">
        <f t="shared" si="36"/>
        <v>1.6</v>
      </c>
      <c r="W91" s="97">
        <f t="shared" si="37"/>
        <v>1.8160000000000001</v>
      </c>
      <c r="X91" s="131"/>
      <c r="Y91" s="202">
        <v>1</v>
      </c>
      <c r="Z91" s="97">
        <f t="shared" si="26"/>
        <v>1.135</v>
      </c>
      <c r="AA91" s="286">
        <f t="shared" si="29"/>
        <v>1.135</v>
      </c>
      <c r="AB91" s="278"/>
      <c r="AE91" s="278"/>
    </row>
    <row r="92" spans="1:31" ht="15" customHeight="1" x14ac:dyDescent="0.25">
      <c r="A92" s="142">
        <f t="shared" si="27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30"/>
        <v>1037</v>
      </c>
      <c r="H92" s="97">
        <f t="shared" si="31"/>
        <v>2535.4650000000001</v>
      </c>
      <c r="I92" s="10">
        <v>1</v>
      </c>
      <c r="J92" s="11">
        <v>957</v>
      </c>
      <c r="K92" s="11">
        <f t="shared" si="32"/>
        <v>957</v>
      </c>
      <c r="L92" s="102">
        <f t="shared" si="33"/>
        <v>2339.8649999999998</v>
      </c>
      <c r="M92" s="12">
        <v>380</v>
      </c>
      <c r="N92" s="97">
        <f t="shared" si="34"/>
        <v>929.1</v>
      </c>
      <c r="O92" s="20">
        <v>90</v>
      </c>
      <c r="P92" s="13">
        <v>100.4</v>
      </c>
      <c r="Q92" s="11">
        <v>93.5</v>
      </c>
      <c r="R92" s="11">
        <f t="shared" si="35"/>
        <v>111.22994652406423</v>
      </c>
      <c r="S92" s="97">
        <f t="shared" si="28"/>
        <v>271.95721925133705</v>
      </c>
      <c r="T92" s="10">
        <v>1</v>
      </c>
      <c r="U92" s="202">
        <v>2.7</v>
      </c>
      <c r="V92" s="13">
        <f t="shared" si="36"/>
        <v>2.7</v>
      </c>
      <c r="W92" s="97">
        <f t="shared" si="37"/>
        <v>6.6014999999999997</v>
      </c>
      <c r="X92" s="131" t="s">
        <v>54</v>
      </c>
      <c r="Y92" s="202">
        <v>1</v>
      </c>
      <c r="Z92" s="97">
        <f t="shared" si="26"/>
        <v>0.45550000000000002</v>
      </c>
      <c r="AA92" s="286">
        <f t="shared" si="29"/>
        <v>2.4449999999999998</v>
      </c>
      <c r="AB92" s="278"/>
      <c r="AE92" s="278"/>
    </row>
    <row r="93" spans="1:31" ht="15" customHeight="1" x14ac:dyDescent="0.25">
      <c r="A93" s="142">
        <f t="shared" si="27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30"/>
        <v>1179</v>
      </c>
      <c r="H93" s="97">
        <f t="shared" si="31"/>
        <v>2932.1729999999998</v>
      </c>
      <c r="I93" s="10">
        <v>1</v>
      </c>
      <c r="J93" s="11">
        <v>1146</v>
      </c>
      <c r="K93" s="11">
        <f t="shared" si="32"/>
        <v>1146</v>
      </c>
      <c r="L93" s="102">
        <f t="shared" si="33"/>
        <v>2850.1019999999999</v>
      </c>
      <c r="M93" s="12">
        <v>621</v>
      </c>
      <c r="N93" s="97">
        <f t="shared" si="34"/>
        <v>1544.4269999999999</v>
      </c>
      <c r="O93" s="20">
        <v>89</v>
      </c>
      <c r="P93" s="13">
        <v>99.6</v>
      </c>
      <c r="Q93" s="11">
        <v>91</v>
      </c>
      <c r="R93" s="11">
        <f t="shared" si="35"/>
        <v>116.48351648351642</v>
      </c>
      <c r="S93" s="97">
        <f t="shared" si="28"/>
        <v>289.69450549450534</v>
      </c>
      <c r="T93" s="10">
        <v>1</v>
      </c>
      <c r="U93" s="202">
        <v>1.8</v>
      </c>
      <c r="V93" s="13">
        <f t="shared" si="36"/>
        <v>1.8</v>
      </c>
      <c r="W93" s="97">
        <f t="shared" si="37"/>
        <v>4.4766000000000004</v>
      </c>
      <c r="X93" s="131" t="s">
        <v>54</v>
      </c>
      <c r="Y93" s="13">
        <v>5</v>
      </c>
      <c r="Z93" s="97">
        <f t="shared" si="26"/>
        <v>2.2774999999999999</v>
      </c>
      <c r="AA93" s="286">
        <f t="shared" si="29"/>
        <v>12.435</v>
      </c>
      <c r="AB93" s="278"/>
      <c r="AE93" s="278"/>
    </row>
    <row r="94" spans="1:31" ht="15" customHeight="1" x14ac:dyDescent="0.25">
      <c r="A94" s="142">
        <f t="shared" si="27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30"/>
        <v>1178</v>
      </c>
      <c r="H94" s="97">
        <f t="shared" si="31"/>
        <v>3197.0920000000001</v>
      </c>
      <c r="I94" s="10">
        <v>1</v>
      </c>
      <c r="J94" s="11">
        <v>1156</v>
      </c>
      <c r="K94" s="11">
        <f t="shared" si="32"/>
        <v>1156</v>
      </c>
      <c r="L94" s="102">
        <f t="shared" si="33"/>
        <v>3137.384</v>
      </c>
      <c r="M94" s="12">
        <v>432</v>
      </c>
      <c r="N94" s="97">
        <f t="shared" si="34"/>
        <v>1172.4480000000001</v>
      </c>
      <c r="O94" s="20">
        <v>89</v>
      </c>
      <c r="P94" s="13">
        <v>104.9</v>
      </c>
      <c r="Q94" s="11">
        <v>97</v>
      </c>
      <c r="R94" s="11">
        <f t="shared" si="35"/>
        <v>163.91752577319593</v>
      </c>
      <c r="S94" s="97">
        <f t="shared" si="28"/>
        <v>444.87216494845376</v>
      </c>
      <c r="T94" s="10">
        <v>1</v>
      </c>
      <c r="U94" s="202">
        <v>2.1</v>
      </c>
      <c r="V94" s="13">
        <f t="shared" si="36"/>
        <v>2.1</v>
      </c>
      <c r="W94" s="97">
        <f t="shared" si="37"/>
        <v>5.6994000000000007</v>
      </c>
      <c r="X94" s="131" t="s">
        <v>54</v>
      </c>
      <c r="Y94" s="13">
        <v>2.5</v>
      </c>
      <c r="Z94" s="97">
        <f t="shared" si="26"/>
        <v>1.1387499999999999</v>
      </c>
      <c r="AA94" s="286">
        <f t="shared" si="29"/>
        <v>6.7850000000000001</v>
      </c>
      <c r="AB94" s="278"/>
      <c r="AE94" s="278"/>
    </row>
    <row r="95" spans="1:31" ht="15" customHeight="1" x14ac:dyDescent="0.25">
      <c r="A95" s="142">
        <f t="shared" si="27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30"/>
        <v>843</v>
      </c>
      <c r="H95" s="97">
        <f t="shared" si="31"/>
        <v>1932.1559999999999</v>
      </c>
      <c r="I95" s="10">
        <v>1</v>
      </c>
      <c r="J95" s="11">
        <v>806</v>
      </c>
      <c r="K95" s="11">
        <f t="shared" si="32"/>
        <v>806</v>
      </c>
      <c r="L95" s="102">
        <f t="shared" si="33"/>
        <v>1847.3520000000001</v>
      </c>
      <c r="M95" s="12">
        <v>232</v>
      </c>
      <c r="N95" s="97">
        <f t="shared" si="34"/>
        <v>531.74400000000003</v>
      </c>
      <c r="O95" s="20">
        <v>88.5</v>
      </c>
      <c r="P95" s="13">
        <v>96.3</v>
      </c>
      <c r="Q95" s="11">
        <v>94.5</v>
      </c>
      <c r="R95" s="11">
        <f t="shared" si="35"/>
        <v>82.539682539682516</v>
      </c>
      <c r="S95" s="97">
        <f t="shared" si="28"/>
        <v>189.18095238095233</v>
      </c>
      <c r="T95" s="10">
        <v>1</v>
      </c>
      <c r="U95" s="203">
        <v>1.3</v>
      </c>
      <c r="V95" s="13">
        <f t="shared" si="36"/>
        <v>1.3</v>
      </c>
      <c r="W95" s="97">
        <f t="shared" si="37"/>
        <v>2.9796</v>
      </c>
      <c r="X95" s="131" t="s">
        <v>54</v>
      </c>
      <c r="Y95" s="203">
        <v>2</v>
      </c>
      <c r="Z95" s="97">
        <f t="shared" si="26"/>
        <v>0.91100000000000003</v>
      </c>
      <c r="AA95" s="286">
        <f t="shared" si="29"/>
        <v>4.5839999999999996</v>
      </c>
      <c r="AB95" s="278"/>
      <c r="AE95" s="278"/>
    </row>
    <row r="96" spans="1:31" ht="15" customHeight="1" x14ac:dyDescent="0.25">
      <c r="A96" s="142">
        <f t="shared" si="27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30"/>
        <v>747</v>
      </c>
      <c r="H96" s="97">
        <f t="shared" si="31"/>
        <v>1858.5360000000001</v>
      </c>
      <c r="I96" s="10">
        <v>1</v>
      </c>
      <c r="J96" s="11">
        <v>724</v>
      </c>
      <c r="K96" s="11">
        <f t="shared" si="32"/>
        <v>724</v>
      </c>
      <c r="L96" s="102">
        <f t="shared" si="33"/>
        <v>1801.3119999999999</v>
      </c>
      <c r="M96" s="12">
        <v>231</v>
      </c>
      <c r="N96" s="97">
        <f t="shared" si="34"/>
        <v>574.72799999999995</v>
      </c>
      <c r="O96" s="20">
        <v>89.8</v>
      </c>
      <c r="P96" s="13">
        <v>99.1</v>
      </c>
      <c r="Q96" s="11">
        <v>98</v>
      </c>
      <c r="R96" s="11">
        <f t="shared" si="35"/>
        <v>94.897959183673436</v>
      </c>
      <c r="S96" s="97">
        <f t="shared" si="28"/>
        <v>236.10612244897951</v>
      </c>
      <c r="T96" s="10">
        <v>1</v>
      </c>
      <c r="U96" s="203">
        <v>1.4</v>
      </c>
      <c r="V96" s="13">
        <f t="shared" si="36"/>
        <v>1.4</v>
      </c>
      <c r="W96" s="97">
        <f t="shared" si="37"/>
        <v>3.4831999999999996</v>
      </c>
      <c r="X96" s="131" t="s">
        <v>54</v>
      </c>
      <c r="Y96" s="203">
        <v>2</v>
      </c>
      <c r="Z96" s="97">
        <f t="shared" si="26"/>
        <v>0.91100000000000003</v>
      </c>
      <c r="AA96" s="286">
        <f t="shared" si="29"/>
        <v>4.976</v>
      </c>
      <c r="AB96" s="278"/>
      <c r="AE96" s="278"/>
    </row>
    <row r="97" spans="1:37" ht="15" customHeight="1" x14ac:dyDescent="0.25">
      <c r="A97" s="142">
        <f t="shared" si="27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30"/>
        <v>655</v>
      </c>
      <c r="H97" s="97">
        <f t="shared" si="31"/>
        <v>1074.855</v>
      </c>
      <c r="I97" s="10">
        <v>1</v>
      </c>
      <c r="J97" s="11">
        <v>545</v>
      </c>
      <c r="K97" s="11">
        <f t="shared" si="32"/>
        <v>545</v>
      </c>
      <c r="L97" s="102">
        <f t="shared" si="33"/>
        <v>894.34500000000003</v>
      </c>
      <c r="M97" s="12">
        <v>151</v>
      </c>
      <c r="N97" s="97">
        <f t="shared" si="34"/>
        <v>247.791</v>
      </c>
      <c r="O97" s="20">
        <v>88.1</v>
      </c>
      <c r="P97" s="13">
        <v>105</v>
      </c>
      <c r="Q97" s="11">
        <v>88</v>
      </c>
      <c r="R97" s="11">
        <f t="shared" si="35"/>
        <v>192.04545454545462</v>
      </c>
      <c r="S97" s="97">
        <f t="shared" si="28"/>
        <v>315.146590909091</v>
      </c>
      <c r="T97" s="10">
        <v>1</v>
      </c>
      <c r="U97" s="203">
        <v>2.8</v>
      </c>
      <c r="V97" s="13">
        <f t="shared" si="36"/>
        <v>2.8</v>
      </c>
      <c r="W97" s="97">
        <f t="shared" si="37"/>
        <v>4.5947999999999993</v>
      </c>
      <c r="X97" s="131"/>
      <c r="Y97" s="203">
        <v>2.1</v>
      </c>
      <c r="Z97" s="97">
        <f t="shared" si="26"/>
        <v>3.4461000000000004</v>
      </c>
      <c r="AA97" s="286">
        <f t="shared" si="29"/>
        <v>3.4461000000000004</v>
      </c>
      <c r="AB97" s="278"/>
      <c r="AE97" s="278"/>
    </row>
    <row r="98" spans="1:37" ht="15" customHeight="1" x14ac:dyDescent="0.25">
      <c r="A98" s="142">
        <f t="shared" si="27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30"/>
        <v>373</v>
      </c>
      <c r="H98" s="97">
        <f t="shared" si="31"/>
        <v>380.46</v>
      </c>
      <c r="I98" s="10">
        <v>1</v>
      </c>
      <c r="J98" s="11">
        <v>194</v>
      </c>
      <c r="K98" s="11">
        <f t="shared" si="32"/>
        <v>194</v>
      </c>
      <c r="L98" s="102">
        <f t="shared" si="33"/>
        <v>197.88</v>
      </c>
      <c r="M98" s="12">
        <v>63</v>
      </c>
      <c r="N98" s="97">
        <f t="shared" si="34"/>
        <v>64.260000000000005</v>
      </c>
      <c r="O98" s="20">
        <v>88.9</v>
      </c>
      <c r="P98" s="13">
        <v>97</v>
      </c>
      <c r="Q98" s="11">
        <v>85</v>
      </c>
      <c r="R98" s="11">
        <f t="shared" si="35"/>
        <v>95.294117647058755</v>
      </c>
      <c r="S98" s="97">
        <f t="shared" si="28"/>
        <v>97.199999999999932</v>
      </c>
      <c r="T98" s="10">
        <v>1</v>
      </c>
      <c r="U98" s="203">
        <v>1.3</v>
      </c>
      <c r="V98" s="13">
        <f t="shared" si="36"/>
        <v>1.3</v>
      </c>
      <c r="W98" s="97">
        <f t="shared" si="37"/>
        <v>1.3260000000000001</v>
      </c>
      <c r="X98" s="131" t="s">
        <v>54</v>
      </c>
      <c r="Y98" s="203">
        <v>1</v>
      </c>
      <c r="Z98" s="97">
        <f t="shared" si="26"/>
        <v>0.45550000000000002</v>
      </c>
      <c r="AA98" s="286">
        <f t="shared" si="29"/>
        <v>1.02</v>
      </c>
      <c r="AB98" s="278"/>
      <c r="AE98" s="278"/>
    </row>
    <row r="99" spans="1:37" ht="15" customHeight="1" x14ac:dyDescent="0.25">
      <c r="A99" s="142">
        <f t="shared" si="27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30"/>
        <v>934</v>
      </c>
      <c r="H99" s="97">
        <f t="shared" si="31"/>
        <v>2108.038</v>
      </c>
      <c r="I99" s="10">
        <v>1</v>
      </c>
      <c r="J99" s="11">
        <v>878</v>
      </c>
      <c r="K99" s="11">
        <f t="shared" si="32"/>
        <v>878</v>
      </c>
      <c r="L99" s="102">
        <f t="shared" si="33"/>
        <v>1981.646</v>
      </c>
      <c r="M99" s="12">
        <v>311</v>
      </c>
      <c r="N99" s="97">
        <f t="shared" si="34"/>
        <v>701.92700000000002</v>
      </c>
      <c r="O99" s="20">
        <v>88.1</v>
      </c>
      <c r="P99" s="13">
        <v>98.9</v>
      </c>
      <c r="Q99" s="11">
        <v>92</v>
      </c>
      <c r="R99" s="11">
        <f t="shared" si="35"/>
        <v>117.39130434782621</v>
      </c>
      <c r="S99" s="97">
        <f t="shared" si="28"/>
        <v>264.95217391304374</v>
      </c>
      <c r="T99" s="10">
        <v>1</v>
      </c>
      <c r="U99" s="203">
        <v>2.2000000000000002</v>
      </c>
      <c r="V99" s="13">
        <f t="shared" si="36"/>
        <v>2.2000000000000002</v>
      </c>
      <c r="W99" s="97">
        <f t="shared" si="37"/>
        <v>4.9654000000000007</v>
      </c>
      <c r="X99" s="131" t="s">
        <v>54</v>
      </c>
      <c r="Y99" s="203">
        <v>1</v>
      </c>
      <c r="Z99" s="97">
        <f t="shared" si="26"/>
        <v>0.45550000000000002</v>
      </c>
      <c r="AA99" s="286">
        <f t="shared" si="29"/>
        <v>2.2570000000000001</v>
      </c>
      <c r="AB99" s="278"/>
      <c r="AE99" s="278"/>
    </row>
    <row r="100" spans="1:37" ht="15" customHeight="1" x14ac:dyDescent="0.25">
      <c r="A100" s="142">
        <f t="shared" si="27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30"/>
        <v>1062</v>
      </c>
      <c r="H100" s="97">
        <f t="shared" si="31"/>
        <v>2898.1979999999999</v>
      </c>
      <c r="I100" s="10">
        <v>1</v>
      </c>
      <c r="J100" s="11">
        <v>1049</v>
      </c>
      <c r="K100" s="11">
        <f t="shared" si="32"/>
        <v>1049</v>
      </c>
      <c r="L100" s="102">
        <f t="shared" si="33"/>
        <v>2862.721</v>
      </c>
      <c r="M100" s="12">
        <v>386</v>
      </c>
      <c r="N100" s="97">
        <f t="shared" si="34"/>
        <v>1053.394</v>
      </c>
      <c r="O100" s="20">
        <v>87.7</v>
      </c>
      <c r="P100" s="13">
        <v>99.6</v>
      </c>
      <c r="Q100" s="11">
        <v>90</v>
      </c>
      <c r="R100" s="11">
        <f t="shared" si="35"/>
        <v>132.22222222222211</v>
      </c>
      <c r="S100" s="97">
        <f t="shared" si="28"/>
        <v>360.83444444444416</v>
      </c>
      <c r="T100" s="10">
        <v>1</v>
      </c>
      <c r="U100" s="203">
        <v>2.2000000000000002</v>
      </c>
      <c r="V100" s="13">
        <f t="shared" si="36"/>
        <v>2.2000000000000002</v>
      </c>
      <c r="W100" s="97">
        <f t="shared" si="37"/>
        <v>6.0038</v>
      </c>
      <c r="X100" s="131" t="s">
        <v>54</v>
      </c>
      <c r="Y100" s="203">
        <v>1</v>
      </c>
      <c r="Z100" s="97">
        <f t="shared" si="26"/>
        <v>0.45550000000000002</v>
      </c>
      <c r="AA100" s="286">
        <f t="shared" si="29"/>
        <v>2.7290000000000001</v>
      </c>
      <c r="AB100" s="278"/>
      <c r="AE100" s="278"/>
    </row>
    <row r="101" spans="1:37" ht="15" customHeight="1" x14ac:dyDescent="0.25">
      <c r="A101" s="142">
        <f t="shared" si="27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30"/>
        <v>887</v>
      </c>
      <c r="H101" s="97">
        <f t="shared" si="31"/>
        <v>2420.623</v>
      </c>
      <c r="I101" s="10">
        <v>1</v>
      </c>
      <c r="J101" s="11">
        <v>841</v>
      </c>
      <c r="K101" s="11">
        <f t="shared" si="32"/>
        <v>841</v>
      </c>
      <c r="L101" s="102">
        <f t="shared" si="33"/>
        <v>2295.0889999999999</v>
      </c>
      <c r="M101" s="12">
        <v>331</v>
      </c>
      <c r="N101" s="97">
        <f t="shared" si="34"/>
        <v>903.29899999999998</v>
      </c>
      <c r="O101" s="20">
        <v>87.6</v>
      </c>
      <c r="P101" s="13">
        <v>95.9</v>
      </c>
      <c r="Q101" s="11">
        <v>85.5</v>
      </c>
      <c r="R101" s="11">
        <f t="shared" si="35"/>
        <v>97.076023391812996</v>
      </c>
      <c r="S101" s="97">
        <f t="shared" si="28"/>
        <v>264.92046783625767</v>
      </c>
      <c r="T101" s="10">
        <v>1</v>
      </c>
      <c r="U101" s="203">
        <v>1.8</v>
      </c>
      <c r="V101" s="13">
        <f t="shared" si="36"/>
        <v>1.8</v>
      </c>
      <c r="W101" s="97">
        <f t="shared" si="37"/>
        <v>4.9121999999999995</v>
      </c>
      <c r="X101" s="131" t="s">
        <v>54</v>
      </c>
      <c r="Y101" s="203">
        <v>2</v>
      </c>
      <c r="Z101" s="97">
        <f t="shared" si="26"/>
        <v>0.91100000000000003</v>
      </c>
      <c r="AA101" s="286">
        <f t="shared" si="29"/>
        <v>5.4580000000000002</v>
      </c>
      <c r="AB101" s="278"/>
      <c r="AE101" s="278"/>
    </row>
    <row r="102" spans="1:37" ht="15" customHeight="1" x14ac:dyDescent="0.25">
      <c r="A102" s="142">
        <f t="shared" si="27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30"/>
        <v>309</v>
      </c>
      <c r="H102" s="97">
        <f t="shared" si="31"/>
        <v>622.94399999999996</v>
      </c>
      <c r="I102" s="10">
        <v>1</v>
      </c>
      <c r="J102" s="11">
        <v>195</v>
      </c>
      <c r="K102" s="11">
        <f t="shared" si="32"/>
        <v>195</v>
      </c>
      <c r="L102" s="102">
        <f t="shared" si="33"/>
        <v>393.12</v>
      </c>
      <c r="M102" s="12">
        <v>141</v>
      </c>
      <c r="N102" s="97">
        <f t="shared" si="34"/>
        <v>284.25599999999997</v>
      </c>
      <c r="O102" s="20">
        <v>88.8</v>
      </c>
      <c r="P102" s="13">
        <v>96</v>
      </c>
      <c r="Q102" s="11">
        <v>88</v>
      </c>
      <c r="R102" s="11">
        <f t="shared" si="35"/>
        <v>81.818181818181856</v>
      </c>
      <c r="S102" s="97">
        <f t="shared" si="28"/>
        <v>164.94545454545462</v>
      </c>
      <c r="T102" s="10">
        <v>1</v>
      </c>
      <c r="U102" s="203">
        <v>1.5</v>
      </c>
      <c r="V102" s="13">
        <f t="shared" si="36"/>
        <v>1.5</v>
      </c>
      <c r="W102" s="97">
        <f t="shared" si="37"/>
        <v>3.024</v>
      </c>
      <c r="X102" s="131"/>
      <c r="Y102" s="203">
        <v>1</v>
      </c>
      <c r="Z102" s="97">
        <f t="shared" si="26"/>
        <v>2.016</v>
      </c>
      <c r="AA102" s="286">
        <f t="shared" si="29"/>
        <v>2.016</v>
      </c>
      <c r="AB102" s="278"/>
      <c r="AE102" s="278"/>
    </row>
    <row r="103" spans="1:37" ht="15" customHeight="1" x14ac:dyDescent="0.25">
      <c r="A103" s="142">
        <f t="shared" si="27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30"/>
        <v>220</v>
      </c>
      <c r="H103" s="97">
        <f t="shared" si="31"/>
        <v>461.78</v>
      </c>
      <c r="I103" s="10">
        <v>1</v>
      </c>
      <c r="J103" s="11">
        <v>141</v>
      </c>
      <c r="K103" s="11">
        <f t="shared" si="32"/>
        <v>141</v>
      </c>
      <c r="L103" s="102">
        <f t="shared" si="33"/>
        <v>295.959</v>
      </c>
      <c r="M103" s="12">
        <v>75</v>
      </c>
      <c r="N103" s="97">
        <f t="shared" si="34"/>
        <v>157.42500000000001</v>
      </c>
      <c r="O103" s="20">
        <v>88.9</v>
      </c>
      <c r="P103" s="13">
        <v>96.5</v>
      </c>
      <c r="Q103" s="11">
        <v>95</v>
      </c>
      <c r="R103" s="11">
        <f t="shared" si="35"/>
        <v>79.999999999999943</v>
      </c>
      <c r="S103" s="97">
        <f t="shared" si="28"/>
        <v>167.91999999999987</v>
      </c>
      <c r="T103" s="10">
        <v>1</v>
      </c>
      <c r="U103" s="203">
        <v>2.1</v>
      </c>
      <c r="V103" s="13">
        <f t="shared" si="36"/>
        <v>2.1</v>
      </c>
      <c r="W103" s="97">
        <f t="shared" si="37"/>
        <v>4.4079000000000006</v>
      </c>
      <c r="X103" s="131"/>
      <c r="Y103" s="203">
        <v>1.6</v>
      </c>
      <c r="Z103" s="97">
        <f t="shared" si="26"/>
        <v>3.3584000000000001</v>
      </c>
      <c r="AA103" s="286">
        <f t="shared" si="29"/>
        <v>3.3584000000000001</v>
      </c>
      <c r="AB103" s="278"/>
      <c r="AE103" s="278"/>
    </row>
    <row r="104" spans="1:37" s="15" customFormat="1" ht="15" customHeight="1" x14ac:dyDescent="0.25">
      <c r="A104" s="142">
        <f t="shared" si="27"/>
        <v>42826</v>
      </c>
      <c r="B104" s="132">
        <v>1748</v>
      </c>
      <c r="C104" s="28">
        <v>22.75</v>
      </c>
      <c r="D104" s="206">
        <v>8.27</v>
      </c>
      <c r="E104" s="207">
        <v>1</v>
      </c>
      <c r="F104" s="208">
        <v>298</v>
      </c>
      <c r="G104" s="209">
        <f t="shared" si="30"/>
        <v>298</v>
      </c>
      <c r="H104" s="97">
        <f t="shared" si="31"/>
        <v>520.904</v>
      </c>
      <c r="I104" s="207">
        <v>1</v>
      </c>
      <c r="J104" s="208">
        <v>222</v>
      </c>
      <c r="K104" s="208">
        <f t="shared" si="32"/>
        <v>222</v>
      </c>
      <c r="L104" s="210">
        <f t="shared" si="33"/>
        <v>388.05599999999998</v>
      </c>
      <c r="M104" s="12">
        <v>124</v>
      </c>
      <c r="N104" s="97">
        <f t="shared" si="34"/>
        <v>216.75200000000001</v>
      </c>
      <c r="O104" s="211">
        <v>88.8</v>
      </c>
      <c r="P104" s="209">
        <v>95</v>
      </c>
      <c r="Q104" s="208">
        <v>91</v>
      </c>
      <c r="R104" s="208">
        <f t="shared" si="35"/>
        <v>68.13186813186816</v>
      </c>
      <c r="S104" s="97">
        <f t="shared" si="28"/>
        <v>119.09450549450554</v>
      </c>
      <c r="T104" s="207">
        <v>1</v>
      </c>
      <c r="U104" s="212">
        <v>1.6</v>
      </c>
      <c r="V104" s="209">
        <f t="shared" si="36"/>
        <v>1.6</v>
      </c>
      <c r="W104" s="97">
        <f t="shared" si="37"/>
        <v>2.7968000000000002</v>
      </c>
      <c r="X104" s="131"/>
      <c r="Y104" s="212">
        <v>2.2999999999999998</v>
      </c>
      <c r="Z104" s="97">
        <f t="shared" si="26"/>
        <v>4.0203999999999995</v>
      </c>
      <c r="AA104" s="286">
        <f t="shared" si="29"/>
        <v>4.0203999999999995</v>
      </c>
      <c r="AB104" s="278"/>
      <c r="AE104" s="278"/>
    </row>
    <row r="105" spans="1:37" ht="15" customHeight="1" x14ac:dyDescent="0.25">
      <c r="A105" s="142">
        <f t="shared" si="27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30"/>
        <v>210</v>
      </c>
      <c r="H105" s="97">
        <f t="shared" si="31"/>
        <v>223.23</v>
      </c>
      <c r="I105" s="10">
        <v>1</v>
      </c>
      <c r="J105" s="11">
        <v>116</v>
      </c>
      <c r="K105" s="11">
        <f t="shared" si="32"/>
        <v>116</v>
      </c>
      <c r="L105" s="102">
        <f t="shared" si="33"/>
        <v>123.30800000000001</v>
      </c>
      <c r="M105" s="12">
        <v>69</v>
      </c>
      <c r="N105" s="97">
        <f t="shared" si="34"/>
        <v>73.346999999999994</v>
      </c>
      <c r="O105" s="20">
        <v>88.7</v>
      </c>
      <c r="P105" s="13">
        <v>95.5</v>
      </c>
      <c r="Q105" s="11">
        <v>96</v>
      </c>
      <c r="R105" s="11">
        <f t="shared" si="35"/>
        <v>70.8333333333333</v>
      </c>
      <c r="S105" s="97">
        <f t="shared" si="28"/>
        <v>75.295833333333306</v>
      </c>
      <c r="T105" s="10">
        <v>1</v>
      </c>
      <c r="U105" s="203">
        <v>1.8</v>
      </c>
      <c r="V105" s="13">
        <f t="shared" si="36"/>
        <v>1.8</v>
      </c>
      <c r="W105" s="97">
        <f t="shared" si="37"/>
        <v>1.9134</v>
      </c>
      <c r="X105" s="131"/>
      <c r="Y105" s="203">
        <v>0.5</v>
      </c>
      <c r="Z105" s="97">
        <f t="shared" si="26"/>
        <v>0.53149999999999997</v>
      </c>
      <c r="AA105" s="286">
        <f t="shared" si="29"/>
        <v>0.53149999999999997</v>
      </c>
      <c r="AB105" s="278"/>
      <c r="AC105" s="1"/>
      <c r="AD105" s="1"/>
      <c r="AE105" s="278"/>
      <c r="AF105" s="1"/>
      <c r="AG105" s="1"/>
      <c r="AH105" s="1"/>
      <c r="AI105" s="1"/>
      <c r="AJ105" s="1"/>
      <c r="AK105" s="1"/>
    </row>
    <row r="106" spans="1:37" ht="15" customHeight="1" x14ac:dyDescent="0.25">
      <c r="A106" s="142">
        <f t="shared" si="27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30"/>
        <v>603</v>
      </c>
      <c r="H106" s="97">
        <f t="shared" si="31"/>
        <v>1555.74</v>
      </c>
      <c r="I106" s="10">
        <v>1</v>
      </c>
      <c r="J106" s="11">
        <v>599</v>
      </c>
      <c r="K106" s="11">
        <f t="shared" si="32"/>
        <v>599</v>
      </c>
      <c r="L106" s="102">
        <f t="shared" si="33"/>
        <v>1545.42</v>
      </c>
      <c r="M106" s="12">
        <v>154</v>
      </c>
      <c r="N106" s="97">
        <f t="shared" si="34"/>
        <v>397.32</v>
      </c>
      <c r="O106" s="20">
        <v>88</v>
      </c>
      <c r="P106" s="13">
        <v>92</v>
      </c>
      <c r="Q106" s="11">
        <v>100</v>
      </c>
      <c r="R106" s="11">
        <f t="shared" si="35"/>
        <v>40</v>
      </c>
      <c r="S106" s="97">
        <f t="shared" si="28"/>
        <v>103.2</v>
      </c>
      <c r="T106" s="10">
        <v>1</v>
      </c>
      <c r="U106" s="203">
        <v>1.6</v>
      </c>
      <c r="V106" s="13">
        <f t="shared" si="36"/>
        <v>1.6</v>
      </c>
      <c r="W106" s="97">
        <f t="shared" si="37"/>
        <v>4.1280000000000001</v>
      </c>
      <c r="X106" s="131"/>
      <c r="Y106" s="203">
        <v>1.6</v>
      </c>
      <c r="Z106" s="97">
        <f t="shared" si="26"/>
        <v>4.1280000000000001</v>
      </c>
      <c r="AA106" s="286">
        <f t="shared" si="29"/>
        <v>4.1280000000000001</v>
      </c>
      <c r="AB106" s="278"/>
      <c r="AC106" s="1"/>
      <c r="AD106" s="1"/>
      <c r="AE106" s="278"/>
      <c r="AF106" s="1"/>
      <c r="AG106" s="1"/>
      <c r="AH106" s="1"/>
      <c r="AI106" s="1"/>
      <c r="AJ106" s="1"/>
      <c r="AK106" s="1"/>
    </row>
    <row r="107" spans="1:37" ht="15" customHeight="1" x14ac:dyDescent="0.25">
      <c r="A107" s="142">
        <f t="shared" si="27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30"/>
        <v>1182</v>
      </c>
      <c r="H107" s="97">
        <f t="shared" si="31"/>
        <v>3189.0360000000001</v>
      </c>
      <c r="I107" s="10">
        <v>1</v>
      </c>
      <c r="J107" s="11">
        <v>1132</v>
      </c>
      <c r="K107" s="11">
        <f t="shared" si="32"/>
        <v>1132</v>
      </c>
      <c r="L107" s="102">
        <f t="shared" si="33"/>
        <v>3054.136</v>
      </c>
      <c r="M107" s="12">
        <v>400</v>
      </c>
      <c r="N107" s="97">
        <f t="shared" si="34"/>
        <v>1079.2</v>
      </c>
      <c r="O107" s="20">
        <v>88.8</v>
      </c>
      <c r="P107" s="13">
        <v>103.1</v>
      </c>
      <c r="Q107" s="11">
        <v>85</v>
      </c>
      <c r="R107" s="11">
        <f t="shared" si="35"/>
        <v>168.23529411764702</v>
      </c>
      <c r="S107" s="97">
        <f t="shared" si="28"/>
        <v>453.89882352941163</v>
      </c>
      <c r="T107" s="10">
        <v>1</v>
      </c>
      <c r="U107" s="203">
        <v>3.4</v>
      </c>
      <c r="V107" s="13">
        <f t="shared" si="36"/>
        <v>3.4</v>
      </c>
      <c r="W107" s="97">
        <f t="shared" si="37"/>
        <v>9.1731999999999996</v>
      </c>
      <c r="X107" s="131"/>
      <c r="Y107" s="203">
        <v>1.4</v>
      </c>
      <c r="Z107" s="97">
        <f t="shared" si="26"/>
        <v>3.7771999999999997</v>
      </c>
      <c r="AA107" s="286">
        <f t="shared" si="29"/>
        <v>3.7771999999999997</v>
      </c>
      <c r="AB107" s="278"/>
      <c r="AE107" s="278"/>
    </row>
    <row r="108" spans="1:37" ht="15" customHeight="1" x14ac:dyDescent="0.25">
      <c r="A108" s="142">
        <f t="shared" si="27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30"/>
        <v>1004</v>
      </c>
      <c r="H108" s="97">
        <f t="shared" si="31"/>
        <v>2581.2840000000001</v>
      </c>
      <c r="I108" s="10">
        <v>1</v>
      </c>
      <c r="J108" s="11">
        <v>908</v>
      </c>
      <c r="K108" s="11">
        <f t="shared" si="32"/>
        <v>908</v>
      </c>
      <c r="L108" s="102">
        <f t="shared" si="33"/>
        <v>2334.4679999999998</v>
      </c>
      <c r="M108" s="12">
        <v>229</v>
      </c>
      <c r="N108" s="97">
        <f t="shared" si="34"/>
        <v>588.75900000000001</v>
      </c>
      <c r="O108" s="20">
        <v>88.1</v>
      </c>
      <c r="P108" s="13">
        <v>97.5</v>
      </c>
      <c r="Q108" s="11">
        <v>89</v>
      </c>
      <c r="R108" s="11">
        <f t="shared" si="35"/>
        <v>105.61797752808995</v>
      </c>
      <c r="S108" s="97">
        <f t="shared" si="28"/>
        <v>271.54382022471924</v>
      </c>
      <c r="T108" s="10">
        <v>1</v>
      </c>
      <c r="U108" s="203">
        <v>2.2999999999999998</v>
      </c>
      <c r="V108" s="13">
        <f t="shared" si="36"/>
        <v>2.2999999999999998</v>
      </c>
      <c r="W108" s="97">
        <f t="shared" si="37"/>
        <v>5.9132999999999996</v>
      </c>
      <c r="X108" s="131"/>
      <c r="Y108" s="203">
        <v>1.8</v>
      </c>
      <c r="Z108" s="97">
        <f t="shared" si="26"/>
        <v>4.6278000000000006</v>
      </c>
      <c r="AA108" s="286">
        <f t="shared" si="29"/>
        <v>4.6278000000000006</v>
      </c>
      <c r="AB108" s="278"/>
      <c r="AE108" s="278"/>
    </row>
    <row r="109" spans="1:37" ht="15" customHeight="1" x14ac:dyDescent="0.25">
      <c r="A109" s="142">
        <f t="shared" si="27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30"/>
        <v>1125</v>
      </c>
      <c r="H109" s="97">
        <f t="shared" si="31"/>
        <v>3007.125</v>
      </c>
      <c r="I109" s="10">
        <v>1</v>
      </c>
      <c r="J109" s="11">
        <v>1092</v>
      </c>
      <c r="K109" s="11">
        <f t="shared" si="32"/>
        <v>1092</v>
      </c>
      <c r="L109" s="102">
        <f t="shared" si="33"/>
        <v>2918.9160000000002</v>
      </c>
      <c r="M109" s="12">
        <v>349</v>
      </c>
      <c r="N109" s="97">
        <f t="shared" si="34"/>
        <v>932.87699999999995</v>
      </c>
      <c r="O109" s="20">
        <v>88.7</v>
      </c>
      <c r="P109" s="13">
        <v>99.5</v>
      </c>
      <c r="Q109" s="11">
        <v>100</v>
      </c>
      <c r="R109" s="11">
        <f t="shared" si="35"/>
        <v>107.99999999999996</v>
      </c>
      <c r="S109" s="97">
        <f t="shared" si="28"/>
        <v>288.68399999999986</v>
      </c>
      <c r="T109" s="10">
        <v>1</v>
      </c>
      <c r="U109" s="203">
        <v>1.4</v>
      </c>
      <c r="V109" s="13">
        <f t="shared" si="36"/>
        <v>1.4</v>
      </c>
      <c r="W109" s="97">
        <f t="shared" si="37"/>
        <v>3.7422</v>
      </c>
      <c r="X109" s="131"/>
      <c r="Y109" s="203">
        <v>2.1</v>
      </c>
      <c r="Z109" s="97">
        <f t="shared" si="26"/>
        <v>5.6133000000000006</v>
      </c>
      <c r="AA109" s="286">
        <f t="shared" si="29"/>
        <v>5.6133000000000006</v>
      </c>
      <c r="AB109" s="278"/>
      <c r="AE109" s="278"/>
    </row>
    <row r="110" spans="1:37" ht="15" customHeight="1" x14ac:dyDescent="0.25">
      <c r="A110" s="142">
        <f t="shared" si="27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30"/>
        <v>1108</v>
      </c>
      <c r="H110" s="97">
        <f t="shared" si="31"/>
        <v>2767.7840000000001</v>
      </c>
      <c r="I110" s="10">
        <v>1</v>
      </c>
      <c r="J110" s="11">
        <v>1098</v>
      </c>
      <c r="K110" s="11">
        <f t="shared" si="32"/>
        <v>1098</v>
      </c>
      <c r="L110" s="102">
        <f t="shared" si="33"/>
        <v>2742.8040000000001</v>
      </c>
      <c r="M110" s="12">
        <v>356</v>
      </c>
      <c r="N110" s="97">
        <f t="shared" si="34"/>
        <v>889.28800000000001</v>
      </c>
      <c r="O110" s="20">
        <v>89.7</v>
      </c>
      <c r="P110" s="13">
        <v>99.4</v>
      </c>
      <c r="Q110" s="11">
        <v>97</v>
      </c>
      <c r="R110" s="11">
        <f t="shared" si="35"/>
        <v>100.00000000000004</v>
      </c>
      <c r="S110" s="97">
        <f t="shared" si="28"/>
        <v>249.80000000000013</v>
      </c>
      <c r="T110" s="10">
        <v>1</v>
      </c>
      <c r="U110" s="13">
        <v>1.7</v>
      </c>
      <c r="V110" s="13">
        <f t="shared" si="36"/>
        <v>1.7</v>
      </c>
      <c r="W110" s="97">
        <f t="shared" si="37"/>
        <v>4.246599999999999</v>
      </c>
      <c r="X110" s="131" t="s">
        <v>54</v>
      </c>
      <c r="Y110" s="203">
        <v>0.1</v>
      </c>
      <c r="Z110" s="97">
        <f t="shared" si="26"/>
        <v>4.5550000000000007E-2</v>
      </c>
      <c r="AA110" s="286">
        <f t="shared" si="29"/>
        <v>0.24980000000000002</v>
      </c>
      <c r="AB110" s="278"/>
      <c r="AE110" s="278"/>
    </row>
    <row r="111" spans="1:37" ht="15" customHeight="1" x14ac:dyDescent="0.25">
      <c r="A111" s="142">
        <f t="shared" si="27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30"/>
        <v>815</v>
      </c>
      <c r="H111" s="97">
        <f t="shared" si="31"/>
        <v>1550.13</v>
      </c>
      <c r="I111" s="10">
        <v>1</v>
      </c>
      <c r="J111" s="11">
        <v>755</v>
      </c>
      <c r="K111" s="11">
        <f t="shared" si="32"/>
        <v>755</v>
      </c>
      <c r="L111" s="102">
        <f t="shared" si="33"/>
        <v>1436.01</v>
      </c>
      <c r="M111" s="12">
        <v>270</v>
      </c>
      <c r="N111" s="97">
        <f t="shared" si="34"/>
        <v>513.54</v>
      </c>
      <c r="O111" s="20">
        <v>90.2</v>
      </c>
      <c r="P111" s="13">
        <v>95.7</v>
      </c>
      <c r="Q111" s="11">
        <v>100</v>
      </c>
      <c r="R111" s="11">
        <f t="shared" si="35"/>
        <v>55</v>
      </c>
      <c r="S111" s="97">
        <f t="shared" si="28"/>
        <v>104.61</v>
      </c>
      <c r="T111" s="10">
        <v>1</v>
      </c>
      <c r="U111" s="13">
        <v>1.2</v>
      </c>
      <c r="V111" s="13">
        <f t="shared" si="36"/>
        <v>1.2</v>
      </c>
      <c r="W111" s="97">
        <f t="shared" si="37"/>
        <v>2.2824</v>
      </c>
      <c r="X111" s="131" t="s">
        <v>54</v>
      </c>
      <c r="Y111" s="13">
        <v>0.1</v>
      </c>
      <c r="Z111" s="97">
        <f t="shared" si="26"/>
        <v>4.5550000000000007E-2</v>
      </c>
      <c r="AA111" s="286">
        <f t="shared" si="29"/>
        <v>0.19020000000000001</v>
      </c>
      <c r="AB111" s="278"/>
      <c r="AE111" s="278"/>
    </row>
    <row r="112" spans="1:37" ht="15" customHeight="1" x14ac:dyDescent="0.25">
      <c r="A112" s="142">
        <f t="shared" si="27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30"/>
        <v>414</v>
      </c>
      <c r="H112" s="97">
        <f t="shared" si="31"/>
        <v>417.726</v>
      </c>
      <c r="I112" s="10">
        <v>1</v>
      </c>
      <c r="J112" s="11">
        <v>318</v>
      </c>
      <c r="K112" s="11">
        <f t="shared" si="32"/>
        <v>318</v>
      </c>
      <c r="L112" s="102">
        <f t="shared" si="33"/>
        <v>320.86200000000002</v>
      </c>
      <c r="M112" s="12">
        <v>95</v>
      </c>
      <c r="N112" s="97">
        <f t="shared" si="34"/>
        <v>95.855000000000004</v>
      </c>
      <c r="O112" s="20">
        <v>89.2</v>
      </c>
      <c r="P112" s="13">
        <v>94.1</v>
      </c>
      <c r="Q112" s="11">
        <v>100</v>
      </c>
      <c r="R112" s="11">
        <f t="shared" si="35"/>
        <v>48.999999999999915</v>
      </c>
      <c r="S112" s="97">
        <f t="shared" si="28"/>
        <v>49.44099999999991</v>
      </c>
      <c r="T112" s="10">
        <v>1</v>
      </c>
      <c r="U112" s="13">
        <v>4.3</v>
      </c>
      <c r="V112" s="13">
        <f t="shared" si="36"/>
        <v>4.3</v>
      </c>
      <c r="W112" s="97">
        <f t="shared" si="37"/>
        <v>4.3387000000000002</v>
      </c>
      <c r="X112" s="131"/>
      <c r="Y112" s="13">
        <v>0.8</v>
      </c>
      <c r="Z112" s="97">
        <f t="shared" si="26"/>
        <v>0.80720000000000003</v>
      </c>
      <c r="AA112" s="286">
        <f t="shared" si="29"/>
        <v>0.80720000000000003</v>
      </c>
      <c r="AB112" s="278"/>
      <c r="AE112" s="278"/>
    </row>
    <row r="113" spans="1:37" ht="15" customHeight="1" x14ac:dyDescent="0.25">
      <c r="A113" s="142">
        <f t="shared" si="27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30"/>
        <v>650</v>
      </c>
      <c r="H113" s="97">
        <f t="shared" si="31"/>
        <v>1560.65</v>
      </c>
      <c r="I113" s="10">
        <v>1</v>
      </c>
      <c r="J113" s="11">
        <v>635</v>
      </c>
      <c r="K113" s="11">
        <f t="shared" si="32"/>
        <v>635</v>
      </c>
      <c r="L113" s="102">
        <f t="shared" si="33"/>
        <v>1524.635</v>
      </c>
      <c r="M113" s="12">
        <v>186</v>
      </c>
      <c r="N113" s="97">
        <f t="shared" si="34"/>
        <v>446.58600000000001</v>
      </c>
      <c r="O113" s="20">
        <v>88.7</v>
      </c>
      <c r="P113" s="13">
        <v>95</v>
      </c>
      <c r="Q113" s="11">
        <v>100</v>
      </c>
      <c r="R113" s="11">
        <f t="shared" si="35"/>
        <v>62.999999999999972</v>
      </c>
      <c r="S113" s="97">
        <f t="shared" si="28"/>
        <v>151.26299999999995</v>
      </c>
      <c r="T113" s="10">
        <v>1</v>
      </c>
      <c r="U113" s="13">
        <v>1.7</v>
      </c>
      <c r="V113" s="13">
        <f t="shared" si="36"/>
        <v>1.7</v>
      </c>
      <c r="W113" s="97">
        <f t="shared" si="37"/>
        <v>4.0816999999999997</v>
      </c>
      <c r="X113" s="131"/>
      <c r="Y113" s="13">
        <v>0.5</v>
      </c>
      <c r="Z113" s="97">
        <f t="shared" si="26"/>
        <v>1.2004999999999999</v>
      </c>
      <c r="AA113" s="286">
        <f t="shared" si="29"/>
        <v>1.2004999999999999</v>
      </c>
      <c r="AB113" s="278"/>
      <c r="AE113" s="278"/>
    </row>
    <row r="114" spans="1:37" ht="15" customHeight="1" x14ac:dyDescent="0.25">
      <c r="A114" s="142">
        <f t="shared" si="27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30"/>
        <v>1146</v>
      </c>
      <c r="H114" s="97">
        <f t="shared" si="31"/>
        <v>2737.7939999999999</v>
      </c>
      <c r="I114" s="10">
        <v>1</v>
      </c>
      <c r="J114" s="11">
        <v>1118</v>
      </c>
      <c r="K114" s="11">
        <f t="shared" si="32"/>
        <v>1118</v>
      </c>
      <c r="L114" s="102">
        <f t="shared" si="33"/>
        <v>2670.902</v>
      </c>
      <c r="M114" s="12">
        <v>350</v>
      </c>
      <c r="N114" s="97">
        <f t="shared" si="34"/>
        <v>836.15</v>
      </c>
      <c r="O114" s="20">
        <v>89.6</v>
      </c>
      <c r="P114" s="13">
        <v>99.4</v>
      </c>
      <c r="Q114" s="11">
        <v>100</v>
      </c>
      <c r="R114" s="11">
        <f t="shared" si="35"/>
        <v>98.000000000000114</v>
      </c>
      <c r="S114" s="97">
        <f t="shared" si="28"/>
        <v>234.12200000000027</v>
      </c>
      <c r="T114" s="10">
        <v>1</v>
      </c>
      <c r="U114" s="13">
        <v>2.2000000000000002</v>
      </c>
      <c r="V114" s="13">
        <f t="shared" si="36"/>
        <v>2.2000000000000002</v>
      </c>
      <c r="W114" s="97">
        <f t="shared" si="37"/>
        <v>5.2557999999999998</v>
      </c>
      <c r="X114" s="131" t="s">
        <v>54</v>
      </c>
      <c r="Y114" s="13">
        <v>1</v>
      </c>
      <c r="Z114" s="97">
        <f t="shared" si="26"/>
        <v>0.45550000000000002</v>
      </c>
      <c r="AA114" s="286">
        <f t="shared" si="29"/>
        <v>2.3889999999999998</v>
      </c>
      <c r="AB114" s="278"/>
      <c r="AE114" s="278"/>
    </row>
    <row r="115" spans="1:37" ht="15" customHeight="1" x14ac:dyDescent="0.25">
      <c r="A115" s="142">
        <f t="shared" si="27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30"/>
        <v>1173</v>
      </c>
      <c r="H115" s="97">
        <f t="shared" si="31"/>
        <v>3138.9479999999999</v>
      </c>
      <c r="I115" s="10">
        <v>1</v>
      </c>
      <c r="J115" s="11">
        <v>1157</v>
      </c>
      <c r="K115" s="11">
        <f t="shared" si="32"/>
        <v>1157</v>
      </c>
      <c r="L115" s="102">
        <f t="shared" si="33"/>
        <v>3096.1320000000001</v>
      </c>
      <c r="M115" s="12">
        <v>444</v>
      </c>
      <c r="N115" s="97">
        <f t="shared" si="34"/>
        <v>1188.144</v>
      </c>
      <c r="O115" s="20">
        <v>88.9</v>
      </c>
      <c r="P115" s="13">
        <v>99.1</v>
      </c>
      <c r="Q115" s="11">
        <v>100</v>
      </c>
      <c r="R115" s="11">
        <f t="shared" si="35"/>
        <v>101.99999999999989</v>
      </c>
      <c r="S115" s="97">
        <f t="shared" si="28"/>
        <v>272.95199999999971</v>
      </c>
      <c r="T115" s="10">
        <v>1</v>
      </c>
      <c r="U115" s="13">
        <v>2.1</v>
      </c>
      <c r="V115" s="13">
        <f t="shared" si="36"/>
        <v>2.1</v>
      </c>
      <c r="W115" s="97">
        <f t="shared" si="37"/>
        <v>5.6196000000000002</v>
      </c>
      <c r="X115" s="131"/>
      <c r="Y115" s="13">
        <v>1.3</v>
      </c>
      <c r="Z115" s="97">
        <f t="shared" si="26"/>
        <v>3.4788000000000001</v>
      </c>
      <c r="AA115" s="286">
        <f t="shared" si="29"/>
        <v>3.4788000000000001</v>
      </c>
      <c r="AB115" s="278"/>
      <c r="AE115" s="278"/>
    </row>
    <row r="116" spans="1:37" ht="15" customHeight="1" x14ac:dyDescent="0.25">
      <c r="A116" s="142">
        <f t="shared" si="27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30"/>
        <v>1081</v>
      </c>
      <c r="H116" s="97">
        <f t="shared" si="31"/>
        <v>2744.6590000000001</v>
      </c>
      <c r="I116" s="10">
        <v>1</v>
      </c>
      <c r="J116" s="11">
        <v>1061</v>
      </c>
      <c r="K116" s="11">
        <f t="shared" si="32"/>
        <v>1061</v>
      </c>
      <c r="L116" s="102">
        <f t="shared" si="33"/>
        <v>2693.8789999999999</v>
      </c>
      <c r="M116" s="12">
        <v>319</v>
      </c>
      <c r="N116" s="97">
        <f t="shared" si="34"/>
        <v>809.94100000000003</v>
      </c>
      <c r="O116" s="20">
        <v>89.4</v>
      </c>
      <c r="P116" s="13">
        <v>98.9</v>
      </c>
      <c r="Q116" s="11">
        <v>93</v>
      </c>
      <c r="R116" s="11">
        <f t="shared" si="35"/>
        <v>102.15053763440861</v>
      </c>
      <c r="S116" s="97">
        <f t="shared" si="28"/>
        <v>259.36021505376345</v>
      </c>
      <c r="T116" s="10">
        <v>1</v>
      </c>
      <c r="U116" s="13">
        <v>2.2000000000000002</v>
      </c>
      <c r="V116" s="13">
        <f t="shared" si="36"/>
        <v>2.2000000000000002</v>
      </c>
      <c r="W116" s="97">
        <f t="shared" si="37"/>
        <v>5.5857999999999999</v>
      </c>
      <c r="X116" s="131"/>
      <c r="Y116" s="13">
        <v>1</v>
      </c>
      <c r="Z116" s="97">
        <f t="shared" si="26"/>
        <v>2.5390000000000001</v>
      </c>
      <c r="AA116" s="286">
        <f t="shared" si="29"/>
        <v>2.5390000000000001</v>
      </c>
      <c r="AB116" s="278"/>
      <c r="AE116" s="278"/>
    </row>
    <row r="117" spans="1:37" ht="15" customHeight="1" x14ac:dyDescent="0.25">
      <c r="A117" s="142">
        <f t="shared" si="27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30"/>
        <v>445</v>
      </c>
      <c r="H117" s="97">
        <f t="shared" si="31"/>
        <v>509.08</v>
      </c>
      <c r="I117" s="10">
        <v>1</v>
      </c>
      <c r="J117" s="11">
        <v>419</v>
      </c>
      <c r="K117" s="11">
        <f t="shared" si="32"/>
        <v>419</v>
      </c>
      <c r="L117" s="102">
        <f t="shared" si="33"/>
        <v>479.33600000000001</v>
      </c>
      <c r="M117" s="12">
        <v>130</v>
      </c>
      <c r="N117" s="97">
        <f t="shared" si="34"/>
        <v>148.72</v>
      </c>
      <c r="O117" s="20">
        <v>88.3</v>
      </c>
      <c r="P117" s="13">
        <v>92</v>
      </c>
      <c r="Q117" s="11">
        <v>92</v>
      </c>
      <c r="R117" s="11">
        <f t="shared" si="35"/>
        <v>40.217391304347856</v>
      </c>
      <c r="S117" s="97">
        <f t="shared" si="28"/>
        <v>46.008695652173948</v>
      </c>
      <c r="T117" s="10">
        <v>1</v>
      </c>
      <c r="U117" s="13">
        <v>1.5</v>
      </c>
      <c r="V117" s="13">
        <f t="shared" si="36"/>
        <v>1.5</v>
      </c>
      <c r="W117" s="97">
        <f t="shared" si="37"/>
        <v>1.716</v>
      </c>
      <c r="X117" s="131"/>
      <c r="Y117" s="13">
        <v>0.8</v>
      </c>
      <c r="Z117" s="97">
        <f t="shared" si="26"/>
        <v>0.91520000000000001</v>
      </c>
      <c r="AA117" s="286">
        <f t="shared" si="29"/>
        <v>0.91520000000000001</v>
      </c>
      <c r="AB117" s="278"/>
      <c r="AE117" s="278"/>
    </row>
    <row r="118" spans="1:37" ht="15" customHeight="1" x14ac:dyDescent="0.25">
      <c r="A118" s="142">
        <f t="shared" si="27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30"/>
        <v>138</v>
      </c>
      <c r="H118" s="97">
        <f t="shared" si="31"/>
        <v>174.57</v>
      </c>
      <c r="I118" s="10">
        <v>1</v>
      </c>
      <c r="J118" s="11">
        <v>122</v>
      </c>
      <c r="K118" s="11">
        <f t="shared" si="32"/>
        <v>122</v>
      </c>
      <c r="L118" s="102">
        <f t="shared" si="33"/>
        <v>154.33000000000001</v>
      </c>
      <c r="M118" s="12">
        <v>43</v>
      </c>
      <c r="N118" s="97">
        <f t="shared" si="34"/>
        <v>54.395000000000003</v>
      </c>
      <c r="O118" s="20">
        <v>88.5</v>
      </c>
      <c r="P118" s="13">
        <v>91</v>
      </c>
      <c r="Q118" s="11">
        <v>94</v>
      </c>
      <c r="R118" s="11">
        <f t="shared" si="35"/>
        <v>26.595744680851062</v>
      </c>
      <c r="S118" s="97">
        <f t="shared" si="28"/>
        <v>33.643617021276597</v>
      </c>
      <c r="T118" s="10">
        <v>1</v>
      </c>
      <c r="U118" s="13">
        <v>0.95</v>
      </c>
      <c r="V118" s="13">
        <f t="shared" si="36"/>
        <v>0.95</v>
      </c>
      <c r="W118" s="97">
        <f t="shared" si="37"/>
        <v>1.2017500000000001</v>
      </c>
      <c r="X118" s="131"/>
      <c r="Y118" s="13">
        <v>0.7</v>
      </c>
      <c r="Z118" s="97">
        <f t="shared" si="26"/>
        <v>0.88549999999999995</v>
      </c>
      <c r="AA118" s="286">
        <f t="shared" si="29"/>
        <v>0.88549999999999995</v>
      </c>
      <c r="AB118" s="278"/>
      <c r="AE118" s="278"/>
    </row>
    <row r="119" spans="1:37" ht="15" customHeight="1" x14ac:dyDescent="0.25">
      <c r="A119" s="142">
        <f t="shared" si="27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30"/>
        <v>34</v>
      </c>
      <c r="H119" s="97">
        <f t="shared" si="31"/>
        <v>35.597999999999999</v>
      </c>
      <c r="I119" s="10">
        <v>1</v>
      </c>
      <c r="J119" s="11">
        <v>32</v>
      </c>
      <c r="K119" s="11">
        <f t="shared" si="32"/>
        <v>32</v>
      </c>
      <c r="L119" s="102">
        <f t="shared" si="33"/>
        <v>33.503999999999998</v>
      </c>
      <c r="M119" s="12">
        <v>13</v>
      </c>
      <c r="N119" s="97">
        <f t="shared" si="34"/>
        <v>13.611000000000001</v>
      </c>
      <c r="O119" s="20">
        <v>90.5</v>
      </c>
      <c r="P119" s="13">
        <v>91.7</v>
      </c>
      <c r="Q119" s="11">
        <v>99</v>
      </c>
      <c r="R119" s="11">
        <f t="shared" si="35"/>
        <v>12.12121212121215</v>
      </c>
      <c r="S119" s="97">
        <f t="shared" si="28"/>
        <v>12.690909090909122</v>
      </c>
      <c r="T119" s="10">
        <v>1</v>
      </c>
      <c r="U119" s="13">
        <v>0.77</v>
      </c>
      <c r="V119" s="13">
        <f t="shared" si="36"/>
        <v>0.77</v>
      </c>
      <c r="W119" s="97">
        <f t="shared" si="37"/>
        <v>0.80619000000000007</v>
      </c>
      <c r="X119" s="131"/>
      <c r="Y119" s="13">
        <v>0.2</v>
      </c>
      <c r="Z119" s="97">
        <f t="shared" si="26"/>
        <v>0.2094</v>
      </c>
      <c r="AA119" s="286">
        <f t="shared" si="29"/>
        <v>0.2094</v>
      </c>
      <c r="AB119" s="278"/>
      <c r="AE119" s="278"/>
    </row>
    <row r="120" spans="1:37" ht="15" customHeight="1" x14ac:dyDescent="0.25">
      <c r="A120" s="142">
        <f t="shared" si="27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30"/>
        <v>69</v>
      </c>
      <c r="H120" s="97">
        <f t="shared" si="31"/>
        <v>86.25</v>
      </c>
      <c r="I120" s="10">
        <v>1</v>
      </c>
      <c r="J120" s="11">
        <v>55</v>
      </c>
      <c r="K120" s="11">
        <f t="shared" si="32"/>
        <v>55</v>
      </c>
      <c r="L120" s="102">
        <f t="shared" si="33"/>
        <v>68.75</v>
      </c>
      <c r="M120" s="12">
        <v>21</v>
      </c>
      <c r="N120" s="97">
        <f t="shared" si="34"/>
        <v>26.25</v>
      </c>
      <c r="O120" s="20">
        <v>89.1</v>
      </c>
      <c r="P120" s="13">
        <v>91</v>
      </c>
      <c r="Q120" s="11">
        <v>99</v>
      </c>
      <c r="R120" s="11">
        <f t="shared" si="35"/>
        <v>19.191919191919251</v>
      </c>
      <c r="S120" s="97">
        <f t="shared" si="28"/>
        <v>23.989898989899061</v>
      </c>
      <c r="T120" s="10">
        <v>1</v>
      </c>
      <c r="U120" s="13">
        <v>0.93</v>
      </c>
      <c r="V120" s="13">
        <f t="shared" si="36"/>
        <v>0.93</v>
      </c>
      <c r="W120" s="97">
        <f t="shared" si="37"/>
        <v>1.1625000000000001</v>
      </c>
      <c r="X120" s="131"/>
      <c r="Y120" s="13">
        <v>0.2</v>
      </c>
      <c r="Z120" s="97">
        <f t="shared" si="26"/>
        <v>0.25</v>
      </c>
      <c r="AA120" s="286">
        <f t="shared" si="29"/>
        <v>0.25</v>
      </c>
      <c r="AB120" s="278"/>
      <c r="AE120" s="278"/>
    </row>
    <row r="121" spans="1:37" ht="15" customHeight="1" x14ac:dyDescent="0.25">
      <c r="A121" s="142">
        <f t="shared" si="27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30"/>
        <v>574</v>
      </c>
      <c r="H121" s="97">
        <f t="shared" si="31"/>
        <v>1228.934</v>
      </c>
      <c r="I121" s="10">
        <v>1</v>
      </c>
      <c r="J121" s="11">
        <v>533</v>
      </c>
      <c r="K121" s="11">
        <f t="shared" si="32"/>
        <v>533</v>
      </c>
      <c r="L121" s="102">
        <f t="shared" si="33"/>
        <v>1141.153</v>
      </c>
      <c r="M121" s="12">
        <v>216</v>
      </c>
      <c r="N121" s="97">
        <f t="shared" si="34"/>
        <v>462.45600000000002</v>
      </c>
      <c r="O121" s="20">
        <v>88.6</v>
      </c>
      <c r="P121" s="13">
        <v>92.6</v>
      </c>
      <c r="Q121" s="11">
        <v>98</v>
      </c>
      <c r="R121" s="11">
        <f t="shared" si="35"/>
        <v>40.816326530612244</v>
      </c>
      <c r="S121" s="97">
        <f t="shared" si="28"/>
        <v>87.387755102040813</v>
      </c>
      <c r="T121" s="10">
        <v>1</v>
      </c>
      <c r="U121" s="13">
        <v>1.6</v>
      </c>
      <c r="V121" s="13">
        <f t="shared" si="36"/>
        <v>1.6</v>
      </c>
      <c r="W121" s="97">
        <f t="shared" si="37"/>
        <v>3.4256000000000002</v>
      </c>
      <c r="X121" s="131" t="s">
        <v>54</v>
      </c>
      <c r="Y121" s="13">
        <v>0.5</v>
      </c>
      <c r="Z121" s="97">
        <f t="shared" si="26"/>
        <v>0.22775000000000001</v>
      </c>
      <c r="AA121" s="286">
        <f t="shared" si="29"/>
        <v>1.0705</v>
      </c>
      <c r="AB121" s="278"/>
      <c r="AE121" s="278"/>
    </row>
    <row r="122" spans="1:37" ht="15" customHeight="1" x14ac:dyDescent="0.25">
      <c r="A122" s="142">
        <f t="shared" si="27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30"/>
        <v>1123</v>
      </c>
      <c r="H122" s="97">
        <f t="shared" si="31"/>
        <v>2631.1889999999999</v>
      </c>
      <c r="I122" s="10">
        <v>1</v>
      </c>
      <c r="J122" s="11">
        <v>1116</v>
      </c>
      <c r="K122" s="11">
        <f t="shared" si="32"/>
        <v>1116</v>
      </c>
      <c r="L122" s="102">
        <f t="shared" si="33"/>
        <v>2614.788</v>
      </c>
      <c r="M122" s="12">
        <v>455</v>
      </c>
      <c r="N122" s="97">
        <f t="shared" si="34"/>
        <v>1066.0650000000001</v>
      </c>
      <c r="O122" s="20">
        <v>89.8</v>
      </c>
      <c r="P122" s="13">
        <v>98.9</v>
      </c>
      <c r="Q122" s="11">
        <v>97</v>
      </c>
      <c r="R122" s="11">
        <f t="shared" si="35"/>
        <v>93.814432989690815</v>
      </c>
      <c r="S122" s="97">
        <f t="shared" si="28"/>
        <v>219.80721649484556</v>
      </c>
      <c r="T122" s="10">
        <v>1</v>
      </c>
      <c r="U122" s="13">
        <v>2.4</v>
      </c>
      <c r="V122" s="13">
        <f t="shared" si="36"/>
        <v>2.4</v>
      </c>
      <c r="W122" s="97">
        <f t="shared" si="37"/>
        <v>5.6231999999999998</v>
      </c>
      <c r="X122" s="131"/>
      <c r="Y122" s="13">
        <v>0.9</v>
      </c>
      <c r="Z122" s="97">
        <f t="shared" si="26"/>
        <v>2.1087000000000002</v>
      </c>
      <c r="AA122" s="286">
        <f t="shared" si="29"/>
        <v>2.1087000000000002</v>
      </c>
      <c r="AB122" s="278"/>
      <c r="AE122" s="278"/>
    </row>
    <row r="123" spans="1:37" ht="15" customHeight="1" x14ac:dyDescent="0.25">
      <c r="A123" s="142">
        <f t="shared" si="27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30"/>
        <v>1670</v>
      </c>
      <c r="H123" s="97">
        <f t="shared" si="31"/>
        <v>4028.04</v>
      </c>
      <c r="I123" s="10">
        <v>2</v>
      </c>
      <c r="J123" s="11">
        <v>828</v>
      </c>
      <c r="K123" s="11">
        <f t="shared" si="32"/>
        <v>1656</v>
      </c>
      <c r="L123" s="102">
        <f t="shared" si="33"/>
        <v>3994.2719999999999</v>
      </c>
      <c r="M123" s="12">
        <v>534</v>
      </c>
      <c r="N123" s="97">
        <f t="shared" si="34"/>
        <v>1288.008</v>
      </c>
      <c r="O123" s="20">
        <v>89</v>
      </c>
      <c r="P123" s="13">
        <v>97.5</v>
      </c>
      <c r="Q123" s="11">
        <v>100</v>
      </c>
      <c r="R123" s="11">
        <f t="shared" si="35"/>
        <v>85</v>
      </c>
      <c r="S123" s="97">
        <f t="shared" si="28"/>
        <v>205.02</v>
      </c>
      <c r="T123" s="10">
        <v>1</v>
      </c>
      <c r="U123" s="13">
        <v>1.4</v>
      </c>
      <c r="V123" s="13">
        <f t="shared" si="36"/>
        <v>1.4</v>
      </c>
      <c r="W123" s="97">
        <f t="shared" si="37"/>
        <v>3.3767999999999998</v>
      </c>
      <c r="X123" s="131"/>
      <c r="Y123" s="13">
        <v>1.2</v>
      </c>
      <c r="Z123" s="97">
        <f t="shared" si="26"/>
        <v>2.8944000000000001</v>
      </c>
      <c r="AA123" s="286">
        <f t="shared" si="29"/>
        <v>2.8944000000000001</v>
      </c>
      <c r="AB123" s="278"/>
      <c r="AE123" s="278"/>
    </row>
    <row r="124" spans="1:37" ht="15" customHeight="1" x14ac:dyDescent="0.25">
      <c r="A124" s="142">
        <f t="shared" si="27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30"/>
        <v>1064</v>
      </c>
      <c r="H124" s="97">
        <f t="shared" si="31"/>
        <v>2527</v>
      </c>
      <c r="I124" s="10">
        <v>2</v>
      </c>
      <c r="J124" s="11">
        <v>490</v>
      </c>
      <c r="K124" s="11">
        <f t="shared" si="32"/>
        <v>980</v>
      </c>
      <c r="L124" s="102">
        <f t="shared" si="33"/>
        <v>2327.5</v>
      </c>
      <c r="M124" s="12">
        <v>380</v>
      </c>
      <c r="N124" s="97">
        <f t="shared" si="34"/>
        <v>902.5</v>
      </c>
      <c r="O124" s="20">
        <v>89.6</v>
      </c>
      <c r="P124" s="13">
        <v>98.3</v>
      </c>
      <c r="Q124" s="11">
        <v>94</v>
      </c>
      <c r="R124" s="11">
        <f t="shared" si="35"/>
        <v>92.553191489361737</v>
      </c>
      <c r="S124" s="97">
        <f t="shared" si="28"/>
        <v>219.81382978723414</v>
      </c>
      <c r="T124" s="10">
        <v>1</v>
      </c>
      <c r="U124" s="13">
        <v>1.6</v>
      </c>
      <c r="V124" s="13">
        <f t="shared" si="36"/>
        <v>1.6</v>
      </c>
      <c r="W124" s="97">
        <f t="shared" si="37"/>
        <v>3.8</v>
      </c>
      <c r="X124" s="131"/>
      <c r="Y124" s="13">
        <v>1</v>
      </c>
      <c r="Z124" s="97">
        <f t="shared" si="26"/>
        <v>2.375</v>
      </c>
      <c r="AA124" s="286">
        <f t="shared" si="29"/>
        <v>2.375</v>
      </c>
      <c r="AB124" s="278"/>
      <c r="AC124" s="3"/>
      <c r="AD124" s="3"/>
      <c r="AE124" s="278"/>
      <c r="AF124" s="3"/>
      <c r="AG124" s="3"/>
      <c r="AH124" s="3"/>
      <c r="AI124" s="3"/>
      <c r="AJ124" s="3"/>
      <c r="AK124" s="3"/>
    </row>
    <row r="125" spans="1:37" ht="15" customHeight="1" x14ac:dyDescent="0.25">
      <c r="A125" s="142">
        <f t="shared" si="27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30"/>
        <v>502</v>
      </c>
      <c r="H125" s="97">
        <f t="shared" si="31"/>
        <v>960.32600000000002</v>
      </c>
      <c r="I125" s="10">
        <v>1</v>
      </c>
      <c r="J125" s="11">
        <v>412</v>
      </c>
      <c r="K125" s="11">
        <f t="shared" si="32"/>
        <v>412</v>
      </c>
      <c r="L125" s="102">
        <f t="shared" si="33"/>
        <v>788.15599999999995</v>
      </c>
      <c r="M125" s="12">
        <v>113</v>
      </c>
      <c r="N125" s="97">
        <f t="shared" si="34"/>
        <v>216.16900000000001</v>
      </c>
      <c r="O125" s="20">
        <v>88.6</v>
      </c>
      <c r="P125" s="13">
        <v>95.3</v>
      </c>
      <c r="Q125" s="11">
        <v>88</v>
      </c>
      <c r="R125" s="11">
        <f t="shared" si="35"/>
        <v>76.136363636363669</v>
      </c>
      <c r="S125" s="97">
        <f t="shared" si="28"/>
        <v>145.6488636363637</v>
      </c>
      <c r="T125" s="10">
        <v>1</v>
      </c>
      <c r="U125" s="13">
        <v>0.97</v>
      </c>
      <c r="V125" s="13">
        <f t="shared" si="36"/>
        <v>0.97</v>
      </c>
      <c r="W125" s="97">
        <f t="shared" si="37"/>
        <v>1.85561</v>
      </c>
      <c r="X125" s="131"/>
      <c r="Y125" s="13">
        <v>1.6</v>
      </c>
      <c r="Z125" s="97">
        <f t="shared" si="26"/>
        <v>3.0608</v>
      </c>
      <c r="AA125" s="286">
        <f t="shared" si="29"/>
        <v>3.0608</v>
      </c>
      <c r="AB125" s="278"/>
      <c r="AE125" s="278"/>
    </row>
    <row r="126" spans="1:37" ht="15" customHeight="1" x14ac:dyDescent="0.25">
      <c r="A126" s="142">
        <f t="shared" si="27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30"/>
        <v>499</v>
      </c>
      <c r="H126" s="97">
        <f t="shared" si="31"/>
        <v>545.90599999999995</v>
      </c>
      <c r="I126" s="10">
        <v>1</v>
      </c>
      <c r="J126" s="11">
        <v>289</v>
      </c>
      <c r="K126" s="11">
        <f t="shared" si="32"/>
        <v>289</v>
      </c>
      <c r="L126" s="102">
        <f t="shared" si="33"/>
        <v>316.166</v>
      </c>
      <c r="M126" s="12">
        <v>80</v>
      </c>
      <c r="N126" s="97">
        <f t="shared" si="34"/>
        <v>87.52</v>
      </c>
      <c r="O126" s="20">
        <v>89.4</v>
      </c>
      <c r="P126" s="13">
        <v>101</v>
      </c>
      <c r="Q126" s="11">
        <v>92</v>
      </c>
      <c r="R126" s="11">
        <f t="shared" si="35"/>
        <v>126.08695652173907</v>
      </c>
      <c r="S126" s="97">
        <f t="shared" si="28"/>
        <v>137.93913043478253</v>
      </c>
      <c r="T126" s="10">
        <v>1</v>
      </c>
      <c r="U126" s="13">
        <v>1.8</v>
      </c>
      <c r="V126" s="13">
        <f t="shared" si="36"/>
        <v>1.8</v>
      </c>
      <c r="W126" s="97">
        <f t="shared" si="37"/>
        <v>1.9692000000000001</v>
      </c>
      <c r="X126" s="131"/>
      <c r="Y126" s="13">
        <v>1.1000000000000001</v>
      </c>
      <c r="Z126" s="97">
        <f t="shared" si="26"/>
        <v>1.2034</v>
      </c>
      <c r="AA126" s="286">
        <f t="shared" si="29"/>
        <v>1.2034</v>
      </c>
      <c r="AB126" s="278"/>
      <c r="AE126" s="278"/>
    </row>
    <row r="127" spans="1:37" ht="15" customHeight="1" x14ac:dyDescent="0.25">
      <c r="A127" s="142">
        <f t="shared" si="27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30"/>
        <v>420</v>
      </c>
      <c r="H127" s="97">
        <f t="shared" si="31"/>
        <v>1068.06</v>
      </c>
      <c r="I127" s="10">
        <v>1</v>
      </c>
      <c r="J127" s="11">
        <v>331</v>
      </c>
      <c r="K127" s="11">
        <f t="shared" si="32"/>
        <v>331</v>
      </c>
      <c r="L127" s="102">
        <f t="shared" si="33"/>
        <v>841.73299999999995</v>
      </c>
      <c r="M127" s="12">
        <v>106</v>
      </c>
      <c r="N127" s="97">
        <f t="shared" si="34"/>
        <v>269.55799999999999</v>
      </c>
      <c r="O127" s="20">
        <v>90.9</v>
      </c>
      <c r="P127" s="13">
        <v>97.5</v>
      </c>
      <c r="Q127" s="11">
        <v>80</v>
      </c>
      <c r="R127" s="11">
        <f t="shared" si="35"/>
        <v>82.499999999999929</v>
      </c>
      <c r="S127" s="97">
        <f t="shared" si="28"/>
        <v>209.79749999999981</v>
      </c>
      <c r="T127" s="10">
        <v>1</v>
      </c>
      <c r="U127" s="13">
        <v>1.7</v>
      </c>
      <c r="V127" s="13">
        <f t="shared" si="36"/>
        <v>1.7</v>
      </c>
      <c r="W127" s="97">
        <f t="shared" si="37"/>
        <v>4.3230999999999993</v>
      </c>
      <c r="X127" s="131"/>
      <c r="Y127" s="13">
        <v>0.8</v>
      </c>
      <c r="Z127" s="97">
        <f t="shared" si="26"/>
        <v>2.0344000000000002</v>
      </c>
      <c r="AA127" s="286">
        <f t="shared" si="29"/>
        <v>2.0344000000000002</v>
      </c>
      <c r="AB127" s="278"/>
      <c r="AE127" s="278"/>
    </row>
    <row r="128" spans="1:37" ht="15" customHeight="1" x14ac:dyDescent="0.25">
      <c r="A128" s="142">
        <f t="shared" si="27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30"/>
        <v>991</v>
      </c>
      <c r="H128" s="97">
        <f t="shared" si="31"/>
        <v>2706.4209999999998</v>
      </c>
      <c r="I128" s="10">
        <v>1</v>
      </c>
      <c r="J128" s="11">
        <v>983</v>
      </c>
      <c r="K128" s="11">
        <f t="shared" si="32"/>
        <v>983</v>
      </c>
      <c r="L128" s="102">
        <f t="shared" si="33"/>
        <v>2684.5729999999999</v>
      </c>
      <c r="M128" s="12">
        <v>339</v>
      </c>
      <c r="N128" s="97">
        <f t="shared" si="34"/>
        <v>925.80899999999997</v>
      </c>
      <c r="O128" s="20">
        <v>88.5</v>
      </c>
      <c r="P128" s="13">
        <v>99.7</v>
      </c>
      <c r="Q128" s="11">
        <v>92</v>
      </c>
      <c r="R128" s="11">
        <f t="shared" si="35"/>
        <v>121.73913043478265</v>
      </c>
      <c r="S128" s="97">
        <f t="shared" si="28"/>
        <v>332.46956521739139</v>
      </c>
      <c r="T128" s="10">
        <v>1</v>
      </c>
      <c r="U128" s="13">
        <v>2</v>
      </c>
      <c r="V128" s="13">
        <f t="shared" si="36"/>
        <v>2</v>
      </c>
      <c r="W128" s="97">
        <f t="shared" si="37"/>
        <v>5.4619999999999997</v>
      </c>
      <c r="X128" s="131"/>
      <c r="Y128" s="203">
        <v>1</v>
      </c>
      <c r="Z128" s="97">
        <f t="shared" si="26"/>
        <v>2.7309999999999999</v>
      </c>
      <c r="AA128" s="286">
        <f t="shared" si="29"/>
        <v>2.7309999999999999</v>
      </c>
      <c r="AB128" s="278"/>
      <c r="AE128" s="278"/>
    </row>
    <row r="129" spans="1:37" ht="15" customHeight="1" x14ac:dyDescent="0.25">
      <c r="A129" s="142">
        <f t="shared" si="27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30"/>
        <v>1342</v>
      </c>
      <c r="H129" s="97">
        <f t="shared" si="31"/>
        <v>3521.4079999999999</v>
      </c>
      <c r="I129" s="10">
        <v>2</v>
      </c>
      <c r="J129" s="11">
        <v>663</v>
      </c>
      <c r="K129" s="11">
        <f t="shared" si="32"/>
        <v>1326</v>
      </c>
      <c r="L129" s="102">
        <f t="shared" si="33"/>
        <v>3479.424</v>
      </c>
      <c r="M129" s="12">
        <v>386</v>
      </c>
      <c r="N129" s="97">
        <f t="shared" si="34"/>
        <v>1012.864</v>
      </c>
      <c r="O129" s="20">
        <v>89.1</v>
      </c>
      <c r="P129" s="13">
        <v>101.4</v>
      </c>
      <c r="Q129" s="11">
        <v>95</v>
      </c>
      <c r="R129" s="11">
        <f t="shared" si="35"/>
        <v>129.47368421052644</v>
      </c>
      <c r="S129" s="97">
        <f t="shared" si="28"/>
        <v>339.73894736842135</v>
      </c>
      <c r="T129" s="10">
        <v>1</v>
      </c>
      <c r="U129" s="13">
        <v>1.5</v>
      </c>
      <c r="V129" s="13">
        <f t="shared" si="36"/>
        <v>1.5</v>
      </c>
      <c r="W129" s="97">
        <f t="shared" si="37"/>
        <v>3.9359999999999999</v>
      </c>
      <c r="X129" s="131"/>
      <c r="Y129" s="203">
        <v>0.9</v>
      </c>
      <c r="Z129" s="97">
        <f t="shared" si="26"/>
        <v>2.3615999999999997</v>
      </c>
      <c r="AA129" s="286">
        <f t="shared" si="29"/>
        <v>2.3615999999999997</v>
      </c>
      <c r="AB129" s="278"/>
      <c r="AE129" s="278"/>
    </row>
    <row r="130" spans="1:37" ht="15" customHeight="1" x14ac:dyDescent="0.25">
      <c r="A130" s="142">
        <f t="shared" si="27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30"/>
        <v>581</v>
      </c>
      <c r="H130" s="97">
        <f t="shared" si="31"/>
        <v>1524.5440000000001</v>
      </c>
      <c r="I130" s="10">
        <v>1</v>
      </c>
      <c r="J130" s="11">
        <v>544</v>
      </c>
      <c r="K130" s="11">
        <f t="shared" si="32"/>
        <v>544</v>
      </c>
      <c r="L130" s="102">
        <f t="shared" si="33"/>
        <v>1427.4559999999999</v>
      </c>
      <c r="M130" s="12">
        <v>139</v>
      </c>
      <c r="N130" s="97">
        <f t="shared" si="34"/>
        <v>364.73599999999999</v>
      </c>
      <c r="O130" s="20">
        <v>90.7</v>
      </c>
      <c r="P130" s="13">
        <v>95.3</v>
      </c>
      <c r="Q130" s="11">
        <v>97</v>
      </c>
      <c r="R130" s="11">
        <f t="shared" si="35"/>
        <v>47.422680412371079</v>
      </c>
      <c r="S130" s="97">
        <f t="shared" si="28"/>
        <v>124.43711340206171</v>
      </c>
      <c r="T130" s="10">
        <v>1</v>
      </c>
      <c r="U130" s="13">
        <v>1.2</v>
      </c>
      <c r="V130" s="13">
        <f t="shared" si="36"/>
        <v>1.2</v>
      </c>
      <c r="W130" s="97">
        <f t="shared" si="37"/>
        <v>3.1487999999999996</v>
      </c>
      <c r="X130" s="131"/>
      <c r="Y130" s="203">
        <v>0.8</v>
      </c>
      <c r="Z130" s="97">
        <f t="shared" si="26"/>
        <v>2.0992000000000002</v>
      </c>
      <c r="AA130" s="286">
        <f t="shared" si="29"/>
        <v>2.0992000000000002</v>
      </c>
      <c r="AB130" s="278"/>
      <c r="AE130" s="278"/>
    </row>
    <row r="131" spans="1:37" ht="15" customHeight="1" x14ac:dyDescent="0.25">
      <c r="A131" s="142">
        <f t="shared" si="27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30"/>
        <v>481</v>
      </c>
      <c r="H131" s="97">
        <f t="shared" si="31"/>
        <v>1139.008</v>
      </c>
      <c r="I131" s="10">
        <v>1</v>
      </c>
      <c r="J131" s="11">
        <v>438</v>
      </c>
      <c r="K131" s="11">
        <f t="shared" si="32"/>
        <v>438</v>
      </c>
      <c r="L131" s="102">
        <f t="shared" si="33"/>
        <v>1037.184</v>
      </c>
      <c r="M131" s="12">
        <v>103</v>
      </c>
      <c r="N131" s="97">
        <f t="shared" si="34"/>
        <v>243.904</v>
      </c>
      <c r="O131" s="20">
        <v>89.2</v>
      </c>
      <c r="P131" s="13">
        <v>93.8</v>
      </c>
      <c r="Q131" s="11">
        <v>91</v>
      </c>
      <c r="R131" s="11">
        <f t="shared" si="35"/>
        <v>50.549450549450491</v>
      </c>
      <c r="S131" s="97">
        <f t="shared" si="28"/>
        <v>119.70109890109877</v>
      </c>
      <c r="T131" s="10">
        <v>1</v>
      </c>
      <c r="U131" s="13">
        <v>1.4</v>
      </c>
      <c r="V131" s="13">
        <f t="shared" si="36"/>
        <v>1.4</v>
      </c>
      <c r="W131" s="97">
        <f t="shared" si="37"/>
        <v>3.3151999999999999</v>
      </c>
      <c r="X131" s="131"/>
      <c r="Y131" s="203">
        <v>0.9</v>
      </c>
      <c r="Z131" s="97">
        <f t="shared" si="26"/>
        <v>2.1312000000000002</v>
      </c>
      <c r="AA131" s="286">
        <f t="shared" si="29"/>
        <v>2.1312000000000002</v>
      </c>
      <c r="AB131" s="278"/>
      <c r="AC131" s="3"/>
      <c r="AD131" s="3"/>
      <c r="AE131" s="278"/>
      <c r="AF131" s="3"/>
      <c r="AG131" s="3"/>
      <c r="AH131" s="3"/>
      <c r="AI131" s="3"/>
      <c r="AJ131" s="3"/>
      <c r="AK131" s="3"/>
    </row>
    <row r="132" spans="1:37" ht="15" customHeight="1" x14ac:dyDescent="0.25">
      <c r="A132" s="142">
        <f t="shared" si="27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30"/>
        <v>544</v>
      </c>
      <c r="H132" s="97">
        <f t="shared" si="31"/>
        <v>1137.5039999999999</v>
      </c>
      <c r="I132" s="10">
        <v>1</v>
      </c>
      <c r="J132" s="11">
        <v>465</v>
      </c>
      <c r="K132" s="11">
        <f t="shared" si="32"/>
        <v>465</v>
      </c>
      <c r="L132" s="102">
        <f t="shared" si="33"/>
        <v>972.31500000000005</v>
      </c>
      <c r="M132" s="12">
        <v>97</v>
      </c>
      <c r="N132" s="97">
        <f t="shared" si="34"/>
        <v>202.827</v>
      </c>
      <c r="O132" s="20">
        <v>89.7</v>
      </c>
      <c r="P132" s="13">
        <v>99</v>
      </c>
      <c r="Q132" s="11">
        <v>90</v>
      </c>
      <c r="R132" s="11">
        <f t="shared" si="35"/>
        <v>103.33333333333329</v>
      </c>
      <c r="S132" s="97">
        <f t="shared" si="28"/>
        <v>216.06999999999991</v>
      </c>
      <c r="T132" s="10">
        <v>1</v>
      </c>
      <c r="U132" s="13">
        <v>2.2000000000000002</v>
      </c>
      <c r="V132" s="13">
        <f t="shared" si="36"/>
        <v>2.2000000000000002</v>
      </c>
      <c r="W132" s="97">
        <f t="shared" si="37"/>
        <v>4.600200000000001</v>
      </c>
      <c r="X132" s="131"/>
      <c r="Y132" s="203">
        <v>1.2</v>
      </c>
      <c r="Z132" s="97">
        <f t="shared" si="26"/>
        <v>2.5091999999999999</v>
      </c>
      <c r="AA132" s="286">
        <f t="shared" si="29"/>
        <v>2.5091999999999999</v>
      </c>
      <c r="AB132" s="278"/>
      <c r="AC132" s="1"/>
      <c r="AD132" s="1"/>
      <c r="AE132" s="278"/>
      <c r="AF132" s="1"/>
      <c r="AG132" s="1"/>
      <c r="AH132" s="1"/>
      <c r="AI132" s="1"/>
      <c r="AJ132" s="1"/>
      <c r="AK132" s="1"/>
    </row>
    <row r="133" spans="1:37" s="232" customFormat="1" ht="15" customHeight="1" x14ac:dyDescent="0.25">
      <c r="A133" s="142">
        <f t="shared" si="27"/>
        <v>42855</v>
      </c>
      <c r="B133" s="236">
        <v>1261</v>
      </c>
      <c r="C133" s="222">
        <v>18.04</v>
      </c>
      <c r="D133" s="223">
        <v>7.65</v>
      </c>
      <c r="E133" s="224">
        <v>1</v>
      </c>
      <c r="F133" s="225">
        <v>541</v>
      </c>
      <c r="G133" s="226">
        <f t="shared" si="30"/>
        <v>541</v>
      </c>
      <c r="H133" s="227">
        <f t="shared" si="31"/>
        <v>682.20100000000002</v>
      </c>
      <c r="I133" s="224">
        <v>1</v>
      </c>
      <c r="J133" s="225">
        <v>423</v>
      </c>
      <c r="K133" s="225">
        <f t="shared" si="32"/>
        <v>423</v>
      </c>
      <c r="L133" s="228">
        <f t="shared" si="33"/>
        <v>533.40300000000002</v>
      </c>
      <c r="M133" s="229">
        <v>85</v>
      </c>
      <c r="N133" s="227">
        <f t="shared" si="34"/>
        <v>107.185</v>
      </c>
      <c r="O133" s="230">
        <v>89.3</v>
      </c>
      <c r="P133" s="226">
        <v>98.7</v>
      </c>
      <c r="Q133" s="225">
        <v>99</v>
      </c>
      <c r="R133" s="225">
        <f t="shared" si="35"/>
        <v>94.949494949495005</v>
      </c>
      <c r="S133" s="227">
        <f t="shared" si="28"/>
        <v>119.7313131313132</v>
      </c>
      <c r="T133" s="224">
        <v>1</v>
      </c>
      <c r="U133" s="226">
        <v>2.9</v>
      </c>
      <c r="V133" s="226">
        <f t="shared" si="36"/>
        <v>2.9</v>
      </c>
      <c r="W133" s="227">
        <f t="shared" si="37"/>
        <v>3.6569000000000003</v>
      </c>
      <c r="X133" s="231"/>
      <c r="Y133" s="244">
        <v>1</v>
      </c>
      <c r="Z133" s="97">
        <f t="shared" si="26"/>
        <v>1.2609999999999999</v>
      </c>
      <c r="AA133" s="286">
        <f t="shared" si="29"/>
        <v>1.2609999999999999</v>
      </c>
      <c r="AB133" s="278"/>
      <c r="AC133" s="245"/>
      <c r="AD133" s="245"/>
      <c r="AE133" s="278"/>
      <c r="AF133" s="245"/>
      <c r="AG133" s="245"/>
      <c r="AH133" s="245"/>
      <c r="AI133" s="245"/>
      <c r="AJ133" s="245"/>
      <c r="AK133" s="245"/>
    </row>
    <row r="134" spans="1:37" ht="15" customHeight="1" x14ac:dyDescent="0.2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30"/>
        <v>497</v>
      </c>
      <c r="H134" s="97">
        <f t="shared" si="31"/>
        <v>656.04</v>
      </c>
      <c r="I134" s="10">
        <v>1</v>
      </c>
      <c r="J134" s="11">
        <v>260</v>
      </c>
      <c r="K134" s="11">
        <f t="shared" si="32"/>
        <v>260</v>
      </c>
      <c r="L134" s="102">
        <f t="shared" si="33"/>
        <v>343.2</v>
      </c>
      <c r="M134" s="12">
        <v>80</v>
      </c>
      <c r="N134" s="97">
        <f t="shared" si="34"/>
        <v>105.6</v>
      </c>
      <c r="O134" s="20">
        <v>87.1</v>
      </c>
      <c r="P134" s="13">
        <v>102.5</v>
      </c>
      <c r="Q134" s="11">
        <v>89</v>
      </c>
      <c r="R134" s="11">
        <f t="shared" si="35"/>
        <v>173.03370786516859</v>
      </c>
      <c r="S134" s="97">
        <f t="shared" si="28"/>
        <v>228.40449438202253</v>
      </c>
      <c r="T134" s="10">
        <v>1</v>
      </c>
      <c r="U134" s="13">
        <v>2.5</v>
      </c>
      <c r="V134" s="13">
        <f t="shared" si="36"/>
        <v>2.5</v>
      </c>
      <c r="W134" s="97">
        <f t="shared" si="37"/>
        <v>3.3</v>
      </c>
      <c r="X134" s="131"/>
      <c r="Y134" s="203">
        <v>0.4</v>
      </c>
      <c r="Z134" s="97">
        <f t="shared" si="26"/>
        <v>0.52800000000000002</v>
      </c>
      <c r="AA134" s="286">
        <f t="shared" si="29"/>
        <v>0.52800000000000002</v>
      </c>
      <c r="AB134" s="278"/>
      <c r="AC134" s="1"/>
      <c r="AD134" s="1"/>
      <c r="AE134" s="278"/>
      <c r="AF134" s="1"/>
      <c r="AG134" s="1"/>
      <c r="AH134" s="1"/>
      <c r="AI134" s="1"/>
      <c r="AJ134" s="1"/>
      <c r="AK134" s="1"/>
    </row>
    <row r="135" spans="1:37" ht="15" customHeight="1" x14ac:dyDescent="0.25">
      <c r="A135" s="142">
        <f t="shared" si="27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30"/>
        <v>1424</v>
      </c>
      <c r="H135" s="97">
        <f t="shared" si="31"/>
        <v>3562.848</v>
      </c>
      <c r="I135" s="10">
        <v>2</v>
      </c>
      <c r="J135" s="11">
        <v>640</v>
      </c>
      <c r="K135" s="11">
        <f t="shared" si="32"/>
        <v>1280</v>
      </c>
      <c r="L135" s="102">
        <f t="shared" si="33"/>
        <v>3202.56</v>
      </c>
      <c r="M135" s="12">
        <v>464</v>
      </c>
      <c r="N135" s="97">
        <f t="shared" si="34"/>
        <v>1160.9280000000001</v>
      </c>
      <c r="O135" s="20">
        <v>90.3</v>
      </c>
      <c r="P135" s="13">
        <v>105.3</v>
      </c>
      <c r="Q135" s="11">
        <v>94.5</v>
      </c>
      <c r="R135" s="11">
        <f t="shared" si="35"/>
        <v>158.73015873015873</v>
      </c>
      <c r="S135" s="97">
        <f t="shared" si="28"/>
        <v>397.14285714285717</v>
      </c>
      <c r="T135" s="10">
        <v>1</v>
      </c>
      <c r="U135" s="13">
        <v>2.5</v>
      </c>
      <c r="V135" s="13">
        <f t="shared" si="36"/>
        <v>2.5</v>
      </c>
      <c r="W135" s="97">
        <f t="shared" si="37"/>
        <v>6.2549999999999999</v>
      </c>
      <c r="X135" s="131" t="s">
        <v>54</v>
      </c>
      <c r="Y135" s="203">
        <v>0.1</v>
      </c>
      <c r="Z135" s="97">
        <f t="shared" si="26"/>
        <v>4.5550000000000007E-2</v>
      </c>
      <c r="AA135" s="286">
        <f t="shared" si="29"/>
        <v>0.25020000000000003</v>
      </c>
      <c r="AB135" s="278"/>
      <c r="AE135" s="278"/>
    </row>
    <row r="136" spans="1:37" ht="15" customHeight="1" x14ac:dyDescent="0.25">
      <c r="A136" s="142">
        <f t="shared" si="27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30"/>
        <v>1496</v>
      </c>
      <c r="H136" s="97">
        <f t="shared" si="31"/>
        <v>3647.248</v>
      </c>
      <c r="I136" s="10">
        <v>2</v>
      </c>
      <c r="J136" s="11">
        <v>667</v>
      </c>
      <c r="K136" s="11">
        <f t="shared" si="32"/>
        <v>1334</v>
      </c>
      <c r="L136" s="102">
        <f t="shared" si="33"/>
        <v>3252.2919999999999</v>
      </c>
      <c r="M136" s="12">
        <v>438</v>
      </c>
      <c r="N136" s="97">
        <f t="shared" si="34"/>
        <v>1067.8440000000001</v>
      </c>
      <c r="O136" s="20">
        <v>88</v>
      </c>
      <c r="P136" s="13">
        <v>102.3</v>
      </c>
      <c r="Q136" s="11">
        <v>91</v>
      </c>
      <c r="R136" s="11">
        <f t="shared" si="35"/>
        <v>157.14285714285711</v>
      </c>
      <c r="S136" s="97">
        <f t="shared" si="28"/>
        <v>383.11428571428564</v>
      </c>
      <c r="T136" s="10">
        <v>1</v>
      </c>
      <c r="U136" s="13">
        <v>2.2000000000000002</v>
      </c>
      <c r="V136" s="13">
        <f t="shared" si="36"/>
        <v>2.2000000000000002</v>
      </c>
      <c r="W136" s="97">
        <f t="shared" si="37"/>
        <v>5.3635999999999999</v>
      </c>
      <c r="X136" s="131" t="s">
        <v>54</v>
      </c>
      <c r="Y136" s="203">
        <v>0.1</v>
      </c>
      <c r="Z136" s="97">
        <f t="shared" si="26"/>
        <v>4.5550000000000007E-2</v>
      </c>
      <c r="AA136" s="286">
        <f t="shared" si="29"/>
        <v>0.24380000000000002</v>
      </c>
      <c r="AB136" s="278"/>
      <c r="AC136" s="1"/>
      <c r="AD136" s="1"/>
      <c r="AE136" s="278"/>
      <c r="AF136" s="1"/>
      <c r="AG136" s="1"/>
      <c r="AH136" s="1"/>
      <c r="AI136" s="1"/>
      <c r="AJ136" s="1"/>
      <c r="AK136" s="1"/>
    </row>
    <row r="137" spans="1:37" ht="15" customHeight="1" x14ac:dyDescent="0.25">
      <c r="A137" s="142">
        <f t="shared" si="27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30"/>
        <v>754</v>
      </c>
      <c r="H137" s="97">
        <f t="shared" si="31"/>
        <v>1992.8219999999999</v>
      </c>
      <c r="I137" s="10">
        <v>1</v>
      </c>
      <c r="J137" s="11">
        <v>733</v>
      </c>
      <c r="K137" s="11">
        <f t="shared" si="32"/>
        <v>733</v>
      </c>
      <c r="L137" s="102">
        <f t="shared" si="33"/>
        <v>1937.319</v>
      </c>
      <c r="M137" s="12">
        <v>244</v>
      </c>
      <c r="N137" s="97">
        <f t="shared" si="34"/>
        <v>644.89200000000005</v>
      </c>
      <c r="O137" s="20">
        <v>88</v>
      </c>
      <c r="P137" s="13">
        <v>98.8</v>
      </c>
      <c r="Q137" s="11">
        <v>100</v>
      </c>
      <c r="R137" s="11">
        <f t="shared" si="35"/>
        <v>107.99999999999996</v>
      </c>
      <c r="S137" s="97">
        <f t="shared" si="28"/>
        <v>285.4439999999999</v>
      </c>
      <c r="T137" s="10">
        <v>1</v>
      </c>
      <c r="U137" s="13">
        <v>1.9</v>
      </c>
      <c r="V137" s="13">
        <f t="shared" si="36"/>
        <v>1.9</v>
      </c>
      <c r="W137" s="97">
        <f t="shared" si="37"/>
        <v>5.0217000000000001</v>
      </c>
      <c r="X137" s="131"/>
      <c r="Y137" s="203">
        <v>1.9</v>
      </c>
      <c r="Z137" s="97">
        <f t="shared" si="26"/>
        <v>5.0217000000000001</v>
      </c>
      <c r="AA137" s="286">
        <f t="shared" si="29"/>
        <v>5.0217000000000001</v>
      </c>
      <c r="AB137" s="278"/>
      <c r="AC137" s="4"/>
      <c r="AD137" s="4"/>
      <c r="AE137" s="278"/>
      <c r="AF137" s="4"/>
      <c r="AG137" s="4"/>
      <c r="AH137" s="4"/>
      <c r="AI137" s="4"/>
      <c r="AJ137" s="4"/>
      <c r="AK137" s="4"/>
    </row>
    <row r="138" spans="1:37" ht="15" customHeight="1" x14ac:dyDescent="0.25">
      <c r="A138" s="142">
        <f t="shared" si="27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30"/>
        <v>859</v>
      </c>
      <c r="H138" s="97">
        <f t="shared" si="31"/>
        <v>2135.4740000000002</v>
      </c>
      <c r="I138" s="10">
        <v>1</v>
      </c>
      <c r="J138" s="11">
        <v>791</v>
      </c>
      <c r="K138" s="11">
        <f t="shared" si="32"/>
        <v>791</v>
      </c>
      <c r="L138" s="102">
        <f t="shared" si="33"/>
        <v>1966.4259999999999</v>
      </c>
      <c r="M138" s="12">
        <v>273</v>
      </c>
      <c r="N138" s="97">
        <f t="shared" si="34"/>
        <v>678.678</v>
      </c>
      <c r="O138" s="20">
        <v>88</v>
      </c>
      <c r="P138" s="13">
        <v>96.2</v>
      </c>
      <c r="Q138" s="11">
        <v>85</v>
      </c>
      <c r="R138" s="11">
        <f t="shared" si="35"/>
        <v>96.470588235294159</v>
      </c>
      <c r="S138" s="97">
        <f t="shared" si="28"/>
        <v>239.82588235294128</v>
      </c>
      <c r="T138" s="10">
        <v>1</v>
      </c>
      <c r="U138" s="13">
        <v>2</v>
      </c>
      <c r="V138" s="13">
        <f t="shared" si="36"/>
        <v>2</v>
      </c>
      <c r="W138" s="97">
        <f t="shared" si="37"/>
        <v>4.9720000000000004</v>
      </c>
      <c r="X138" s="131"/>
      <c r="Y138" s="203">
        <v>1.3</v>
      </c>
      <c r="Z138" s="97">
        <f t="shared" si="26"/>
        <v>3.2318000000000002</v>
      </c>
      <c r="AA138" s="286">
        <f t="shared" si="29"/>
        <v>3.2318000000000002</v>
      </c>
      <c r="AB138" s="278"/>
      <c r="AC138" s="4"/>
      <c r="AD138" s="4"/>
      <c r="AE138" s="278"/>
      <c r="AF138" s="4"/>
      <c r="AG138" s="4"/>
      <c r="AH138" s="4"/>
      <c r="AI138" s="4"/>
      <c r="AJ138" s="4"/>
      <c r="AK138" s="4"/>
    </row>
    <row r="139" spans="1:37" ht="15" customHeight="1" x14ac:dyDescent="0.25">
      <c r="A139" s="142">
        <f t="shared" si="27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30"/>
        <v>949</v>
      </c>
      <c r="H139" s="97">
        <f t="shared" si="31"/>
        <v>1701.557</v>
      </c>
      <c r="I139" s="10">
        <v>1</v>
      </c>
      <c r="J139" s="11">
        <v>902</v>
      </c>
      <c r="K139" s="11">
        <f t="shared" si="32"/>
        <v>902</v>
      </c>
      <c r="L139" s="102">
        <f t="shared" si="33"/>
        <v>1617.2860000000001</v>
      </c>
      <c r="M139" s="12">
        <v>248</v>
      </c>
      <c r="N139" s="97">
        <f t="shared" si="34"/>
        <v>444.66399999999999</v>
      </c>
      <c r="O139" s="20">
        <v>89.1</v>
      </c>
      <c r="P139" s="13">
        <v>98</v>
      </c>
      <c r="Q139" s="11">
        <v>91</v>
      </c>
      <c r="R139" s="11">
        <f t="shared" si="35"/>
        <v>97.802197802197867</v>
      </c>
      <c r="S139" s="97">
        <f t="shared" si="28"/>
        <v>175.35934065934077</v>
      </c>
      <c r="T139" s="10">
        <v>1</v>
      </c>
      <c r="U139" s="13">
        <v>1.5</v>
      </c>
      <c r="V139" s="13">
        <f t="shared" si="36"/>
        <v>1.5</v>
      </c>
      <c r="W139" s="97">
        <f t="shared" si="37"/>
        <v>2.6894999999999998</v>
      </c>
      <c r="X139" s="131"/>
      <c r="Y139" s="203">
        <v>1.3</v>
      </c>
      <c r="Z139" s="97">
        <f t="shared" si="26"/>
        <v>2.3309000000000002</v>
      </c>
      <c r="AA139" s="286">
        <f t="shared" si="29"/>
        <v>2.3309000000000002</v>
      </c>
      <c r="AB139" s="278"/>
      <c r="AC139" s="4"/>
      <c r="AD139" s="4"/>
      <c r="AE139" s="278"/>
      <c r="AF139" s="4"/>
      <c r="AG139" s="4"/>
      <c r="AH139" s="4"/>
      <c r="AI139" s="4"/>
      <c r="AJ139" s="4"/>
      <c r="AK139" s="4"/>
    </row>
    <row r="140" spans="1:37" ht="15" customHeight="1" x14ac:dyDescent="0.25">
      <c r="A140" s="142">
        <f t="shared" si="27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30"/>
        <v>169</v>
      </c>
      <c r="H140" s="97">
        <f t="shared" si="31"/>
        <v>194.68799999999999</v>
      </c>
      <c r="I140" s="10">
        <v>1</v>
      </c>
      <c r="J140" s="11">
        <v>113</v>
      </c>
      <c r="K140" s="11">
        <f t="shared" si="32"/>
        <v>113</v>
      </c>
      <c r="L140" s="102">
        <f t="shared" si="33"/>
        <v>130.17599999999999</v>
      </c>
      <c r="M140" s="12">
        <v>23</v>
      </c>
      <c r="N140" s="97">
        <f t="shared" si="34"/>
        <v>26.495999999999999</v>
      </c>
      <c r="O140" s="20">
        <v>90.4</v>
      </c>
      <c r="P140" s="13">
        <v>95</v>
      </c>
      <c r="Q140" s="11">
        <v>88</v>
      </c>
      <c r="R140" s="11">
        <f t="shared" si="35"/>
        <v>52.272727272727209</v>
      </c>
      <c r="S140" s="97">
        <f t="shared" si="28"/>
        <v>60.218181818181741</v>
      </c>
      <c r="T140" s="10">
        <v>1</v>
      </c>
      <c r="U140" s="13">
        <v>1.2</v>
      </c>
      <c r="V140" s="13">
        <f t="shared" si="36"/>
        <v>1.2</v>
      </c>
      <c r="W140" s="97">
        <f t="shared" si="37"/>
        <v>1.3823999999999999</v>
      </c>
      <c r="X140" s="131"/>
      <c r="Y140" s="203">
        <v>0.1</v>
      </c>
      <c r="Z140" s="97">
        <f t="shared" si="26"/>
        <v>0.1152</v>
      </c>
      <c r="AA140" s="286">
        <f t="shared" si="29"/>
        <v>0.1152</v>
      </c>
      <c r="AB140" s="278"/>
      <c r="AE140" s="278"/>
    </row>
    <row r="141" spans="1:37" ht="15" customHeight="1" x14ac:dyDescent="0.25">
      <c r="A141" s="142">
        <f t="shared" si="27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30"/>
        <v>707</v>
      </c>
      <c r="H141" s="97">
        <f t="shared" si="31"/>
        <v>892.94100000000003</v>
      </c>
      <c r="I141" s="10">
        <v>1</v>
      </c>
      <c r="J141" s="11">
        <v>638</v>
      </c>
      <c r="K141" s="11">
        <f t="shared" si="32"/>
        <v>638</v>
      </c>
      <c r="L141" s="102">
        <f t="shared" si="33"/>
        <v>805.79399999999998</v>
      </c>
      <c r="M141" s="12">
        <v>153</v>
      </c>
      <c r="N141" s="97">
        <f t="shared" si="34"/>
        <v>193.239</v>
      </c>
      <c r="O141" s="20">
        <v>89</v>
      </c>
      <c r="P141" s="13">
        <v>97.4</v>
      </c>
      <c r="Q141" s="11">
        <v>97.5</v>
      </c>
      <c r="R141" s="11">
        <f t="shared" si="35"/>
        <v>86.153846153846203</v>
      </c>
      <c r="S141" s="97">
        <f t="shared" si="28"/>
        <v>108.81230769230775</v>
      </c>
      <c r="T141" s="10">
        <v>1</v>
      </c>
      <c r="U141" s="13">
        <v>2</v>
      </c>
      <c r="V141" s="13">
        <f t="shared" si="36"/>
        <v>2</v>
      </c>
      <c r="W141" s="97">
        <f t="shared" si="37"/>
        <v>2.5259999999999998</v>
      </c>
      <c r="X141" s="131" t="s">
        <v>54</v>
      </c>
      <c r="Y141" s="203">
        <v>0.1</v>
      </c>
      <c r="Z141" s="97">
        <f t="shared" si="26"/>
        <v>4.5550000000000007E-2</v>
      </c>
      <c r="AA141" s="286">
        <f t="shared" si="29"/>
        <v>0.12630000000000002</v>
      </c>
      <c r="AB141" s="278"/>
      <c r="AE141" s="278"/>
    </row>
    <row r="142" spans="1:37" ht="15" customHeight="1" x14ac:dyDescent="0.25">
      <c r="A142" s="142">
        <f t="shared" si="27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30"/>
        <v>990</v>
      </c>
      <c r="H142" s="97">
        <f t="shared" si="31"/>
        <v>2318.58</v>
      </c>
      <c r="I142" s="10">
        <v>1</v>
      </c>
      <c r="J142" s="11">
        <v>826</v>
      </c>
      <c r="K142" s="11">
        <f t="shared" si="32"/>
        <v>826</v>
      </c>
      <c r="L142" s="102">
        <f t="shared" si="33"/>
        <v>1934.492</v>
      </c>
      <c r="M142" s="12">
        <v>246</v>
      </c>
      <c r="N142" s="97">
        <f t="shared" si="34"/>
        <v>576.13199999999995</v>
      </c>
      <c r="O142" s="20">
        <v>88.7</v>
      </c>
      <c r="P142" s="13">
        <v>102.7</v>
      </c>
      <c r="Q142" s="11">
        <v>95</v>
      </c>
      <c r="R142" s="11">
        <f t="shared" si="35"/>
        <v>147.36842105263159</v>
      </c>
      <c r="S142" s="97">
        <f t="shared" si="28"/>
        <v>345.13684210526321</v>
      </c>
      <c r="T142" s="10">
        <v>1</v>
      </c>
      <c r="U142" s="13">
        <v>2.6</v>
      </c>
      <c r="V142" s="13">
        <f t="shared" si="36"/>
        <v>2.6</v>
      </c>
      <c r="W142" s="97">
        <f t="shared" si="37"/>
        <v>6.0891999999999999</v>
      </c>
      <c r="X142" s="131" t="s">
        <v>54</v>
      </c>
      <c r="Y142" s="203">
        <v>2</v>
      </c>
      <c r="Z142" s="97">
        <f t="shared" si="26"/>
        <v>0.91100000000000003</v>
      </c>
      <c r="AA142" s="286">
        <f t="shared" si="29"/>
        <v>4.6840000000000002</v>
      </c>
      <c r="AB142" s="278"/>
      <c r="AE142" s="278"/>
    </row>
    <row r="143" spans="1:37" ht="15" customHeight="1" x14ac:dyDescent="0.25">
      <c r="A143" s="142">
        <f t="shared" si="27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30"/>
        <v>481</v>
      </c>
      <c r="H143" s="97">
        <f t="shared" si="31"/>
        <v>1177.9690000000001</v>
      </c>
      <c r="I143" s="10">
        <v>1</v>
      </c>
      <c r="J143" s="11">
        <v>423</v>
      </c>
      <c r="K143" s="11">
        <f t="shared" si="32"/>
        <v>423</v>
      </c>
      <c r="L143" s="102">
        <f t="shared" si="33"/>
        <v>1035.9269999999999</v>
      </c>
      <c r="M143" s="12">
        <v>331</v>
      </c>
      <c r="N143" s="97">
        <f t="shared" si="34"/>
        <v>810.61900000000003</v>
      </c>
      <c r="O143" s="20">
        <v>89.2</v>
      </c>
      <c r="P143" s="13">
        <v>102.6</v>
      </c>
      <c r="Q143" s="11">
        <v>86</v>
      </c>
      <c r="R143" s="11">
        <f t="shared" si="35"/>
        <v>155.81395348837199</v>
      </c>
      <c r="S143" s="97">
        <f t="shared" si="28"/>
        <v>381.58837209302305</v>
      </c>
      <c r="T143" s="10">
        <v>1</v>
      </c>
      <c r="U143" s="13">
        <v>2.7</v>
      </c>
      <c r="V143" s="13">
        <f t="shared" si="36"/>
        <v>2.7</v>
      </c>
      <c r="W143" s="97">
        <f t="shared" si="37"/>
        <v>6.6123000000000003</v>
      </c>
      <c r="X143" s="131" t="s">
        <v>54</v>
      </c>
      <c r="Y143" s="203">
        <v>0.1</v>
      </c>
      <c r="Z143" s="97">
        <f t="shared" ref="Z143:Z206" si="38">IF(X143="&lt;",Y143/2*$B$14/1000,Y143*$B143/1000)</f>
        <v>4.5550000000000007E-2</v>
      </c>
      <c r="AA143" s="286">
        <f t="shared" si="29"/>
        <v>0.24490000000000001</v>
      </c>
      <c r="AB143" s="278"/>
      <c r="AE143" s="278"/>
    </row>
    <row r="144" spans="1:37" ht="15" customHeight="1" x14ac:dyDescent="0.25">
      <c r="A144" s="142">
        <f t="shared" ref="A144:A207" si="39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30"/>
        <v>267</v>
      </c>
      <c r="H144" s="97">
        <f t="shared" si="31"/>
        <v>741.726</v>
      </c>
      <c r="I144" s="10">
        <v>1</v>
      </c>
      <c r="J144" s="11">
        <v>210</v>
      </c>
      <c r="K144" s="11">
        <f t="shared" si="32"/>
        <v>210</v>
      </c>
      <c r="L144" s="102">
        <f t="shared" si="33"/>
        <v>583.38</v>
      </c>
      <c r="M144" s="12">
        <v>254</v>
      </c>
      <c r="N144" s="97">
        <f t="shared" si="34"/>
        <v>705.61199999999997</v>
      </c>
      <c r="O144" s="20">
        <v>88.5</v>
      </c>
      <c r="P144" s="13">
        <v>102.8</v>
      </c>
      <c r="Q144" s="11">
        <v>92</v>
      </c>
      <c r="R144" s="11">
        <f t="shared" si="35"/>
        <v>155.4347826086956</v>
      </c>
      <c r="S144" s="97">
        <f t="shared" ref="S144:S207" si="40">IF(B144=0,0,R144*B144/1000)</f>
        <v>431.79782608695638</v>
      </c>
      <c r="T144" s="10">
        <v>1</v>
      </c>
      <c r="U144" s="13">
        <v>2.2000000000000002</v>
      </c>
      <c r="V144" s="13">
        <f t="shared" si="36"/>
        <v>2.2000000000000002</v>
      </c>
      <c r="W144" s="97">
        <f t="shared" si="37"/>
        <v>6.1116000000000001</v>
      </c>
      <c r="X144" s="131" t="s">
        <v>54</v>
      </c>
      <c r="Y144" s="203">
        <v>2</v>
      </c>
      <c r="Z144" s="97">
        <f t="shared" si="38"/>
        <v>0.91100000000000003</v>
      </c>
      <c r="AA144" s="286">
        <f t="shared" ref="AA144:AA207" si="41">IF(B144=0,0,Y144*B144/1000)</f>
        <v>5.556</v>
      </c>
      <c r="AB144" s="278"/>
      <c r="AE144" s="278"/>
    </row>
    <row r="145" spans="1:31" ht="15" customHeight="1" x14ac:dyDescent="0.25">
      <c r="A145" s="142">
        <f t="shared" si="39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42">IF(F145=0,0,(F145*E145))</f>
        <v>990</v>
      </c>
      <c r="H145" s="97">
        <f t="shared" ref="H145:H208" si="43">IF(B145=0,0,(G145*B145/1000))</f>
        <v>2618.5500000000002</v>
      </c>
      <c r="I145" s="10">
        <v>1</v>
      </c>
      <c r="J145" s="11">
        <v>826</v>
      </c>
      <c r="K145" s="11">
        <f t="shared" ref="K145:K208" si="44">IF(J145=0,0,(J145*I145))</f>
        <v>826</v>
      </c>
      <c r="L145" s="102">
        <f t="shared" ref="L145:L208" si="45">IF(B145=0,0,K145*B145/1000)</f>
        <v>2184.77</v>
      </c>
      <c r="M145" s="12">
        <v>217</v>
      </c>
      <c r="N145" s="97">
        <f t="shared" ref="N145:N208" si="46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47">IF(P145=0,0,(P145-O145)*1000/Q145)</f>
        <v>127.95698924731188</v>
      </c>
      <c r="S145" s="97">
        <f t="shared" si="40"/>
        <v>338.44623655913989</v>
      </c>
      <c r="T145" s="10">
        <v>1</v>
      </c>
      <c r="U145" s="13">
        <v>2</v>
      </c>
      <c r="V145" s="13">
        <f t="shared" ref="V145:V208" si="48">IF(U145=0,0,(U145*T145))</f>
        <v>2</v>
      </c>
      <c r="W145" s="97">
        <f t="shared" ref="W145:W208" si="49">IF(B145=0,0,V145*B145/1000)</f>
        <v>5.29</v>
      </c>
      <c r="X145" s="131" t="s">
        <v>54</v>
      </c>
      <c r="Y145" s="203">
        <v>2</v>
      </c>
      <c r="Z145" s="97">
        <f t="shared" si="38"/>
        <v>0.91100000000000003</v>
      </c>
      <c r="AA145" s="286">
        <f t="shared" si="41"/>
        <v>5.29</v>
      </c>
      <c r="AB145" s="278"/>
      <c r="AE145" s="278"/>
    </row>
    <row r="146" spans="1:31" ht="15" customHeight="1" x14ac:dyDescent="0.25">
      <c r="A146" s="142">
        <f t="shared" si="39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42"/>
        <v>481</v>
      </c>
      <c r="H146" s="97">
        <f t="shared" si="43"/>
        <v>902.35599999999999</v>
      </c>
      <c r="I146" s="10">
        <v>1</v>
      </c>
      <c r="J146" s="11">
        <v>423</v>
      </c>
      <c r="K146" s="11">
        <f t="shared" si="44"/>
        <v>423</v>
      </c>
      <c r="L146" s="102">
        <f t="shared" si="45"/>
        <v>793.548</v>
      </c>
      <c r="M146" s="12">
        <v>121</v>
      </c>
      <c r="N146" s="97">
        <f t="shared" si="46"/>
        <v>226.99600000000001</v>
      </c>
      <c r="O146" s="20">
        <v>88.9</v>
      </c>
      <c r="P146" s="13">
        <v>96.4</v>
      </c>
      <c r="Q146" s="11">
        <v>94</v>
      </c>
      <c r="R146" s="11">
        <f t="shared" si="47"/>
        <v>79.787234042553195</v>
      </c>
      <c r="S146" s="97">
        <f t="shared" si="40"/>
        <v>149.68085106382978</v>
      </c>
      <c r="T146" s="10">
        <v>1</v>
      </c>
      <c r="U146" s="13">
        <v>1.2</v>
      </c>
      <c r="V146" s="13">
        <f t="shared" si="48"/>
        <v>1.2</v>
      </c>
      <c r="W146" s="97">
        <f t="shared" si="49"/>
        <v>2.2511999999999999</v>
      </c>
      <c r="X146" s="131"/>
      <c r="Y146" s="203">
        <v>1.6</v>
      </c>
      <c r="Z146" s="97">
        <f t="shared" si="38"/>
        <v>3.0016000000000003</v>
      </c>
      <c r="AA146" s="286">
        <f t="shared" si="41"/>
        <v>3.0016000000000003</v>
      </c>
      <c r="AB146" s="278"/>
      <c r="AE146" s="278"/>
    </row>
    <row r="147" spans="1:31" ht="15" customHeight="1" x14ac:dyDescent="0.25">
      <c r="A147" s="142">
        <f t="shared" si="39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42"/>
        <v>267</v>
      </c>
      <c r="H147" s="97">
        <f t="shared" si="43"/>
        <v>389.82</v>
      </c>
      <c r="I147" s="10">
        <v>1</v>
      </c>
      <c r="J147" s="11">
        <v>210</v>
      </c>
      <c r="K147" s="11">
        <f t="shared" si="44"/>
        <v>210</v>
      </c>
      <c r="L147" s="102">
        <f t="shared" si="45"/>
        <v>306.60000000000002</v>
      </c>
      <c r="M147" s="12">
        <v>48</v>
      </c>
      <c r="N147" s="97">
        <f t="shared" si="46"/>
        <v>70.08</v>
      </c>
      <c r="O147" s="20">
        <v>89.8</v>
      </c>
      <c r="P147" s="13">
        <v>96.9</v>
      </c>
      <c r="Q147" s="11">
        <v>96</v>
      </c>
      <c r="R147" s="11">
        <f t="shared" si="47"/>
        <v>73.958333333333414</v>
      </c>
      <c r="S147" s="97">
        <f t="shared" si="40"/>
        <v>107.97916666666679</v>
      </c>
      <c r="T147" s="10">
        <v>1</v>
      </c>
      <c r="U147" s="13">
        <v>1.4</v>
      </c>
      <c r="V147" s="13">
        <f t="shared" si="48"/>
        <v>1.4</v>
      </c>
      <c r="W147" s="97">
        <f t="shared" si="49"/>
        <v>2.0439999999999996</v>
      </c>
      <c r="X147" s="131"/>
      <c r="Y147" s="203">
        <v>0.7</v>
      </c>
      <c r="Z147" s="97">
        <f t="shared" si="38"/>
        <v>1.0219999999999998</v>
      </c>
      <c r="AA147" s="286">
        <f t="shared" si="41"/>
        <v>1.0219999999999998</v>
      </c>
      <c r="AB147" s="278"/>
      <c r="AE147" s="278"/>
    </row>
    <row r="148" spans="1:31" ht="15" customHeight="1" x14ac:dyDescent="0.25">
      <c r="A148" s="142">
        <f t="shared" si="39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42"/>
        <v>694</v>
      </c>
      <c r="H148" s="97">
        <f t="shared" si="43"/>
        <v>1848.816</v>
      </c>
      <c r="I148" s="10">
        <v>1</v>
      </c>
      <c r="J148" s="11">
        <v>651</v>
      </c>
      <c r="K148" s="11">
        <f t="shared" si="44"/>
        <v>651</v>
      </c>
      <c r="L148" s="102">
        <f t="shared" si="45"/>
        <v>1734.2639999999999</v>
      </c>
      <c r="M148" s="12">
        <v>157</v>
      </c>
      <c r="N148" s="97">
        <f t="shared" si="46"/>
        <v>418.24799999999999</v>
      </c>
      <c r="O148" s="20">
        <v>89.8</v>
      </c>
      <c r="P148" s="13">
        <v>97.1</v>
      </c>
      <c r="Q148" s="11">
        <v>97</v>
      </c>
      <c r="R148" s="11">
        <f t="shared" si="47"/>
        <v>75.257731958762861</v>
      </c>
      <c r="S148" s="97">
        <f t="shared" si="40"/>
        <v>200.48659793814426</v>
      </c>
      <c r="T148" s="10">
        <v>1</v>
      </c>
      <c r="U148" s="13">
        <v>2.2000000000000002</v>
      </c>
      <c r="V148" s="13">
        <f t="shared" si="48"/>
        <v>2.2000000000000002</v>
      </c>
      <c r="W148" s="97">
        <f t="shared" si="49"/>
        <v>5.8608000000000002</v>
      </c>
      <c r="X148" s="131"/>
      <c r="Y148" s="203">
        <v>1.3</v>
      </c>
      <c r="Z148" s="97">
        <f t="shared" si="38"/>
        <v>3.4632000000000001</v>
      </c>
      <c r="AA148" s="286">
        <f t="shared" si="41"/>
        <v>3.4632000000000001</v>
      </c>
      <c r="AB148" s="278"/>
      <c r="AE148" s="278"/>
    </row>
    <row r="149" spans="1:31" ht="15" customHeight="1" x14ac:dyDescent="0.25">
      <c r="A149" s="142">
        <f t="shared" si="39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42"/>
        <v>778</v>
      </c>
      <c r="H149" s="97">
        <f t="shared" si="43"/>
        <v>2022.0219999999999</v>
      </c>
      <c r="I149" s="10">
        <v>1</v>
      </c>
      <c r="J149" s="11">
        <v>682</v>
      </c>
      <c r="K149" s="11">
        <f t="shared" si="44"/>
        <v>682</v>
      </c>
      <c r="L149" s="102">
        <f t="shared" si="45"/>
        <v>1772.518</v>
      </c>
      <c r="M149" s="12">
        <v>162</v>
      </c>
      <c r="N149" s="97">
        <f t="shared" si="46"/>
        <v>421.03800000000001</v>
      </c>
      <c r="O149" s="20">
        <v>88</v>
      </c>
      <c r="P149" s="13">
        <v>100.6</v>
      </c>
      <c r="Q149" s="11">
        <v>96</v>
      </c>
      <c r="R149" s="11">
        <f t="shared" si="47"/>
        <v>131.24999999999994</v>
      </c>
      <c r="S149" s="97">
        <f t="shared" si="40"/>
        <v>341.11874999999981</v>
      </c>
      <c r="T149" s="10">
        <v>1</v>
      </c>
      <c r="U149" s="13">
        <v>2.4</v>
      </c>
      <c r="V149" s="13">
        <f t="shared" si="48"/>
        <v>2.4</v>
      </c>
      <c r="W149" s="97">
        <f t="shared" si="49"/>
        <v>6.2375999999999996</v>
      </c>
      <c r="X149" s="131"/>
      <c r="Y149" s="203">
        <v>1.1000000000000001</v>
      </c>
      <c r="Z149" s="97">
        <f t="shared" si="38"/>
        <v>2.8589000000000002</v>
      </c>
      <c r="AA149" s="286">
        <f t="shared" si="41"/>
        <v>2.8589000000000002</v>
      </c>
      <c r="AB149" s="278"/>
      <c r="AE149" s="278"/>
    </row>
    <row r="150" spans="1:31" ht="15" customHeight="1" x14ac:dyDescent="0.25">
      <c r="A150" s="142">
        <f t="shared" si="39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42"/>
        <v>965</v>
      </c>
      <c r="H150" s="97">
        <f t="shared" si="43"/>
        <v>2708.7550000000001</v>
      </c>
      <c r="I150" s="10">
        <v>1</v>
      </c>
      <c r="J150" s="11">
        <v>958</v>
      </c>
      <c r="K150" s="11">
        <f t="shared" si="44"/>
        <v>958</v>
      </c>
      <c r="L150" s="102">
        <f t="shared" si="45"/>
        <v>2689.1060000000002</v>
      </c>
      <c r="M150" s="12">
        <v>219</v>
      </c>
      <c r="N150" s="97">
        <f t="shared" si="46"/>
        <v>614.73299999999995</v>
      </c>
      <c r="O150" s="20">
        <v>87.8</v>
      </c>
      <c r="P150" s="13">
        <v>100.3</v>
      </c>
      <c r="Q150" s="11">
        <v>100</v>
      </c>
      <c r="R150" s="11">
        <f t="shared" si="47"/>
        <v>125</v>
      </c>
      <c r="S150" s="97">
        <f t="shared" si="40"/>
        <v>350.875</v>
      </c>
      <c r="T150" s="10">
        <v>1</v>
      </c>
      <c r="U150" s="13">
        <v>2.1</v>
      </c>
      <c r="V150" s="13">
        <f t="shared" si="48"/>
        <v>2.1</v>
      </c>
      <c r="W150" s="97">
        <f t="shared" si="49"/>
        <v>5.8946999999999994</v>
      </c>
      <c r="X150" s="131"/>
      <c r="Y150" s="13">
        <v>1.2</v>
      </c>
      <c r="Z150" s="97">
        <f t="shared" si="38"/>
        <v>3.3684000000000003</v>
      </c>
      <c r="AA150" s="286">
        <f t="shared" si="41"/>
        <v>3.3684000000000003</v>
      </c>
      <c r="AB150" s="278"/>
      <c r="AE150" s="278"/>
    </row>
    <row r="151" spans="1:31" ht="15" customHeight="1" x14ac:dyDescent="0.25">
      <c r="A151" s="142">
        <f t="shared" si="39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42"/>
        <v>714</v>
      </c>
      <c r="H151" s="97">
        <f t="shared" si="43"/>
        <v>1916.376</v>
      </c>
      <c r="I151" s="10">
        <v>1</v>
      </c>
      <c r="J151" s="11">
        <v>608</v>
      </c>
      <c r="K151" s="11">
        <f t="shared" si="44"/>
        <v>608</v>
      </c>
      <c r="L151" s="102">
        <f t="shared" si="45"/>
        <v>1631.8720000000001</v>
      </c>
      <c r="M151" s="12">
        <v>173</v>
      </c>
      <c r="N151" s="97">
        <f t="shared" si="46"/>
        <v>464.33199999999999</v>
      </c>
      <c r="O151" s="20">
        <v>89.3</v>
      </c>
      <c r="P151" s="13">
        <v>101</v>
      </c>
      <c r="Q151" s="11">
        <v>97</v>
      </c>
      <c r="R151" s="11">
        <f t="shared" si="47"/>
        <v>120.61855670103097</v>
      </c>
      <c r="S151" s="97">
        <f t="shared" si="40"/>
        <v>323.74020618556716</v>
      </c>
      <c r="T151" s="10">
        <v>1</v>
      </c>
      <c r="U151" s="13">
        <v>2</v>
      </c>
      <c r="V151" s="13">
        <f t="shared" si="48"/>
        <v>2</v>
      </c>
      <c r="W151" s="97">
        <f t="shared" si="49"/>
        <v>5.3680000000000003</v>
      </c>
      <c r="X151" s="131"/>
      <c r="Y151" s="13">
        <v>1.6</v>
      </c>
      <c r="Z151" s="97">
        <f t="shared" si="38"/>
        <v>4.2944000000000004</v>
      </c>
      <c r="AA151" s="286">
        <f t="shared" si="41"/>
        <v>4.2944000000000004</v>
      </c>
      <c r="AB151" s="278"/>
      <c r="AE151" s="278"/>
    </row>
    <row r="152" spans="1:31" ht="15" customHeight="1" x14ac:dyDescent="0.25">
      <c r="A152" s="142">
        <f t="shared" si="39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42"/>
        <v>687</v>
      </c>
      <c r="H152" s="97">
        <f t="shared" si="43"/>
        <v>1775.2080000000001</v>
      </c>
      <c r="I152" s="10">
        <v>1</v>
      </c>
      <c r="J152" s="11">
        <v>564</v>
      </c>
      <c r="K152" s="11">
        <f t="shared" si="44"/>
        <v>564</v>
      </c>
      <c r="L152" s="102">
        <f t="shared" si="45"/>
        <v>1457.376</v>
      </c>
      <c r="M152" s="12">
        <v>121</v>
      </c>
      <c r="N152" s="97">
        <f t="shared" si="46"/>
        <v>312.66399999999999</v>
      </c>
      <c r="O152" s="20">
        <v>89.4</v>
      </c>
      <c r="P152" s="13">
        <v>99.9</v>
      </c>
      <c r="Q152" s="11">
        <v>91</v>
      </c>
      <c r="R152" s="11">
        <f t="shared" si="47"/>
        <v>115.38461538461539</v>
      </c>
      <c r="S152" s="97">
        <f t="shared" si="40"/>
        <v>298.15384615384619</v>
      </c>
      <c r="T152" s="10">
        <v>1</v>
      </c>
      <c r="U152" s="13">
        <v>2</v>
      </c>
      <c r="V152" s="13">
        <f t="shared" si="48"/>
        <v>2</v>
      </c>
      <c r="W152" s="97">
        <f t="shared" si="49"/>
        <v>5.1680000000000001</v>
      </c>
      <c r="X152" s="131"/>
      <c r="Y152" s="13">
        <v>1.4</v>
      </c>
      <c r="Z152" s="97">
        <f t="shared" si="38"/>
        <v>3.6175999999999999</v>
      </c>
      <c r="AA152" s="286">
        <f t="shared" si="41"/>
        <v>3.6175999999999999</v>
      </c>
      <c r="AB152" s="278"/>
      <c r="AE152" s="278"/>
    </row>
    <row r="153" spans="1:31" ht="15" customHeight="1" x14ac:dyDescent="0.25">
      <c r="A153" s="142">
        <f t="shared" si="39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42"/>
        <v>784</v>
      </c>
      <c r="H153" s="97">
        <f t="shared" si="43"/>
        <v>1609.5519999999999</v>
      </c>
      <c r="I153" s="10">
        <v>1</v>
      </c>
      <c r="J153" s="11">
        <v>694</v>
      </c>
      <c r="K153" s="11">
        <f t="shared" si="44"/>
        <v>694</v>
      </c>
      <c r="L153" s="102">
        <f t="shared" si="45"/>
        <v>1424.7819999999999</v>
      </c>
      <c r="M153" s="12">
        <v>187</v>
      </c>
      <c r="N153" s="97">
        <f t="shared" si="46"/>
        <v>383.911</v>
      </c>
      <c r="O153" s="20">
        <v>90.1</v>
      </c>
      <c r="P153" s="13">
        <v>99.8</v>
      </c>
      <c r="Q153" s="11">
        <v>94</v>
      </c>
      <c r="R153" s="11">
        <f t="shared" si="47"/>
        <v>103.19148936170217</v>
      </c>
      <c r="S153" s="97">
        <f t="shared" si="40"/>
        <v>211.85212765957456</v>
      </c>
      <c r="T153" s="10">
        <v>1</v>
      </c>
      <c r="U153" s="13">
        <v>1.6</v>
      </c>
      <c r="V153" s="13">
        <f t="shared" si="48"/>
        <v>1.6</v>
      </c>
      <c r="W153" s="97">
        <f t="shared" si="49"/>
        <v>3.2848000000000002</v>
      </c>
      <c r="X153" s="131" t="s">
        <v>54</v>
      </c>
      <c r="Y153" s="13">
        <v>0.1</v>
      </c>
      <c r="Z153" s="97">
        <f t="shared" si="38"/>
        <v>4.5550000000000007E-2</v>
      </c>
      <c r="AA153" s="286">
        <f t="shared" si="41"/>
        <v>0.20530000000000001</v>
      </c>
      <c r="AB153" s="278"/>
      <c r="AE153" s="278"/>
    </row>
    <row r="154" spans="1:31" ht="15" customHeight="1" x14ac:dyDescent="0.25">
      <c r="A154" s="142">
        <f t="shared" si="39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42"/>
        <v>304</v>
      </c>
      <c r="H154" s="97">
        <f t="shared" si="43"/>
        <v>420.12799999999999</v>
      </c>
      <c r="I154" s="10">
        <v>1</v>
      </c>
      <c r="J154" s="11">
        <v>225</v>
      </c>
      <c r="K154" s="11">
        <f t="shared" si="44"/>
        <v>225</v>
      </c>
      <c r="L154" s="102">
        <f t="shared" si="45"/>
        <v>310.95</v>
      </c>
      <c r="M154" s="12">
        <v>46</v>
      </c>
      <c r="N154" s="97">
        <f t="shared" si="46"/>
        <v>63.572000000000003</v>
      </c>
      <c r="O154" s="20">
        <v>89.7</v>
      </c>
      <c r="P154" s="13">
        <v>95.7</v>
      </c>
      <c r="Q154" s="11">
        <v>92</v>
      </c>
      <c r="R154" s="11">
        <f t="shared" si="47"/>
        <v>65.217391304347828</v>
      </c>
      <c r="S154" s="97">
        <f t="shared" si="40"/>
        <v>90.130434782608702</v>
      </c>
      <c r="T154" s="10">
        <v>1</v>
      </c>
      <c r="U154" s="13">
        <v>0.97</v>
      </c>
      <c r="V154" s="13">
        <f t="shared" si="48"/>
        <v>0.97</v>
      </c>
      <c r="W154" s="97">
        <f t="shared" si="49"/>
        <v>1.3405400000000001</v>
      </c>
      <c r="X154" s="131"/>
      <c r="Y154" s="13">
        <v>0.8</v>
      </c>
      <c r="Z154" s="97">
        <f t="shared" si="38"/>
        <v>1.1056000000000001</v>
      </c>
      <c r="AA154" s="286">
        <f t="shared" si="41"/>
        <v>1.1056000000000001</v>
      </c>
      <c r="AB154" s="278"/>
      <c r="AE154" s="278"/>
    </row>
    <row r="155" spans="1:31" ht="15" customHeight="1" x14ac:dyDescent="0.25">
      <c r="A155" s="142">
        <f t="shared" si="39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42"/>
        <v>895</v>
      </c>
      <c r="H155" s="97">
        <f t="shared" si="43"/>
        <v>2427.2399999999998</v>
      </c>
      <c r="I155" s="10">
        <v>1</v>
      </c>
      <c r="J155" s="11">
        <v>835</v>
      </c>
      <c r="K155" s="11">
        <f t="shared" si="44"/>
        <v>835</v>
      </c>
      <c r="L155" s="102">
        <f t="shared" si="45"/>
        <v>2264.52</v>
      </c>
      <c r="M155" s="12">
        <v>159</v>
      </c>
      <c r="N155" s="97">
        <f t="shared" si="46"/>
        <v>431.20800000000003</v>
      </c>
      <c r="O155" s="20">
        <v>87.7</v>
      </c>
      <c r="P155" s="13">
        <v>101.7</v>
      </c>
      <c r="Q155" s="11">
        <v>96</v>
      </c>
      <c r="R155" s="11">
        <f t="shared" si="47"/>
        <v>145.83333333333334</v>
      </c>
      <c r="S155" s="97">
        <f t="shared" si="40"/>
        <v>395.5</v>
      </c>
      <c r="T155" s="10">
        <v>1</v>
      </c>
      <c r="U155" s="13">
        <v>2.1</v>
      </c>
      <c r="V155" s="13">
        <f t="shared" si="48"/>
        <v>2.1</v>
      </c>
      <c r="W155" s="97">
        <f t="shared" si="49"/>
        <v>5.6951999999999998</v>
      </c>
      <c r="X155" s="131" t="s">
        <v>54</v>
      </c>
      <c r="Y155" s="13">
        <v>0.1</v>
      </c>
      <c r="Z155" s="97">
        <f t="shared" si="38"/>
        <v>4.5550000000000007E-2</v>
      </c>
      <c r="AA155" s="286">
        <f t="shared" si="41"/>
        <v>0.2712</v>
      </c>
      <c r="AB155" s="278"/>
      <c r="AE155" s="278"/>
    </row>
    <row r="156" spans="1:31" ht="15" customHeight="1" x14ac:dyDescent="0.25">
      <c r="A156" s="142">
        <f t="shared" si="39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42"/>
        <v>997</v>
      </c>
      <c r="H156" s="97">
        <f t="shared" si="43"/>
        <v>2659.9960000000001</v>
      </c>
      <c r="I156" s="10">
        <v>1</v>
      </c>
      <c r="J156" s="11">
        <v>853</v>
      </c>
      <c r="K156" s="11">
        <f t="shared" si="44"/>
        <v>853</v>
      </c>
      <c r="L156" s="102">
        <f t="shared" si="45"/>
        <v>2275.8040000000001</v>
      </c>
      <c r="M156" s="12">
        <v>209</v>
      </c>
      <c r="N156" s="97">
        <f t="shared" si="46"/>
        <v>557.61199999999997</v>
      </c>
      <c r="O156" s="20">
        <v>89.5</v>
      </c>
      <c r="P156" s="13">
        <v>108.2</v>
      </c>
      <c r="Q156" s="11">
        <v>78</v>
      </c>
      <c r="R156" s="11">
        <f t="shared" si="47"/>
        <v>239.74358974358978</v>
      </c>
      <c r="S156" s="97">
        <f t="shared" si="40"/>
        <v>639.6358974358975</v>
      </c>
      <c r="T156" s="10">
        <v>1</v>
      </c>
      <c r="U156" s="13">
        <v>1.6</v>
      </c>
      <c r="V156" s="13">
        <f t="shared" si="48"/>
        <v>1.6</v>
      </c>
      <c r="W156" s="97">
        <f t="shared" si="49"/>
        <v>4.2688000000000006</v>
      </c>
      <c r="X156" s="131"/>
      <c r="Y156" s="13">
        <v>1.5</v>
      </c>
      <c r="Z156" s="97">
        <f t="shared" si="38"/>
        <v>4.0019999999999998</v>
      </c>
      <c r="AA156" s="286">
        <f t="shared" si="41"/>
        <v>4.0019999999999998</v>
      </c>
      <c r="AB156" s="278"/>
      <c r="AE156" s="278"/>
    </row>
    <row r="157" spans="1:31" ht="15" customHeight="1" x14ac:dyDescent="0.25">
      <c r="A157" s="142">
        <f t="shared" si="39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42"/>
        <v>495</v>
      </c>
      <c r="H157" s="97">
        <f t="shared" si="43"/>
        <v>1322.64</v>
      </c>
      <c r="I157" s="10">
        <v>1</v>
      </c>
      <c r="J157" s="11">
        <v>400</v>
      </c>
      <c r="K157" s="11">
        <f t="shared" si="44"/>
        <v>400</v>
      </c>
      <c r="L157" s="102">
        <f t="shared" si="45"/>
        <v>1068.8</v>
      </c>
      <c r="M157" s="12">
        <v>119</v>
      </c>
      <c r="N157" s="97">
        <f t="shared" si="46"/>
        <v>317.96800000000002</v>
      </c>
      <c r="O157" s="20">
        <v>88.4</v>
      </c>
      <c r="P157" s="13">
        <v>96.6</v>
      </c>
      <c r="Q157" s="11">
        <v>100</v>
      </c>
      <c r="R157" s="11">
        <f t="shared" si="47"/>
        <v>81.999999999999886</v>
      </c>
      <c r="S157" s="97">
        <f t="shared" si="40"/>
        <v>219.1039999999997</v>
      </c>
      <c r="T157" s="10">
        <v>1</v>
      </c>
      <c r="U157" s="13">
        <v>1.4</v>
      </c>
      <c r="V157" s="13">
        <f t="shared" si="48"/>
        <v>1.4</v>
      </c>
      <c r="W157" s="97">
        <f t="shared" si="49"/>
        <v>3.7407999999999997</v>
      </c>
      <c r="X157" s="131"/>
      <c r="Y157" s="13">
        <v>1.7</v>
      </c>
      <c r="Z157" s="97">
        <f t="shared" si="38"/>
        <v>4.5423999999999998</v>
      </c>
      <c r="AA157" s="286">
        <f t="shared" si="41"/>
        <v>4.5423999999999998</v>
      </c>
      <c r="AB157" s="278"/>
      <c r="AE157" s="278"/>
    </row>
    <row r="158" spans="1:31" ht="15" customHeight="1" x14ac:dyDescent="0.25">
      <c r="A158" s="142">
        <f t="shared" si="39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42"/>
        <v>655</v>
      </c>
      <c r="H158" s="97">
        <f t="shared" si="43"/>
        <v>1443.62</v>
      </c>
      <c r="I158" s="10">
        <v>1</v>
      </c>
      <c r="J158" s="11">
        <v>515</v>
      </c>
      <c r="K158" s="11">
        <f t="shared" si="44"/>
        <v>515</v>
      </c>
      <c r="L158" s="102">
        <f t="shared" si="45"/>
        <v>1135.06</v>
      </c>
      <c r="M158" s="12">
        <v>97</v>
      </c>
      <c r="N158" s="97">
        <f t="shared" si="46"/>
        <v>213.78800000000001</v>
      </c>
      <c r="O158" s="20">
        <v>89.2</v>
      </c>
      <c r="P158" s="13">
        <v>97.8</v>
      </c>
      <c r="Q158" s="11">
        <v>100</v>
      </c>
      <c r="R158" s="11">
        <f t="shared" si="47"/>
        <v>85.999999999999943</v>
      </c>
      <c r="S158" s="97">
        <f t="shared" si="40"/>
        <v>189.5439999999999</v>
      </c>
      <c r="T158" s="10">
        <v>1</v>
      </c>
      <c r="U158" s="13">
        <v>2.2000000000000002</v>
      </c>
      <c r="V158" s="13">
        <f t="shared" si="48"/>
        <v>2.2000000000000002</v>
      </c>
      <c r="W158" s="97">
        <f t="shared" si="49"/>
        <v>4.8487999999999998</v>
      </c>
      <c r="X158" s="131"/>
      <c r="Y158" s="13">
        <v>1.5</v>
      </c>
      <c r="Z158" s="97">
        <f t="shared" si="38"/>
        <v>3.306</v>
      </c>
      <c r="AA158" s="286">
        <f t="shared" si="41"/>
        <v>3.306</v>
      </c>
      <c r="AB158" s="278"/>
      <c r="AE158" s="278"/>
    </row>
    <row r="159" spans="1:31" ht="15" customHeight="1" x14ac:dyDescent="0.25">
      <c r="A159" s="142">
        <f t="shared" si="39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42"/>
        <v>391</v>
      </c>
      <c r="H159" s="97">
        <f t="shared" si="43"/>
        <v>904.774</v>
      </c>
      <c r="I159" s="10">
        <v>1</v>
      </c>
      <c r="J159" s="11">
        <v>337</v>
      </c>
      <c r="K159" s="11">
        <f t="shared" si="44"/>
        <v>337</v>
      </c>
      <c r="L159" s="102">
        <f t="shared" si="45"/>
        <v>779.81799999999998</v>
      </c>
      <c r="M159" s="12">
        <v>97</v>
      </c>
      <c r="N159" s="97">
        <f t="shared" si="46"/>
        <v>224.458</v>
      </c>
      <c r="O159" s="20">
        <v>88.8</v>
      </c>
      <c r="P159" s="13">
        <v>93.9</v>
      </c>
      <c r="Q159" s="11">
        <v>85</v>
      </c>
      <c r="R159" s="11">
        <f t="shared" si="47"/>
        <v>60.000000000000099</v>
      </c>
      <c r="S159" s="97">
        <f t="shared" si="40"/>
        <v>138.84000000000023</v>
      </c>
      <c r="T159" s="10">
        <v>1</v>
      </c>
      <c r="U159" s="205">
        <v>2.2000000000000002</v>
      </c>
      <c r="V159" s="13">
        <f t="shared" si="48"/>
        <v>2.2000000000000002</v>
      </c>
      <c r="W159" s="97">
        <f t="shared" si="49"/>
        <v>5.0907999999999998</v>
      </c>
      <c r="X159" s="131"/>
      <c r="Y159" s="13">
        <v>1.4</v>
      </c>
      <c r="Z159" s="97">
        <f t="shared" si="38"/>
        <v>3.2395999999999998</v>
      </c>
      <c r="AA159" s="286">
        <f t="shared" si="41"/>
        <v>3.2395999999999998</v>
      </c>
      <c r="AB159" s="278"/>
      <c r="AE159" s="278"/>
    </row>
    <row r="160" spans="1:31" ht="15" customHeight="1" x14ac:dyDescent="0.25">
      <c r="A160" s="142">
        <f t="shared" si="39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42"/>
        <v>377</v>
      </c>
      <c r="H160" s="97">
        <f t="shared" si="43"/>
        <v>778.88199999999995</v>
      </c>
      <c r="I160" s="10">
        <v>1</v>
      </c>
      <c r="J160" s="11">
        <v>305</v>
      </c>
      <c r="K160" s="11">
        <f t="shared" si="44"/>
        <v>305</v>
      </c>
      <c r="L160" s="102">
        <f t="shared" si="45"/>
        <v>630.13</v>
      </c>
      <c r="M160" s="12">
        <v>84</v>
      </c>
      <c r="N160" s="97">
        <f t="shared" si="46"/>
        <v>173.54400000000001</v>
      </c>
      <c r="O160" s="20">
        <v>88.8</v>
      </c>
      <c r="P160" s="13">
        <v>93.2</v>
      </c>
      <c r="Q160" s="11">
        <v>72</v>
      </c>
      <c r="R160" s="11">
        <f t="shared" si="47"/>
        <v>61.111111111111185</v>
      </c>
      <c r="S160" s="97">
        <f t="shared" si="40"/>
        <v>126.2555555555557</v>
      </c>
      <c r="T160" s="10">
        <v>1</v>
      </c>
      <c r="U160" s="205">
        <v>1.4</v>
      </c>
      <c r="V160" s="13">
        <f t="shared" si="48"/>
        <v>1.4</v>
      </c>
      <c r="W160" s="97">
        <f t="shared" si="49"/>
        <v>2.8923999999999994</v>
      </c>
      <c r="X160" s="131"/>
      <c r="Y160" s="13">
        <v>1.8</v>
      </c>
      <c r="Z160" s="97">
        <f t="shared" si="38"/>
        <v>3.7188000000000003</v>
      </c>
      <c r="AA160" s="286">
        <f t="shared" si="41"/>
        <v>3.7188000000000003</v>
      </c>
      <c r="AB160" s="278"/>
      <c r="AE160" s="278"/>
    </row>
    <row r="161" spans="1:31" ht="15" customHeight="1" x14ac:dyDescent="0.25">
      <c r="A161" s="142">
        <f t="shared" si="39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42"/>
        <v>138</v>
      </c>
      <c r="H161" s="97">
        <f t="shared" si="43"/>
        <v>166.29</v>
      </c>
      <c r="I161" s="10">
        <v>1</v>
      </c>
      <c r="J161" s="11">
        <v>90</v>
      </c>
      <c r="K161" s="11">
        <f t="shared" si="44"/>
        <v>90</v>
      </c>
      <c r="L161" s="102">
        <f t="shared" si="45"/>
        <v>108.45</v>
      </c>
      <c r="M161" s="12">
        <v>34</v>
      </c>
      <c r="N161" s="97">
        <f t="shared" si="46"/>
        <v>40.97</v>
      </c>
      <c r="O161" s="20">
        <v>88.3</v>
      </c>
      <c r="P161" s="13">
        <v>92.8</v>
      </c>
      <c r="Q161" s="11">
        <v>80</v>
      </c>
      <c r="R161" s="11">
        <f t="shared" si="47"/>
        <v>56.25</v>
      </c>
      <c r="S161" s="97">
        <f t="shared" si="40"/>
        <v>67.78125</v>
      </c>
      <c r="T161" s="10">
        <v>1</v>
      </c>
      <c r="U161" s="205">
        <v>1.5</v>
      </c>
      <c r="V161" s="13">
        <f t="shared" si="48"/>
        <v>1.5</v>
      </c>
      <c r="W161" s="97">
        <f t="shared" si="49"/>
        <v>1.8075000000000001</v>
      </c>
      <c r="X161" s="131"/>
      <c r="Y161" s="13">
        <v>0.3</v>
      </c>
      <c r="Z161" s="97">
        <f t="shared" si="38"/>
        <v>0.36149999999999999</v>
      </c>
      <c r="AA161" s="286">
        <f t="shared" si="41"/>
        <v>0.36149999999999999</v>
      </c>
      <c r="AB161" s="278"/>
      <c r="AE161" s="278"/>
    </row>
    <row r="162" spans="1:31" ht="15" customHeight="1" x14ac:dyDescent="0.25">
      <c r="A162" s="142">
        <f t="shared" si="39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42"/>
        <v>820</v>
      </c>
      <c r="H162" s="97">
        <f t="shared" si="43"/>
        <v>2479.6799999999998</v>
      </c>
      <c r="I162" s="10">
        <v>1</v>
      </c>
      <c r="J162" s="11">
        <v>749</v>
      </c>
      <c r="K162" s="11">
        <f t="shared" si="44"/>
        <v>749</v>
      </c>
      <c r="L162" s="102">
        <f t="shared" si="45"/>
        <v>2264.9760000000001</v>
      </c>
      <c r="M162" s="12">
        <v>180</v>
      </c>
      <c r="N162" s="97">
        <f t="shared" si="46"/>
        <v>544.32000000000005</v>
      </c>
      <c r="O162" s="20">
        <v>89.2</v>
      </c>
      <c r="P162" s="13">
        <v>98.7</v>
      </c>
      <c r="Q162" s="11">
        <v>84</v>
      </c>
      <c r="R162" s="11">
        <f t="shared" si="47"/>
        <v>113.0952380952381</v>
      </c>
      <c r="S162" s="97">
        <f t="shared" si="40"/>
        <v>342</v>
      </c>
      <c r="T162" s="10">
        <v>1</v>
      </c>
      <c r="U162" s="205">
        <v>2.2999999999999998</v>
      </c>
      <c r="V162" s="13">
        <f t="shared" si="48"/>
        <v>2.2999999999999998</v>
      </c>
      <c r="W162" s="97">
        <f t="shared" si="49"/>
        <v>6.9551999999999996</v>
      </c>
      <c r="X162" s="131" t="s">
        <v>54</v>
      </c>
      <c r="Y162" s="13">
        <v>0.1</v>
      </c>
      <c r="Z162" s="97">
        <f t="shared" si="38"/>
        <v>4.5550000000000007E-2</v>
      </c>
      <c r="AA162" s="286">
        <f t="shared" si="41"/>
        <v>0.30240000000000006</v>
      </c>
      <c r="AB162" s="278"/>
      <c r="AE162" s="278"/>
    </row>
    <row r="163" spans="1:31" ht="15" customHeight="1" x14ac:dyDescent="0.25">
      <c r="A163" s="142">
        <f t="shared" si="39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42"/>
        <v>690</v>
      </c>
      <c r="H163" s="97">
        <f t="shared" si="43"/>
        <v>2003.76</v>
      </c>
      <c r="I163" s="10">
        <v>1</v>
      </c>
      <c r="J163" s="11">
        <v>626</v>
      </c>
      <c r="K163" s="11">
        <f t="shared" si="44"/>
        <v>626</v>
      </c>
      <c r="L163" s="102">
        <f t="shared" si="45"/>
        <v>1817.904</v>
      </c>
      <c r="M163" s="12">
        <v>176</v>
      </c>
      <c r="N163" s="97">
        <f t="shared" si="46"/>
        <v>511.10399999999998</v>
      </c>
      <c r="O163" s="20">
        <v>89.2</v>
      </c>
      <c r="P163" s="13">
        <v>98.1</v>
      </c>
      <c r="Q163" s="11">
        <v>95</v>
      </c>
      <c r="R163" s="11">
        <f t="shared" si="47"/>
        <v>93.684210526315695</v>
      </c>
      <c r="S163" s="97">
        <f t="shared" si="40"/>
        <v>272.05894736842077</v>
      </c>
      <c r="T163" s="10">
        <v>1</v>
      </c>
      <c r="U163" s="205">
        <v>1.8</v>
      </c>
      <c r="V163" s="13">
        <f t="shared" si="48"/>
        <v>1.8</v>
      </c>
      <c r="W163" s="97">
        <f t="shared" si="49"/>
        <v>5.2271999999999998</v>
      </c>
      <c r="X163" s="131"/>
      <c r="Y163" s="13">
        <v>1.2</v>
      </c>
      <c r="Z163" s="97">
        <f t="shared" si="38"/>
        <v>3.4847999999999999</v>
      </c>
      <c r="AA163" s="286">
        <f t="shared" si="41"/>
        <v>3.4847999999999999</v>
      </c>
      <c r="AB163" s="278"/>
      <c r="AE163" s="278"/>
    </row>
    <row r="164" spans="1:31" s="232" customFormat="1" ht="15" customHeight="1" x14ac:dyDescent="0.25">
      <c r="A164" s="142">
        <f t="shared" si="39"/>
        <v>42886</v>
      </c>
      <c r="B164" s="236">
        <v>2945</v>
      </c>
      <c r="C164" s="222">
        <v>25.49</v>
      </c>
      <c r="D164" s="223">
        <v>8.1999999999999993</v>
      </c>
      <c r="E164" s="224">
        <v>1</v>
      </c>
      <c r="F164" s="225">
        <v>592</v>
      </c>
      <c r="G164" s="226">
        <f t="shared" si="42"/>
        <v>592</v>
      </c>
      <c r="H164" s="227">
        <f t="shared" si="43"/>
        <v>1743.44</v>
      </c>
      <c r="I164" s="224">
        <v>1</v>
      </c>
      <c r="J164" s="225">
        <v>478</v>
      </c>
      <c r="K164" s="225">
        <f t="shared" si="44"/>
        <v>478</v>
      </c>
      <c r="L164" s="228">
        <f t="shared" si="45"/>
        <v>1407.71</v>
      </c>
      <c r="M164" s="229">
        <v>157</v>
      </c>
      <c r="N164" s="227">
        <f t="shared" si="46"/>
        <v>462.36500000000001</v>
      </c>
      <c r="O164" s="230">
        <v>87.7</v>
      </c>
      <c r="P164" s="226">
        <v>94.7</v>
      </c>
      <c r="Q164" s="225">
        <v>80</v>
      </c>
      <c r="R164" s="225">
        <f t="shared" si="47"/>
        <v>87.5</v>
      </c>
      <c r="S164" s="227">
        <f t="shared" si="40"/>
        <v>257.6875</v>
      </c>
      <c r="T164" s="224">
        <v>1</v>
      </c>
      <c r="U164" s="246">
        <v>1.3</v>
      </c>
      <c r="V164" s="226">
        <f t="shared" si="48"/>
        <v>1.3</v>
      </c>
      <c r="W164" s="227">
        <f t="shared" si="49"/>
        <v>3.8285</v>
      </c>
      <c r="X164" s="231" t="s">
        <v>54</v>
      </c>
      <c r="Y164" s="226">
        <v>2</v>
      </c>
      <c r="Z164" s="97">
        <f t="shared" si="38"/>
        <v>0.91100000000000003</v>
      </c>
      <c r="AA164" s="286">
        <f t="shared" si="41"/>
        <v>5.89</v>
      </c>
      <c r="AB164" s="278"/>
      <c r="AE164" s="278"/>
    </row>
    <row r="165" spans="1:31" s="15" customFormat="1" ht="15" customHeight="1" x14ac:dyDescent="0.25">
      <c r="A165" s="142">
        <f t="shared" si="39"/>
        <v>42887</v>
      </c>
      <c r="B165" s="132">
        <v>2635</v>
      </c>
      <c r="C165" s="28">
        <v>24.9</v>
      </c>
      <c r="D165" s="206">
        <v>8.2100000000000009</v>
      </c>
      <c r="E165" s="207">
        <v>1</v>
      </c>
      <c r="F165" s="208">
        <v>483</v>
      </c>
      <c r="G165" s="209">
        <f t="shared" si="42"/>
        <v>483</v>
      </c>
      <c r="H165" s="97">
        <f t="shared" si="43"/>
        <v>1272.7049999999999</v>
      </c>
      <c r="I165" s="207">
        <v>1</v>
      </c>
      <c r="J165" s="208">
        <v>434</v>
      </c>
      <c r="K165" s="208">
        <f t="shared" si="44"/>
        <v>434</v>
      </c>
      <c r="L165" s="210">
        <f t="shared" si="45"/>
        <v>1143.5899999999999</v>
      </c>
      <c r="M165" s="12">
        <v>116</v>
      </c>
      <c r="N165" s="97">
        <f t="shared" si="46"/>
        <v>305.66000000000003</v>
      </c>
      <c r="O165" s="211">
        <v>87.8</v>
      </c>
      <c r="P165" s="209">
        <v>94.9</v>
      </c>
      <c r="Q165" s="208">
        <v>88</v>
      </c>
      <c r="R165" s="208">
        <f t="shared" si="47"/>
        <v>80.681818181818272</v>
      </c>
      <c r="S165" s="97">
        <f t="shared" si="40"/>
        <v>212.59659090909113</v>
      </c>
      <c r="T165" s="207">
        <v>1</v>
      </c>
      <c r="U165" s="218">
        <v>1.4</v>
      </c>
      <c r="V165" s="209">
        <f t="shared" si="48"/>
        <v>1.4</v>
      </c>
      <c r="W165" s="97">
        <f t="shared" si="49"/>
        <v>3.6889999999999996</v>
      </c>
      <c r="X165" s="131"/>
      <c r="Y165" s="209">
        <v>1.8</v>
      </c>
      <c r="Z165" s="97">
        <f t="shared" si="38"/>
        <v>4.7430000000000003</v>
      </c>
      <c r="AA165" s="286">
        <f t="shared" si="41"/>
        <v>4.7430000000000003</v>
      </c>
      <c r="AB165" s="278"/>
      <c r="AE165" s="278"/>
    </row>
    <row r="166" spans="1:31" ht="15" customHeight="1" x14ac:dyDescent="0.25">
      <c r="A166" s="142">
        <f t="shared" si="39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42"/>
        <v>574</v>
      </c>
      <c r="H166" s="97">
        <f t="shared" si="43"/>
        <v>1629.0119999999999</v>
      </c>
      <c r="I166" s="10">
        <v>1</v>
      </c>
      <c r="J166" s="11">
        <v>512</v>
      </c>
      <c r="K166" s="11">
        <f t="shared" si="44"/>
        <v>512</v>
      </c>
      <c r="L166" s="102">
        <f t="shared" si="45"/>
        <v>1453.056</v>
      </c>
      <c r="M166" s="12">
        <v>117</v>
      </c>
      <c r="N166" s="97">
        <f t="shared" si="46"/>
        <v>332.04599999999999</v>
      </c>
      <c r="O166" s="20">
        <v>90.2</v>
      </c>
      <c r="P166" s="13">
        <v>96.6</v>
      </c>
      <c r="Q166" s="11">
        <v>73</v>
      </c>
      <c r="R166" s="11">
        <f t="shared" si="47"/>
        <v>87.67123287671221</v>
      </c>
      <c r="S166" s="97">
        <f t="shared" si="40"/>
        <v>248.81095890410924</v>
      </c>
      <c r="T166" s="10">
        <v>1</v>
      </c>
      <c r="U166" s="205">
        <v>1.6</v>
      </c>
      <c r="V166" s="13">
        <f t="shared" si="48"/>
        <v>1.6</v>
      </c>
      <c r="W166" s="97">
        <f t="shared" si="49"/>
        <v>4.5407999999999999</v>
      </c>
      <c r="X166" s="131"/>
      <c r="Y166" s="13">
        <v>1.2</v>
      </c>
      <c r="Z166" s="97">
        <f t="shared" si="38"/>
        <v>3.4055999999999997</v>
      </c>
      <c r="AA166" s="286">
        <f t="shared" si="41"/>
        <v>3.4055999999999997</v>
      </c>
      <c r="AB166" s="278"/>
      <c r="AE166" s="278"/>
    </row>
    <row r="167" spans="1:31" ht="15" customHeight="1" x14ac:dyDescent="0.25">
      <c r="A167" s="142">
        <f t="shared" si="39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42"/>
        <v>373</v>
      </c>
      <c r="H167" s="97">
        <f t="shared" si="43"/>
        <v>806.42600000000004</v>
      </c>
      <c r="I167" s="10">
        <v>1</v>
      </c>
      <c r="J167" s="11">
        <v>287</v>
      </c>
      <c r="K167" s="11">
        <f t="shared" si="44"/>
        <v>287</v>
      </c>
      <c r="L167" s="102">
        <f t="shared" si="45"/>
        <v>620.49400000000003</v>
      </c>
      <c r="M167" s="12">
        <v>99</v>
      </c>
      <c r="N167" s="97">
        <f t="shared" si="46"/>
        <v>214.03800000000001</v>
      </c>
      <c r="O167" s="20">
        <v>89.9</v>
      </c>
      <c r="P167" s="13">
        <v>95.4</v>
      </c>
      <c r="Q167" s="11">
        <v>81</v>
      </c>
      <c r="R167" s="11">
        <f t="shared" si="47"/>
        <v>67.901234567901241</v>
      </c>
      <c r="S167" s="97">
        <f t="shared" si="40"/>
        <v>146.80246913580248</v>
      </c>
      <c r="T167" s="10">
        <v>1</v>
      </c>
      <c r="U167" s="205">
        <v>1.6</v>
      </c>
      <c r="V167" s="13">
        <f t="shared" si="48"/>
        <v>1.6</v>
      </c>
      <c r="W167" s="97">
        <f t="shared" si="49"/>
        <v>3.4592000000000001</v>
      </c>
      <c r="X167" s="131"/>
      <c r="Y167" s="13">
        <v>1.5</v>
      </c>
      <c r="Z167" s="97">
        <f t="shared" si="38"/>
        <v>3.2429999999999999</v>
      </c>
      <c r="AA167" s="286">
        <f t="shared" si="41"/>
        <v>3.2429999999999999</v>
      </c>
      <c r="AB167" s="278"/>
      <c r="AE167" s="278"/>
    </row>
    <row r="168" spans="1:31" ht="15" customHeight="1" x14ac:dyDescent="0.25">
      <c r="A168" s="142">
        <f t="shared" si="39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42"/>
        <v>205</v>
      </c>
      <c r="H168" s="97">
        <f t="shared" si="43"/>
        <v>213.815</v>
      </c>
      <c r="I168" s="10">
        <v>1</v>
      </c>
      <c r="J168" s="11">
        <v>109</v>
      </c>
      <c r="K168" s="11">
        <f t="shared" si="44"/>
        <v>109</v>
      </c>
      <c r="L168" s="102">
        <f t="shared" si="45"/>
        <v>113.687</v>
      </c>
      <c r="M168" s="12">
        <v>39</v>
      </c>
      <c r="N168" s="97">
        <f t="shared" si="46"/>
        <v>40.677</v>
      </c>
      <c r="O168" s="20">
        <v>95.7</v>
      </c>
      <c r="P168" s="13">
        <v>97.8</v>
      </c>
      <c r="Q168" s="11">
        <v>77</v>
      </c>
      <c r="R168" s="11">
        <f t="shared" si="47"/>
        <v>27.272727272727202</v>
      </c>
      <c r="S168" s="97">
        <f t="shared" si="40"/>
        <v>28.445454545454471</v>
      </c>
      <c r="T168" s="10">
        <v>1</v>
      </c>
      <c r="U168" s="205">
        <v>1.8</v>
      </c>
      <c r="V168" s="13">
        <f t="shared" si="48"/>
        <v>1.8</v>
      </c>
      <c r="W168" s="97">
        <f t="shared" si="49"/>
        <v>1.8774000000000002</v>
      </c>
      <c r="X168" s="131"/>
      <c r="Y168" s="13">
        <v>0.3</v>
      </c>
      <c r="Z168" s="97">
        <f t="shared" si="38"/>
        <v>0.31289999999999996</v>
      </c>
      <c r="AA168" s="286">
        <f t="shared" si="41"/>
        <v>0.31289999999999996</v>
      </c>
      <c r="AB168" s="278"/>
      <c r="AE168" s="278"/>
    </row>
    <row r="169" spans="1:31" ht="15" customHeight="1" x14ac:dyDescent="0.25">
      <c r="A169" s="142">
        <f t="shared" si="39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42"/>
        <v>280</v>
      </c>
      <c r="H169" s="97">
        <f t="shared" si="43"/>
        <v>458.92</v>
      </c>
      <c r="I169" s="10">
        <v>1</v>
      </c>
      <c r="J169" s="11">
        <v>169</v>
      </c>
      <c r="K169" s="11">
        <f t="shared" si="44"/>
        <v>169</v>
      </c>
      <c r="L169" s="102">
        <f t="shared" si="45"/>
        <v>276.99099999999999</v>
      </c>
      <c r="M169" s="12">
        <v>189</v>
      </c>
      <c r="N169" s="97">
        <f t="shared" si="46"/>
        <v>309.77100000000002</v>
      </c>
      <c r="O169" s="20">
        <v>92.3</v>
      </c>
      <c r="P169" s="13">
        <v>95.2</v>
      </c>
      <c r="Q169" s="11">
        <v>74</v>
      </c>
      <c r="R169" s="11">
        <f t="shared" si="47"/>
        <v>39.189189189189264</v>
      </c>
      <c r="S169" s="97">
        <f t="shared" si="40"/>
        <v>64.2310810810812</v>
      </c>
      <c r="T169" s="10">
        <v>1</v>
      </c>
      <c r="U169" s="205">
        <v>1.3</v>
      </c>
      <c r="V169" s="13">
        <f t="shared" si="48"/>
        <v>1.3</v>
      </c>
      <c r="W169" s="97">
        <f t="shared" si="49"/>
        <v>2.1307000000000005</v>
      </c>
      <c r="X169" s="131"/>
      <c r="Y169" s="13">
        <v>0.6</v>
      </c>
      <c r="Z169" s="97">
        <f t="shared" si="38"/>
        <v>0.98339999999999994</v>
      </c>
      <c r="AA169" s="286">
        <f t="shared" si="41"/>
        <v>0.98339999999999994</v>
      </c>
      <c r="AB169" s="278"/>
      <c r="AE169" s="278"/>
    </row>
    <row r="170" spans="1:31" ht="15" customHeight="1" x14ac:dyDescent="0.25">
      <c r="A170" s="142">
        <f t="shared" si="39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42"/>
        <v>739</v>
      </c>
      <c r="H170" s="97">
        <f t="shared" si="43"/>
        <v>2085.4580000000001</v>
      </c>
      <c r="I170" s="10">
        <v>1</v>
      </c>
      <c r="J170" s="11">
        <v>678</v>
      </c>
      <c r="K170" s="11">
        <f t="shared" si="44"/>
        <v>678</v>
      </c>
      <c r="L170" s="102">
        <f t="shared" si="45"/>
        <v>1913.316</v>
      </c>
      <c r="M170" s="12">
        <v>228</v>
      </c>
      <c r="N170" s="97">
        <f t="shared" si="46"/>
        <v>643.41600000000005</v>
      </c>
      <c r="O170" s="20">
        <v>87.9</v>
      </c>
      <c r="P170" s="13">
        <v>97</v>
      </c>
      <c r="Q170" s="11">
        <v>93</v>
      </c>
      <c r="R170" s="11">
        <f t="shared" si="47"/>
        <v>97.849462365591336</v>
      </c>
      <c r="S170" s="97">
        <f t="shared" si="40"/>
        <v>276.13118279569875</v>
      </c>
      <c r="T170" s="10">
        <v>1</v>
      </c>
      <c r="U170" s="13">
        <v>19</v>
      </c>
      <c r="V170" s="13">
        <f t="shared" si="48"/>
        <v>19</v>
      </c>
      <c r="W170" s="97">
        <f t="shared" si="49"/>
        <v>53.618000000000002</v>
      </c>
      <c r="X170" s="131"/>
      <c r="Y170" s="13">
        <v>1.2</v>
      </c>
      <c r="Z170" s="97">
        <f t="shared" si="38"/>
        <v>3.3864000000000001</v>
      </c>
      <c r="AA170" s="286">
        <f t="shared" si="41"/>
        <v>3.3864000000000001</v>
      </c>
      <c r="AB170" s="278"/>
      <c r="AE170" s="278"/>
    </row>
    <row r="171" spans="1:31" ht="15" customHeight="1" x14ac:dyDescent="0.25">
      <c r="A171" s="142">
        <f t="shared" si="39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42"/>
        <v>697</v>
      </c>
      <c r="H171" s="97">
        <f t="shared" si="43"/>
        <v>2001.7840000000001</v>
      </c>
      <c r="I171" s="10">
        <v>1</v>
      </c>
      <c r="J171" s="11">
        <v>616</v>
      </c>
      <c r="K171" s="11">
        <f t="shared" si="44"/>
        <v>616</v>
      </c>
      <c r="L171" s="102">
        <f t="shared" si="45"/>
        <v>1769.152</v>
      </c>
      <c r="M171" s="12">
        <v>187</v>
      </c>
      <c r="N171" s="97">
        <f t="shared" si="46"/>
        <v>537.06399999999996</v>
      </c>
      <c r="O171" s="20">
        <v>91.6</v>
      </c>
      <c r="P171" s="13">
        <v>96.4</v>
      </c>
      <c r="Q171" s="11">
        <v>87</v>
      </c>
      <c r="R171" s="11">
        <f t="shared" si="47"/>
        <v>55.172413793103573</v>
      </c>
      <c r="S171" s="97">
        <f t="shared" si="40"/>
        <v>158.45517241379346</v>
      </c>
      <c r="T171" s="10">
        <v>1</v>
      </c>
      <c r="U171" s="13">
        <v>1.7</v>
      </c>
      <c r="V171" s="13">
        <f t="shared" si="48"/>
        <v>1.7</v>
      </c>
      <c r="W171" s="97">
        <f t="shared" si="49"/>
        <v>4.8823999999999996</v>
      </c>
      <c r="X171" s="131"/>
      <c r="Y171" s="13">
        <v>1.3</v>
      </c>
      <c r="Z171" s="97">
        <f t="shared" si="38"/>
        <v>3.7336</v>
      </c>
      <c r="AA171" s="286">
        <f t="shared" si="41"/>
        <v>3.7336</v>
      </c>
      <c r="AB171" s="278"/>
      <c r="AE171" s="278"/>
    </row>
    <row r="172" spans="1:31" ht="15" customHeight="1" x14ac:dyDescent="0.25">
      <c r="A172" s="142">
        <f t="shared" si="39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42"/>
        <v>1044</v>
      </c>
      <c r="H172" s="97">
        <f t="shared" si="43"/>
        <v>3038.04</v>
      </c>
      <c r="I172" s="10">
        <v>2</v>
      </c>
      <c r="J172" s="11">
        <v>508</v>
      </c>
      <c r="K172" s="11">
        <f t="shared" si="44"/>
        <v>1016</v>
      </c>
      <c r="L172" s="102">
        <f t="shared" si="45"/>
        <v>2956.56</v>
      </c>
      <c r="M172" s="12">
        <v>224</v>
      </c>
      <c r="N172" s="97">
        <f t="shared" si="46"/>
        <v>651.84</v>
      </c>
      <c r="O172" s="20">
        <v>95.9</v>
      </c>
      <c r="P172" s="13">
        <v>101.2</v>
      </c>
      <c r="Q172" s="11">
        <v>74</v>
      </c>
      <c r="R172" s="11">
        <f t="shared" si="47"/>
        <v>71.621621621621586</v>
      </c>
      <c r="S172" s="97">
        <f t="shared" si="40"/>
        <v>208.41891891891882</v>
      </c>
      <c r="T172" s="10">
        <v>1</v>
      </c>
      <c r="U172" s="13">
        <v>1</v>
      </c>
      <c r="V172" s="13">
        <f t="shared" si="48"/>
        <v>1</v>
      </c>
      <c r="W172" s="97">
        <f t="shared" si="49"/>
        <v>2.91</v>
      </c>
      <c r="X172" s="131"/>
      <c r="Y172" s="13">
        <v>1.4</v>
      </c>
      <c r="Z172" s="97">
        <f t="shared" si="38"/>
        <v>4.0739999999999998</v>
      </c>
      <c r="AA172" s="286">
        <f t="shared" si="41"/>
        <v>4.0739999999999998</v>
      </c>
      <c r="AB172" s="278"/>
      <c r="AE172" s="278"/>
    </row>
    <row r="173" spans="1:31" ht="15" customHeight="1" x14ac:dyDescent="0.25">
      <c r="A173" s="142">
        <f t="shared" si="39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42"/>
        <v>817</v>
      </c>
      <c r="H173" s="97">
        <f t="shared" si="43"/>
        <v>2419.1370000000002</v>
      </c>
      <c r="I173" s="10">
        <v>1</v>
      </c>
      <c r="J173" s="11">
        <v>742</v>
      </c>
      <c r="K173" s="11">
        <f t="shared" si="44"/>
        <v>742</v>
      </c>
      <c r="L173" s="102">
        <f t="shared" si="45"/>
        <v>2197.0619999999999</v>
      </c>
      <c r="M173" s="12">
        <v>200</v>
      </c>
      <c r="N173" s="97">
        <f t="shared" si="46"/>
        <v>592.20000000000005</v>
      </c>
      <c r="O173" s="20">
        <v>88.6</v>
      </c>
      <c r="P173" s="13">
        <v>97.2</v>
      </c>
      <c r="Q173" s="11">
        <v>83</v>
      </c>
      <c r="R173" s="11">
        <f t="shared" si="47"/>
        <v>103.61445783132541</v>
      </c>
      <c r="S173" s="97">
        <f t="shared" si="40"/>
        <v>306.80240963855454</v>
      </c>
      <c r="T173" s="10">
        <v>1</v>
      </c>
      <c r="U173" s="13">
        <v>1.6</v>
      </c>
      <c r="V173" s="13">
        <f t="shared" si="48"/>
        <v>1.6</v>
      </c>
      <c r="W173" s="97">
        <f t="shared" si="49"/>
        <v>4.7376000000000005</v>
      </c>
      <c r="X173" s="131"/>
      <c r="Y173" s="13">
        <v>1.3</v>
      </c>
      <c r="Z173" s="97">
        <f t="shared" si="38"/>
        <v>3.8493000000000004</v>
      </c>
      <c r="AA173" s="286">
        <f t="shared" si="41"/>
        <v>3.8493000000000004</v>
      </c>
      <c r="AB173" s="278"/>
      <c r="AE173" s="278"/>
    </row>
    <row r="174" spans="1:31" ht="15" customHeight="1" x14ac:dyDescent="0.25">
      <c r="A174" s="142">
        <f t="shared" si="39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42"/>
        <v>660</v>
      </c>
      <c r="H174" s="97">
        <f t="shared" si="43"/>
        <v>1450.68</v>
      </c>
      <c r="I174" s="10">
        <v>1</v>
      </c>
      <c r="J174" s="11">
        <v>532</v>
      </c>
      <c r="K174" s="11">
        <f t="shared" si="44"/>
        <v>532</v>
      </c>
      <c r="L174" s="102">
        <f t="shared" si="45"/>
        <v>1169.336</v>
      </c>
      <c r="M174" s="12">
        <v>136</v>
      </c>
      <c r="N174" s="97">
        <f t="shared" si="46"/>
        <v>298.928</v>
      </c>
      <c r="O174" s="20">
        <v>87.9</v>
      </c>
      <c r="P174" s="13">
        <v>97.2</v>
      </c>
      <c r="Q174" s="11">
        <v>83</v>
      </c>
      <c r="R174" s="11">
        <f t="shared" si="47"/>
        <v>112.04819277108429</v>
      </c>
      <c r="S174" s="97">
        <f t="shared" si="40"/>
        <v>246.28192771084326</v>
      </c>
      <c r="T174" s="10">
        <v>1</v>
      </c>
      <c r="U174" s="13">
        <v>1.4</v>
      </c>
      <c r="V174" s="13">
        <f t="shared" si="48"/>
        <v>1.4</v>
      </c>
      <c r="W174" s="97">
        <f t="shared" si="49"/>
        <v>3.0771999999999999</v>
      </c>
      <c r="X174" s="131"/>
      <c r="Y174" s="13">
        <v>1.1000000000000001</v>
      </c>
      <c r="Z174" s="97">
        <f t="shared" si="38"/>
        <v>2.4178000000000002</v>
      </c>
      <c r="AA174" s="286">
        <f t="shared" si="41"/>
        <v>2.4178000000000002</v>
      </c>
      <c r="AB174" s="278"/>
      <c r="AE174" s="278"/>
    </row>
    <row r="175" spans="1:31" ht="15" customHeight="1" x14ac:dyDescent="0.25">
      <c r="A175" s="142">
        <f t="shared" si="39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42"/>
        <v>360</v>
      </c>
      <c r="H175" s="97">
        <f t="shared" si="43"/>
        <v>525.6</v>
      </c>
      <c r="I175" s="10">
        <v>1</v>
      </c>
      <c r="J175" s="11">
        <v>280</v>
      </c>
      <c r="K175" s="11">
        <f t="shared" si="44"/>
        <v>280</v>
      </c>
      <c r="L175" s="102">
        <f t="shared" si="45"/>
        <v>408.8</v>
      </c>
      <c r="M175" s="12">
        <v>40</v>
      </c>
      <c r="N175" s="97">
        <f t="shared" si="46"/>
        <v>58.4</v>
      </c>
      <c r="O175" s="20">
        <v>89.2</v>
      </c>
      <c r="P175" s="13">
        <v>96.6</v>
      </c>
      <c r="Q175" s="11">
        <v>97</v>
      </c>
      <c r="R175" s="11">
        <f t="shared" si="47"/>
        <v>76.288659793814347</v>
      </c>
      <c r="S175" s="97">
        <f t="shared" si="40"/>
        <v>111.38144329896895</v>
      </c>
      <c r="T175" s="10">
        <v>1</v>
      </c>
      <c r="U175" s="13">
        <v>1.4</v>
      </c>
      <c r="V175" s="13">
        <f t="shared" si="48"/>
        <v>1.4</v>
      </c>
      <c r="W175" s="97">
        <f t="shared" si="49"/>
        <v>2.0439999999999996</v>
      </c>
      <c r="X175" s="131"/>
      <c r="Y175" s="13">
        <v>0.4</v>
      </c>
      <c r="Z175" s="97">
        <f t="shared" si="38"/>
        <v>0.58399999999999996</v>
      </c>
      <c r="AA175" s="286">
        <f t="shared" si="41"/>
        <v>0.58399999999999996</v>
      </c>
      <c r="AB175" s="278"/>
      <c r="AE175" s="278"/>
    </row>
    <row r="176" spans="1:31" ht="15" customHeight="1" x14ac:dyDescent="0.25">
      <c r="A176" s="142">
        <f t="shared" si="39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42"/>
        <v>586</v>
      </c>
      <c r="H176" s="97">
        <f t="shared" si="43"/>
        <v>1606.2260000000001</v>
      </c>
      <c r="I176" s="10">
        <v>1</v>
      </c>
      <c r="J176" s="11">
        <v>475</v>
      </c>
      <c r="K176" s="11">
        <f t="shared" si="44"/>
        <v>475</v>
      </c>
      <c r="L176" s="102">
        <f t="shared" si="45"/>
        <v>1301.9749999999999</v>
      </c>
      <c r="M176" s="12">
        <v>122</v>
      </c>
      <c r="N176" s="97">
        <f t="shared" si="46"/>
        <v>334.40199999999999</v>
      </c>
      <c r="O176" s="20">
        <v>87.3</v>
      </c>
      <c r="P176" s="13">
        <v>98.8</v>
      </c>
      <c r="Q176" s="11">
        <v>92</v>
      </c>
      <c r="R176" s="11">
        <f t="shared" si="47"/>
        <v>125</v>
      </c>
      <c r="S176" s="97">
        <f t="shared" si="40"/>
        <v>342.625</v>
      </c>
      <c r="T176" s="10">
        <v>1</v>
      </c>
      <c r="U176" s="13">
        <v>0.4</v>
      </c>
      <c r="V176" s="13">
        <f t="shared" si="48"/>
        <v>0.4</v>
      </c>
      <c r="W176" s="97">
        <f t="shared" si="49"/>
        <v>1.0964</v>
      </c>
      <c r="X176" s="131"/>
      <c r="Y176" s="13">
        <v>0.5</v>
      </c>
      <c r="Z176" s="97">
        <f t="shared" si="38"/>
        <v>1.3705000000000001</v>
      </c>
      <c r="AA176" s="286">
        <f t="shared" si="41"/>
        <v>1.3705000000000001</v>
      </c>
      <c r="AB176" s="278"/>
      <c r="AE176" s="278"/>
    </row>
    <row r="177" spans="1:31" ht="15" customHeight="1" x14ac:dyDescent="0.25">
      <c r="A177" s="142">
        <f t="shared" si="39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42"/>
        <v>795</v>
      </c>
      <c r="H177" s="97">
        <f t="shared" si="43"/>
        <v>2474.835</v>
      </c>
      <c r="I177" s="10">
        <v>1</v>
      </c>
      <c r="J177" s="11">
        <v>687</v>
      </c>
      <c r="K177" s="11">
        <f t="shared" si="44"/>
        <v>687</v>
      </c>
      <c r="L177" s="102">
        <f t="shared" si="45"/>
        <v>2138.6309999999999</v>
      </c>
      <c r="M177" s="12">
        <v>213</v>
      </c>
      <c r="N177" s="97">
        <f t="shared" si="46"/>
        <v>663.06899999999996</v>
      </c>
      <c r="O177" s="20">
        <v>90.3</v>
      </c>
      <c r="P177" s="13">
        <v>100.7</v>
      </c>
      <c r="Q177" s="11">
        <v>80</v>
      </c>
      <c r="R177" s="11">
        <f t="shared" si="47"/>
        <v>130.00000000000006</v>
      </c>
      <c r="S177" s="97">
        <f t="shared" si="40"/>
        <v>404.69000000000017</v>
      </c>
      <c r="T177" s="10">
        <v>1</v>
      </c>
      <c r="U177" s="13">
        <v>1.9</v>
      </c>
      <c r="V177" s="13">
        <f t="shared" si="48"/>
        <v>1.9</v>
      </c>
      <c r="W177" s="97">
        <f t="shared" si="49"/>
        <v>5.9146999999999998</v>
      </c>
      <c r="X177" s="131"/>
      <c r="Y177" s="13">
        <v>0.7</v>
      </c>
      <c r="Z177" s="97">
        <f t="shared" si="38"/>
        <v>2.1791</v>
      </c>
      <c r="AA177" s="286">
        <f t="shared" si="41"/>
        <v>2.1791</v>
      </c>
      <c r="AB177" s="278"/>
      <c r="AE177" s="278"/>
    </row>
    <row r="178" spans="1:31" ht="15" customHeight="1" x14ac:dyDescent="0.25">
      <c r="A178" s="142">
        <f t="shared" si="39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42"/>
        <v>1116</v>
      </c>
      <c r="H178" s="97">
        <f t="shared" si="43"/>
        <v>3413.8440000000001</v>
      </c>
      <c r="I178" s="10">
        <v>2</v>
      </c>
      <c r="J178" s="11">
        <v>548</v>
      </c>
      <c r="K178" s="11">
        <f t="shared" si="44"/>
        <v>1096</v>
      </c>
      <c r="L178" s="102">
        <f t="shared" si="45"/>
        <v>3352.6640000000002</v>
      </c>
      <c r="M178" s="12">
        <v>233</v>
      </c>
      <c r="N178" s="97">
        <f t="shared" si="46"/>
        <v>712.74699999999996</v>
      </c>
      <c r="O178" s="20">
        <v>87.2</v>
      </c>
      <c r="P178" s="13">
        <v>101</v>
      </c>
      <c r="Q178" s="11">
        <v>76</v>
      </c>
      <c r="R178" s="11">
        <f t="shared" si="47"/>
        <v>181.57894736842101</v>
      </c>
      <c r="S178" s="97">
        <f t="shared" si="40"/>
        <v>555.44999999999993</v>
      </c>
      <c r="T178" s="10">
        <v>1</v>
      </c>
      <c r="U178" s="13">
        <v>2.6</v>
      </c>
      <c r="V178" s="13">
        <f t="shared" si="48"/>
        <v>2.6</v>
      </c>
      <c r="W178" s="97">
        <f t="shared" si="49"/>
        <v>7.9534000000000002</v>
      </c>
      <c r="X178" s="131"/>
      <c r="Y178" s="13">
        <v>0.9</v>
      </c>
      <c r="Z178" s="97">
        <f t="shared" si="38"/>
        <v>2.7530999999999999</v>
      </c>
      <c r="AA178" s="286">
        <f t="shared" si="41"/>
        <v>2.7530999999999999</v>
      </c>
      <c r="AB178" s="278"/>
      <c r="AE178" s="278"/>
    </row>
    <row r="179" spans="1:31" ht="15" customHeight="1" x14ac:dyDescent="0.25">
      <c r="A179" s="142">
        <f t="shared" si="39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42"/>
        <v>799</v>
      </c>
      <c r="H179" s="97">
        <f t="shared" si="43"/>
        <v>2621.5189999999998</v>
      </c>
      <c r="I179" s="10">
        <v>1</v>
      </c>
      <c r="J179" s="11">
        <v>667</v>
      </c>
      <c r="K179" s="11">
        <f t="shared" si="44"/>
        <v>667</v>
      </c>
      <c r="L179" s="102">
        <f t="shared" si="45"/>
        <v>2188.4270000000001</v>
      </c>
      <c r="M179" s="12">
        <v>198</v>
      </c>
      <c r="N179" s="97">
        <f t="shared" si="46"/>
        <v>649.63800000000003</v>
      </c>
      <c r="O179" s="20">
        <v>89.8</v>
      </c>
      <c r="P179" s="13">
        <v>98</v>
      </c>
      <c r="Q179" s="11">
        <v>77.5</v>
      </c>
      <c r="R179" s="11">
        <f t="shared" si="47"/>
        <v>105.80645161290327</v>
      </c>
      <c r="S179" s="97">
        <f t="shared" si="40"/>
        <v>347.15096774193563</v>
      </c>
      <c r="T179" s="10">
        <v>1</v>
      </c>
      <c r="U179" s="13">
        <v>1.8</v>
      </c>
      <c r="V179" s="13">
        <f t="shared" si="48"/>
        <v>1.8</v>
      </c>
      <c r="W179" s="97">
        <f t="shared" si="49"/>
        <v>5.9058000000000002</v>
      </c>
      <c r="X179" s="131"/>
      <c r="Y179" s="13">
        <v>0.6</v>
      </c>
      <c r="Z179" s="97">
        <f t="shared" si="38"/>
        <v>1.9685999999999999</v>
      </c>
      <c r="AA179" s="286">
        <f t="shared" si="41"/>
        <v>1.9685999999999999</v>
      </c>
      <c r="AB179" s="278"/>
      <c r="AE179" s="278"/>
    </row>
    <row r="180" spans="1:31" ht="15" customHeight="1" x14ac:dyDescent="0.25">
      <c r="A180" s="142">
        <f t="shared" si="39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42"/>
        <v>630</v>
      </c>
      <c r="H180" s="97">
        <f t="shared" si="43"/>
        <v>1786.68</v>
      </c>
      <c r="I180" s="10">
        <v>1</v>
      </c>
      <c r="J180" s="11">
        <v>548</v>
      </c>
      <c r="K180" s="11">
        <f t="shared" si="44"/>
        <v>548</v>
      </c>
      <c r="L180" s="102">
        <f t="shared" si="45"/>
        <v>1554.1279999999999</v>
      </c>
      <c r="M180" s="12">
        <v>156</v>
      </c>
      <c r="N180" s="97">
        <f t="shared" si="46"/>
        <v>442.416</v>
      </c>
      <c r="O180" s="20">
        <v>87.5</v>
      </c>
      <c r="P180" s="13">
        <v>94.8</v>
      </c>
      <c r="Q180" s="11">
        <v>90</v>
      </c>
      <c r="R180" s="11">
        <f t="shared" si="47"/>
        <v>81.111111111111086</v>
      </c>
      <c r="S180" s="97">
        <f t="shared" si="40"/>
        <v>230.03111111111104</v>
      </c>
      <c r="T180" s="10">
        <v>1</v>
      </c>
      <c r="U180" s="13">
        <v>0.87</v>
      </c>
      <c r="V180" s="13">
        <f t="shared" si="48"/>
        <v>0.87</v>
      </c>
      <c r="W180" s="97">
        <f t="shared" si="49"/>
        <v>2.46732</v>
      </c>
      <c r="X180" s="131"/>
      <c r="Y180" s="13">
        <v>1.2</v>
      </c>
      <c r="Z180" s="97">
        <f t="shared" si="38"/>
        <v>3.4032</v>
      </c>
      <c r="AA180" s="286">
        <f t="shared" si="41"/>
        <v>3.4032</v>
      </c>
      <c r="AB180" s="278"/>
      <c r="AE180" s="278"/>
    </row>
    <row r="181" spans="1:31" ht="15" customHeight="1" x14ac:dyDescent="0.25">
      <c r="A181" s="142">
        <f t="shared" si="39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42"/>
        <v>484</v>
      </c>
      <c r="H181" s="97">
        <f t="shared" si="43"/>
        <v>1099.164</v>
      </c>
      <c r="I181" s="10">
        <v>1</v>
      </c>
      <c r="J181" s="11">
        <v>432</v>
      </c>
      <c r="K181" s="11">
        <f t="shared" si="44"/>
        <v>432</v>
      </c>
      <c r="L181" s="102">
        <f t="shared" si="45"/>
        <v>981.072</v>
      </c>
      <c r="M181" s="12">
        <v>146</v>
      </c>
      <c r="N181" s="97">
        <f t="shared" si="46"/>
        <v>331.56599999999997</v>
      </c>
      <c r="O181" s="20">
        <v>88.6</v>
      </c>
      <c r="P181" s="13">
        <v>93</v>
      </c>
      <c r="Q181" s="11">
        <v>81</v>
      </c>
      <c r="R181" s="11">
        <f t="shared" si="47"/>
        <v>54.320987654321058</v>
      </c>
      <c r="S181" s="97">
        <f t="shared" si="40"/>
        <v>123.36296296296312</v>
      </c>
      <c r="T181" s="10">
        <v>1</v>
      </c>
      <c r="U181" s="13">
        <v>1.1000000000000001</v>
      </c>
      <c r="V181" s="13">
        <f t="shared" si="48"/>
        <v>1.1000000000000001</v>
      </c>
      <c r="W181" s="97">
        <f t="shared" si="49"/>
        <v>2.4981000000000004</v>
      </c>
      <c r="X181" s="131"/>
      <c r="Y181" s="13">
        <v>1.4</v>
      </c>
      <c r="Z181" s="97">
        <f t="shared" si="38"/>
        <v>3.1793999999999998</v>
      </c>
      <c r="AA181" s="286">
        <f t="shared" si="41"/>
        <v>3.1793999999999998</v>
      </c>
      <c r="AB181" s="278"/>
      <c r="AE181" s="278"/>
    </row>
    <row r="182" spans="1:31" ht="15" customHeight="1" x14ac:dyDescent="0.25">
      <c r="A182" s="142">
        <f t="shared" si="39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42"/>
        <v>342</v>
      </c>
      <c r="H182" s="97">
        <f t="shared" si="43"/>
        <v>429.21</v>
      </c>
      <c r="I182" s="10">
        <v>1</v>
      </c>
      <c r="J182" s="11">
        <v>301</v>
      </c>
      <c r="K182" s="11">
        <f t="shared" si="44"/>
        <v>301</v>
      </c>
      <c r="L182" s="102">
        <f t="shared" si="45"/>
        <v>377.755</v>
      </c>
      <c r="M182" s="12">
        <v>134</v>
      </c>
      <c r="N182" s="97">
        <f t="shared" si="46"/>
        <v>168.17</v>
      </c>
      <c r="O182" s="20">
        <v>87.4</v>
      </c>
      <c r="P182" s="13">
        <v>93.8</v>
      </c>
      <c r="Q182" s="11">
        <v>83</v>
      </c>
      <c r="R182" s="11">
        <f t="shared" si="47"/>
        <v>77.108433734939666</v>
      </c>
      <c r="S182" s="97">
        <f t="shared" si="40"/>
        <v>96.771084337349279</v>
      </c>
      <c r="T182" s="10">
        <v>1</v>
      </c>
      <c r="U182" s="13">
        <v>1</v>
      </c>
      <c r="V182" s="13">
        <f t="shared" si="48"/>
        <v>1</v>
      </c>
      <c r="W182" s="97">
        <f t="shared" si="49"/>
        <v>1.2549999999999999</v>
      </c>
      <c r="X182" s="131" t="s">
        <v>54</v>
      </c>
      <c r="Y182" s="13">
        <v>0.5</v>
      </c>
      <c r="Z182" s="97">
        <f t="shared" si="38"/>
        <v>0.22775000000000001</v>
      </c>
      <c r="AA182" s="286">
        <f t="shared" si="41"/>
        <v>0.62749999999999995</v>
      </c>
      <c r="AB182" s="278"/>
      <c r="AE182" s="278"/>
    </row>
    <row r="183" spans="1:31" ht="15" customHeight="1" x14ac:dyDescent="0.25">
      <c r="A183" s="142">
        <f t="shared" si="39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42"/>
        <v>1484</v>
      </c>
      <c r="H183" s="97">
        <f t="shared" si="43"/>
        <v>5047.0839999999998</v>
      </c>
      <c r="I183" s="10">
        <v>2</v>
      </c>
      <c r="J183" s="11">
        <v>631</v>
      </c>
      <c r="K183" s="11">
        <f t="shared" si="44"/>
        <v>1262</v>
      </c>
      <c r="L183" s="102">
        <f t="shared" si="45"/>
        <v>4292.0619999999999</v>
      </c>
      <c r="M183" s="12">
        <v>549</v>
      </c>
      <c r="N183" s="97">
        <f t="shared" si="46"/>
        <v>1867.1489999999999</v>
      </c>
      <c r="O183" s="20">
        <v>89.8</v>
      </c>
      <c r="P183" s="13">
        <v>103.8</v>
      </c>
      <c r="Q183" s="11">
        <v>80</v>
      </c>
      <c r="R183" s="11">
        <f t="shared" si="47"/>
        <v>175</v>
      </c>
      <c r="S183" s="97">
        <f t="shared" si="40"/>
        <v>595.17499999999995</v>
      </c>
      <c r="T183" s="10">
        <v>1</v>
      </c>
      <c r="U183" s="13">
        <v>14</v>
      </c>
      <c r="V183" s="13">
        <f t="shared" si="48"/>
        <v>14</v>
      </c>
      <c r="W183" s="97">
        <f t="shared" si="49"/>
        <v>47.613999999999997</v>
      </c>
      <c r="X183" s="131" t="s">
        <v>54</v>
      </c>
      <c r="Y183" s="13">
        <v>0.1</v>
      </c>
      <c r="Z183" s="97">
        <f t="shared" si="38"/>
        <v>4.5550000000000007E-2</v>
      </c>
      <c r="AA183" s="286">
        <f t="shared" si="41"/>
        <v>0.34010000000000001</v>
      </c>
      <c r="AB183" s="278"/>
      <c r="AE183" s="278"/>
    </row>
    <row r="184" spans="1:31" ht="15" customHeight="1" x14ac:dyDescent="0.25">
      <c r="A184" s="142">
        <f t="shared" si="39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42"/>
        <v>1200</v>
      </c>
      <c r="H184" s="97">
        <f t="shared" si="43"/>
        <v>4308</v>
      </c>
      <c r="I184" s="10">
        <v>2</v>
      </c>
      <c r="J184" s="11">
        <v>584</v>
      </c>
      <c r="K184" s="11">
        <f t="shared" si="44"/>
        <v>1168</v>
      </c>
      <c r="L184" s="102">
        <f t="shared" si="45"/>
        <v>4193.12</v>
      </c>
      <c r="M184" s="12">
        <v>444</v>
      </c>
      <c r="N184" s="97">
        <f t="shared" si="46"/>
        <v>1593.96</v>
      </c>
      <c r="O184" s="20">
        <v>87.8</v>
      </c>
      <c r="P184" s="13">
        <v>98.9</v>
      </c>
      <c r="Q184" s="11">
        <v>77</v>
      </c>
      <c r="R184" s="11">
        <f t="shared" si="47"/>
        <v>144.15584415584428</v>
      </c>
      <c r="S184" s="97">
        <f t="shared" si="40"/>
        <v>517.51948051948091</v>
      </c>
      <c r="T184" s="10">
        <v>1</v>
      </c>
      <c r="U184" s="13">
        <v>1.5</v>
      </c>
      <c r="V184" s="13">
        <f t="shared" si="48"/>
        <v>1.5</v>
      </c>
      <c r="W184" s="97">
        <f t="shared" si="49"/>
        <v>5.3849999999999998</v>
      </c>
      <c r="X184" s="131" t="s">
        <v>54</v>
      </c>
      <c r="Y184" s="13">
        <v>2</v>
      </c>
      <c r="Z184" s="97">
        <f t="shared" si="38"/>
        <v>0.91100000000000003</v>
      </c>
      <c r="AA184" s="286">
        <f t="shared" si="41"/>
        <v>7.18</v>
      </c>
      <c r="AB184" s="278"/>
      <c r="AE184" s="278"/>
    </row>
    <row r="185" spans="1:31" ht="15" customHeight="1" x14ac:dyDescent="0.25">
      <c r="A185" s="142">
        <f t="shared" si="39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42"/>
        <v>789</v>
      </c>
      <c r="H185" s="97">
        <f t="shared" si="43"/>
        <v>3170.2020000000002</v>
      </c>
      <c r="I185" s="10">
        <v>1</v>
      </c>
      <c r="J185" s="11">
        <v>717</v>
      </c>
      <c r="K185" s="11">
        <f t="shared" si="44"/>
        <v>717</v>
      </c>
      <c r="L185" s="102">
        <f t="shared" si="45"/>
        <v>2880.9059999999999</v>
      </c>
      <c r="M185" s="12">
        <v>220</v>
      </c>
      <c r="N185" s="97">
        <f t="shared" si="46"/>
        <v>883.96</v>
      </c>
      <c r="O185" s="20">
        <v>90.3</v>
      </c>
      <c r="P185" s="13">
        <v>98.1</v>
      </c>
      <c r="Q185" s="11">
        <v>76</v>
      </c>
      <c r="R185" s="11">
        <f t="shared" si="47"/>
        <v>102.63157894736838</v>
      </c>
      <c r="S185" s="97">
        <f t="shared" si="40"/>
        <v>412.37368421052616</v>
      </c>
      <c r="T185" s="10">
        <v>1</v>
      </c>
      <c r="U185" s="13">
        <v>0.86</v>
      </c>
      <c r="V185" s="13">
        <f t="shared" si="48"/>
        <v>0.86</v>
      </c>
      <c r="W185" s="97">
        <f t="shared" si="49"/>
        <v>3.4554800000000001</v>
      </c>
      <c r="X185" s="131" t="s">
        <v>54</v>
      </c>
      <c r="Y185" s="13">
        <v>0.1</v>
      </c>
      <c r="Z185" s="97">
        <f t="shared" si="38"/>
        <v>4.5550000000000007E-2</v>
      </c>
      <c r="AA185" s="286">
        <f t="shared" si="41"/>
        <v>0.40179999999999999</v>
      </c>
      <c r="AB185" s="278"/>
      <c r="AE185" s="278"/>
    </row>
    <row r="186" spans="1:31" ht="15" customHeight="1" x14ac:dyDescent="0.25">
      <c r="A186" s="142">
        <f t="shared" si="39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42"/>
        <v>729</v>
      </c>
      <c r="H186" s="97">
        <f t="shared" si="43"/>
        <v>2612.7359999999999</v>
      </c>
      <c r="I186" s="10">
        <v>1</v>
      </c>
      <c r="J186" s="11">
        <v>655</v>
      </c>
      <c r="K186" s="11">
        <f t="shared" si="44"/>
        <v>655</v>
      </c>
      <c r="L186" s="102">
        <f t="shared" si="45"/>
        <v>2347.52</v>
      </c>
      <c r="M186" s="12">
        <v>178</v>
      </c>
      <c r="N186" s="97">
        <f t="shared" si="46"/>
        <v>637.952</v>
      </c>
      <c r="O186" s="20">
        <v>88.6</v>
      </c>
      <c r="P186" s="13">
        <v>98.7</v>
      </c>
      <c r="Q186" s="11">
        <v>87</v>
      </c>
      <c r="R186" s="11">
        <f t="shared" si="47"/>
        <v>116.09195402298862</v>
      </c>
      <c r="S186" s="97">
        <f t="shared" si="40"/>
        <v>416.0735632183912</v>
      </c>
      <c r="T186" s="10">
        <v>1</v>
      </c>
      <c r="U186" s="13">
        <v>1.1000000000000001</v>
      </c>
      <c r="V186" s="13">
        <f t="shared" si="48"/>
        <v>1.1000000000000001</v>
      </c>
      <c r="W186" s="97">
        <f t="shared" si="49"/>
        <v>3.9424000000000006</v>
      </c>
      <c r="X186" s="131"/>
      <c r="Y186" s="13">
        <v>1.4</v>
      </c>
      <c r="Z186" s="97">
        <f t="shared" si="38"/>
        <v>5.0175999999999998</v>
      </c>
      <c r="AA186" s="286">
        <f t="shared" si="41"/>
        <v>5.0175999999999998</v>
      </c>
      <c r="AB186" s="278"/>
      <c r="AE186" s="278"/>
    </row>
    <row r="187" spans="1:31" ht="15" customHeight="1" x14ac:dyDescent="0.25">
      <c r="A187" s="142">
        <f t="shared" si="39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42"/>
        <v>564</v>
      </c>
      <c r="H187" s="97">
        <f t="shared" si="43"/>
        <v>1990.92</v>
      </c>
      <c r="I187" s="10">
        <v>1</v>
      </c>
      <c r="J187" s="11">
        <v>479</v>
      </c>
      <c r="K187" s="11">
        <f t="shared" si="44"/>
        <v>479</v>
      </c>
      <c r="L187" s="102">
        <f t="shared" si="45"/>
        <v>1690.87</v>
      </c>
      <c r="M187" s="12">
        <v>146</v>
      </c>
      <c r="N187" s="97">
        <f t="shared" si="46"/>
        <v>515.38</v>
      </c>
      <c r="O187" s="20">
        <v>86.5</v>
      </c>
      <c r="P187" s="13">
        <v>93.6</v>
      </c>
      <c r="Q187" s="11">
        <v>79</v>
      </c>
      <c r="R187" s="11">
        <f t="shared" si="47"/>
        <v>89.873417721518919</v>
      </c>
      <c r="S187" s="97">
        <f t="shared" si="40"/>
        <v>317.25316455696179</v>
      </c>
      <c r="T187" s="10">
        <v>1</v>
      </c>
      <c r="U187" s="13">
        <v>1</v>
      </c>
      <c r="V187" s="13">
        <f t="shared" si="48"/>
        <v>1</v>
      </c>
      <c r="W187" s="97">
        <f t="shared" si="49"/>
        <v>3.53</v>
      </c>
      <c r="X187" s="131" t="s">
        <v>54</v>
      </c>
      <c r="Y187" s="13">
        <v>1</v>
      </c>
      <c r="Z187" s="97">
        <f t="shared" si="38"/>
        <v>0.45550000000000002</v>
      </c>
      <c r="AA187" s="286">
        <f t="shared" si="41"/>
        <v>3.53</v>
      </c>
      <c r="AB187" s="278"/>
      <c r="AE187" s="278"/>
    </row>
    <row r="188" spans="1:31" ht="15" customHeight="1" x14ac:dyDescent="0.25">
      <c r="A188" s="142">
        <f t="shared" si="39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42"/>
        <v>554</v>
      </c>
      <c r="H188" s="97">
        <f t="shared" si="43"/>
        <v>1274.7539999999999</v>
      </c>
      <c r="I188" s="10">
        <v>1</v>
      </c>
      <c r="J188" s="11">
        <v>456</v>
      </c>
      <c r="K188" s="11">
        <f t="shared" si="44"/>
        <v>456</v>
      </c>
      <c r="L188" s="102">
        <f t="shared" si="45"/>
        <v>1049.2560000000001</v>
      </c>
      <c r="M188" s="12">
        <v>121</v>
      </c>
      <c r="N188" s="97">
        <f t="shared" si="46"/>
        <v>278.42099999999999</v>
      </c>
      <c r="O188" s="20">
        <v>88.7</v>
      </c>
      <c r="P188" s="13">
        <v>95.4</v>
      </c>
      <c r="Q188" s="11">
        <v>76</v>
      </c>
      <c r="R188" s="11">
        <f t="shared" si="47"/>
        <v>88.157894736842138</v>
      </c>
      <c r="S188" s="97">
        <f t="shared" si="40"/>
        <v>202.85131578947377</v>
      </c>
      <c r="T188" s="10">
        <v>1</v>
      </c>
      <c r="U188" s="13">
        <v>1.1000000000000001</v>
      </c>
      <c r="V188" s="13">
        <f t="shared" si="48"/>
        <v>1.1000000000000001</v>
      </c>
      <c r="W188" s="97">
        <f t="shared" si="49"/>
        <v>2.5311000000000003</v>
      </c>
      <c r="X188" s="131" t="s">
        <v>54</v>
      </c>
      <c r="Y188" s="13">
        <v>2</v>
      </c>
      <c r="Z188" s="97">
        <f t="shared" si="38"/>
        <v>0.91100000000000003</v>
      </c>
      <c r="AA188" s="286">
        <f t="shared" si="41"/>
        <v>4.6020000000000003</v>
      </c>
      <c r="AB188" s="278"/>
      <c r="AE188" s="278"/>
    </row>
    <row r="189" spans="1:31" ht="15" customHeight="1" x14ac:dyDescent="0.25">
      <c r="A189" s="142">
        <f t="shared" si="39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42"/>
        <v>291</v>
      </c>
      <c r="H189" s="97">
        <f t="shared" si="43"/>
        <v>371.31599999999997</v>
      </c>
      <c r="I189" s="10">
        <v>1</v>
      </c>
      <c r="J189" s="11">
        <v>207</v>
      </c>
      <c r="K189" s="11">
        <f t="shared" si="44"/>
        <v>207</v>
      </c>
      <c r="L189" s="102">
        <f t="shared" si="45"/>
        <v>264.13200000000001</v>
      </c>
      <c r="M189" s="12">
        <v>33</v>
      </c>
      <c r="N189" s="97">
        <f t="shared" si="46"/>
        <v>42.107999999999997</v>
      </c>
      <c r="O189" s="20">
        <v>91</v>
      </c>
      <c r="P189" s="13">
        <v>98</v>
      </c>
      <c r="Q189" s="11">
        <v>86</v>
      </c>
      <c r="R189" s="11">
        <f t="shared" si="47"/>
        <v>81.395348837209298</v>
      </c>
      <c r="S189" s="97">
        <f t="shared" si="40"/>
        <v>103.86046511627907</v>
      </c>
      <c r="T189" s="10">
        <v>1</v>
      </c>
      <c r="U189" s="13">
        <v>0.86</v>
      </c>
      <c r="V189" s="13">
        <f t="shared" si="48"/>
        <v>0.86</v>
      </c>
      <c r="W189" s="97">
        <f t="shared" si="49"/>
        <v>1.0973599999999999</v>
      </c>
      <c r="X189" s="131"/>
      <c r="Y189" s="13">
        <v>0.3</v>
      </c>
      <c r="Z189" s="97">
        <f t="shared" si="38"/>
        <v>0.38280000000000003</v>
      </c>
      <c r="AA189" s="286">
        <f t="shared" si="41"/>
        <v>0.38280000000000003</v>
      </c>
      <c r="AB189" s="278"/>
      <c r="AE189" s="278"/>
    </row>
    <row r="190" spans="1:31" ht="15" customHeight="1" x14ac:dyDescent="0.25">
      <c r="A190" s="142">
        <f t="shared" si="39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42"/>
        <v>446</v>
      </c>
      <c r="H190" s="97">
        <f t="shared" si="43"/>
        <v>1404.454</v>
      </c>
      <c r="I190" s="10">
        <v>1</v>
      </c>
      <c r="J190" s="11">
        <v>356</v>
      </c>
      <c r="K190" s="11">
        <f t="shared" si="44"/>
        <v>356</v>
      </c>
      <c r="L190" s="102">
        <f t="shared" si="45"/>
        <v>1121.0440000000001</v>
      </c>
      <c r="M190" s="12">
        <v>100</v>
      </c>
      <c r="N190" s="97">
        <f t="shared" si="46"/>
        <v>314.89999999999998</v>
      </c>
      <c r="O190" s="20">
        <v>87.6</v>
      </c>
      <c r="P190" s="13">
        <v>94.7</v>
      </c>
      <c r="Q190" s="11">
        <v>85</v>
      </c>
      <c r="R190" s="11">
        <f t="shared" si="47"/>
        <v>83.529411764705984</v>
      </c>
      <c r="S190" s="97">
        <f t="shared" si="40"/>
        <v>263.03411764705913</v>
      </c>
      <c r="T190" s="10">
        <v>1</v>
      </c>
      <c r="U190" s="13">
        <v>1.3</v>
      </c>
      <c r="V190" s="13">
        <f t="shared" si="48"/>
        <v>1.3</v>
      </c>
      <c r="W190" s="97">
        <f t="shared" si="49"/>
        <v>4.0937000000000001</v>
      </c>
      <c r="X190" s="131" t="s">
        <v>54</v>
      </c>
      <c r="Y190" s="13">
        <v>1</v>
      </c>
      <c r="Z190" s="97">
        <f t="shared" si="38"/>
        <v>0.45550000000000002</v>
      </c>
      <c r="AA190" s="286">
        <f t="shared" si="41"/>
        <v>3.149</v>
      </c>
      <c r="AB190" s="278"/>
      <c r="AE190" s="278"/>
    </row>
    <row r="191" spans="1:31" ht="15" customHeight="1" x14ac:dyDescent="0.25">
      <c r="A191" s="142">
        <f t="shared" si="39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42"/>
        <v>656</v>
      </c>
      <c r="H191" s="97">
        <f t="shared" si="43"/>
        <v>2558.4</v>
      </c>
      <c r="I191" s="10">
        <v>1</v>
      </c>
      <c r="J191" s="11">
        <v>459</v>
      </c>
      <c r="K191" s="11">
        <f t="shared" si="44"/>
        <v>459</v>
      </c>
      <c r="L191" s="102">
        <f t="shared" si="45"/>
        <v>1790.1</v>
      </c>
      <c r="M191" s="12">
        <v>132</v>
      </c>
      <c r="N191" s="97">
        <f t="shared" si="46"/>
        <v>514.79999999999995</v>
      </c>
      <c r="O191" s="20">
        <v>89.4</v>
      </c>
      <c r="P191" s="13">
        <v>101.6</v>
      </c>
      <c r="Q191" s="11">
        <v>70</v>
      </c>
      <c r="R191" s="11">
        <f t="shared" si="47"/>
        <v>174.28571428571414</v>
      </c>
      <c r="S191" s="97">
        <f t="shared" si="40"/>
        <v>679.7142857142851</v>
      </c>
      <c r="T191" s="10">
        <v>1</v>
      </c>
      <c r="U191" s="13">
        <v>1.7</v>
      </c>
      <c r="V191" s="13">
        <f t="shared" si="48"/>
        <v>1.7</v>
      </c>
      <c r="W191" s="97">
        <f t="shared" si="49"/>
        <v>6.63</v>
      </c>
      <c r="X191" s="131" t="s">
        <v>54</v>
      </c>
      <c r="Y191" s="13">
        <v>1</v>
      </c>
      <c r="Z191" s="97">
        <f t="shared" si="38"/>
        <v>0.45550000000000002</v>
      </c>
      <c r="AA191" s="286">
        <f t="shared" si="41"/>
        <v>3.9</v>
      </c>
      <c r="AB191" s="278"/>
      <c r="AE191" s="278"/>
    </row>
    <row r="192" spans="1:31" ht="15" customHeight="1" x14ac:dyDescent="0.25">
      <c r="A192" s="142">
        <f t="shared" si="39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42"/>
        <v>814</v>
      </c>
      <c r="H192" s="97">
        <f t="shared" si="43"/>
        <v>2862.0239999999999</v>
      </c>
      <c r="I192" s="10">
        <v>1</v>
      </c>
      <c r="J192" s="11">
        <v>481</v>
      </c>
      <c r="K192" s="11">
        <f t="shared" si="44"/>
        <v>481</v>
      </c>
      <c r="L192" s="102">
        <f t="shared" si="45"/>
        <v>1691.1959999999999</v>
      </c>
      <c r="M192" s="12">
        <v>189</v>
      </c>
      <c r="N192" s="97">
        <f t="shared" si="46"/>
        <v>664.524</v>
      </c>
      <c r="O192" s="20">
        <v>89.2</v>
      </c>
      <c r="P192" s="13">
        <v>99.7</v>
      </c>
      <c r="Q192" s="11">
        <v>76</v>
      </c>
      <c r="R192" s="11">
        <f t="shared" si="47"/>
        <v>138.15789473684211</v>
      </c>
      <c r="S192" s="97">
        <f t="shared" si="40"/>
        <v>485.76315789473688</v>
      </c>
      <c r="T192" s="10">
        <v>1</v>
      </c>
      <c r="U192" s="13">
        <v>1.3</v>
      </c>
      <c r="V192" s="13">
        <f t="shared" si="48"/>
        <v>1.3</v>
      </c>
      <c r="W192" s="97">
        <f t="shared" si="49"/>
        <v>4.5708000000000002</v>
      </c>
      <c r="X192" s="131"/>
      <c r="Y192" s="13">
        <v>0.5</v>
      </c>
      <c r="Z192" s="97">
        <f t="shared" si="38"/>
        <v>1.758</v>
      </c>
      <c r="AA192" s="286">
        <f t="shared" si="41"/>
        <v>1.758</v>
      </c>
      <c r="AB192" s="278"/>
      <c r="AE192" s="278"/>
    </row>
    <row r="193" spans="1:31" ht="15" customHeight="1" x14ac:dyDescent="0.25">
      <c r="A193" s="142">
        <f t="shared" si="39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42"/>
        <v>528</v>
      </c>
      <c r="H193" s="97">
        <f t="shared" si="43"/>
        <v>1721.808</v>
      </c>
      <c r="I193" s="10">
        <v>1</v>
      </c>
      <c r="J193" s="11">
        <v>416</v>
      </c>
      <c r="K193" s="11">
        <f t="shared" si="44"/>
        <v>416</v>
      </c>
      <c r="L193" s="102">
        <f t="shared" si="45"/>
        <v>1356.576</v>
      </c>
      <c r="M193" s="12">
        <v>132</v>
      </c>
      <c r="N193" s="97">
        <f t="shared" si="46"/>
        <v>430.452</v>
      </c>
      <c r="O193" s="20">
        <v>88.2</v>
      </c>
      <c r="P193" s="13">
        <v>95</v>
      </c>
      <c r="Q193" s="11">
        <v>88.5</v>
      </c>
      <c r="R193" s="11">
        <f t="shared" si="47"/>
        <v>76.836158192090366</v>
      </c>
      <c r="S193" s="97">
        <f t="shared" si="40"/>
        <v>250.56271186440668</v>
      </c>
      <c r="T193" s="10">
        <v>1</v>
      </c>
      <c r="U193" s="13">
        <v>5.4</v>
      </c>
      <c r="V193" s="13">
        <f t="shared" si="48"/>
        <v>5.4</v>
      </c>
      <c r="W193" s="97">
        <f t="shared" si="49"/>
        <v>17.609400000000001</v>
      </c>
      <c r="X193" s="131" t="s">
        <v>54</v>
      </c>
      <c r="Y193" s="13">
        <v>1</v>
      </c>
      <c r="Z193" s="97">
        <f t="shared" si="38"/>
        <v>0.45550000000000002</v>
      </c>
      <c r="AA193" s="286">
        <f t="shared" si="41"/>
        <v>3.2610000000000001</v>
      </c>
      <c r="AB193" s="278"/>
      <c r="AE193" s="278"/>
    </row>
    <row r="194" spans="1:31" s="15" customFormat="1" ht="15" customHeight="1" x14ac:dyDescent="0.25">
      <c r="A194" s="142">
        <f t="shared" si="39"/>
        <v>42916</v>
      </c>
      <c r="B194" s="220">
        <v>2963</v>
      </c>
      <c r="C194" s="28">
        <v>31.18</v>
      </c>
      <c r="D194" s="206">
        <v>7.58</v>
      </c>
      <c r="E194" s="207">
        <v>1</v>
      </c>
      <c r="F194" s="208">
        <v>649</v>
      </c>
      <c r="G194" s="209">
        <f t="shared" si="42"/>
        <v>649</v>
      </c>
      <c r="H194" s="97">
        <f t="shared" si="43"/>
        <v>1922.9870000000001</v>
      </c>
      <c r="I194" s="207">
        <v>1</v>
      </c>
      <c r="J194" s="208">
        <v>597</v>
      </c>
      <c r="K194" s="208">
        <f t="shared" si="44"/>
        <v>597</v>
      </c>
      <c r="L194" s="210">
        <f t="shared" si="45"/>
        <v>1768.9110000000001</v>
      </c>
      <c r="M194" s="12">
        <v>143</v>
      </c>
      <c r="N194" s="97">
        <f t="shared" si="46"/>
        <v>423.709</v>
      </c>
      <c r="O194" s="211">
        <v>89.8</v>
      </c>
      <c r="P194" s="209">
        <v>99.8</v>
      </c>
      <c r="Q194" s="208">
        <v>100</v>
      </c>
      <c r="R194" s="208">
        <f t="shared" si="47"/>
        <v>100</v>
      </c>
      <c r="S194" s="97">
        <f t="shared" si="40"/>
        <v>296.3</v>
      </c>
      <c r="T194" s="207">
        <v>1</v>
      </c>
      <c r="U194" s="209">
        <v>1.1000000000000001</v>
      </c>
      <c r="V194" s="209">
        <f t="shared" si="48"/>
        <v>1.1000000000000001</v>
      </c>
      <c r="W194" s="97">
        <f t="shared" si="49"/>
        <v>3.2593000000000001</v>
      </c>
      <c r="X194" s="131" t="s">
        <v>54</v>
      </c>
      <c r="Y194" s="209">
        <v>1</v>
      </c>
      <c r="Z194" s="97">
        <f t="shared" si="38"/>
        <v>0.45550000000000002</v>
      </c>
      <c r="AA194" s="286">
        <f t="shared" si="41"/>
        <v>2.9630000000000001</v>
      </c>
      <c r="AB194" s="278"/>
      <c r="AE194" s="278"/>
    </row>
    <row r="195" spans="1:31" s="15" customFormat="1" ht="15" customHeight="1" x14ac:dyDescent="0.25">
      <c r="A195" s="19">
        <f t="shared" si="39"/>
        <v>42917</v>
      </c>
      <c r="B195" s="233">
        <v>2431</v>
      </c>
      <c r="C195" s="28">
        <v>24.46</v>
      </c>
      <c r="D195" s="206">
        <v>7.22</v>
      </c>
      <c r="E195" s="207">
        <v>1</v>
      </c>
      <c r="F195" s="208">
        <v>551</v>
      </c>
      <c r="G195" s="209">
        <f t="shared" si="42"/>
        <v>551</v>
      </c>
      <c r="H195" s="97">
        <f t="shared" si="43"/>
        <v>1339.481</v>
      </c>
      <c r="I195" s="207">
        <v>1</v>
      </c>
      <c r="J195" s="208">
        <v>493</v>
      </c>
      <c r="K195" s="208">
        <f t="shared" si="44"/>
        <v>493</v>
      </c>
      <c r="L195" s="210">
        <f t="shared" si="45"/>
        <v>1198.4829999999999</v>
      </c>
      <c r="M195" s="12">
        <v>89</v>
      </c>
      <c r="N195" s="97">
        <f t="shared" si="46"/>
        <v>216.35900000000001</v>
      </c>
      <c r="O195" s="211">
        <v>86.5</v>
      </c>
      <c r="P195" s="209">
        <v>96.7</v>
      </c>
      <c r="Q195" s="208">
        <v>96</v>
      </c>
      <c r="R195" s="208">
        <f t="shared" si="47"/>
        <v>106.25000000000004</v>
      </c>
      <c r="S195" s="97">
        <f t="shared" si="40"/>
        <v>258.2937500000001</v>
      </c>
      <c r="T195" s="207">
        <v>1</v>
      </c>
      <c r="U195" s="217">
        <v>0.85</v>
      </c>
      <c r="V195" s="209">
        <f t="shared" si="48"/>
        <v>0.85</v>
      </c>
      <c r="W195" s="97">
        <f t="shared" si="49"/>
        <v>2.0663499999999999</v>
      </c>
      <c r="X195" s="131" t="s">
        <v>54</v>
      </c>
      <c r="Y195" s="209">
        <v>1</v>
      </c>
      <c r="Z195" s="97">
        <f t="shared" si="38"/>
        <v>0.45550000000000002</v>
      </c>
      <c r="AA195" s="286">
        <f t="shared" si="41"/>
        <v>2.431</v>
      </c>
      <c r="AB195" s="278"/>
      <c r="AE195" s="278"/>
    </row>
    <row r="196" spans="1:31" ht="15" customHeight="1" x14ac:dyDescent="0.25">
      <c r="A196" s="19">
        <f t="shared" si="39"/>
        <v>42918</v>
      </c>
      <c r="B196" s="221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42"/>
        <v>457</v>
      </c>
      <c r="H196" s="97">
        <f t="shared" si="43"/>
        <v>623.80499999999995</v>
      </c>
      <c r="I196" s="10">
        <v>1</v>
      </c>
      <c r="J196" s="11">
        <v>318</v>
      </c>
      <c r="K196" s="11">
        <f t="shared" si="44"/>
        <v>318</v>
      </c>
      <c r="L196" s="102">
        <f t="shared" si="45"/>
        <v>434.07</v>
      </c>
      <c r="M196" s="12">
        <v>63</v>
      </c>
      <c r="N196" s="97">
        <f t="shared" si="46"/>
        <v>85.995000000000005</v>
      </c>
      <c r="O196" s="20">
        <v>89.8</v>
      </c>
      <c r="P196" s="13">
        <v>99.8</v>
      </c>
      <c r="Q196" s="11">
        <v>100</v>
      </c>
      <c r="R196" s="11">
        <f t="shared" si="47"/>
        <v>100</v>
      </c>
      <c r="S196" s="97">
        <f t="shared" si="40"/>
        <v>136.5</v>
      </c>
      <c r="T196" s="10">
        <v>1</v>
      </c>
      <c r="U196" s="204">
        <v>1.3</v>
      </c>
      <c r="V196" s="13">
        <f t="shared" si="48"/>
        <v>1.3</v>
      </c>
      <c r="W196" s="97">
        <f t="shared" si="49"/>
        <v>1.7745</v>
      </c>
      <c r="X196" s="131" t="s">
        <v>54</v>
      </c>
      <c r="Y196" s="13">
        <v>0.4</v>
      </c>
      <c r="Z196" s="97">
        <f t="shared" si="38"/>
        <v>0.18220000000000003</v>
      </c>
      <c r="AA196" s="286">
        <f t="shared" si="41"/>
        <v>0.54600000000000004</v>
      </c>
      <c r="AB196" s="278"/>
      <c r="AE196" s="278"/>
    </row>
    <row r="197" spans="1:31" ht="15" customHeight="1" x14ac:dyDescent="0.25">
      <c r="A197" s="19">
        <f t="shared" si="39"/>
        <v>42919</v>
      </c>
      <c r="B197" s="221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42"/>
        <v>540</v>
      </c>
      <c r="H197" s="97">
        <f t="shared" si="43"/>
        <v>1751.22</v>
      </c>
      <c r="I197" s="10">
        <v>1</v>
      </c>
      <c r="J197" s="11">
        <v>496</v>
      </c>
      <c r="K197" s="11">
        <f t="shared" si="44"/>
        <v>496</v>
      </c>
      <c r="L197" s="102">
        <f t="shared" si="45"/>
        <v>1608.528</v>
      </c>
      <c r="M197" s="12">
        <v>101</v>
      </c>
      <c r="N197" s="97">
        <f t="shared" si="46"/>
        <v>327.54300000000001</v>
      </c>
      <c r="O197" s="20">
        <v>87.1</v>
      </c>
      <c r="P197" s="13">
        <v>94.9</v>
      </c>
      <c r="Q197" s="11">
        <v>84</v>
      </c>
      <c r="R197" s="11">
        <f t="shared" si="47"/>
        <v>92.857142857142989</v>
      </c>
      <c r="S197" s="97">
        <f t="shared" si="40"/>
        <v>301.1357142857147</v>
      </c>
      <c r="T197" s="10">
        <v>1</v>
      </c>
      <c r="U197" s="204">
        <v>1.5</v>
      </c>
      <c r="V197" s="13">
        <f t="shared" si="48"/>
        <v>1.5</v>
      </c>
      <c r="W197" s="97">
        <f t="shared" si="49"/>
        <v>4.8644999999999996</v>
      </c>
      <c r="X197" s="131" t="s">
        <v>54</v>
      </c>
      <c r="Y197" s="13">
        <v>0.4</v>
      </c>
      <c r="Z197" s="97">
        <f t="shared" si="38"/>
        <v>0.18220000000000003</v>
      </c>
      <c r="AA197" s="286">
        <f t="shared" si="41"/>
        <v>1.2972000000000001</v>
      </c>
      <c r="AB197" s="278"/>
      <c r="AE197" s="278"/>
    </row>
    <row r="198" spans="1:31" ht="15" customHeight="1" x14ac:dyDescent="0.25">
      <c r="A198" s="19">
        <f t="shared" si="39"/>
        <v>42920</v>
      </c>
      <c r="B198" s="221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42"/>
        <v>656</v>
      </c>
      <c r="H198" s="97">
        <f t="shared" si="43"/>
        <v>2126.752</v>
      </c>
      <c r="I198" s="10">
        <v>1</v>
      </c>
      <c r="J198" s="11">
        <v>604</v>
      </c>
      <c r="K198" s="11">
        <f t="shared" si="44"/>
        <v>604</v>
      </c>
      <c r="L198" s="102">
        <f t="shared" si="45"/>
        <v>1958.1679999999999</v>
      </c>
      <c r="M198" s="12">
        <v>337</v>
      </c>
      <c r="N198" s="97">
        <f t="shared" si="46"/>
        <v>1092.5540000000001</v>
      </c>
      <c r="O198" s="20">
        <v>89.1</v>
      </c>
      <c r="P198" s="13">
        <v>108.2</v>
      </c>
      <c r="Q198" s="11">
        <v>96</v>
      </c>
      <c r="R198" s="11">
        <f t="shared" si="47"/>
        <v>198.9583333333334</v>
      </c>
      <c r="S198" s="97">
        <f t="shared" si="40"/>
        <v>645.0229166666669</v>
      </c>
      <c r="T198" s="10">
        <v>1</v>
      </c>
      <c r="U198" s="204">
        <v>3.2</v>
      </c>
      <c r="V198" s="13">
        <f t="shared" si="48"/>
        <v>3.2</v>
      </c>
      <c r="W198" s="97">
        <f t="shared" si="49"/>
        <v>10.374400000000001</v>
      </c>
      <c r="X198" s="131" t="s">
        <v>54</v>
      </c>
      <c r="Y198" s="13">
        <v>1</v>
      </c>
      <c r="Z198" s="97">
        <f t="shared" si="38"/>
        <v>0.45550000000000002</v>
      </c>
      <c r="AA198" s="286">
        <f t="shared" si="41"/>
        <v>3.242</v>
      </c>
      <c r="AB198" s="278"/>
      <c r="AE198" s="278"/>
    </row>
    <row r="199" spans="1:31" ht="15" customHeight="1" x14ac:dyDescent="0.25">
      <c r="A199" s="19">
        <f t="shared" si="39"/>
        <v>42921</v>
      </c>
      <c r="B199" s="221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42"/>
        <v>756</v>
      </c>
      <c r="H199" s="97">
        <f t="shared" si="43"/>
        <v>2453.9760000000001</v>
      </c>
      <c r="I199" s="10">
        <v>1</v>
      </c>
      <c r="J199" s="11">
        <v>697</v>
      </c>
      <c r="K199" s="11">
        <f t="shared" si="44"/>
        <v>697</v>
      </c>
      <c r="L199" s="102">
        <f t="shared" si="45"/>
        <v>2262.462</v>
      </c>
      <c r="M199" s="12">
        <v>235</v>
      </c>
      <c r="N199" s="97">
        <f t="shared" si="46"/>
        <v>762.81</v>
      </c>
      <c r="O199" s="20">
        <v>89.3</v>
      </c>
      <c r="P199" s="13">
        <v>98.3</v>
      </c>
      <c r="Q199" s="11">
        <v>97</v>
      </c>
      <c r="R199" s="11">
        <f t="shared" si="47"/>
        <v>92.783505154639172</v>
      </c>
      <c r="S199" s="97">
        <f t="shared" si="40"/>
        <v>301.17525773195877</v>
      </c>
      <c r="T199" s="10">
        <v>1</v>
      </c>
      <c r="U199" s="204">
        <v>1.5</v>
      </c>
      <c r="V199" s="13">
        <f t="shared" si="48"/>
        <v>1.5</v>
      </c>
      <c r="W199" s="97">
        <f t="shared" si="49"/>
        <v>4.8689999999999998</v>
      </c>
      <c r="X199" s="131" t="s">
        <v>54</v>
      </c>
      <c r="Y199" s="13">
        <v>0.4</v>
      </c>
      <c r="Z199" s="97">
        <f t="shared" si="38"/>
        <v>0.18220000000000003</v>
      </c>
      <c r="AA199" s="286">
        <f t="shared" si="41"/>
        <v>1.2984</v>
      </c>
      <c r="AB199" s="278"/>
      <c r="AE199" s="278"/>
    </row>
    <row r="200" spans="1:31" ht="15" customHeight="1" x14ac:dyDescent="0.25">
      <c r="A200" s="19">
        <f t="shared" si="39"/>
        <v>42922</v>
      </c>
      <c r="B200" s="221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42"/>
        <v>933</v>
      </c>
      <c r="H200" s="97">
        <f t="shared" si="43"/>
        <v>3063.9720000000002</v>
      </c>
      <c r="I200" s="10">
        <v>1</v>
      </c>
      <c r="J200" s="11">
        <v>850</v>
      </c>
      <c r="K200" s="11">
        <f t="shared" si="44"/>
        <v>850</v>
      </c>
      <c r="L200" s="102">
        <f t="shared" si="45"/>
        <v>2791.4</v>
      </c>
      <c r="M200" s="12">
        <v>203</v>
      </c>
      <c r="N200" s="97">
        <f t="shared" si="46"/>
        <v>666.65200000000004</v>
      </c>
      <c r="O200" s="20">
        <v>87.7</v>
      </c>
      <c r="P200" s="13">
        <v>102.6</v>
      </c>
      <c r="Q200" s="11">
        <v>80</v>
      </c>
      <c r="R200" s="11">
        <f t="shared" si="47"/>
        <v>186.24999999999989</v>
      </c>
      <c r="S200" s="97">
        <f t="shared" si="40"/>
        <v>611.64499999999964</v>
      </c>
      <c r="T200" s="10">
        <v>1</v>
      </c>
      <c r="U200" s="13">
        <v>2.1</v>
      </c>
      <c r="V200" s="13">
        <f t="shared" si="48"/>
        <v>2.1</v>
      </c>
      <c r="W200" s="97">
        <f t="shared" si="49"/>
        <v>6.8964000000000008</v>
      </c>
      <c r="X200" s="131" t="s">
        <v>54</v>
      </c>
      <c r="Y200" s="13">
        <v>0.5</v>
      </c>
      <c r="Z200" s="97">
        <f t="shared" si="38"/>
        <v>0.22775000000000001</v>
      </c>
      <c r="AA200" s="286">
        <f t="shared" si="41"/>
        <v>1.6419999999999999</v>
      </c>
      <c r="AB200" s="278"/>
      <c r="AE200" s="278"/>
    </row>
    <row r="201" spans="1:31" ht="15" customHeight="1" x14ac:dyDescent="0.25">
      <c r="A201" s="19">
        <f t="shared" si="39"/>
        <v>42923</v>
      </c>
      <c r="B201" s="221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42"/>
        <v>1122</v>
      </c>
      <c r="H201" s="97">
        <f t="shared" si="43"/>
        <v>3541.0320000000002</v>
      </c>
      <c r="I201" s="10">
        <v>1</v>
      </c>
      <c r="J201" s="11">
        <v>742</v>
      </c>
      <c r="K201" s="11">
        <f t="shared" si="44"/>
        <v>742</v>
      </c>
      <c r="L201" s="102">
        <f t="shared" si="45"/>
        <v>2341.752</v>
      </c>
      <c r="M201" s="12">
        <v>132</v>
      </c>
      <c r="N201" s="97">
        <f t="shared" si="46"/>
        <v>416.59199999999998</v>
      </c>
      <c r="O201" s="20">
        <v>87.7</v>
      </c>
      <c r="P201" s="13">
        <v>103.6</v>
      </c>
      <c r="Q201" s="11">
        <v>50</v>
      </c>
      <c r="R201" s="11">
        <f t="shared" si="47"/>
        <v>317.99999999999983</v>
      </c>
      <c r="S201" s="97">
        <f t="shared" si="40"/>
        <v>1003.6079999999994</v>
      </c>
      <c r="T201" s="10">
        <v>1</v>
      </c>
      <c r="U201" s="13"/>
      <c r="V201" s="209"/>
      <c r="W201" s="97"/>
      <c r="X201" s="131"/>
      <c r="Y201" s="13"/>
      <c r="Z201" s="97">
        <f t="shared" si="38"/>
        <v>0</v>
      </c>
      <c r="AA201" s="286">
        <f t="shared" si="41"/>
        <v>0</v>
      </c>
      <c r="AB201" s="278"/>
      <c r="AE201" s="278"/>
    </row>
    <row r="202" spans="1:31" ht="15" customHeight="1" x14ac:dyDescent="0.25">
      <c r="A202" s="19">
        <f t="shared" si="39"/>
        <v>42924</v>
      </c>
      <c r="B202" s="221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42"/>
        <v>829</v>
      </c>
      <c r="H202" s="97">
        <f t="shared" si="43"/>
        <v>2055.0909999999999</v>
      </c>
      <c r="I202" s="10">
        <v>1</v>
      </c>
      <c r="J202" s="11">
        <v>747</v>
      </c>
      <c r="K202" s="11">
        <f t="shared" si="44"/>
        <v>747</v>
      </c>
      <c r="L202" s="102">
        <f t="shared" si="45"/>
        <v>1851.8130000000001</v>
      </c>
      <c r="M202" s="12">
        <v>128</v>
      </c>
      <c r="N202" s="97">
        <f t="shared" si="46"/>
        <v>317.31200000000001</v>
      </c>
      <c r="O202" s="20">
        <v>89.8</v>
      </c>
      <c r="P202" s="13">
        <v>105.6</v>
      </c>
      <c r="Q202" s="11">
        <v>72</v>
      </c>
      <c r="R202" s="11">
        <f t="shared" si="47"/>
        <v>219.4444444444444</v>
      </c>
      <c r="S202" s="97">
        <f t="shared" si="40"/>
        <v>544.00277777777762</v>
      </c>
      <c r="T202" s="10">
        <v>1</v>
      </c>
      <c r="U202" s="13"/>
      <c r="V202" s="209"/>
      <c r="W202" s="97"/>
      <c r="X202" s="131"/>
      <c r="Y202" s="13"/>
      <c r="Z202" s="97">
        <f t="shared" si="38"/>
        <v>0</v>
      </c>
      <c r="AA202" s="286">
        <f t="shared" si="41"/>
        <v>0</v>
      </c>
      <c r="AB202" s="278"/>
      <c r="AE202" s="278"/>
    </row>
    <row r="203" spans="1:31" ht="15" customHeight="1" x14ac:dyDescent="0.25">
      <c r="A203" s="19">
        <f t="shared" si="39"/>
        <v>42925</v>
      </c>
      <c r="B203" s="221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42"/>
        <v>910</v>
      </c>
      <c r="H203" s="97">
        <f t="shared" si="43"/>
        <v>1327.69</v>
      </c>
      <c r="I203" s="10">
        <v>1</v>
      </c>
      <c r="J203" s="11">
        <v>802</v>
      </c>
      <c r="K203" s="11">
        <f t="shared" si="44"/>
        <v>802</v>
      </c>
      <c r="L203" s="102">
        <f t="shared" si="45"/>
        <v>1170.1179999999999</v>
      </c>
      <c r="M203" s="12">
        <v>101</v>
      </c>
      <c r="N203" s="97">
        <f t="shared" si="46"/>
        <v>147.35900000000001</v>
      </c>
      <c r="O203" s="20">
        <v>90.2</v>
      </c>
      <c r="P203" s="13">
        <v>109</v>
      </c>
      <c r="Q203" s="11">
        <v>75</v>
      </c>
      <c r="R203" s="11">
        <f t="shared" si="47"/>
        <v>250.66666666666663</v>
      </c>
      <c r="S203" s="97">
        <f t="shared" si="40"/>
        <v>365.72266666666661</v>
      </c>
      <c r="T203" s="10">
        <v>1</v>
      </c>
      <c r="U203" s="204">
        <v>1.2</v>
      </c>
      <c r="V203" s="13">
        <f t="shared" si="48"/>
        <v>1.2</v>
      </c>
      <c r="W203" s="97">
        <f t="shared" si="49"/>
        <v>1.7507999999999999</v>
      </c>
      <c r="X203" s="131" t="s">
        <v>54</v>
      </c>
      <c r="Y203" s="217">
        <v>0.4</v>
      </c>
      <c r="Z203" s="97">
        <f t="shared" si="38"/>
        <v>0.18220000000000003</v>
      </c>
      <c r="AA203" s="286">
        <f t="shared" si="41"/>
        <v>0.58360000000000001</v>
      </c>
      <c r="AB203" s="278"/>
      <c r="AE203" s="278"/>
    </row>
    <row r="204" spans="1:31" ht="15" customHeight="1" x14ac:dyDescent="0.25">
      <c r="A204" s="19">
        <f t="shared" si="39"/>
        <v>42926</v>
      </c>
      <c r="B204" s="221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42"/>
        <v>1110</v>
      </c>
      <c r="H204" s="97">
        <f t="shared" si="43"/>
        <v>3284.49</v>
      </c>
      <c r="I204" s="10">
        <v>1</v>
      </c>
      <c r="J204" s="11">
        <v>814</v>
      </c>
      <c r="K204" s="11">
        <f t="shared" si="44"/>
        <v>814</v>
      </c>
      <c r="L204" s="102">
        <f t="shared" si="45"/>
        <v>2408.6260000000002</v>
      </c>
      <c r="M204" s="12">
        <v>170</v>
      </c>
      <c r="N204" s="97">
        <f t="shared" si="46"/>
        <v>503.03</v>
      </c>
      <c r="O204" s="20">
        <v>90.1</v>
      </c>
      <c r="P204" s="13">
        <v>106.2</v>
      </c>
      <c r="Q204" s="11">
        <v>100</v>
      </c>
      <c r="R204" s="11">
        <f t="shared" si="47"/>
        <v>161.00000000000009</v>
      </c>
      <c r="S204" s="97">
        <f t="shared" si="40"/>
        <v>476.39900000000023</v>
      </c>
      <c r="T204" s="10">
        <v>1</v>
      </c>
      <c r="U204" s="204">
        <v>1.4</v>
      </c>
      <c r="V204" s="13">
        <f t="shared" si="48"/>
        <v>1.4</v>
      </c>
      <c r="W204" s="97">
        <f t="shared" si="49"/>
        <v>4.1425999999999998</v>
      </c>
      <c r="X204" s="131" t="s">
        <v>54</v>
      </c>
      <c r="Y204" s="217">
        <v>0.4</v>
      </c>
      <c r="Z204" s="97">
        <f t="shared" si="38"/>
        <v>0.18220000000000003</v>
      </c>
      <c r="AA204" s="286">
        <f t="shared" si="41"/>
        <v>1.1836000000000002</v>
      </c>
      <c r="AB204" s="278"/>
      <c r="AE204" s="278"/>
    </row>
    <row r="205" spans="1:31" ht="15" customHeight="1" x14ac:dyDescent="0.25">
      <c r="A205" s="19">
        <f t="shared" si="39"/>
        <v>42927</v>
      </c>
      <c r="B205" s="221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42"/>
        <v>1318</v>
      </c>
      <c r="H205" s="97">
        <f t="shared" si="43"/>
        <v>4228.1440000000002</v>
      </c>
      <c r="I205" s="10">
        <v>1</v>
      </c>
      <c r="J205" s="11">
        <v>770</v>
      </c>
      <c r="K205" s="11">
        <f t="shared" si="44"/>
        <v>770</v>
      </c>
      <c r="L205" s="102">
        <f t="shared" si="45"/>
        <v>2470.16</v>
      </c>
      <c r="M205" s="12">
        <v>165</v>
      </c>
      <c r="N205" s="97">
        <f t="shared" si="46"/>
        <v>529.32000000000005</v>
      </c>
      <c r="O205" s="20">
        <v>90.6</v>
      </c>
      <c r="P205" s="13">
        <v>107.6</v>
      </c>
      <c r="Q205" s="11">
        <v>75</v>
      </c>
      <c r="R205" s="11">
        <f t="shared" si="47"/>
        <v>226.66666666666666</v>
      </c>
      <c r="S205" s="97">
        <f t="shared" si="40"/>
        <v>727.14666666666665</v>
      </c>
      <c r="T205" s="10">
        <v>1</v>
      </c>
      <c r="U205" s="204">
        <v>1.4</v>
      </c>
      <c r="V205" s="13">
        <f t="shared" si="48"/>
        <v>1.4</v>
      </c>
      <c r="W205" s="97">
        <f t="shared" si="49"/>
        <v>4.4912000000000001</v>
      </c>
      <c r="X205" s="131" t="s">
        <v>54</v>
      </c>
      <c r="Y205" s="217">
        <v>0.4</v>
      </c>
      <c r="Z205" s="97">
        <f t="shared" si="38"/>
        <v>0.18220000000000003</v>
      </c>
      <c r="AA205" s="286">
        <f t="shared" si="41"/>
        <v>1.2832000000000001</v>
      </c>
      <c r="AB205" s="278"/>
      <c r="AE205" s="278"/>
    </row>
    <row r="206" spans="1:31" ht="15" customHeight="1" x14ac:dyDescent="0.25">
      <c r="A206" s="19">
        <f t="shared" si="39"/>
        <v>42928</v>
      </c>
      <c r="B206" s="221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42"/>
        <v>2286</v>
      </c>
      <c r="H206" s="97">
        <f t="shared" si="43"/>
        <v>6972.3</v>
      </c>
      <c r="I206" s="10">
        <v>2</v>
      </c>
      <c r="J206" s="11">
        <v>875</v>
      </c>
      <c r="K206" s="11">
        <f t="shared" si="44"/>
        <v>1750</v>
      </c>
      <c r="L206" s="102">
        <f t="shared" si="45"/>
        <v>5337.5</v>
      </c>
      <c r="M206" s="12">
        <v>290</v>
      </c>
      <c r="N206" s="97">
        <f t="shared" si="46"/>
        <v>884.5</v>
      </c>
      <c r="O206" s="20">
        <v>87.7</v>
      </c>
      <c r="P206" s="13">
        <v>267.5</v>
      </c>
      <c r="Q206" s="11">
        <v>80</v>
      </c>
      <c r="R206" s="11">
        <f t="shared" si="47"/>
        <v>2247.5</v>
      </c>
      <c r="S206" s="97">
        <f t="shared" si="40"/>
        <v>6854.875</v>
      </c>
      <c r="T206" s="10">
        <v>1</v>
      </c>
      <c r="U206" s="204">
        <v>8.8000000000000007</v>
      </c>
      <c r="V206" s="13">
        <f t="shared" si="48"/>
        <v>8.8000000000000007</v>
      </c>
      <c r="W206" s="97">
        <f t="shared" si="49"/>
        <v>26.840000000000003</v>
      </c>
      <c r="X206" s="131" t="s">
        <v>54</v>
      </c>
      <c r="Y206" s="217">
        <v>1</v>
      </c>
      <c r="Z206" s="97">
        <f t="shared" si="38"/>
        <v>0.45550000000000002</v>
      </c>
      <c r="AA206" s="286">
        <f t="shared" si="41"/>
        <v>3.05</v>
      </c>
      <c r="AB206" s="278"/>
      <c r="AE206" s="278"/>
    </row>
    <row r="207" spans="1:31" ht="15" customHeight="1" x14ac:dyDescent="0.25">
      <c r="A207" s="19">
        <f t="shared" si="39"/>
        <v>42929</v>
      </c>
      <c r="B207" s="221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42"/>
        <v>752</v>
      </c>
      <c r="H207" s="97">
        <f t="shared" si="43"/>
        <v>2359.7759999999998</v>
      </c>
      <c r="I207" s="10">
        <v>1</v>
      </c>
      <c r="J207" s="11">
        <v>620</v>
      </c>
      <c r="K207" s="11">
        <f t="shared" si="44"/>
        <v>620</v>
      </c>
      <c r="L207" s="102">
        <f t="shared" si="45"/>
        <v>1945.56</v>
      </c>
      <c r="M207" s="12">
        <v>186</v>
      </c>
      <c r="N207" s="97">
        <f t="shared" si="46"/>
        <v>583.66800000000001</v>
      </c>
      <c r="O207" s="20">
        <v>90.8</v>
      </c>
      <c r="P207" s="13">
        <v>94.8</v>
      </c>
      <c r="Q207" s="11">
        <v>54</v>
      </c>
      <c r="R207" s="11">
        <f t="shared" si="47"/>
        <v>74.074074074074076</v>
      </c>
      <c r="S207" s="97">
        <f t="shared" si="40"/>
        <v>232.44444444444443</v>
      </c>
      <c r="T207" s="10">
        <v>1</v>
      </c>
      <c r="U207" s="204">
        <v>1.8</v>
      </c>
      <c r="V207" s="13">
        <f t="shared" si="48"/>
        <v>1.8</v>
      </c>
      <c r="W207" s="97">
        <f t="shared" si="49"/>
        <v>5.6484000000000005</v>
      </c>
      <c r="X207" s="131" t="s">
        <v>54</v>
      </c>
      <c r="Y207" s="217">
        <v>1</v>
      </c>
      <c r="Z207" s="97">
        <f t="shared" ref="Z207:Z270" si="50">IF(X207="&lt;",Y207/2*$B$14/1000,Y207*$B207/1000)</f>
        <v>0.45550000000000002</v>
      </c>
      <c r="AA207" s="286">
        <f t="shared" si="41"/>
        <v>3.1379999999999999</v>
      </c>
      <c r="AB207" s="278"/>
      <c r="AE207" s="278"/>
    </row>
    <row r="208" spans="1:31" ht="15" customHeight="1" x14ac:dyDescent="0.25">
      <c r="A208" s="19">
        <f t="shared" ref="A208:A271" si="51">A207+1</f>
        <v>42930</v>
      </c>
      <c r="B208" s="221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42"/>
        <v>837</v>
      </c>
      <c r="H208" s="97">
        <f t="shared" si="43"/>
        <v>1843.0740000000001</v>
      </c>
      <c r="I208" s="10">
        <v>1</v>
      </c>
      <c r="J208" s="11">
        <v>690</v>
      </c>
      <c r="K208" s="11">
        <f t="shared" si="44"/>
        <v>690</v>
      </c>
      <c r="L208" s="102">
        <f t="shared" si="45"/>
        <v>1519.38</v>
      </c>
      <c r="M208" s="12">
        <v>273</v>
      </c>
      <c r="N208" s="97">
        <f t="shared" si="46"/>
        <v>601.14599999999996</v>
      </c>
      <c r="O208" s="20">
        <v>86.9</v>
      </c>
      <c r="P208" s="13">
        <v>108</v>
      </c>
      <c r="Q208" s="11">
        <v>100</v>
      </c>
      <c r="R208" s="11">
        <f t="shared" si="47"/>
        <v>210.99999999999991</v>
      </c>
      <c r="S208" s="97">
        <f t="shared" ref="S208:S271" si="52">IF(B208=0,0,R208*B208/1000)</f>
        <v>464.62199999999984</v>
      </c>
      <c r="T208" s="10">
        <v>1</v>
      </c>
      <c r="U208" s="204">
        <v>1.8</v>
      </c>
      <c r="V208" s="13">
        <f t="shared" si="48"/>
        <v>1.8</v>
      </c>
      <c r="W208" s="97">
        <f t="shared" si="49"/>
        <v>3.9636</v>
      </c>
      <c r="X208" s="131" t="s">
        <v>54</v>
      </c>
      <c r="Y208" s="217">
        <v>1</v>
      </c>
      <c r="Z208" s="97">
        <f t="shared" si="50"/>
        <v>0.45550000000000002</v>
      </c>
      <c r="AA208" s="286">
        <f t="shared" ref="AA208:AA271" si="53">IF(B208=0,0,Y208*B208/1000)</f>
        <v>2.202</v>
      </c>
      <c r="AB208" s="278"/>
      <c r="AE208" s="278"/>
    </row>
    <row r="209" spans="1:31" ht="15" customHeight="1" x14ac:dyDescent="0.25">
      <c r="A209" s="19">
        <f t="shared" si="51"/>
        <v>42931</v>
      </c>
      <c r="B209" s="221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4">IF(F209=0,0,(F209*E209))</f>
        <v>3725</v>
      </c>
      <c r="H209" s="97">
        <f t="shared" ref="H209:H272" si="55">IF(B209=0,0,(G209*B209/1000))</f>
        <v>7353.15</v>
      </c>
      <c r="I209" s="10">
        <v>1</v>
      </c>
      <c r="J209" s="11">
        <v>686</v>
      </c>
      <c r="K209" s="11">
        <f t="shared" ref="K209:K272" si="56">IF(J209=0,0,(J209*I209))</f>
        <v>686</v>
      </c>
      <c r="L209" s="102">
        <f t="shared" ref="L209:L272" si="57">IF(B209=0,0,K209*B209/1000)</f>
        <v>1354.164</v>
      </c>
      <c r="M209" s="12">
        <v>1169</v>
      </c>
      <c r="N209" s="97">
        <f t="shared" ref="N209:N272" si="58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59">IF(P209=0,0,(P209-O209)*1000/Q209)</f>
        <v>10840</v>
      </c>
      <c r="S209" s="97">
        <f t="shared" si="52"/>
        <v>21398.16</v>
      </c>
      <c r="T209" s="10">
        <v>1</v>
      </c>
      <c r="U209" s="204">
        <v>24</v>
      </c>
      <c r="V209" s="13">
        <f t="shared" ref="V209:V272" si="60">IF(U209=0,0,(U209*T209))</f>
        <v>24</v>
      </c>
      <c r="W209" s="97">
        <f t="shared" ref="W209:W272" si="61">IF(B209=0,0,V209*B209/1000)</f>
        <v>47.375999999999998</v>
      </c>
      <c r="X209" s="131" t="s">
        <v>54</v>
      </c>
      <c r="Y209" s="217">
        <v>1</v>
      </c>
      <c r="Z209" s="97">
        <f t="shared" si="50"/>
        <v>0.45550000000000002</v>
      </c>
      <c r="AA209" s="286">
        <f t="shared" si="53"/>
        <v>1.974</v>
      </c>
      <c r="AB209" s="278"/>
      <c r="AE209" s="278"/>
    </row>
    <row r="210" spans="1:31" ht="15" customHeight="1" x14ac:dyDescent="0.25">
      <c r="A210" s="19">
        <f t="shared" si="51"/>
        <v>42932</v>
      </c>
      <c r="B210" s="221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4"/>
        <v>2165</v>
      </c>
      <c r="H210" s="97">
        <f t="shared" si="55"/>
        <v>4273.71</v>
      </c>
      <c r="I210" s="10">
        <v>1</v>
      </c>
      <c r="J210" s="11">
        <v>629</v>
      </c>
      <c r="K210" s="11">
        <f t="shared" si="56"/>
        <v>629</v>
      </c>
      <c r="L210" s="102">
        <f t="shared" si="57"/>
        <v>1241.646</v>
      </c>
      <c r="M210" s="12">
        <v>186</v>
      </c>
      <c r="N210" s="97">
        <f t="shared" si="58"/>
        <v>367.16399999999999</v>
      </c>
      <c r="O210" s="20">
        <v>87.6</v>
      </c>
      <c r="P210" s="13">
        <v>210.8</v>
      </c>
      <c r="Q210" s="11">
        <v>15.28</v>
      </c>
      <c r="R210" s="11">
        <f t="shared" si="59"/>
        <v>8062.8272251308917</v>
      </c>
      <c r="S210" s="97">
        <f t="shared" si="52"/>
        <v>15916.020942408381</v>
      </c>
      <c r="T210" s="10">
        <v>1</v>
      </c>
      <c r="U210" s="204">
        <v>2.8</v>
      </c>
      <c r="V210" s="13">
        <f t="shared" si="60"/>
        <v>2.8</v>
      </c>
      <c r="W210" s="97">
        <f t="shared" si="61"/>
        <v>5.5271999999999997</v>
      </c>
      <c r="X210" s="131" t="s">
        <v>54</v>
      </c>
      <c r="Y210" s="217">
        <v>0.5</v>
      </c>
      <c r="Z210" s="97">
        <f t="shared" si="50"/>
        <v>0.22775000000000001</v>
      </c>
      <c r="AA210" s="286">
        <f t="shared" si="53"/>
        <v>0.98699999999999999</v>
      </c>
      <c r="AB210" s="278"/>
      <c r="AE210" s="278"/>
    </row>
    <row r="211" spans="1:31" ht="15" customHeight="1" x14ac:dyDescent="0.25">
      <c r="A211" s="19">
        <f t="shared" si="51"/>
        <v>42933</v>
      </c>
      <c r="B211" s="221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4"/>
        <v>1902</v>
      </c>
      <c r="H211" s="97">
        <f t="shared" si="55"/>
        <v>5890.4939999999997</v>
      </c>
      <c r="I211" s="10">
        <v>1</v>
      </c>
      <c r="J211" s="11">
        <v>631</v>
      </c>
      <c r="K211" s="11">
        <f t="shared" si="56"/>
        <v>631</v>
      </c>
      <c r="L211" s="102">
        <f t="shared" si="57"/>
        <v>1954.2070000000001</v>
      </c>
      <c r="M211" s="12">
        <v>255</v>
      </c>
      <c r="N211" s="97">
        <f t="shared" si="58"/>
        <v>789.73500000000001</v>
      </c>
      <c r="O211" s="20">
        <v>87.3</v>
      </c>
      <c r="P211" s="13">
        <v>117.2</v>
      </c>
      <c r="Q211" s="11">
        <v>64</v>
      </c>
      <c r="R211" s="11">
        <f t="shared" si="59"/>
        <v>467.18750000000011</v>
      </c>
      <c r="S211" s="97">
        <f t="shared" si="52"/>
        <v>1446.8796875000005</v>
      </c>
      <c r="T211" s="10">
        <v>1</v>
      </c>
      <c r="U211" s="204">
        <v>2.1</v>
      </c>
      <c r="V211" s="13">
        <f t="shared" si="60"/>
        <v>2.1</v>
      </c>
      <c r="W211" s="97">
        <f t="shared" si="61"/>
        <v>6.5037000000000011</v>
      </c>
      <c r="X211" s="131" t="s">
        <v>54</v>
      </c>
      <c r="Y211" s="217">
        <v>0.5</v>
      </c>
      <c r="Z211" s="97">
        <f t="shared" si="50"/>
        <v>0.22775000000000001</v>
      </c>
      <c r="AA211" s="286">
        <f t="shared" si="53"/>
        <v>1.5485</v>
      </c>
      <c r="AB211" s="278"/>
      <c r="AE211" s="278"/>
    </row>
    <row r="212" spans="1:31" ht="15" customHeight="1" x14ac:dyDescent="0.25">
      <c r="A212" s="19">
        <f t="shared" si="51"/>
        <v>42934</v>
      </c>
      <c r="B212" s="221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4"/>
        <v>1722</v>
      </c>
      <c r="H212" s="97">
        <f t="shared" si="55"/>
        <v>5704.9859999999999</v>
      </c>
      <c r="I212" s="10">
        <v>2</v>
      </c>
      <c r="J212" s="11">
        <v>776</v>
      </c>
      <c r="K212" s="11">
        <f t="shared" si="56"/>
        <v>1552</v>
      </c>
      <c r="L212" s="102">
        <f t="shared" si="57"/>
        <v>5141.7759999999998</v>
      </c>
      <c r="M212" s="12">
        <v>273</v>
      </c>
      <c r="N212" s="97">
        <f t="shared" si="58"/>
        <v>904.44899999999996</v>
      </c>
      <c r="O212" s="20">
        <v>87.8</v>
      </c>
      <c r="P212" s="13">
        <v>112.6</v>
      </c>
      <c r="Q212" s="11">
        <v>80</v>
      </c>
      <c r="R212" s="11">
        <f t="shared" si="59"/>
        <v>309.99999999999994</v>
      </c>
      <c r="S212" s="97">
        <f t="shared" si="52"/>
        <v>1027.0299999999997</v>
      </c>
      <c r="T212" s="10">
        <v>1</v>
      </c>
      <c r="U212" s="204">
        <v>1.8</v>
      </c>
      <c r="V212" s="13">
        <f t="shared" si="60"/>
        <v>1.8</v>
      </c>
      <c r="W212" s="97">
        <f t="shared" si="61"/>
        <v>5.9634000000000009</v>
      </c>
      <c r="X212" s="131" t="s">
        <v>54</v>
      </c>
      <c r="Y212" s="217">
        <v>1</v>
      </c>
      <c r="Z212" s="97">
        <f t="shared" si="50"/>
        <v>0.45550000000000002</v>
      </c>
      <c r="AA212" s="286">
        <f t="shared" si="53"/>
        <v>3.3130000000000002</v>
      </c>
      <c r="AB212" s="278"/>
      <c r="AE212" s="278"/>
    </row>
    <row r="213" spans="1:31" ht="15" customHeight="1" x14ac:dyDescent="0.25">
      <c r="A213" s="19">
        <f t="shared" si="51"/>
        <v>42935</v>
      </c>
      <c r="B213" s="221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4"/>
        <v>1588</v>
      </c>
      <c r="H213" s="97">
        <f t="shared" si="55"/>
        <v>5214.9920000000002</v>
      </c>
      <c r="I213" s="10">
        <v>2</v>
      </c>
      <c r="J213" s="11">
        <v>760</v>
      </c>
      <c r="K213" s="11">
        <f t="shared" si="56"/>
        <v>1520</v>
      </c>
      <c r="L213" s="102">
        <f t="shared" si="57"/>
        <v>4991.68</v>
      </c>
      <c r="M213" s="12">
        <v>255</v>
      </c>
      <c r="N213" s="97">
        <f t="shared" si="58"/>
        <v>837.42</v>
      </c>
      <c r="O213" s="20">
        <v>89.8</v>
      </c>
      <c r="P213" s="13">
        <v>119.5</v>
      </c>
      <c r="Q213" s="11">
        <v>78</v>
      </c>
      <c r="R213" s="11">
        <f t="shared" si="59"/>
        <v>380.76923076923083</v>
      </c>
      <c r="S213" s="97">
        <f t="shared" si="52"/>
        <v>1250.4461538461539</v>
      </c>
      <c r="T213" s="10">
        <v>1</v>
      </c>
      <c r="U213" s="204">
        <v>1.4</v>
      </c>
      <c r="V213" s="13">
        <f t="shared" si="60"/>
        <v>1.4</v>
      </c>
      <c r="W213" s="97">
        <f t="shared" si="61"/>
        <v>4.597599999999999</v>
      </c>
      <c r="X213" s="131" t="s">
        <v>54</v>
      </c>
      <c r="Y213" s="217">
        <v>1</v>
      </c>
      <c r="Z213" s="97">
        <f t="shared" si="50"/>
        <v>0.45550000000000002</v>
      </c>
      <c r="AA213" s="286">
        <f t="shared" si="53"/>
        <v>3.2839999999999998</v>
      </c>
      <c r="AB213" s="278"/>
      <c r="AE213" s="278"/>
    </row>
    <row r="214" spans="1:31" ht="15" customHeight="1" x14ac:dyDescent="0.25">
      <c r="A214" s="19">
        <f t="shared" si="51"/>
        <v>42936</v>
      </c>
      <c r="B214" s="221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4"/>
        <v>1440</v>
      </c>
      <c r="H214" s="97">
        <f t="shared" si="55"/>
        <v>4407.84</v>
      </c>
      <c r="I214" s="10">
        <v>2</v>
      </c>
      <c r="J214" s="11">
        <v>460</v>
      </c>
      <c r="K214" s="11">
        <f t="shared" si="56"/>
        <v>920</v>
      </c>
      <c r="L214" s="102">
        <f t="shared" si="57"/>
        <v>2816.12</v>
      </c>
      <c r="M214" s="12">
        <v>136</v>
      </c>
      <c r="N214" s="97">
        <f t="shared" si="58"/>
        <v>416.29599999999999</v>
      </c>
      <c r="O214" s="20">
        <v>89.2</v>
      </c>
      <c r="P214" s="13">
        <v>112.1</v>
      </c>
      <c r="Q214" s="11">
        <v>100</v>
      </c>
      <c r="R214" s="11">
        <f t="shared" si="59"/>
        <v>228.99999999999991</v>
      </c>
      <c r="S214" s="97">
        <f t="shared" si="52"/>
        <v>700.96899999999982</v>
      </c>
      <c r="T214" s="10">
        <v>1</v>
      </c>
      <c r="U214" s="204">
        <v>1.4</v>
      </c>
      <c r="V214" s="13">
        <f t="shared" si="60"/>
        <v>1.4</v>
      </c>
      <c r="W214" s="97">
        <f t="shared" si="61"/>
        <v>4.2853999999999992</v>
      </c>
      <c r="X214" s="131" t="s">
        <v>54</v>
      </c>
      <c r="Y214" s="217">
        <v>1</v>
      </c>
      <c r="Z214" s="97">
        <f t="shared" si="50"/>
        <v>0.45550000000000002</v>
      </c>
      <c r="AA214" s="286">
        <f t="shared" si="53"/>
        <v>3.0609999999999999</v>
      </c>
      <c r="AB214" s="278"/>
      <c r="AE214" s="278"/>
    </row>
    <row r="215" spans="1:31" ht="15" customHeight="1" x14ac:dyDescent="0.25">
      <c r="A215" s="19">
        <f t="shared" si="51"/>
        <v>42937</v>
      </c>
      <c r="B215" s="221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4"/>
        <v>2812</v>
      </c>
      <c r="H215" s="97">
        <f t="shared" si="55"/>
        <v>8770.6280000000006</v>
      </c>
      <c r="I215" s="10">
        <v>1</v>
      </c>
      <c r="J215" s="11">
        <v>734</v>
      </c>
      <c r="K215" s="11">
        <f t="shared" si="56"/>
        <v>734</v>
      </c>
      <c r="L215" s="102">
        <f t="shared" si="57"/>
        <v>2289.346</v>
      </c>
      <c r="M215" s="12">
        <v>163</v>
      </c>
      <c r="N215" s="97">
        <f t="shared" si="58"/>
        <v>508.39699999999999</v>
      </c>
      <c r="O215" s="20">
        <v>90.4</v>
      </c>
      <c r="P215" s="13">
        <v>116.1</v>
      </c>
      <c r="Q215" s="11">
        <v>42</v>
      </c>
      <c r="R215" s="11">
        <f t="shared" si="59"/>
        <v>611.9047619047617</v>
      </c>
      <c r="S215" s="97">
        <f t="shared" si="52"/>
        <v>1908.5309523809517</v>
      </c>
      <c r="T215" s="10">
        <v>1</v>
      </c>
      <c r="U215" s="204">
        <v>1.7</v>
      </c>
      <c r="V215" s="13">
        <f t="shared" si="60"/>
        <v>1.7</v>
      </c>
      <c r="W215" s="97">
        <f t="shared" si="61"/>
        <v>5.3022999999999998</v>
      </c>
      <c r="X215" s="131" t="s">
        <v>54</v>
      </c>
      <c r="Y215" s="217">
        <v>0.1</v>
      </c>
      <c r="Z215" s="97">
        <f t="shared" si="50"/>
        <v>4.5550000000000007E-2</v>
      </c>
      <c r="AA215" s="286">
        <f t="shared" si="53"/>
        <v>0.31190000000000001</v>
      </c>
      <c r="AB215" s="278"/>
      <c r="AE215" s="278"/>
    </row>
    <row r="216" spans="1:31" ht="15" customHeight="1" x14ac:dyDescent="0.25">
      <c r="A216" s="19">
        <f t="shared" si="51"/>
        <v>42938</v>
      </c>
      <c r="B216" s="221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4"/>
        <v>966</v>
      </c>
      <c r="H216" s="97">
        <f t="shared" si="55"/>
        <v>2500.9740000000002</v>
      </c>
      <c r="I216" s="10">
        <v>1</v>
      </c>
      <c r="J216" s="11">
        <v>789</v>
      </c>
      <c r="K216" s="11">
        <f t="shared" si="56"/>
        <v>789</v>
      </c>
      <c r="L216" s="102">
        <f t="shared" si="57"/>
        <v>2042.721</v>
      </c>
      <c r="M216" s="12">
        <v>170</v>
      </c>
      <c r="N216" s="97">
        <f t="shared" si="58"/>
        <v>440.13</v>
      </c>
      <c r="O216" s="20">
        <v>87.9</v>
      </c>
      <c r="P216" s="13">
        <v>105.1</v>
      </c>
      <c r="Q216" s="11">
        <v>87</v>
      </c>
      <c r="R216" s="11">
        <f t="shared" si="59"/>
        <v>197.70114942528724</v>
      </c>
      <c r="S216" s="97">
        <f t="shared" si="52"/>
        <v>511.8482758620687</v>
      </c>
      <c r="T216" s="10">
        <v>1</v>
      </c>
      <c r="U216" s="204">
        <v>0.69</v>
      </c>
      <c r="V216" s="13">
        <f t="shared" si="60"/>
        <v>0.69</v>
      </c>
      <c r="W216" s="97">
        <f t="shared" si="61"/>
        <v>1.7864099999999998</v>
      </c>
      <c r="X216" s="131" t="s">
        <v>54</v>
      </c>
      <c r="Y216" s="217">
        <v>1</v>
      </c>
      <c r="Z216" s="97">
        <f t="shared" si="50"/>
        <v>0.45550000000000002</v>
      </c>
      <c r="AA216" s="286">
        <f t="shared" si="53"/>
        <v>2.589</v>
      </c>
      <c r="AB216" s="278"/>
      <c r="AE216" s="278"/>
    </row>
    <row r="217" spans="1:31" ht="15" customHeight="1" x14ac:dyDescent="0.25">
      <c r="A217" s="19">
        <f t="shared" si="51"/>
        <v>42939</v>
      </c>
      <c r="B217" s="221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4"/>
        <v>947</v>
      </c>
      <c r="H217" s="97">
        <f t="shared" si="55"/>
        <v>1246.252</v>
      </c>
      <c r="I217" s="10">
        <v>1</v>
      </c>
      <c r="J217" s="11">
        <v>650</v>
      </c>
      <c r="K217" s="11">
        <f t="shared" si="56"/>
        <v>650</v>
      </c>
      <c r="L217" s="102">
        <f t="shared" si="57"/>
        <v>855.4</v>
      </c>
      <c r="M217" s="12">
        <v>141</v>
      </c>
      <c r="N217" s="97">
        <f t="shared" si="58"/>
        <v>185.55600000000001</v>
      </c>
      <c r="O217" s="20">
        <v>88.7</v>
      </c>
      <c r="P217" s="13">
        <v>110.5</v>
      </c>
      <c r="Q217" s="11">
        <v>76</v>
      </c>
      <c r="R217" s="11">
        <f t="shared" si="59"/>
        <v>286.84210526315786</v>
      </c>
      <c r="S217" s="97">
        <f t="shared" si="52"/>
        <v>377.48421052631574</v>
      </c>
      <c r="T217" s="10">
        <v>1</v>
      </c>
      <c r="U217" s="204">
        <v>1.3</v>
      </c>
      <c r="V217" s="13">
        <f t="shared" si="60"/>
        <v>1.3</v>
      </c>
      <c r="W217" s="97">
        <f t="shared" si="61"/>
        <v>1.7107999999999999</v>
      </c>
      <c r="X217" s="131" t="s">
        <v>54</v>
      </c>
      <c r="Y217" s="217">
        <v>1</v>
      </c>
      <c r="Z217" s="97">
        <f t="shared" si="50"/>
        <v>0.45550000000000002</v>
      </c>
      <c r="AA217" s="286">
        <f t="shared" si="53"/>
        <v>1.3160000000000001</v>
      </c>
      <c r="AB217" s="278"/>
      <c r="AE217" s="278"/>
    </row>
    <row r="218" spans="1:31" ht="15" customHeight="1" x14ac:dyDescent="0.25">
      <c r="A218" s="19">
        <f t="shared" si="51"/>
        <v>42940</v>
      </c>
      <c r="B218" s="221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4"/>
        <v>1402</v>
      </c>
      <c r="H218" s="97">
        <f t="shared" si="55"/>
        <v>3858.3040000000001</v>
      </c>
      <c r="I218" s="10">
        <v>1</v>
      </c>
      <c r="J218" s="11">
        <v>720</v>
      </c>
      <c r="K218" s="11">
        <f t="shared" si="56"/>
        <v>720</v>
      </c>
      <c r="L218" s="102">
        <f t="shared" si="57"/>
        <v>1981.44</v>
      </c>
      <c r="M218" s="12">
        <v>252</v>
      </c>
      <c r="N218" s="97">
        <f t="shared" si="58"/>
        <v>693.50400000000002</v>
      </c>
      <c r="O218" s="20">
        <v>87.7</v>
      </c>
      <c r="P218" s="13">
        <v>104.7</v>
      </c>
      <c r="Q218" s="11">
        <v>60</v>
      </c>
      <c r="R218" s="11">
        <f t="shared" si="59"/>
        <v>283.33333333333331</v>
      </c>
      <c r="S218" s="97">
        <f t="shared" si="52"/>
        <v>779.73333333333323</v>
      </c>
      <c r="T218" s="10">
        <v>1</v>
      </c>
      <c r="U218" s="204">
        <v>1.5</v>
      </c>
      <c r="V218" s="13">
        <f t="shared" si="60"/>
        <v>1.5</v>
      </c>
      <c r="W218" s="97">
        <f t="shared" si="61"/>
        <v>4.1280000000000001</v>
      </c>
      <c r="X218" s="131" t="s">
        <v>54</v>
      </c>
      <c r="Y218" s="217">
        <v>0.4</v>
      </c>
      <c r="Z218" s="97">
        <f t="shared" si="50"/>
        <v>0.18220000000000003</v>
      </c>
      <c r="AA218" s="286">
        <f t="shared" si="53"/>
        <v>1.1008</v>
      </c>
      <c r="AB218" s="278"/>
      <c r="AE218" s="278"/>
    </row>
    <row r="219" spans="1:31" ht="15" customHeight="1" x14ac:dyDescent="0.25">
      <c r="A219" s="19">
        <f t="shared" si="51"/>
        <v>42941</v>
      </c>
      <c r="B219" s="221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4"/>
        <v>1256</v>
      </c>
      <c r="H219" s="97">
        <f t="shared" si="55"/>
        <v>3604.72</v>
      </c>
      <c r="I219" s="10">
        <v>1</v>
      </c>
      <c r="J219" s="11">
        <v>840</v>
      </c>
      <c r="K219" s="11">
        <f t="shared" si="56"/>
        <v>840</v>
      </c>
      <c r="L219" s="102">
        <f t="shared" si="57"/>
        <v>2410.8000000000002</v>
      </c>
      <c r="M219" s="12">
        <v>181</v>
      </c>
      <c r="N219" s="97">
        <f t="shared" si="58"/>
        <v>519.47</v>
      </c>
      <c r="O219" s="20">
        <v>87.9</v>
      </c>
      <c r="P219" s="13">
        <v>103.8</v>
      </c>
      <c r="Q219" s="11">
        <v>80</v>
      </c>
      <c r="R219" s="11">
        <f t="shared" si="59"/>
        <v>198.74999999999989</v>
      </c>
      <c r="S219" s="97">
        <f t="shared" si="52"/>
        <v>570.41249999999968</v>
      </c>
      <c r="T219" s="10">
        <v>1</v>
      </c>
      <c r="U219" s="204">
        <v>1.3</v>
      </c>
      <c r="V219" s="13">
        <f t="shared" si="60"/>
        <v>1.3</v>
      </c>
      <c r="W219" s="97">
        <f t="shared" si="61"/>
        <v>3.7309999999999999</v>
      </c>
      <c r="X219" s="131" t="s">
        <v>54</v>
      </c>
      <c r="Y219" s="217">
        <v>1</v>
      </c>
      <c r="Z219" s="97">
        <f t="shared" si="50"/>
        <v>0.45550000000000002</v>
      </c>
      <c r="AA219" s="286">
        <f t="shared" si="53"/>
        <v>2.87</v>
      </c>
      <c r="AB219" s="278"/>
      <c r="AE219" s="278"/>
    </row>
    <row r="220" spans="1:31" ht="15" customHeight="1" x14ac:dyDescent="0.25">
      <c r="A220" s="19">
        <f t="shared" si="51"/>
        <v>42942</v>
      </c>
      <c r="B220" s="221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4"/>
        <v>590</v>
      </c>
      <c r="H220" s="97">
        <f t="shared" si="55"/>
        <v>1647.87</v>
      </c>
      <c r="I220" s="10">
        <v>1</v>
      </c>
      <c r="J220" s="11">
        <v>500</v>
      </c>
      <c r="K220" s="11">
        <f t="shared" si="56"/>
        <v>500</v>
      </c>
      <c r="L220" s="102">
        <f t="shared" si="57"/>
        <v>1396.5</v>
      </c>
      <c r="M220" s="12">
        <v>100</v>
      </c>
      <c r="N220" s="97">
        <f t="shared" si="58"/>
        <v>279.3</v>
      </c>
      <c r="O220" s="20">
        <v>86.7</v>
      </c>
      <c r="P220" s="13">
        <v>96.3</v>
      </c>
      <c r="Q220" s="11">
        <v>90</v>
      </c>
      <c r="R220" s="11">
        <f t="shared" si="59"/>
        <v>106.6666666666666</v>
      </c>
      <c r="S220" s="97">
        <f t="shared" si="52"/>
        <v>297.91999999999985</v>
      </c>
      <c r="T220" s="10">
        <v>1</v>
      </c>
      <c r="U220" s="204">
        <v>1.4</v>
      </c>
      <c r="V220" s="13">
        <f t="shared" si="60"/>
        <v>1.4</v>
      </c>
      <c r="W220" s="97">
        <f t="shared" si="61"/>
        <v>3.9101999999999997</v>
      </c>
      <c r="X220" s="131"/>
      <c r="Y220" s="13">
        <v>0.9</v>
      </c>
      <c r="Z220" s="97">
        <f t="shared" si="50"/>
        <v>2.5137000000000005</v>
      </c>
      <c r="AA220" s="286">
        <f t="shared" si="53"/>
        <v>2.5137000000000005</v>
      </c>
      <c r="AB220" s="278"/>
      <c r="AE220" s="278"/>
    </row>
    <row r="221" spans="1:31" ht="15" customHeight="1" x14ac:dyDescent="0.25">
      <c r="A221" s="19">
        <f t="shared" si="51"/>
        <v>42943</v>
      </c>
      <c r="B221" s="221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4"/>
        <v>790</v>
      </c>
      <c r="H221" s="97">
        <f t="shared" si="55"/>
        <v>2452.16</v>
      </c>
      <c r="I221" s="10">
        <v>1</v>
      </c>
      <c r="J221" s="11">
        <v>450</v>
      </c>
      <c r="K221" s="11">
        <f t="shared" si="56"/>
        <v>450</v>
      </c>
      <c r="L221" s="102">
        <f t="shared" si="57"/>
        <v>1396.8</v>
      </c>
      <c r="M221" s="12">
        <v>131</v>
      </c>
      <c r="N221" s="97">
        <f t="shared" si="58"/>
        <v>406.62400000000002</v>
      </c>
      <c r="O221" s="20">
        <v>89.3</v>
      </c>
      <c r="P221" s="13">
        <v>99.6</v>
      </c>
      <c r="Q221" s="11">
        <v>65</v>
      </c>
      <c r="R221" s="11">
        <f t="shared" si="59"/>
        <v>158.4615384615384</v>
      </c>
      <c r="S221" s="97">
        <f t="shared" si="52"/>
        <v>491.86461538461521</v>
      </c>
      <c r="T221" s="10">
        <v>1</v>
      </c>
      <c r="U221" s="204">
        <v>1.3</v>
      </c>
      <c r="V221" s="13">
        <f t="shared" si="60"/>
        <v>1.3</v>
      </c>
      <c r="W221" s="97">
        <f t="shared" si="61"/>
        <v>4.0352000000000006</v>
      </c>
      <c r="X221" s="131"/>
      <c r="Y221" s="13">
        <v>1.4</v>
      </c>
      <c r="Z221" s="97">
        <f t="shared" si="50"/>
        <v>4.3455999999999992</v>
      </c>
      <c r="AA221" s="286">
        <f t="shared" si="53"/>
        <v>4.3455999999999992</v>
      </c>
      <c r="AB221" s="278"/>
      <c r="AE221" s="278"/>
    </row>
    <row r="222" spans="1:31" ht="15" customHeight="1" x14ac:dyDescent="0.25">
      <c r="A222" s="19">
        <f t="shared" si="51"/>
        <v>42944</v>
      </c>
      <c r="B222" s="221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4"/>
        <v>453</v>
      </c>
      <c r="H222" s="97">
        <f t="shared" si="55"/>
        <v>1342.692</v>
      </c>
      <c r="I222" s="10">
        <v>1</v>
      </c>
      <c r="J222" s="11">
        <v>430</v>
      </c>
      <c r="K222" s="11">
        <f t="shared" si="56"/>
        <v>430</v>
      </c>
      <c r="L222" s="102">
        <f t="shared" si="57"/>
        <v>1274.52</v>
      </c>
      <c r="M222" s="12">
        <v>79</v>
      </c>
      <c r="N222" s="97">
        <f t="shared" si="58"/>
        <v>234.15600000000001</v>
      </c>
      <c r="O222" s="20">
        <v>86.7</v>
      </c>
      <c r="P222" s="13">
        <v>93.7</v>
      </c>
      <c r="Q222" s="11">
        <v>90</v>
      </c>
      <c r="R222" s="11">
        <f t="shared" si="59"/>
        <v>77.777777777777771</v>
      </c>
      <c r="S222" s="97">
        <f t="shared" si="52"/>
        <v>230.5333333333333</v>
      </c>
      <c r="T222" s="10">
        <v>1</v>
      </c>
      <c r="U222" s="204">
        <v>0.93</v>
      </c>
      <c r="V222" s="13">
        <f t="shared" si="60"/>
        <v>0.93</v>
      </c>
      <c r="W222" s="97">
        <f t="shared" si="61"/>
        <v>2.7565200000000001</v>
      </c>
      <c r="X222" s="131" t="s">
        <v>54</v>
      </c>
      <c r="Y222" s="13">
        <v>2</v>
      </c>
      <c r="Z222" s="97">
        <f t="shared" si="50"/>
        <v>0.91100000000000003</v>
      </c>
      <c r="AA222" s="286">
        <f t="shared" si="53"/>
        <v>5.9279999999999999</v>
      </c>
      <c r="AB222" s="278"/>
      <c r="AE222" s="278"/>
    </row>
    <row r="223" spans="1:31" ht="15" customHeight="1" x14ac:dyDescent="0.25">
      <c r="A223" s="19">
        <f t="shared" si="51"/>
        <v>42945</v>
      </c>
      <c r="B223" s="221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4"/>
        <v>426</v>
      </c>
      <c r="H223" s="97">
        <f t="shared" si="55"/>
        <v>822.18</v>
      </c>
      <c r="I223" s="10">
        <v>1</v>
      </c>
      <c r="J223" s="11">
        <v>341</v>
      </c>
      <c r="K223" s="11">
        <f t="shared" si="56"/>
        <v>341</v>
      </c>
      <c r="L223" s="102">
        <f t="shared" si="57"/>
        <v>658.13</v>
      </c>
      <c r="M223" s="12">
        <v>47</v>
      </c>
      <c r="N223" s="97">
        <f t="shared" si="58"/>
        <v>90.71</v>
      </c>
      <c r="O223" s="20">
        <v>92.9</v>
      </c>
      <c r="P223" s="13">
        <v>96.6</v>
      </c>
      <c r="Q223" s="11">
        <v>93</v>
      </c>
      <c r="R223" s="11">
        <f t="shared" si="59"/>
        <v>39.784946236559016</v>
      </c>
      <c r="S223" s="97">
        <f t="shared" si="52"/>
        <v>76.784946236558895</v>
      </c>
      <c r="T223" s="10">
        <v>1</v>
      </c>
      <c r="U223" s="204">
        <v>0.9</v>
      </c>
      <c r="V223" s="13">
        <f t="shared" si="60"/>
        <v>0.9</v>
      </c>
      <c r="W223" s="97">
        <f t="shared" si="61"/>
        <v>1.7370000000000001</v>
      </c>
      <c r="X223" s="131" t="s">
        <v>54</v>
      </c>
      <c r="Y223" s="13">
        <v>2</v>
      </c>
      <c r="Z223" s="97">
        <f t="shared" si="50"/>
        <v>0.91100000000000003</v>
      </c>
      <c r="AA223" s="286">
        <f t="shared" si="53"/>
        <v>3.86</v>
      </c>
      <c r="AB223" s="278"/>
      <c r="AE223" s="278"/>
    </row>
    <row r="224" spans="1:31" ht="15" customHeight="1" x14ac:dyDescent="0.25">
      <c r="A224" s="19">
        <f t="shared" si="51"/>
        <v>42946</v>
      </c>
      <c r="B224" s="221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4"/>
        <v>1076</v>
      </c>
      <c r="H224" s="97">
        <f t="shared" si="55"/>
        <v>1658.116</v>
      </c>
      <c r="I224" s="10">
        <v>1</v>
      </c>
      <c r="J224" s="11">
        <v>819</v>
      </c>
      <c r="K224" s="11">
        <f t="shared" si="56"/>
        <v>819</v>
      </c>
      <c r="L224" s="102">
        <f t="shared" si="57"/>
        <v>1262.079</v>
      </c>
      <c r="M224" s="12">
        <v>214</v>
      </c>
      <c r="N224" s="97">
        <f t="shared" si="58"/>
        <v>329.774</v>
      </c>
      <c r="O224" s="20">
        <v>89.9</v>
      </c>
      <c r="P224" s="13">
        <v>117.5</v>
      </c>
      <c r="Q224" s="11">
        <v>79</v>
      </c>
      <c r="R224" s="11">
        <f t="shared" si="59"/>
        <v>349.36708860759484</v>
      </c>
      <c r="S224" s="97">
        <f t="shared" si="52"/>
        <v>538.37468354430359</v>
      </c>
      <c r="T224" s="10">
        <v>1</v>
      </c>
      <c r="U224" s="204">
        <v>2.7</v>
      </c>
      <c r="V224" s="13">
        <f t="shared" si="60"/>
        <v>2.7</v>
      </c>
      <c r="W224" s="97">
        <f t="shared" si="61"/>
        <v>4.1607000000000003</v>
      </c>
      <c r="X224" s="131"/>
      <c r="Y224" s="13">
        <v>0.7</v>
      </c>
      <c r="Z224" s="97">
        <f t="shared" si="50"/>
        <v>1.0786999999999998</v>
      </c>
      <c r="AA224" s="286">
        <f t="shared" si="53"/>
        <v>1.0786999999999998</v>
      </c>
      <c r="AB224" s="278"/>
      <c r="AE224" s="278"/>
    </row>
    <row r="225" spans="1:31" s="15" customFormat="1" ht="15" customHeight="1" x14ac:dyDescent="0.25">
      <c r="A225" s="19">
        <f t="shared" si="51"/>
        <v>42947</v>
      </c>
      <c r="B225" s="233">
        <v>2920</v>
      </c>
      <c r="C225" s="28">
        <v>23.69</v>
      </c>
      <c r="D225" s="206">
        <v>7.98</v>
      </c>
      <c r="E225" s="207">
        <v>1</v>
      </c>
      <c r="F225" s="208">
        <v>799</v>
      </c>
      <c r="G225" s="209">
        <f t="shared" si="54"/>
        <v>799</v>
      </c>
      <c r="H225" s="97">
        <f t="shared" si="55"/>
        <v>2333.08</v>
      </c>
      <c r="I225" s="207">
        <v>1</v>
      </c>
      <c r="J225" s="208">
        <v>716</v>
      </c>
      <c r="K225" s="208">
        <f t="shared" si="56"/>
        <v>716</v>
      </c>
      <c r="L225" s="210">
        <f t="shared" si="57"/>
        <v>2090.7199999999998</v>
      </c>
      <c r="M225" s="12">
        <v>190</v>
      </c>
      <c r="N225" s="97">
        <f t="shared" si="58"/>
        <v>554.79999999999995</v>
      </c>
      <c r="O225" s="211">
        <v>89.6</v>
      </c>
      <c r="P225" s="209">
        <v>108.1</v>
      </c>
      <c r="Q225" s="208">
        <v>100</v>
      </c>
      <c r="R225" s="208">
        <f t="shared" si="59"/>
        <v>185</v>
      </c>
      <c r="S225" s="97">
        <f t="shared" si="52"/>
        <v>540.20000000000005</v>
      </c>
      <c r="T225" s="207">
        <v>1</v>
      </c>
      <c r="U225" s="209">
        <v>2.2999999999999998</v>
      </c>
      <c r="V225" s="209">
        <f t="shared" si="60"/>
        <v>2.2999999999999998</v>
      </c>
      <c r="W225" s="97">
        <f t="shared" si="61"/>
        <v>6.7159999999999993</v>
      </c>
      <c r="X225" s="131"/>
      <c r="Y225" s="209">
        <v>0.7</v>
      </c>
      <c r="Z225" s="97">
        <f t="shared" si="50"/>
        <v>2.0439999999999996</v>
      </c>
      <c r="AA225" s="286">
        <f t="shared" si="53"/>
        <v>2.0439999999999996</v>
      </c>
      <c r="AB225" s="278"/>
      <c r="AE225" s="278"/>
    </row>
    <row r="226" spans="1:31" s="232" customFormat="1" ht="15" customHeight="1" x14ac:dyDescent="0.25">
      <c r="A226" s="142">
        <f t="shared" si="51"/>
        <v>42948</v>
      </c>
      <c r="B226" s="234">
        <v>2716</v>
      </c>
      <c r="C226" s="222">
        <v>22.78</v>
      </c>
      <c r="D226" s="223">
        <v>8.0299999999999994</v>
      </c>
      <c r="E226" s="224">
        <v>2</v>
      </c>
      <c r="F226" s="225">
        <v>744</v>
      </c>
      <c r="G226" s="226">
        <f t="shared" si="54"/>
        <v>1488</v>
      </c>
      <c r="H226" s="227">
        <f t="shared" si="55"/>
        <v>4041.4079999999999</v>
      </c>
      <c r="I226" s="224">
        <v>2</v>
      </c>
      <c r="J226" s="225">
        <v>517</v>
      </c>
      <c r="K226" s="225">
        <f t="shared" si="56"/>
        <v>1034</v>
      </c>
      <c r="L226" s="228">
        <f t="shared" si="57"/>
        <v>2808.3440000000001</v>
      </c>
      <c r="M226" s="229">
        <v>208</v>
      </c>
      <c r="N226" s="227">
        <f t="shared" si="58"/>
        <v>564.928</v>
      </c>
      <c r="O226" s="230">
        <v>87.5</v>
      </c>
      <c r="P226" s="226">
        <v>105.2</v>
      </c>
      <c r="Q226" s="225">
        <v>70</v>
      </c>
      <c r="R226" s="225">
        <f t="shared" si="59"/>
        <v>252.85714285714292</v>
      </c>
      <c r="S226" s="227">
        <f t="shared" si="52"/>
        <v>686.7600000000001</v>
      </c>
      <c r="T226" s="224">
        <v>1</v>
      </c>
      <c r="U226" s="235">
        <v>2</v>
      </c>
      <c r="V226" s="226">
        <f t="shared" si="60"/>
        <v>2</v>
      </c>
      <c r="W226" s="227">
        <f t="shared" si="61"/>
        <v>5.4320000000000004</v>
      </c>
      <c r="X226" s="231" t="s">
        <v>54</v>
      </c>
      <c r="Y226" s="235">
        <v>0.4</v>
      </c>
      <c r="Z226" s="97">
        <f t="shared" si="50"/>
        <v>0.18220000000000003</v>
      </c>
      <c r="AA226" s="286">
        <f t="shared" si="53"/>
        <v>1.0864</v>
      </c>
      <c r="AB226" s="278"/>
      <c r="AE226" s="278"/>
    </row>
    <row r="227" spans="1:31" ht="15" customHeight="1" x14ac:dyDescent="0.25">
      <c r="A227" s="142">
        <f t="shared" si="51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4"/>
        <v>753</v>
      </c>
      <c r="H227" s="97">
        <f t="shared" si="55"/>
        <v>1685.2139999999999</v>
      </c>
      <c r="I227" s="10">
        <v>1</v>
      </c>
      <c r="J227" s="11">
        <v>662</v>
      </c>
      <c r="K227" s="11">
        <f t="shared" si="56"/>
        <v>662</v>
      </c>
      <c r="L227" s="102">
        <f t="shared" si="57"/>
        <v>1481.556</v>
      </c>
      <c r="M227" s="12">
        <v>134</v>
      </c>
      <c r="N227" s="97">
        <f t="shared" si="58"/>
        <v>299.892</v>
      </c>
      <c r="O227" s="20">
        <v>88.8</v>
      </c>
      <c r="P227" s="13">
        <v>101.3</v>
      </c>
      <c r="Q227" s="11">
        <v>80</v>
      </c>
      <c r="R227" s="11">
        <f t="shared" si="59"/>
        <v>156.25</v>
      </c>
      <c r="S227" s="97">
        <f t="shared" si="52"/>
        <v>349.6875</v>
      </c>
      <c r="T227" s="10">
        <v>1</v>
      </c>
      <c r="U227" s="204">
        <v>2.2999999999999998</v>
      </c>
      <c r="V227" s="13">
        <f t="shared" si="60"/>
        <v>2.2999999999999998</v>
      </c>
      <c r="W227" s="97">
        <f t="shared" si="61"/>
        <v>5.1473999999999993</v>
      </c>
      <c r="X227" s="131" t="s">
        <v>54</v>
      </c>
      <c r="Y227" s="204">
        <v>0.2</v>
      </c>
      <c r="Z227" s="97">
        <f t="shared" si="50"/>
        <v>9.1100000000000014E-2</v>
      </c>
      <c r="AA227" s="286">
        <f t="shared" si="53"/>
        <v>0.4476</v>
      </c>
      <c r="AB227" s="278"/>
      <c r="AE227" s="278"/>
    </row>
    <row r="228" spans="1:31" ht="15" customHeight="1" x14ac:dyDescent="0.25">
      <c r="A228" s="142">
        <f t="shared" si="51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4"/>
        <v>800</v>
      </c>
      <c r="H228" s="97">
        <f t="shared" si="55"/>
        <v>1689.6</v>
      </c>
      <c r="I228" s="10">
        <v>1</v>
      </c>
      <c r="J228" s="11">
        <v>770</v>
      </c>
      <c r="K228" s="11">
        <f t="shared" si="56"/>
        <v>770</v>
      </c>
      <c r="L228" s="102">
        <f t="shared" si="57"/>
        <v>1626.24</v>
      </c>
      <c r="M228" s="12">
        <v>167</v>
      </c>
      <c r="N228" s="97">
        <f t="shared" si="58"/>
        <v>352.70400000000001</v>
      </c>
      <c r="O228" s="20">
        <v>89</v>
      </c>
      <c r="P228" s="13">
        <v>102</v>
      </c>
      <c r="Q228" s="11">
        <v>100</v>
      </c>
      <c r="R228" s="11">
        <f t="shared" si="59"/>
        <v>130</v>
      </c>
      <c r="S228" s="97">
        <f t="shared" si="52"/>
        <v>274.56</v>
      </c>
      <c r="T228" s="10">
        <v>1</v>
      </c>
      <c r="U228" s="204">
        <v>2.1</v>
      </c>
      <c r="V228" s="13">
        <f t="shared" si="60"/>
        <v>2.1</v>
      </c>
      <c r="W228" s="97">
        <f t="shared" si="61"/>
        <v>4.4352</v>
      </c>
      <c r="X228" s="131" t="s">
        <v>54</v>
      </c>
      <c r="Y228" s="204">
        <v>0.4</v>
      </c>
      <c r="Z228" s="97">
        <f t="shared" si="50"/>
        <v>0.18220000000000003</v>
      </c>
      <c r="AA228" s="286">
        <f t="shared" si="53"/>
        <v>0.84480000000000011</v>
      </c>
      <c r="AB228" s="278"/>
      <c r="AE228" s="278"/>
    </row>
    <row r="229" spans="1:31" ht="15" customHeight="1" x14ac:dyDescent="0.25">
      <c r="A229" s="142">
        <f t="shared" si="51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4"/>
        <v>453</v>
      </c>
      <c r="H229" s="97">
        <f t="shared" si="55"/>
        <v>824.00699999999995</v>
      </c>
      <c r="I229" s="10">
        <v>1</v>
      </c>
      <c r="J229" s="11">
        <v>380</v>
      </c>
      <c r="K229" s="11">
        <f t="shared" si="56"/>
        <v>380</v>
      </c>
      <c r="L229" s="102">
        <f t="shared" si="57"/>
        <v>691.22</v>
      </c>
      <c r="M229" s="12">
        <v>101</v>
      </c>
      <c r="N229" s="97">
        <f t="shared" si="58"/>
        <v>183.71899999999999</v>
      </c>
      <c r="O229" s="20">
        <v>89.7</v>
      </c>
      <c r="P229" s="13">
        <v>101.4</v>
      </c>
      <c r="Q229" s="11">
        <v>100</v>
      </c>
      <c r="R229" s="11">
        <f t="shared" si="59"/>
        <v>117.00000000000004</v>
      </c>
      <c r="S229" s="97">
        <f t="shared" si="52"/>
        <v>212.82300000000009</v>
      </c>
      <c r="T229" s="10">
        <v>1</v>
      </c>
      <c r="U229" s="204">
        <v>1.5</v>
      </c>
      <c r="V229" s="13">
        <f t="shared" si="60"/>
        <v>1.5</v>
      </c>
      <c r="W229" s="97">
        <f t="shared" si="61"/>
        <v>2.7284999999999999</v>
      </c>
      <c r="X229" s="131" t="s">
        <v>54</v>
      </c>
      <c r="Y229" s="204">
        <v>0.2</v>
      </c>
      <c r="Z229" s="97">
        <f t="shared" si="50"/>
        <v>9.1100000000000014E-2</v>
      </c>
      <c r="AA229" s="286">
        <f t="shared" si="53"/>
        <v>0.36380000000000001</v>
      </c>
      <c r="AB229" s="278"/>
      <c r="AE229" s="278"/>
    </row>
    <row r="230" spans="1:31" ht="15" customHeight="1" x14ac:dyDescent="0.25">
      <c r="A230" s="142">
        <f t="shared" si="51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4"/>
        <v>294</v>
      </c>
      <c r="H230" s="97">
        <f t="shared" si="55"/>
        <v>520.08600000000001</v>
      </c>
      <c r="I230" s="10">
        <v>1</v>
      </c>
      <c r="J230" s="11">
        <v>271</v>
      </c>
      <c r="K230" s="11">
        <f t="shared" si="56"/>
        <v>271</v>
      </c>
      <c r="L230" s="102">
        <f t="shared" si="57"/>
        <v>479.399</v>
      </c>
      <c r="M230" s="12">
        <v>104</v>
      </c>
      <c r="N230" s="97">
        <f t="shared" si="58"/>
        <v>183.976</v>
      </c>
      <c r="O230" s="20">
        <v>89.6</v>
      </c>
      <c r="P230" s="13">
        <v>94.9</v>
      </c>
      <c r="Q230" s="11">
        <v>100</v>
      </c>
      <c r="R230" s="11">
        <f t="shared" si="59"/>
        <v>53.000000000000107</v>
      </c>
      <c r="S230" s="97">
        <f t="shared" si="52"/>
        <v>93.75700000000019</v>
      </c>
      <c r="T230" s="10">
        <v>1</v>
      </c>
      <c r="U230" s="204">
        <v>0.46</v>
      </c>
      <c r="V230" s="13">
        <f t="shared" si="60"/>
        <v>0.46</v>
      </c>
      <c r="W230" s="97">
        <f t="shared" si="61"/>
        <v>0.81374000000000002</v>
      </c>
      <c r="X230" s="131" t="s">
        <v>54</v>
      </c>
      <c r="Y230" s="204">
        <v>0.1</v>
      </c>
      <c r="Z230" s="97">
        <f t="shared" si="50"/>
        <v>4.5550000000000007E-2</v>
      </c>
      <c r="AA230" s="286">
        <f t="shared" si="53"/>
        <v>0.1769</v>
      </c>
      <c r="AB230" s="278"/>
      <c r="AE230" s="278"/>
    </row>
    <row r="231" spans="1:31" ht="15" customHeight="1" x14ac:dyDescent="0.25">
      <c r="A231" s="142">
        <f t="shared" si="51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4"/>
        <v>644</v>
      </c>
      <c r="H231" s="97">
        <f t="shared" si="55"/>
        <v>1122.492</v>
      </c>
      <c r="I231" s="10">
        <v>1</v>
      </c>
      <c r="J231" s="11">
        <v>412</v>
      </c>
      <c r="K231" s="11">
        <f t="shared" si="56"/>
        <v>412</v>
      </c>
      <c r="L231" s="102">
        <f t="shared" si="57"/>
        <v>718.11599999999999</v>
      </c>
      <c r="M231" s="12">
        <v>152</v>
      </c>
      <c r="N231" s="97">
        <f t="shared" si="58"/>
        <v>264.93599999999998</v>
      </c>
      <c r="O231" s="20">
        <v>88.4</v>
      </c>
      <c r="P231" s="13">
        <v>115.4</v>
      </c>
      <c r="Q231" s="11">
        <v>100</v>
      </c>
      <c r="R231" s="11">
        <f t="shared" si="59"/>
        <v>270</v>
      </c>
      <c r="S231" s="97">
        <f t="shared" si="52"/>
        <v>470.61</v>
      </c>
      <c r="T231" s="10">
        <v>1</v>
      </c>
      <c r="U231" s="204">
        <v>11</v>
      </c>
      <c r="V231" s="13">
        <f t="shared" si="60"/>
        <v>11</v>
      </c>
      <c r="W231" s="97">
        <f t="shared" si="61"/>
        <v>19.172999999999998</v>
      </c>
      <c r="X231" s="131" t="s">
        <v>54</v>
      </c>
      <c r="Y231" s="204">
        <v>0.4</v>
      </c>
      <c r="Z231" s="97">
        <f t="shared" si="50"/>
        <v>0.18220000000000003</v>
      </c>
      <c r="AA231" s="286">
        <f t="shared" si="53"/>
        <v>0.69720000000000004</v>
      </c>
      <c r="AB231" s="278"/>
      <c r="AE231" s="278"/>
    </row>
    <row r="232" spans="1:31" ht="15" customHeight="1" x14ac:dyDescent="0.25">
      <c r="A232" s="142">
        <f t="shared" si="51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4"/>
        <v>363</v>
      </c>
      <c r="H232" s="97">
        <f t="shared" si="55"/>
        <v>619.64099999999996</v>
      </c>
      <c r="I232" s="10">
        <v>1</v>
      </c>
      <c r="J232" s="11">
        <v>245</v>
      </c>
      <c r="K232" s="11">
        <f t="shared" si="56"/>
        <v>245</v>
      </c>
      <c r="L232" s="102">
        <f t="shared" si="57"/>
        <v>418.21499999999997</v>
      </c>
      <c r="M232" s="12">
        <v>57</v>
      </c>
      <c r="N232" s="97">
        <f t="shared" si="58"/>
        <v>97.299000000000007</v>
      </c>
      <c r="O232" s="20">
        <v>87.7</v>
      </c>
      <c r="P232" s="13">
        <v>99</v>
      </c>
      <c r="Q232" s="11">
        <v>100</v>
      </c>
      <c r="R232" s="11">
        <f t="shared" si="59"/>
        <v>112.99999999999996</v>
      </c>
      <c r="S232" s="97">
        <f t="shared" si="52"/>
        <v>192.89099999999991</v>
      </c>
      <c r="T232" s="10">
        <v>1</v>
      </c>
      <c r="U232" s="204">
        <v>4.0999999999999996</v>
      </c>
      <c r="V232" s="13">
        <f t="shared" si="60"/>
        <v>4.0999999999999996</v>
      </c>
      <c r="W232" s="97">
        <f t="shared" si="61"/>
        <v>6.9986999999999995</v>
      </c>
      <c r="X232" s="131" t="s">
        <v>54</v>
      </c>
      <c r="Y232" s="204">
        <v>0.2</v>
      </c>
      <c r="Z232" s="97">
        <f t="shared" si="50"/>
        <v>9.1100000000000014E-2</v>
      </c>
      <c r="AA232" s="286">
        <f t="shared" si="53"/>
        <v>0.34140000000000004</v>
      </c>
      <c r="AB232" s="278"/>
      <c r="AE232" s="278"/>
    </row>
    <row r="233" spans="1:31" ht="15" customHeight="1" x14ac:dyDescent="0.25">
      <c r="A233" s="142">
        <f t="shared" si="51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4"/>
        <v>290</v>
      </c>
      <c r="H233" s="97">
        <f t="shared" si="55"/>
        <v>495.03</v>
      </c>
      <c r="I233" s="10">
        <v>1</v>
      </c>
      <c r="J233" s="11">
        <v>260</v>
      </c>
      <c r="K233" s="11">
        <f t="shared" si="56"/>
        <v>260</v>
      </c>
      <c r="L233" s="102">
        <f t="shared" si="57"/>
        <v>443.82</v>
      </c>
      <c r="M233" s="12">
        <v>72</v>
      </c>
      <c r="N233" s="97">
        <f t="shared" si="58"/>
        <v>122.904</v>
      </c>
      <c r="O233" s="20">
        <v>88.1</v>
      </c>
      <c r="P233" s="13">
        <v>95.9</v>
      </c>
      <c r="Q233" s="11">
        <v>100</v>
      </c>
      <c r="R233" s="11">
        <f t="shared" si="59"/>
        <v>78.000000000000114</v>
      </c>
      <c r="S233" s="97">
        <f t="shared" si="52"/>
        <v>133.14600000000021</v>
      </c>
      <c r="T233" s="10">
        <v>1</v>
      </c>
      <c r="U233" s="204">
        <v>2.4</v>
      </c>
      <c r="V233" s="13">
        <f t="shared" si="60"/>
        <v>2.4</v>
      </c>
      <c r="W233" s="97">
        <f t="shared" si="61"/>
        <v>4.0968</v>
      </c>
      <c r="X233" s="131" t="s">
        <v>54</v>
      </c>
      <c r="Y233" s="204">
        <v>0.4</v>
      </c>
      <c r="Z233" s="97">
        <f t="shared" si="50"/>
        <v>0.18220000000000003</v>
      </c>
      <c r="AA233" s="286">
        <f t="shared" si="53"/>
        <v>0.68280000000000007</v>
      </c>
      <c r="AB233" s="278"/>
      <c r="AE233" s="278"/>
    </row>
    <row r="234" spans="1:31" ht="15" customHeight="1" x14ac:dyDescent="0.25">
      <c r="A234" s="142">
        <f t="shared" si="51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4"/>
        <v>306</v>
      </c>
      <c r="H234" s="97">
        <f t="shared" si="55"/>
        <v>487.45800000000003</v>
      </c>
      <c r="I234" s="10">
        <v>1</v>
      </c>
      <c r="J234" s="11">
        <v>169</v>
      </c>
      <c r="K234" s="11">
        <f t="shared" si="56"/>
        <v>169</v>
      </c>
      <c r="L234" s="102">
        <f t="shared" si="57"/>
        <v>269.21699999999998</v>
      </c>
      <c r="M234" s="12">
        <v>62</v>
      </c>
      <c r="N234" s="97">
        <f t="shared" si="58"/>
        <v>98.766000000000005</v>
      </c>
      <c r="O234" s="20">
        <v>89.2</v>
      </c>
      <c r="P234" s="13">
        <v>100.7</v>
      </c>
      <c r="Q234" s="11">
        <v>97</v>
      </c>
      <c r="R234" s="11">
        <f t="shared" si="59"/>
        <v>118.55670103092784</v>
      </c>
      <c r="S234" s="97">
        <f t="shared" si="52"/>
        <v>188.86082474226805</v>
      </c>
      <c r="T234" s="10">
        <v>1</v>
      </c>
      <c r="U234" s="204">
        <v>1.6</v>
      </c>
      <c r="V234" s="13">
        <f t="shared" si="60"/>
        <v>1.6</v>
      </c>
      <c r="W234" s="97">
        <f t="shared" si="61"/>
        <v>2.5488000000000004</v>
      </c>
      <c r="X234" s="131" t="s">
        <v>54</v>
      </c>
      <c r="Y234" s="204">
        <v>0.2</v>
      </c>
      <c r="Z234" s="97">
        <f t="shared" si="50"/>
        <v>9.1100000000000014E-2</v>
      </c>
      <c r="AA234" s="286">
        <f t="shared" si="53"/>
        <v>0.31860000000000005</v>
      </c>
      <c r="AB234" s="278"/>
      <c r="AE234" s="278"/>
    </row>
    <row r="235" spans="1:31" ht="15" customHeight="1" x14ac:dyDescent="0.25">
      <c r="A235" s="142">
        <f t="shared" si="51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4"/>
        <v>563</v>
      </c>
      <c r="H235" s="97">
        <f t="shared" si="55"/>
        <v>1010.585</v>
      </c>
      <c r="I235" s="10">
        <v>1</v>
      </c>
      <c r="J235" s="11">
        <v>506</v>
      </c>
      <c r="K235" s="11">
        <f t="shared" si="56"/>
        <v>506</v>
      </c>
      <c r="L235" s="102">
        <f t="shared" si="57"/>
        <v>908.27</v>
      </c>
      <c r="M235" s="12">
        <v>66</v>
      </c>
      <c r="N235" s="97">
        <f t="shared" si="58"/>
        <v>118.47</v>
      </c>
      <c r="O235" s="20">
        <v>87.8</v>
      </c>
      <c r="P235" s="13">
        <v>97.9</v>
      </c>
      <c r="Q235" s="11">
        <v>100</v>
      </c>
      <c r="R235" s="11">
        <f t="shared" si="59"/>
        <v>101.00000000000009</v>
      </c>
      <c r="S235" s="97">
        <f t="shared" si="52"/>
        <v>181.29500000000016</v>
      </c>
      <c r="T235" s="10">
        <v>1</v>
      </c>
      <c r="U235" s="204">
        <v>1.7</v>
      </c>
      <c r="V235" s="13">
        <f t="shared" si="60"/>
        <v>1.7</v>
      </c>
      <c r="W235" s="97">
        <f t="shared" si="61"/>
        <v>3.0514999999999999</v>
      </c>
      <c r="X235" s="131" t="s">
        <v>54</v>
      </c>
      <c r="Y235" s="204">
        <v>0.2</v>
      </c>
      <c r="Z235" s="97">
        <f t="shared" si="50"/>
        <v>9.1100000000000014E-2</v>
      </c>
      <c r="AA235" s="286">
        <f t="shared" si="53"/>
        <v>0.35899999999999999</v>
      </c>
      <c r="AB235" s="278"/>
      <c r="AE235" s="278"/>
    </row>
    <row r="236" spans="1:31" ht="15" customHeight="1" x14ac:dyDescent="0.25">
      <c r="A236" s="142">
        <f t="shared" si="51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4"/>
        <v>105</v>
      </c>
      <c r="H236" s="97">
        <f t="shared" si="55"/>
        <v>177.345</v>
      </c>
      <c r="I236" s="10">
        <v>1</v>
      </c>
      <c r="J236" s="11">
        <v>99.6</v>
      </c>
      <c r="K236" s="11">
        <f t="shared" si="56"/>
        <v>99.6</v>
      </c>
      <c r="L236" s="102">
        <f t="shared" si="57"/>
        <v>168.2244</v>
      </c>
      <c r="M236" s="12">
        <v>17</v>
      </c>
      <c r="N236" s="97">
        <f t="shared" si="58"/>
        <v>28.713000000000001</v>
      </c>
      <c r="O236" s="20">
        <v>88.2</v>
      </c>
      <c r="P236" s="13">
        <v>92</v>
      </c>
      <c r="Q236" s="11">
        <v>90</v>
      </c>
      <c r="R236" s="11">
        <f t="shared" si="59"/>
        <v>42.222222222222193</v>
      </c>
      <c r="S236" s="97">
        <f t="shared" si="52"/>
        <v>71.31333333333329</v>
      </c>
      <c r="T236" s="10">
        <v>1</v>
      </c>
      <c r="U236" s="204">
        <v>1.6</v>
      </c>
      <c r="V236" s="13">
        <f t="shared" si="60"/>
        <v>1.6</v>
      </c>
      <c r="W236" s="97">
        <f t="shared" si="61"/>
        <v>2.7023999999999999</v>
      </c>
      <c r="X236" s="131" t="s">
        <v>54</v>
      </c>
      <c r="Y236" s="204">
        <v>0.1</v>
      </c>
      <c r="Z236" s="97">
        <f t="shared" si="50"/>
        <v>4.5550000000000007E-2</v>
      </c>
      <c r="AA236" s="286">
        <f t="shared" si="53"/>
        <v>0.16889999999999999</v>
      </c>
      <c r="AB236" s="278"/>
      <c r="AE236" s="278"/>
    </row>
    <row r="237" spans="1:31" ht="15" customHeight="1" x14ac:dyDescent="0.25">
      <c r="A237" s="142">
        <f t="shared" si="51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4"/>
        <v>520</v>
      </c>
      <c r="H237" s="97">
        <f t="shared" si="55"/>
        <v>857.48</v>
      </c>
      <c r="I237" s="10">
        <v>1</v>
      </c>
      <c r="J237" s="11">
        <v>209</v>
      </c>
      <c r="K237" s="11">
        <f t="shared" si="56"/>
        <v>209</v>
      </c>
      <c r="L237" s="102">
        <f t="shared" si="57"/>
        <v>344.64100000000002</v>
      </c>
      <c r="M237" s="12">
        <v>133</v>
      </c>
      <c r="N237" s="97">
        <f t="shared" si="58"/>
        <v>219.31700000000001</v>
      </c>
      <c r="O237" s="20">
        <v>89.3</v>
      </c>
      <c r="P237" s="13">
        <v>117.4</v>
      </c>
      <c r="Q237" s="11">
        <v>96</v>
      </c>
      <c r="R237" s="11">
        <f t="shared" si="59"/>
        <v>292.70833333333343</v>
      </c>
      <c r="S237" s="97">
        <f t="shared" si="52"/>
        <v>482.67604166666678</v>
      </c>
      <c r="T237" s="10">
        <v>1</v>
      </c>
      <c r="U237" s="204">
        <v>18</v>
      </c>
      <c r="V237" s="13">
        <f t="shared" si="60"/>
        <v>18</v>
      </c>
      <c r="W237" s="97">
        <f t="shared" si="61"/>
        <v>29.681999999999999</v>
      </c>
      <c r="X237" s="131" t="s">
        <v>54</v>
      </c>
      <c r="Y237" s="204">
        <v>0.4</v>
      </c>
      <c r="Z237" s="97">
        <f t="shared" si="50"/>
        <v>0.18220000000000003</v>
      </c>
      <c r="AA237" s="286">
        <f t="shared" si="53"/>
        <v>0.65960000000000008</v>
      </c>
      <c r="AB237" s="278"/>
      <c r="AE237" s="278"/>
    </row>
    <row r="238" spans="1:31" ht="15" customHeight="1" x14ac:dyDescent="0.25">
      <c r="A238" s="142">
        <f t="shared" si="51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4"/>
        <v>115</v>
      </c>
      <c r="H238" s="97">
        <f t="shared" si="55"/>
        <v>176.755</v>
      </c>
      <c r="I238" s="10">
        <v>1</v>
      </c>
      <c r="J238" s="11">
        <v>41.8</v>
      </c>
      <c r="K238" s="11">
        <f t="shared" si="56"/>
        <v>41.8</v>
      </c>
      <c r="L238" s="102">
        <f t="shared" si="57"/>
        <v>64.246600000000001</v>
      </c>
      <c r="M238" s="12">
        <v>22</v>
      </c>
      <c r="N238" s="97">
        <f t="shared" si="58"/>
        <v>33.814</v>
      </c>
      <c r="O238" s="20">
        <v>88.6</v>
      </c>
      <c r="P238" s="13">
        <v>96</v>
      </c>
      <c r="Q238" s="11">
        <v>100</v>
      </c>
      <c r="R238" s="11">
        <f t="shared" si="59"/>
        <v>74.000000000000057</v>
      </c>
      <c r="S238" s="97">
        <f t="shared" si="52"/>
        <v>113.73800000000008</v>
      </c>
      <c r="T238" s="10">
        <v>1</v>
      </c>
      <c r="U238" s="204">
        <v>4.2</v>
      </c>
      <c r="V238" s="13">
        <f t="shared" si="60"/>
        <v>4.2</v>
      </c>
      <c r="W238" s="97">
        <f t="shared" si="61"/>
        <v>6.4554000000000009</v>
      </c>
      <c r="X238" s="131" t="s">
        <v>54</v>
      </c>
      <c r="Y238" s="204">
        <v>0.1</v>
      </c>
      <c r="Z238" s="97">
        <f t="shared" si="50"/>
        <v>4.5550000000000007E-2</v>
      </c>
      <c r="AA238" s="286">
        <f t="shared" si="53"/>
        <v>0.1537</v>
      </c>
      <c r="AB238" s="278"/>
      <c r="AE238" s="278"/>
    </row>
    <row r="239" spans="1:31" ht="15" customHeight="1" x14ac:dyDescent="0.25">
      <c r="A239" s="142">
        <f t="shared" si="51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4"/>
        <v>67.2</v>
      </c>
      <c r="H239" s="97">
        <f t="shared" si="55"/>
        <v>227.0016</v>
      </c>
      <c r="I239" s="10">
        <v>1</v>
      </c>
      <c r="J239" s="11">
        <v>42</v>
      </c>
      <c r="K239" s="11">
        <f t="shared" si="56"/>
        <v>42</v>
      </c>
      <c r="L239" s="102">
        <f t="shared" si="57"/>
        <v>141.876</v>
      </c>
      <c r="M239" s="12">
        <v>15</v>
      </c>
      <c r="N239" s="97">
        <f t="shared" si="58"/>
        <v>50.67</v>
      </c>
      <c r="O239" s="20">
        <v>88.8</v>
      </c>
      <c r="P239" s="13">
        <v>91.9</v>
      </c>
      <c r="Q239" s="11">
        <v>100</v>
      </c>
      <c r="R239" s="11">
        <f t="shared" si="59"/>
        <v>31.000000000000085</v>
      </c>
      <c r="S239" s="97">
        <f t="shared" si="52"/>
        <v>104.71800000000029</v>
      </c>
      <c r="T239" s="10">
        <v>1</v>
      </c>
      <c r="U239" s="204">
        <v>1.6</v>
      </c>
      <c r="V239" s="13">
        <f t="shared" si="60"/>
        <v>1.6</v>
      </c>
      <c r="W239" s="97">
        <f t="shared" si="61"/>
        <v>5.4047999999999998</v>
      </c>
      <c r="X239" s="131" t="s">
        <v>54</v>
      </c>
      <c r="Y239" s="204">
        <v>0.1</v>
      </c>
      <c r="Z239" s="97">
        <f t="shared" si="50"/>
        <v>4.5550000000000007E-2</v>
      </c>
      <c r="AA239" s="286">
        <f t="shared" si="53"/>
        <v>0.33779999999999999</v>
      </c>
      <c r="AB239" s="278"/>
      <c r="AE239" s="278"/>
    </row>
    <row r="240" spans="1:31" ht="15" customHeight="1" x14ac:dyDescent="0.25">
      <c r="A240" s="142">
        <f t="shared" si="51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4"/>
        <v>73.3</v>
      </c>
      <c r="H240" s="97">
        <f t="shared" si="55"/>
        <v>235.21969999999999</v>
      </c>
      <c r="I240" s="10">
        <v>1</v>
      </c>
      <c r="J240" s="11">
        <v>53.4</v>
      </c>
      <c r="K240" s="11">
        <f t="shared" si="56"/>
        <v>53.4</v>
      </c>
      <c r="L240" s="102">
        <f t="shared" si="57"/>
        <v>171.36060000000001</v>
      </c>
      <c r="M240" s="12">
        <v>12</v>
      </c>
      <c r="N240" s="97">
        <f t="shared" si="58"/>
        <v>38.508000000000003</v>
      </c>
      <c r="O240" s="20">
        <v>88.7</v>
      </c>
      <c r="P240" s="13">
        <v>93.7</v>
      </c>
      <c r="Q240" s="11">
        <v>100</v>
      </c>
      <c r="R240" s="11">
        <f t="shared" si="59"/>
        <v>50</v>
      </c>
      <c r="S240" s="97">
        <f t="shared" si="52"/>
        <v>160.44999999999999</v>
      </c>
      <c r="T240" s="10">
        <v>1</v>
      </c>
      <c r="U240" s="204">
        <v>2.1</v>
      </c>
      <c r="V240" s="13">
        <f t="shared" si="60"/>
        <v>2.1</v>
      </c>
      <c r="W240" s="97">
        <f t="shared" si="61"/>
        <v>6.7389000000000001</v>
      </c>
      <c r="X240" s="131" t="s">
        <v>54</v>
      </c>
      <c r="Y240" s="204">
        <v>0.1</v>
      </c>
      <c r="Z240" s="97">
        <f t="shared" si="50"/>
        <v>4.5550000000000007E-2</v>
      </c>
      <c r="AA240" s="286">
        <f t="shared" si="53"/>
        <v>0.32090000000000002</v>
      </c>
      <c r="AB240" s="278"/>
      <c r="AE240" s="278"/>
    </row>
    <row r="241" spans="1:31" ht="15" customHeight="1" x14ac:dyDescent="0.25">
      <c r="A241" s="142">
        <f t="shared" si="51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4"/>
        <v>308</v>
      </c>
      <c r="H241" s="97">
        <f t="shared" si="55"/>
        <v>1175.328</v>
      </c>
      <c r="I241" s="10">
        <v>1</v>
      </c>
      <c r="J241" s="11">
        <v>211</v>
      </c>
      <c r="K241" s="11">
        <f t="shared" si="56"/>
        <v>211</v>
      </c>
      <c r="L241" s="102">
        <f t="shared" si="57"/>
        <v>805.17600000000004</v>
      </c>
      <c r="M241" s="12">
        <v>55</v>
      </c>
      <c r="N241" s="97">
        <f t="shared" si="58"/>
        <v>209.88</v>
      </c>
      <c r="O241" s="20">
        <v>89.5</v>
      </c>
      <c r="P241" s="13">
        <v>99.9</v>
      </c>
      <c r="Q241" s="11">
        <v>95</v>
      </c>
      <c r="R241" s="11">
        <f t="shared" si="59"/>
        <v>109.47368421052637</v>
      </c>
      <c r="S241" s="97">
        <f t="shared" si="52"/>
        <v>417.75157894736867</v>
      </c>
      <c r="T241" s="10">
        <v>1</v>
      </c>
      <c r="U241" s="204">
        <v>4.5</v>
      </c>
      <c r="V241" s="13">
        <f t="shared" si="60"/>
        <v>4.5</v>
      </c>
      <c r="W241" s="97">
        <f t="shared" si="61"/>
        <v>17.172000000000001</v>
      </c>
      <c r="X241" s="131"/>
      <c r="Y241" s="204">
        <v>0.2</v>
      </c>
      <c r="Z241" s="97">
        <f t="shared" si="50"/>
        <v>0.7632000000000001</v>
      </c>
      <c r="AA241" s="286">
        <f t="shared" si="53"/>
        <v>0.7632000000000001</v>
      </c>
      <c r="AB241" s="278"/>
      <c r="AE241" s="278"/>
    </row>
    <row r="242" spans="1:31" ht="15" customHeight="1" x14ac:dyDescent="0.25">
      <c r="A242" s="142">
        <f t="shared" si="51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4"/>
        <v>220</v>
      </c>
      <c r="H242" s="97">
        <f t="shared" si="55"/>
        <v>915.2</v>
      </c>
      <c r="I242" s="10">
        <v>1</v>
      </c>
      <c r="J242" s="11">
        <v>136</v>
      </c>
      <c r="K242" s="11">
        <f t="shared" si="56"/>
        <v>136</v>
      </c>
      <c r="L242" s="102">
        <f t="shared" si="57"/>
        <v>565.76</v>
      </c>
      <c r="M242" s="12">
        <v>32</v>
      </c>
      <c r="N242" s="97">
        <f t="shared" si="58"/>
        <v>133.12</v>
      </c>
      <c r="O242" s="20">
        <v>87.9</v>
      </c>
      <c r="P242" s="13">
        <v>95.6</v>
      </c>
      <c r="Q242" s="11">
        <v>98</v>
      </c>
      <c r="R242" s="11">
        <f t="shared" si="59"/>
        <v>78.571428571428456</v>
      </c>
      <c r="S242" s="97">
        <f t="shared" si="52"/>
        <v>326.85714285714238</v>
      </c>
      <c r="T242" s="10">
        <v>1</v>
      </c>
      <c r="U242" s="204">
        <v>5.2</v>
      </c>
      <c r="V242" s="13">
        <f t="shared" si="60"/>
        <v>5.2</v>
      </c>
      <c r="W242" s="97">
        <f t="shared" si="61"/>
        <v>21.632000000000001</v>
      </c>
      <c r="X242" s="131"/>
      <c r="Y242" s="204">
        <v>0.1</v>
      </c>
      <c r="Z242" s="97">
        <f t="shared" si="50"/>
        <v>0.41599999999999998</v>
      </c>
      <c r="AA242" s="286">
        <f t="shared" si="53"/>
        <v>0.41599999999999998</v>
      </c>
      <c r="AB242" s="278"/>
      <c r="AE242" s="278"/>
    </row>
    <row r="243" spans="1:31" ht="15" customHeight="1" x14ac:dyDescent="0.25">
      <c r="A243" s="142">
        <f t="shared" si="51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4"/>
        <v>676</v>
      </c>
      <c r="H243" s="97">
        <f t="shared" si="55"/>
        <v>1110.6679999999999</v>
      </c>
      <c r="I243" s="10">
        <v>1</v>
      </c>
      <c r="J243" s="11">
        <v>264</v>
      </c>
      <c r="K243" s="11">
        <f t="shared" si="56"/>
        <v>264</v>
      </c>
      <c r="L243" s="102">
        <f t="shared" si="57"/>
        <v>433.75200000000001</v>
      </c>
      <c r="M243" s="12">
        <v>100</v>
      </c>
      <c r="N243" s="97">
        <f t="shared" si="58"/>
        <v>164.3</v>
      </c>
      <c r="O243" s="20">
        <v>88</v>
      </c>
      <c r="P243" s="13">
        <v>115</v>
      </c>
      <c r="Q243" s="11">
        <v>78</v>
      </c>
      <c r="R243" s="11">
        <f t="shared" si="59"/>
        <v>346.15384615384613</v>
      </c>
      <c r="S243" s="97">
        <f t="shared" si="52"/>
        <v>568.73076923076928</v>
      </c>
      <c r="T243" s="10">
        <v>1</v>
      </c>
      <c r="U243" s="204">
        <v>16</v>
      </c>
      <c r="V243" s="13">
        <f t="shared" si="60"/>
        <v>16</v>
      </c>
      <c r="W243" s="97">
        <f t="shared" si="61"/>
        <v>26.288</v>
      </c>
      <c r="X243" s="131"/>
      <c r="Y243" s="204">
        <v>0.3</v>
      </c>
      <c r="Z243" s="97">
        <f t="shared" si="50"/>
        <v>0.4929</v>
      </c>
      <c r="AA243" s="286">
        <f t="shared" si="53"/>
        <v>0.4929</v>
      </c>
      <c r="AB243" s="278"/>
      <c r="AE243" s="278"/>
    </row>
    <row r="244" spans="1:31" ht="15" customHeight="1" x14ac:dyDescent="0.25">
      <c r="A244" s="142">
        <f t="shared" si="51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4"/>
        <v>428</v>
      </c>
      <c r="H244" s="97">
        <f t="shared" si="55"/>
        <v>526.01199999999994</v>
      </c>
      <c r="I244" s="10">
        <v>1</v>
      </c>
      <c r="J244" s="11">
        <v>159</v>
      </c>
      <c r="K244" s="11">
        <f t="shared" si="56"/>
        <v>159</v>
      </c>
      <c r="L244" s="102">
        <f t="shared" si="57"/>
        <v>195.411</v>
      </c>
      <c r="M244" s="12">
        <v>57</v>
      </c>
      <c r="N244" s="97">
        <f t="shared" si="58"/>
        <v>70.052999999999997</v>
      </c>
      <c r="O244" s="20">
        <v>87.9</v>
      </c>
      <c r="P244" s="13">
        <v>101.2</v>
      </c>
      <c r="Q244" s="11">
        <v>63</v>
      </c>
      <c r="R244" s="11">
        <f t="shared" si="59"/>
        <v>211.11111111111106</v>
      </c>
      <c r="S244" s="97">
        <f t="shared" si="52"/>
        <v>259.45555555555552</v>
      </c>
      <c r="T244" s="10">
        <v>1</v>
      </c>
      <c r="U244" s="204">
        <v>10</v>
      </c>
      <c r="V244" s="13">
        <f t="shared" si="60"/>
        <v>10</v>
      </c>
      <c r="W244" s="97">
        <f t="shared" si="61"/>
        <v>12.29</v>
      </c>
      <c r="X244" s="131"/>
      <c r="Y244" s="204">
        <v>0.4</v>
      </c>
      <c r="Z244" s="97">
        <f t="shared" si="50"/>
        <v>0.49160000000000004</v>
      </c>
      <c r="AA244" s="286">
        <f t="shared" si="53"/>
        <v>0.49160000000000004</v>
      </c>
      <c r="AB244" s="278"/>
      <c r="AE244" s="278"/>
    </row>
    <row r="245" spans="1:31" ht="15" customHeight="1" x14ac:dyDescent="0.25">
      <c r="A245" s="142">
        <f t="shared" si="51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4"/>
        <v>272</v>
      </c>
      <c r="H245" s="97">
        <f t="shared" si="55"/>
        <v>268.73599999999999</v>
      </c>
      <c r="I245" s="10">
        <v>1</v>
      </c>
      <c r="J245" s="11">
        <v>67</v>
      </c>
      <c r="K245" s="11">
        <f t="shared" si="56"/>
        <v>67</v>
      </c>
      <c r="L245" s="102">
        <f t="shared" si="57"/>
        <v>66.195999999999998</v>
      </c>
      <c r="M245" s="12">
        <v>29</v>
      </c>
      <c r="N245" s="97">
        <f t="shared" si="58"/>
        <v>28.652000000000001</v>
      </c>
      <c r="O245" s="20">
        <v>88.7</v>
      </c>
      <c r="P245" s="13">
        <v>99.7</v>
      </c>
      <c r="Q245" s="11">
        <v>62</v>
      </c>
      <c r="R245" s="11">
        <f t="shared" si="59"/>
        <v>177.41935483870967</v>
      </c>
      <c r="S245" s="97">
        <f t="shared" si="52"/>
        <v>175.29032258064515</v>
      </c>
      <c r="T245" s="10">
        <v>1</v>
      </c>
      <c r="U245" s="204">
        <v>8.9</v>
      </c>
      <c r="V245" s="13">
        <f t="shared" si="60"/>
        <v>8.9</v>
      </c>
      <c r="W245" s="97">
        <f t="shared" si="61"/>
        <v>8.7932000000000006</v>
      </c>
      <c r="X245" s="131"/>
      <c r="Y245" s="204">
        <v>0.2</v>
      </c>
      <c r="Z245" s="97">
        <f t="shared" si="50"/>
        <v>0.19760000000000003</v>
      </c>
      <c r="AA245" s="286">
        <f t="shared" si="53"/>
        <v>0.19760000000000003</v>
      </c>
      <c r="AB245" s="278"/>
      <c r="AE245" s="278"/>
    </row>
    <row r="246" spans="1:31" ht="15" customHeight="1" x14ac:dyDescent="0.25">
      <c r="A246" s="142">
        <f t="shared" si="51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4"/>
        <v>466</v>
      </c>
      <c r="H246" s="97">
        <f t="shared" si="55"/>
        <v>1058.752</v>
      </c>
      <c r="I246" s="10">
        <v>1</v>
      </c>
      <c r="J246" s="11">
        <v>309</v>
      </c>
      <c r="K246" s="11">
        <f t="shared" si="56"/>
        <v>309</v>
      </c>
      <c r="L246" s="102">
        <f t="shared" si="57"/>
        <v>702.048</v>
      </c>
      <c r="M246" s="12">
        <v>73</v>
      </c>
      <c r="N246" s="97">
        <f t="shared" si="58"/>
        <v>165.85599999999999</v>
      </c>
      <c r="O246" s="20">
        <v>89.8</v>
      </c>
      <c r="P246" s="13">
        <v>98.7</v>
      </c>
      <c r="Q246" s="11">
        <v>80</v>
      </c>
      <c r="R246" s="11">
        <f t="shared" si="59"/>
        <v>111.25000000000007</v>
      </c>
      <c r="S246" s="97">
        <f t="shared" si="52"/>
        <v>252.76000000000016</v>
      </c>
      <c r="T246" s="10">
        <v>1</v>
      </c>
      <c r="U246" s="204">
        <v>3.4</v>
      </c>
      <c r="V246" s="13">
        <f t="shared" si="60"/>
        <v>3.4</v>
      </c>
      <c r="W246" s="97">
        <f t="shared" si="61"/>
        <v>7.7248000000000001</v>
      </c>
      <c r="X246" s="131"/>
      <c r="Y246" s="204">
        <v>0.3</v>
      </c>
      <c r="Z246" s="97">
        <f t="shared" si="50"/>
        <v>0.68159999999999998</v>
      </c>
      <c r="AA246" s="286">
        <f t="shared" si="53"/>
        <v>0.68159999999999998</v>
      </c>
      <c r="AB246" s="278"/>
      <c r="AE246" s="278"/>
    </row>
    <row r="247" spans="1:31" ht="15" customHeight="1" x14ac:dyDescent="0.25">
      <c r="A247" s="142">
        <f t="shared" si="51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4"/>
        <v>709</v>
      </c>
      <c r="H247" s="97">
        <f t="shared" si="55"/>
        <v>1659.06</v>
      </c>
      <c r="I247" s="10">
        <v>1</v>
      </c>
      <c r="J247" s="11">
        <v>560</v>
      </c>
      <c r="K247" s="11">
        <f t="shared" si="56"/>
        <v>560</v>
      </c>
      <c r="L247" s="102">
        <f t="shared" si="57"/>
        <v>1310.4000000000001</v>
      </c>
      <c r="M247" s="12">
        <v>131</v>
      </c>
      <c r="N247" s="97">
        <f t="shared" si="58"/>
        <v>306.54000000000002</v>
      </c>
      <c r="O247" s="20">
        <v>89</v>
      </c>
      <c r="P247" s="13">
        <v>100.3</v>
      </c>
      <c r="Q247" s="11">
        <v>80</v>
      </c>
      <c r="R247" s="11">
        <f t="shared" si="59"/>
        <v>141.24999999999994</v>
      </c>
      <c r="S247" s="97">
        <f t="shared" si="52"/>
        <v>330.52499999999986</v>
      </c>
      <c r="T247" s="10">
        <v>1</v>
      </c>
      <c r="U247" s="204">
        <v>3.8</v>
      </c>
      <c r="V247" s="13">
        <f t="shared" si="60"/>
        <v>3.8</v>
      </c>
      <c r="W247" s="97">
        <f t="shared" si="61"/>
        <v>8.8919999999999995</v>
      </c>
      <c r="X247" s="131"/>
      <c r="Y247" s="204">
        <v>0.6</v>
      </c>
      <c r="Z247" s="97">
        <f t="shared" si="50"/>
        <v>1.4039999999999999</v>
      </c>
      <c r="AA247" s="286">
        <f t="shared" si="53"/>
        <v>1.4039999999999999</v>
      </c>
      <c r="AB247" s="278"/>
      <c r="AE247" s="278"/>
    </row>
    <row r="248" spans="1:31" ht="15" customHeight="1" x14ac:dyDescent="0.25">
      <c r="A248" s="142">
        <f t="shared" si="51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4"/>
        <v>763</v>
      </c>
      <c r="H248" s="97">
        <f t="shared" si="55"/>
        <v>2005.164</v>
      </c>
      <c r="I248" s="10">
        <v>1</v>
      </c>
      <c r="J248" s="11">
        <v>649</v>
      </c>
      <c r="K248" s="11">
        <f t="shared" si="56"/>
        <v>649</v>
      </c>
      <c r="L248" s="102">
        <f t="shared" si="57"/>
        <v>1705.5719999999999</v>
      </c>
      <c r="M248" s="12">
        <v>172</v>
      </c>
      <c r="N248" s="97">
        <f t="shared" si="58"/>
        <v>452.01600000000002</v>
      </c>
      <c r="O248" s="20">
        <v>88.3</v>
      </c>
      <c r="P248" s="13">
        <v>98.6</v>
      </c>
      <c r="Q248" s="11">
        <v>81</v>
      </c>
      <c r="R248" s="11">
        <f t="shared" si="59"/>
        <v>127.16049382716045</v>
      </c>
      <c r="S248" s="97">
        <f t="shared" si="52"/>
        <v>334.17777777777769</v>
      </c>
      <c r="T248" s="10">
        <v>1</v>
      </c>
      <c r="U248" s="204">
        <v>2.9</v>
      </c>
      <c r="V248" s="13">
        <f t="shared" si="60"/>
        <v>2.9</v>
      </c>
      <c r="W248" s="97">
        <f t="shared" si="61"/>
        <v>7.6212</v>
      </c>
      <c r="X248" s="131" t="s">
        <v>54</v>
      </c>
      <c r="Y248" s="204">
        <v>1</v>
      </c>
      <c r="Z248" s="97">
        <f t="shared" si="50"/>
        <v>0.45550000000000002</v>
      </c>
      <c r="AA248" s="286">
        <f t="shared" si="53"/>
        <v>2.6280000000000001</v>
      </c>
      <c r="AB248" s="278"/>
      <c r="AE248" s="278"/>
    </row>
    <row r="249" spans="1:31" ht="15" customHeight="1" x14ac:dyDescent="0.25">
      <c r="A249" s="142">
        <f t="shared" si="51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4"/>
        <v>527</v>
      </c>
      <c r="H249" s="97">
        <f t="shared" si="55"/>
        <v>1269.0160000000001</v>
      </c>
      <c r="I249" s="10">
        <v>1</v>
      </c>
      <c r="J249" s="11">
        <v>392</v>
      </c>
      <c r="K249" s="11">
        <f t="shared" si="56"/>
        <v>392</v>
      </c>
      <c r="L249" s="102">
        <f t="shared" si="57"/>
        <v>943.93600000000004</v>
      </c>
      <c r="M249" s="12">
        <v>108</v>
      </c>
      <c r="N249" s="97">
        <f t="shared" si="58"/>
        <v>260.06400000000002</v>
      </c>
      <c r="O249" s="20">
        <v>90.2</v>
      </c>
      <c r="P249" s="13">
        <v>99.7</v>
      </c>
      <c r="Q249" s="11">
        <v>85</v>
      </c>
      <c r="R249" s="11">
        <f t="shared" si="59"/>
        <v>111.76470588235294</v>
      </c>
      <c r="S249" s="97">
        <f t="shared" si="52"/>
        <v>269.12941176470588</v>
      </c>
      <c r="T249" s="10">
        <v>1</v>
      </c>
      <c r="U249" s="204">
        <v>2.6</v>
      </c>
      <c r="V249" s="13">
        <f t="shared" si="60"/>
        <v>2.6</v>
      </c>
      <c r="W249" s="97">
        <f t="shared" si="61"/>
        <v>6.2608000000000006</v>
      </c>
      <c r="X249" s="131" t="s">
        <v>54</v>
      </c>
      <c r="Y249" s="204">
        <v>1</v>
      </c>
      <c r="Z249" s="97">
        <f t="shared" si="50"/>
        <v>0.45550000000000002</v>
      </c>
      <c r="AA249" s="286">
        <f t="shared" si="53"/>
        <v>2.4079999999999999</v>
      </c>
      <c r="AB249" s="278"/>
      <c r="AE249" s="278"/>
    </row>
    <row r="250" spans="1:31" ht="15" customHeight="1" x14ac:dyDescent="0.25">
      <c r="A250" s="142">
        <f t="shared" si="51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4"/>
        <v>400</v>
      </c>
      <c r="H250" s="97">
        <f t="shared" si="55"/>
        <v>1215.2</v>
      </c>
      <c r="I250" s="10">
        <v>1</v>
      </c>
      <c r="J250" s="11">
        <v>305</v>
      </c>
      <c r="K250" s="11">
        <f t="shared" si="56"/>
        <v>305</v>
      </c>
      <c r="L250" s="102">
        <f t="shared" si="57"/>
        <v>926.59</v>
      </c>
      <c r="M250" s="12">
        <v>68</v>
      </c>
      <c r="N250" s="97">
        <f t="shared" si="58"/>
        <v>206.584</v>
      </c>
      <c r="O250" s="20">
        <v>87.5</v>
      </c>
      <c r="P250" s="13">
        <v>95.2</v>
      </c>
      <c r="Q250" s="11">
        <v>93</v>
      </c>
      <c r="R250" s="11">
        <f t="shared" si="59"/>
        <v>82.795698924731212</v>
      </c>
      <c r="S250" s="97">
        <f t="shared" si="52"/>
        <v>251.53333333333342</v>
      </c>
      <c r="T250" s="10">
        <v>1</v>
      </c>
      <c r="U250" s="204">
        <v>1.5</v>
      </c>
      <c r="V250" s="13">
        <f t="shared" si="60"/>
        <v>1.5</v>
      </c>
      <c r="W250" s="97">
        <f t="shared" si="61"/>
        <v>4.5570000000000004</v>
      </c>
      <c r="X250" s="131"/>
      <c r="Y250" s="204">
        <v>0.7</v>
      </c>
      <c r="Z250" s="97">
        <f t="shared" si="50"/>
        <v>2.1265999999999998</v>
      </c>
      <c r="AA250" s="286">
        <f t="shared" si="53"/>
        <v>2.1265999999999998</v>
      </c>
      <c r="AB250" s="278"/>
      <c r="AE250" s="278"/>
    </row>
    <row r="251" spans="1:31" ht="15" customHeight="1" x14ac:dyDescent="0.25">
      <c r="A251" s="142">
        <f t="shared" si="51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4"/>
        <v>242</v>
      </c>
      <c r="H251" s="97">
        <f t="shared" si="55"/>
        <v>425.92</v>
      </c>
      <c r="I251" s="10">
        <v>1</v>
      </c>
      <c r="J251" s="11">
        <v>149</v>
      </c>
      <c r="K251" s="11">
        <f t="shared" si="56"/>
        <v>149</v>
      </c>
      <c r="L251" s="102">
        <f t="shared" si="57"/>
        <v>262.24</v>
      </c>
      <c r="M251" s="12">
        <v>29</v>
      </c>
      <c r="N251" s="97">
        <f t="shared" si="58"/>
        <v>51.04</v>
      </c>
      <c r="O251" s="20">
        <v>86.7</v>
      </c>
      <c r="P251" s="13">
        <v>92.7</v>
      </c>
      <c r="Q251" s="11">
        <v>92</v>
      </c>
      <c r="R251" s="11">
        <f t="shared" si="59"/>
        <v>65.217391304347828</v>
      </c>
      <c r="S251" s="97">
        <f t="shared" si="52"/>
        <v>114.78260869565217</v>
      </c>
      <c r="T251" s="10">
        <v>1</v>
      </c>
      <c r="U251" s="204">
        <v>1.6</v>
      </c>
      <c r="V251" s="13">
        <f t="shared" si="60"/>
        <v>1.6</v>
      </c>
      <c r="W251" s="97">
        <f t="shared" si="61"/>
        <v>2.8159999999999998</v>
      </c>
      <c r="X251" s="131"/>
      <c r="Y251" s="204">
        <v>1.3</v>
      </c>
      <c r="Z251" s="97">
        <f t="shared" si="50"/>
        <v>2.2879999999999998</v>
      </c>
      <c r="AA251" s="286">
        <f t="shared" si="53"/>
        <v>2.2879999999999998</v>
      </c>
      <c r="AB251" s="278"/>
      <c r="AE251" s="278"/>
    </row>
    <row r="252" spans="1:31" ht="15" customHeight="1" x14ac:dyDescent="0.25">
      <c r="A252" s="142">
        <f t="shared" si="51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4"/>
        <v>177</v>
      </c>
      <c r="H252" s="97">
        <f t="shared" si="55"/>
        <v>182.13300000000001</v>
      </c>
      <c r="I252" s="10">
        <v>1</v>
      </c>
      <c r="J252" s="11">
        <v>120</v>
      </c>
      <c r="K252" s="11">
        <f t="shared" si="56"/>
        <v>120</v>
      </c>
      <c r="L252" s="102">
        <f t="shared" si="57"/>
        <v>123.48</v>
      </c>
      <c r="M252" s="12">
        <v>16</v>
      </c>
      <c r="N252" s="97">
        <f t="shared" si="58"/>
        <v>16.463999999999999</v>
      </c>
      <c r="O252" s="20">
        <v>89.5</v>
      </c>
      <c r="P252" s="13">
        <v>94.8</v>
      </c>
      <c r="Q252" s="11">
        <v>89</v>
      </c>
      <c r="R252" s="11">
        <f t="shared" si="59"/>
        <v>59.550561797752778</v>
      </c>
      <c r="S252" s="97">
        <f t="shared" si="52"/>
        <v>61.27752808988761</v>
      </c>
      <c r="T252" s="10">
        <v>1</v>
      </c>
      <c r="U252" s="204">
        <v>1.9</v>
      </c>
      <c r="V252" s="13">
        <f t="shared" si="60"/>
        <v>1.9</v>
      </c>
      <c r="W252" s="97">
        <f t="shared" si="61"/>
        <v>1.9550999999999998</v>
      </c>
      <c r="X252" s="131" t="s">
        <v>54</v>
      </c>
      <c r="Y252" s="204">
        <v>1</v>
      </c>
      <c r="Z252" s="97">
        <f t="shared" si="50"/>
        <v>0.45550000000000002</v>
      </c>
      <c r="AA252" s="286">
        <f t="shared" si="53"/>
        <v>1.0289999999999999</v>
      </c>
      <c r="AB252" s="278"/>
      <c r="AE252" s="278"/>
    </row>
    <row r="253" spans="1:31" ht="15" customHeight="1" x14ac:dyDescent="0.25">
      <c r="A253" s="142">
        <f t="shared" si="51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4"/>
        <v>685</v>
      </c>
      <c r="H253" s="97">
        <f t="shared" si="55"/>
        <v>2059.11</v>
      </c>
      <c r="I253" s="10">
        <v>1</v>
      </c>
      <c r="J253" s="11">
        <v>589</v>
      </c>
      <c r="K253" s="11">
        <f t="shared" si="56"/>
        <v>589</v>
      </c>
      <c r="L253" s="102">
        <f t="shared" si="57"/>
        <v>1770.5340000000001</v>
      </c>
      <c r="M253" s="12">
        <v>160</v>
      </c>
      <c r="N253" s="97">
        <f t="shared" si="58"/>
        <v>480.96</v>
      </c>
      <c r="O253" s="20">
        <v>84.7</v>
      </c>
      <c r="P253" s="13">
        <v>94.9</v>
      </c>
      <c r="Q253" s="11">
        <v>93</v>
      </c>
      <c r="R253" s="11">
        <f t="shared" si="59"/>
        <v>109.67741935483875</v>
      </c>
      <c r="S253" s="97">
        <f t="shared" si="52"/>
        <v>329.69032258064527</v>
      </c>
      <c r="T253" s="10">
        <v>1</v>
      </c>
      <c r="U253" s="204">
        <v>2.1</v>
      </c>
      <c r="V253" s="13">
        <f t="shared" si="60"/>
        <v>2.1</v>
      </c>
      <c r="W253" s="97">
        <f t="shared" si="61"/>
        <v>6.3126000000000007</v>
      </c>
      <c r="X253" s="131"/>
      <c r="Y253" s="204">
        <v>0.8</v>
      </c>
      <c r="Z253" s="97">
        <f t="shared" si="50"/>
        <v>2.4048000000000003</v>
      </c>
      <c r="AA253" s="286">
        <f t="shared" si="53"/>
        <v>2.4048000000000003</v>
      </c>
      <c r="AB253" s="278"/>
      <c r="AE253" s="278"/>
    </row>
    <row r="254" spans="1:31" ht="15" customHeight="1" x14ac:dyDescent="0.25">
      <c r="A254" s="142">
        <f t="shared" si="51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4"/>
        <v>670</v>
      </c>
      <c r="H254" s="97">
        <f t="shared" si="55"/>
        <v>2225.7399999999998</v>
      </c>
      <c r="I254" s="10">
        <v>1</v>
      </c>
      <c r="J254" s="11">
        <v>597</v>
      </c>
      <c r="K254" s="11">
        <f t="shared" si="56"/>
        <v>597</v>
      </c>
      <c r="L254" s="102">
        <f t="shared" si="57"/>
        <v>1983.2339999999999</v>
      </c>
      <c r="M254" s="12">
        <v>143</v>
      </c>
      <c r="N254" s="97">
        <f t="shared" si="58"/>
        <v>475.04599999999999</v>
      </c>
      <c r="O254" s="20">
        <v>86.8</v>
      </c>
      <c r="P254" s="13">
        <v>99</v>
      </c>
      <c r="Q254" s="11">
        <v>92</v>
      </c>
      <c r="R254" s="11">
        <f t="shared" si="59"/>
        <v>132.60869565217396</v>
      </c>
      <c r="S254" s="97">
        <f t="shared" si="52"/>
        <v>440.52608695652191</v>
      </c>
      <c r="T254" s="10">
        <v>1</v>
      </c>
      <c r="U254" s="204">
        <v>1.7</v>
      </c>
      <c r="V254" s="13">
        <f t="shared" si="60"/>
        <v>1.7</v>
      </c>
      <c r="W254" s="97">
        <f t="shared" si="61"/>
        <v>5.6473999999999993</v>
      </c>
      <c r="X254" s="131"/>
      <c r="Y254" s="204">
        <v>1.3</v>
      </c>
      <c r="Z254" s="97">
        <f t="shared" si="50"/>
        <v>4.3186</v>
      </c>
      <c r="AA254" s="286">
        <f t="shared" si="53"/>
        <v>4.3186</v>
      </c>
      <c r="AB254" s="278"/>
      <c r="AE254" s="278"/>
    </row>
    <row r="255" spans="1:31" ht="15" customHeight="1" x14ac:dyDescent="0.25">
      <c r="A255" s="142">
        <f t="shared" si="51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4"/>
        <v>341</v>
      </c>
      <c r="H255" s="97">
        <f t="shared" si="55"/>
        <v>1328.5360000000001</v>
      </c>
      <c r="I255" s="10">
        <v>1</v>
      </c>
      <c r="J255" s="11">
        <v>314</v>
      </c>
      <c r="K255" s="11">
        <f t="shared" si="56"/>
        <v>314</v>
      </c>
      <c r="L255" s="102">
        <f t="shared" si="57"/>
        <v>1223.3440000000001</v>
      </c>
      <c r="M255" s="12">
        <v>49</v>
      </c>
      <c r="N255" s="97">
        <f t="shared" si="58"/>
        <v>190.904</v>
      </c>
      <c r="O255" s="20">
        <v>88.5</v>
      </c>
      <c r="P255" s="13">
        <v>94.5</v>
      </c>
      <c r="Q255" s="11">
        <v>100</v>
      </c>
      <c r="R255" s="11">
        <f t="shared" si="59"/>
        <v>60</v>
      </c>
      <c r="S255" s="97">
        <f t="shared" si="52"/>
        <v>233.76</v>
      </c>
      <c r="T255" s="10">
        <v>1</v>
      </c>
      <c r="U255" s="204">
        <v>0.8</v>
      </c>
      <c r="V255" s="13">
        <f t="shared" si="60"/>
        <v>0.8</v>
      </c>
      <c r="W255" s="97">
        <f t="shared" si="61"/>
        <v>3.1168</v>
      </c>
      <c r="X255" s="131"/>
      <c r="Y255" s="13">
        <v>0.9</v>
      </c>
      <c r="Z255" s="97">
        <f t="shared" si="50"/>
        <v>3.5064000000000002</v>
      </c>
      <c r="AA255" s="286">
        <f t="shared" si="53"/>
        <v>3.5064000000000002</v>
      </c>
      <c r="AB255" s="278"/>
      <c r="AE255" s="278"/>
    </row>
    <row r="256" spans="1:31" s="232" customFormat="1" ht="15" customHeight="1" x14ac:dyDescent="0.25">
      <c r="A256" s="142">
        <f t="shared" si="51"/>
        <v>42978</v>
      </c>
      <c r="B256" s="236">
        <v>2803</v>
      </c>
      <c r="C256" s="222">
        <v>26.05</v>
      </c>
      <c r="D256" s="223">
        <v>7.93</v>
      </c>
      <c r="E256" s="224">
        <v>1</v>
      </c>
      <c r="F256" s="225">
        <v>474</v>
      </c>
      <c r="G256" s="226">
        <f t="shared" si="54"/>
        <v>474</v>
      </c>
      <c r="H256" s="227">
        <f t="shared" si="55"/>
        <v>1328.6220000000001</v>
      </c>
      <c r="I256" s="224">
        <v>1</v>
      </c>
      <c r="J256" s="225">
        <v>416</v>
      </c>
      <c r="K256" s="225">
        <f t="shared" si="56"/>
        <v>416</v>
      </c>
      <c r="L256" s="228">
        <f t="shared" si="57"/>
        <v>1166.048</v>
      </c>
      <c r="M256" s="229">
        <v>92</v>
      </c>
      <c r="N256" s="227">
        <f t="shared" si="58"/>
        <v>257.87599999999998</v>
      </c>
      <c r="O256" s="230">
        <v>89.8</v>
      </c>
      <c r="P256" s="226">
        <v>98.2</v>
      </c>
      <c r="Q256" s="225">
        <v>99</v>
      </c>
      <c r="R256" s="225">
        <f t="shared" si="59"/>
        <v>84.848484848484901</v>
      </c>
      <c r="S256" s="227">
        <f t="shared" si="52"/>
        <v>237.83030303030318</v>
      </c>
      <c r="T256" s="224">
        <v>1</v>
      </c>
      <c r="U256" s="235">
        <v>1.7</v>
      </c>
      <c r="V256" s="226">
        <f t="shared" si="60"/>
        <v>1.7</v>
      </c>
      <c r="W256" s="227">
        <f t="shared" si="61"/>
        <v>4.7650999999999994</v>
      </c>
      <c r="X256" s="231"/>
      <c r="Y256" s="226">
        <v>1</v>
      </c>
      <c r="Z256" s="97">
        <f t="shared" si="50"/>
        <v>2.8029999999999999</v>
      </c>
      <c r="AA256" s="286">
        <f t="shared" si="53"/>
        <v>2.8029999999999999</v>
      </c>
      <c r="AB256" s="278"/>
      <c r="AE256" s="278"/>
    </row>
    <row r="257" spans="1:41" ht="15" customHeight="1" x14ac:dyDescent="0.25">
      <c r="A257" s="142">
        <f t="shared" si="51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4"/>
        <v>466</v>
      </c>
      <c r="H257" s="97">
        <f t="shared" si="55"/>
        <v>1131.4480000000001</v>
      </c>
      <c r="I257" s="10">
        <v>1</v>
      </c>
      <c r="J257" s="11">
        <v>417</v>
      </c>
      <c r="K257" s="11">
        <f t="shared" si="56"/>
        <v>417</v>
      </c>
      <c r="L257" s="102">
        <f t="shared" si="57"/>
        <v>1012.476</v>
      </c>
      <c r="M257" s="12">
        <v>120</v>
      </c>
      <c r="N257" s="227">
        <f t="shared" si="58"/>
        <v>291.36</v>
      </c>
      <c r="O257" s="20">
        <v>91.6</v>
      </c>
      <c r="P257" s="13">
        <v>98.2</v>
      </c>
      <c r="Q257" s="11">
        <v>97</v>
      </c>
      <c r="R257" s="11">
        <f t="shared" si="59"/>
        <v>68.041237113402147</v>
      </c>
      <c r="S257" s="97">
        <f t="shared" si="52"/>
        <v>165.20412371134043</v>
      </c>
      <c r="T257" s="10">
        <v>1</v>
      </c>
      <c r="U257" s="13">
        <v>2.2000000000000002</v>
      </c>
      <c r="V257" s="13">
        <f t="shared" si="60"/>
        <v>2.2000000000000002</v>
      </c>
      <c r="W257" s="97">
        <f t="shared" si="61"/>
        <v>5.3416000000000006</v>
      </c>
      <c r="X257" s="131"/>
      <c r="Y257" s="13">
        <v>1.3</v>
      </c>
      <c r="Z257" s="97">
        <f t="shared" si="50"/>
        <v>3.1564000000000001</v>
      </c>
      <c r="AA257" s="286">
        <f t="shared" si="53"/>
        <v>3.1564000000000001</v>
      </c>
      <c r="AB257" s="278"/>
      <c r="AE257" s="278"/>
    </row>
    <row r="258" spans="1:41" ht="15" customHeight="1" x14ac:dyDescent="0.25">
      <c r="A258" s="142">
        <f t="shared" si="51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4"/>
        <v>443</v>
      </c>
      <c r="H258" s="97">
        <f t="shared" si="55"/>
        <v>770.37699999999995</v>
      </c>
      <c r="I258" s="10">
        <v>1</v>
      </c>
      <c r="J258" s="11">
        <v>408</v>
      </c>
      <c r="K258" s="11">
        <f t="shared" si="56"/>
        <v>408</v>
      </c>
      <c r="L258" s="102">
        <f t="shared" si="57"/>
        <v>709.51199999999994</v>
      </c>
      <c r="M258" s="12">
        <v>128</v>
      </c>
      <c r="N258" s="227">
        <f t="shared" si="58"/>
        <v>222.59200000000001</v>
      </c>
      <c r="O258" s="20">
        <v>89.4</v>
      </c>
      <c r="P258" s="13">
        <v>95.6</v>
      </c>
      <c r="Q258" s="11">
        <v>93</v>
      </c>
      <c r="R258" s="11">
        <f t="shared" si="59"/>
        <v>66.666666666666544</v>
      </c>
      <c r="S258" s="97">
        <f t="shared" si="52"/>
        <v>115.93333333333312</v>
      </c>
      <c r="T258" s="10">
        <v>1</v>
      </c>
      <c r="U258" s="13">
        <v>1.8</v>
      </c>
      <c r="V258" s="13">
        <f t="shared" si="60"/>
        <v>1.8</v>
      </c>
      <c r="W258" s="97">
        <f t="shared" si="61"/>
        <v>3.1302000000000003</v>
      </c>
      <c r="X258" s="131"/>
      <c r="Y258" s="13">
        <v>1.2</v>
      </c>
      <c r="Z258" s="97">
        <f t="shared" si="50"/>
        <v>2.0867999999999998</v>
      </c>
      <c r="AA258" s="286">
        <f t="shared" si="53"/>
        <v>2.0867999999999998</v>
      </c>
      <c r="AB258" s="278"/>
      <c r="AE258" s="278"/>
    </row>
    <row r="259" spans="1:41" ht="15" customHeight="1" x14ac:dyDescent="0.25">
      <c r="A259" s="142">
        <f t="shared" si="51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4"/>
        <v>320</v>
      </c>
      <c r="H259" s="97">
        <f t="shared" si="55"/>
        <v>350.08</v>
      </c>
      <c r="I259" s="10">
        <v>1</v>
      </c>
      <c r="J259" s="11">
        <v>252</v>
      </c>
      <c r="K259" s="11">
        <f t="shared" si="56"/>
        <v>252</v>
      </c>
      <c r="L259" s="102">
        <f t="shared" si="57"/>
        <v>275.68799999999999</v>
      </c>
      <c r="M259" s="12">
        <v>55</v>
      </c>
      <c r="N259" s="227">
        <f t="shared" si="58"/>
        <v>60.17</v>
      </c>
      <c r="O259" s="20">
        <v>87.3</v>
      </c>
      <c r="P259" s="13">
        <v>92.9</v>
      </c>
      <c r="Q259" s="11">
        <v>85</v>
      </c>
      <c r="R259" s="11">
        <f t="shared" si="59"/>
        <v>65.882352941176563</v>
      </c>
      <c r="S259" s="97">
        <f t="shared" si="52"/>
        <v>72.075294117647161</v>
      </c>
      <c r="T259" s="10">
        <v>1</v>
      </c>
      <c r="U259" s="13">
        <v>2.1</v>
      </c>
      <c r="V259" s="13">
        <f t="shared" si="60"/>
        <v>2.1</v>
      </c>
      <c r="W259" s="97">
        <f t="shared" si="61"/>
        <v>2.2974000000000001</v>
      </c>
      <c r="X259" s="131"/>
      <c r="Y259" s="13">
        <v>0.4</v>
      </c>
      <c r="Z259" s="97">
        <f t="shared" si="50"/>
        <v>0.43760000000000004</v>
      </c>
      <c r="AA259" s="286">
        <f t="shared" si="53"/>
        <v>0.43760000000000004</v>
      </c>
      <c r="AB259" s="278"/>
      <c r="AE259" s="278"/>
    </row>
    <row r="260" spans="1:41" ht="15" customHeight="1" x14ac:dyDescent="0.25">
      <c r="A260" s="142">
        <f t="shared" si="51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4"/>
        <v>422.73</v>
      </c>
      <c r="H260" s="97">
        <f t="shared" si="55"/>
        <v>995.10642000000007</v>
      </c>
      <c r="I260" s="10">
        <v>0.63</v>
      </c>
      <c r="J260" s="11">
        <v>592</v>
      </c>
      <c r="K260" s="11">
        <f t="shared" ref="K260" si="62">IF(J260=0,0,(J260*I260))</f>
        <v>372.96</v>
      </c>
      <c r="L260" s="102">
        <f t="shared" ref="L260" si="63">IF(B260=0,0,K260*B260/1000)</f>
        <v>877.94783999999993</v>
      </c>
      <c r="M260" s="12">
        <v>191</v>
      </c>
      <c r="N260" s="227">
        <f t="shared" si="58"/>
        <v>449.61399999999998</v>
      </c>
      <c r="O260" s="20">
        <v>86.6</v>
      </c>
      <c r="P260" s="13">
        <v>94.9</v>
      </c>
      <c r="Q260" s="11">
        <v>81</v>
      </c>
      <c r="R260" s="11">
        <f t="shared" si="59"/>
        <v>102.46913580246927</v>
      </c>
      <c r="S260" s="97">
        <f t="shared" si="52"/>
        <v>241.21234567901266</v>
      </c>
      <c r="T260" s="10">
        <v>0.63</v>
      </c>
      <c r="U260" s="13">
        <v>2.2999999999999998</v>
      </c>
      <c r="V260" s="13">
        <f t="shared" si="60"/>
        <v>1.4489999999999998</v>
      </c>
      <c r="W260" s="97">
        <f t="shared" si="61"/>
        <v>3.4109459999999996</v>
      </c>
      <c r="X260" s="131"/>
      <c r="Y260" s="13">
        <v>0.8</v>
      </c>
      <c r="Z260" s="97">
        <f t="shared" si="50"/>
        <v>1.8832</v>
      </c>
      <c r="AA260" s="286">
        <f t="shared" si="53"/>
        <v>1.8832</v>
      </c>
      <c r="AB260" s="278"/>
      <c r="AC260" s="6"/>
      <c r="AD260" s="6"/>
      <c r="AE260" s="278"/>
      <c r="AF260" s="6"/>
      <c r="AG260" s="6"/>
      <c r="AH260" s="6"/>
      <c r="AI260" s="6"/>
      <c r="AJ260" s="6"/>
      <c r="AK260" s="6"/>
      <c r="AL260" s="6"/>
      <c r="AM260" s="6"/>
      <c r="AN260" s="6"/>
      <c r="AO260" s="6"/>
    </row>
    <row r="261" spans="1:41" ht="15" customHeight="1" x14ac:dyDescent="0.25">
      <c r="A261" s="142">
        <f t="shared" si="51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4"/>
        <v>620</v>
      </c>
      <c r="H261" s="97">
        <f t="shared" si="55"/>
        <v>1701.28</v>
      </c>
      <c r="I261" s="10">
        <v>1</v>
      </c>
      <c r="J261" s="11">
        <v>605</v>
      </c>
      <c r="K261" s="11">
        <f t="shared" si="56"/>
        <v>605</v>
      </c>
      <c r="L261" s="102">
        <f t="shared" si="57"/>
        <v>1660.12</v>
      </c>
      <c r="M261" s="12">
        <v>162</v>
      </c>
      <c r="N261" s="227">
        <f t="shared" si="58"/>
        <v>444.52800000000002</v>
      </c>
      <c r="O261" s="20">
        <v>90</v>
      </c>
      <c r="P261" s="13">
        <v>98.5</v>
      </c>
      <c r="Q261" s="11">
        <v>97</v>
      </c>
      <c r="R261" s="11">
        <f t="shared" si="59"/>
        <v>87.628865979381445</v>
      </c>
      <c r="S261" s="97">
        <f t="shared" si="52"/>
        <v>240.45360824742266</v>
      </c>
      <c r="T261" s="10">
        <v>1</v>
      </c>
      <c r="U261" s="13">
        <v>2.2000000000000002</v>
      </c>
      <c r="V261" s="13">
        <f t="shared" si="60"/>
        <v>2.2000000000000002</v>
      </c>
      <c r="W261" s="97">
        <f t="shared" si="61"/>
        <v>6.0368000000000004</v>
      </c>
      <c r="X261" s="131"/>
      <c r="Y261" s="13">
        <v>0.8</v>
      </c>
      <c r="Z261" s="97">
        <f t="shared" si="50"/>
        <v>2.1952000000000003</v>
      </c>
      <c r="AA261" s="286">
        <f t="shared" si="53"/>
        <v>2.1952000000000003</v>
      </c>
      <c r="AB261" s="278"/>
      <c r="AE261" s="278"/>
    </row>
    <row r="262" spans="1:41" ht="15" customHeight="1" x14ac:dyDescent="0.25">
      <c r="A262" s="142">
        <f t="shared" si="51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4"/>
        <v>583</v>
      </c>
      <c r="H262" s="97">
        <f t="shared" si="55"/>
        <v>1575.8489999999999</v>
      </c>
      <c r="I262" s="10">
        <v>1</v>
      </c>
      <c r="J262" s="11">
        <v>537</v>
      </c>
      <c r="K262" s="11">
        <f t="shared" si="56"/>
        <v>537</v>
      </c>
      <c r="L262" s="102">
        <f t="shared" si="57"/>
        <v>1451.511</v>
      </c>
      <c r="M262" s="12">
        <v>151</v>
      </c>
      <c r="N262" s="227">
        <f t="shared" si="58"/>
        <v>408.15300000000002</v>
      </c>
      <c r="O262" s="20">
        <v>89</v>
      </c>
      <c r="P262" s="13">
        <v>95.6</v>
      </c>
      <c r="Q262" s="11">
        <v>89</v>
      </c>
      <c r="R262" s="11">
        <f t="shared" si="59"/>
        <v>74.157303370786451</v>
      </c>
      <c r="S262" s="97">
        <f t="shared" si="52"/>
        <v>200.44719101123579</v>
      </c>
      <c r="T262" s="10">
        <v>1</v>
      </c>
      <c r="U262" s="13">
        <v>1.8</v>
      </c>
      <c r="V262" s="13">
        <f t="shared" si="60"/>
        <v>1.8</v>
      </c>
      <c r="W262" s="97">
        <f t="shared" si="61"/>
        <v>4.8654000000000002</v>
      </c>
      <c r="X262" s="131"/>
      <c r="Y262" s="13">
        <v>0.9</v>
      </c>
      <c r="Z262" s="97">
        <f t="shared" si="50"/>
        <v>2.4327000000000001</v>
      </c>
      <c r="AA262" s="286">
        <f t="shared" si="53"/>
        <v>2.4327000000000001</v>
      </c>
      <c r="AB262" s="278"/>
      <c r="AE262" s="278"/>
    </row>
    <row r="263" spans="1:41" ht="15" customHeight="1" x14ac:dyDescent="0.25">
      <c r="A263" s="142">
        <f t="shared" si="51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4"/>
        <v>544</v>
      </c>
      <c r="H263" s="97">
        <f t="shared" si="55"/>
        <v>1401.3440000000001</v>
      </c>
      <c r="I263" s="10">
        <v>1</v>
      </c>
      <c r="J263" s="11">
        <v>522</v>
      </c>
      <c r="K263" s="11">
        <f t="shared" si="56"/>
        <v>522</v>
      </c>
      <c r="L263" s="102">
        <f t="shared" si="57"/>
        <v>1344.672</v>
      </c>
      <c r="M263" s="12">
        <v>135</v>
      </c>
      <c r="N263" s="227">
        <f t="shared" si="58"/>
        <v>347.76</v>
      </c>
      <c r="O263" s="20">
        <v>89.4</v>
      </c>
      <c r="P263" s="13">
        <v>96.1</v>
      </c>
      <c r="Q263" s="11">
        <v>90</v>
      </c>
      <c r="R263" s="11">
        <f t="shared" si="59"/>
        <v>74.444444444444329</v>
      </c>
      <c r="S263" s="97">
        <f t="shared" si="52"/>
        <v>191.7688888888886</v>
      </c>
      <c r="T263" s="10">
        <v>1</v>
      </c>
      <c r="U263" s="13">
        <v>1.8</v>
      </c>
      <c r="V263" s="13">
        <f t="shared" si="60"/>
        <v>1.8</v>
      </c>
      <c r="W263" s="97">
        <f t="shared" si="61"/>
        <v>4.6368</v>
      </c>
      <c r="X263" s="131"/>
      <c r="Y263" s="13">
        <v>1.2</v>
      </c>
      <c r="Z263" s="97">
        <f t="shared" si="50"/>
        <v>3.0911999999999997</v>
      </c>
      <c r="AA263" s="286">
        <f t="shared" si="53"/>
        <v>3.0911999999999997</v>
      </c>
      <c r="AB263" s="278"/>
      <c r="AE263" s="278"/>
    </row>
    <row r="264" spans="1:41" ht="15" customHeight="1" x14ac:dyDescent="0.25">
      <c r="A264" s="142">
        <f t="shared" si="51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4"/>
        <v>697</v>
      </c>
      <c r="H264" s="97">
        <f t="shared" si="55"/>
        <v>1845.6559999999999</v>
      </c>
      <c r="I264" s="10">
        <v>1</v>
      </c>
      <c r="J264" s="11">
        <v>636</v>
      </c>
      <c r="K264" s="11">
        <f t="shared" si="56"/>
        <v>636</v>
      </c>
      <c r="L264" s="102">
        <f t="shared" si="57"/>
        <v>1684.1279999999999</v>
      </c>
      <c r="M264" s="12">
        <v>220</v>
      </c>
      <c r="N264" s="227">
        <f t="shared" si="58"/>
        <v>582.55999999999995</v>
      </c>
      <c r="O264" s="20">
        <v>89.8</v>
      </c>
      <c r="P264" s="13">
        <v>96.7</v>
      </c>
      <c r="Q264" s="11">
        <v>85</v>
      </c>
      <c r="R264" s="11">
        <f t="shared" si="59"/>
        <v>81.176470588235361</v>
      </c>
      <c r="S264" s="97">
        <f t="shared" si="52"/>
        <v>214.95529411764721</v>
      </c>
      <c r="T264" s="10">
        <v>1</v>
      </c>
      <c r="U264" s="13">
        <v>2.1</v>
      </c>
      <c r="V264" s="13">
        <f t="shared" si="60"/>
        <v>2.1</v>
      </c>
      <c r="W264" s="97">
        <f t="shared" si="61"/>
        <v>5.5608000000000004</v>
      </c>
      <c r="X264" s="131" t="s">
        <v>54</v>
      </c>
      <c r="Y264" s="13">
        <v>0.1</v>
      </c>
      <c r="Z264" s="97">
        <f t="shared" si="50"/>
        <v>4.5550000000000007E-2</v>
      </c>
      <c r="AA264" s="286">
        <f t="shared" si="53"/>
        <v>0.26480000000000004</v>
      </c>
      <c r="AB264" s="278"/>
      <c r="AE264" s="278"/>
    </row>
    <row r="265" spans="1:41" ht="15" customHeight="1" x14ac:dyDescent="0.25">
      <c r="A265" s="142">
        <f t="shared" si="51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4"/>
        <v>390</v>
      </c>
      <c r="H265" s="97">
        <f t="shared" si="55"/>
        <v>761.28</v>
      </c>
      <c r="I265" s="10">
        <v>1</v>
      </c>
      <c r="J265" s="11">
        <v>310</v>
      </c>
      <c r="K265" s="11">
        <f t="shared" si="56"/>
        <v>310</v>
      </c>
      <c r="L265" s="102">
        <f t="shared" si="57"/>
        <v>605.12</v>
      </c>
      <c r="M265" s="12">
        <v>101</v>
      </c>
      <c r="N265" s="97">
        <f t="shared" si="58"/>
        <v>197.15199999999999</v>
      </c>
      <c r="O265" s="20">
        <v>87.9</v>
      </c>
      <c r="P265" s="13">
        <v>94.3</v>
      </c>
      <c r="Q265" s="11">
        <v>89</v>
      </c>
      <c r="R265" s="11">
        <f t="shared" si="59"/>
        <v>71.910112359550467</v>
      </c>
      <c r="S265" s="97">
        <f t="shared" si="52"/>
        <v>140.36853932584251</v>
      </c>
      <c r="T265" s="10">
        <v>1</v>
      </c>
      <c r="U265" s="13">
        <v>1.4</v>
      </c>
      <c r="V265" s="13">
        <f t="shared" si="60"/>
        <v>1.4</v>
      </c>
      <c r="W265" s="97">
        <f t="shared" si="61"/>
        <v>2.7327999999999997</v>
      </c>
      <c r="X265" s="131"/>
      <c r="Y265" s="13">
        <v>2.1</v>
      </c>
      <c r="Z265" s="97">
        <f t="shared" si="50"/>
        <v>4.0991999999999997</v>
      </c>
      <c r="AA265" s="286">
        <f t="shared" si="53"/>
        <v>4.0991999999999997</v>
      </c>
      <c r="AB265" s="278"/>
      <c r="AE265" s="278"/>
    </row>
    <row r="266" spans="1:41" ht="15" customHeight="1" x14ac:dyDescent="0.25">
      <c r="A266" s="142">
        <f t="shared" si="51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4"/>
        <v>299</v>
      </c>
      <c r="H266" s="97">
        <f t="shared" si="55"/>
        <v>406.93900000000002</v>
      </c>
      <c r="I266" s="10">
        <v>1</v>
      </c>
      <c r="J266" s="11">
        <v>257</v>
      </c>
      <c r="K266" s="11">
        <f t="shared" si="56"/>
        <v>257</v>
      </c>
      <c r="L266" s="102">
        <f t="shared" si="57"/>
        <v>349.77699999999999</v>
      </c>
      <c r="M266" s="12">
        <v>73</v>
      </c>
      <c r="N266" s="97">
        <f t="shared" si="58"/>
        <v>99.352999999999994</v>
      </c>
      <c r="O266" s="20">
        <v>90.1</v>
      </c>
      <c r="P266" s="13">
        <v>96.3</v>
      </c>
      <c r="Q266" s="11">
        <v>93</v>
      </c>
      <c r="R266" s="11">
        <f t="shared" si="59"/>
        <v>66.6666666666667</v>
      </c>
      <c r="S266" s="97">
        <f t="shared" si="52"/>
        <v>90.733333333333377</v>
      </c>
      <c r="T266" s="10">
        <v>1</v>
      </c>
      <c r="U266" s="13">
        <v>1.5</v>
      </c>
      <c r="V266" s="13">
        <f t="shared" si="60"/>
        <v>1.5</v>
      </c>
      <c r="W266" s="97">
        <f t="shared" si="61"/>
        <v>2.0415000000000001</v>
      </c>
      <c r="X266" s="131"/>
      <c r="Y266" s="13">
        <v>0.3</v>
      </c>
      <c r="Z266" s="97">
        <f t="shared" si="50"/>
        <v>0.4083</v>
      </c>
      <c r="AA266" s="286">
        <f t="shared" si="53"/>
        <v>0.4083</v>
      </c>
      <c r="AB266" s="278"/>
      <c r="AE266" s="278"/>
    </row>
    <row r="267" spans="1:41" ht="15" customHeight="1" x14ac:dyDescent="0.25">
      <c r="A267" s="142">
        <f t="shared" si="51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4"/>
        <v>963</v>
      </c>
      <c r="H267" s="97">
        <f t="shared" si="55"/>
        <v>2485.5030000000002</v>
      </c>
      <c r="I267" s="10">
        <v>1</v>
      </c>
      <c r="J267" s="11">
        <v>952</v>
      </c>
      <c r="K267" s="11">
        <f t="shared" si="56"/>
        <v>952</v>
      </c>
      <c r="L267" s="102">
        <f t="shared" si="57"/>
        <v>2457.1120000000001</v>
      </c>
      <c r="M267" s="12">
        <v>327</v>
      </c>
      <c r="N267" s="97">
        <f t="shared" si="58"/>
        <v>843.98699999999997</v>
      </c>
      <c r="O267" s="20">
        <v>89.8</v>
      </c>
      <c r="P267" s="13">
        <v>100.3</v>
      </c>
      <c r="Q267" s="11">
        <v>96</v>
      </c>
      <c r="R267" s="11">
        <f t="shared" si="59"/>
        <v>109.375</v>
      </c>
      <c r="S267" s="97">
        <f t="shared" si="52"/>
        <v>282.296875</v>
      </c>
      <c r="T267" s="10">
        <v>1</v>
      </c>
      <c r="U267" s="13">
        <v>2.7</v>
      </c>
      <c r="V267" s="13">
        <f t="shared" si="60"/>
        <v>2.7</v>
      </c>
      <c r="W267" s="97">
        <f t="shared" si="61"/>
        <v>6.968700000000001</v>
      </c>
      <c r="X267" s="131" t="s">
        <v>54</v>
      </c>
      <c r="Y267" s="13">
        <v>0.1</v>
      </c>
      <c r="Z267" s="97">
        <f t="shared" si="50"/>
        <v>4.5550000000000007E-2</v>
      </c>
      <c r="AA267" s="286">
        <f t="shared" si="53"/>
        <v>0.2581</v>
      </c>
      <c r="AB267" s="278"/>
      <c r="AE267" s="278"/>
    </row>
    <row r="268" spans="1:41" ht="15" customHeight="1" x14ac:dyDescent="0.25">
      <c r="A268" s="142">
        <f t="shared" si="51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4"/>
        <v>1460</v>
      </c>
      <c r="H268" s="97">
        <f t="shared" si="55"/>
        <v>4271.96</v>
      </c>
      <c r="I268" s="10">
        <v>2</v>
      </c>
      <c r="J268" s="11">
        <v>635</v>
      </c>
      <c r="K268" s="11">
        <f t="shared" si="56"/>
        <v>1270</v>
      </c>
      <c r="L268" s="102">
        <f t="shared" si="57"/>
        <v>3716.02</v>
      </c>
      <c r="M268" s="12">
        <v>397</v>
      </c>
      <c r="N268" s="97">
        <f t="shared" si="58"/>
        <v>1161.6220000000001</v>
      </c>
      <c r="O268" s="20">
        <v>89.2</v>
      </c>
      <c r="P268" s="13">
        <v>105.7</v>
      </c>
      <c r="Q268" s="11">
        <v>82</v>
      </c>
      <c r="R268" s="11">
        <f t="shared" si="59"/>
        <v>201.21951219512195</v>
      </c>
      <c r="S268" s="97">
        <f t="shared" si="52"/>
        <v>588.76829268292681</v>
      </c>
      <c r="T268" s="10">
        <v>1</v>
      </c>
      <c r="U268" s="13">
        <v>4.3</v>
      </c>
      <c r="V268" s="13">
        <f t="shared" si="60"/>
        <v>4.3</v>
      </c>
      <c r="W268" s="97">
        <f t="shared" si="61"/>
        <v>12.581799999999999</v>
      </c>
      <c r="X268" s="131" t="s">
        <v>54</v>
      </c>
      <c r="Y268" s="13">
        <v>0.1</v>
      </c>
      <c r="Z268" s="97">
        <f t="shared" si="50"/>
        <v>4.5550000000000007E-2</v>
      </c>
      <c r="AA268" s="286">
        <f t="shared" si="53"/>
        <v>0.29260000000000003</v>
      </c>
      <c r="AB268" s="278"/>
      <c r="AE268" s="278"/>
    </row>
    <row r="269" spans="1:41" ht="15" customHeight="1" x14ac:dyDescent="0.25">
      <c r="A269" s="142">
        <f t="shared" si="51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4"/>
        <v>851</v>
      </c>
      <c r="H269" s="97">
        <f t="shared" si="55"/>
        <v>2633.8449999999998</v>
      </c>
      <c r="I269" s="10">
        <v>1</v>
      </c>
      <c r="J269" s="11">
        <v>732</v>
      </c>
      <c r="K269" s="11">
        <f t="shared" si="56"/>
        <v>732</v>
      </c>
      <c r="L269" s="102">
        <f t="shared" si="57"/>
        <v>2265.54</v>
      </c>
      <c r="M269" s="12">
        <v>224</v>
      </c>
      <c r="N269" s="97">
        <f t="shared" si="58"/>
        <v>693.28</v>
      </c>
      <c r="O269" s="20">
        <v>88.3</v>
      </c>
      <c r="P269" s="13">
        <v>100.6</v>
      </c>
      <c r="Q269" s="11">
        <v>78</v>
      </c>
      <c r="R269" s="11">
        <f t="shared" si="59"/>
        <v>157.69230769230765</v>
      </c>
      <c r="S269" s="97">
        <f t="shared" si="52"/>
        <v>488.05769230769221</v>
      </c>
      <c r="T269" s="10">
        <v>1</v>
      </c>
      <c r="U269" s="13">
        <v>3.4</v>
      </c>
      <c r="V269" s="13">
        <f t="shared" si="60"/>
        <v>3.4</v>
      </c>
      <c r="W269" s="97">
        <f t="shared" si="61"/>
        <v>10.523</v>
      </c>
      <c r="X269" s="131"/>
      <c r="Y269" s="13">
        <v>1.6</v>
      </c>
      <c r="Z269" s="97">
        <f t="shared" si="50"/>
        <v>4.952</v>
      </c>
      <c r="AA269" s="286">
        <f t="shared" si="53"/>
        <v>4.952</v>
      </c>
      <c r="AB269" s="278"/>
      <c r="AE269" s="278"/>
    </row>
    <row r="270" spans="1:41" ht="15" customHeight="1" x14ac:dyDescent="0.25">
      <c r="A270" s="142">
        <f t="shared" si="51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4"/>
        <v>871</v>
      </c>
      <c r="H270" s="97">
        <f t="shared" si="55"/>
        <v>2420.509</v>
      </c>
      <c r="I270" s="10">
        <v>1</v>
      </c>
      <c r="J270" s="11">
        <v>734</v>
      </c>
      <c r="K270" s="11">
        <f t="shared" si="56"/>
        <v>734</v>
      </c>
      <c r="L270" s="102">
        <f t="shared" si="57"/>
        <v>2039.7860000000001</v>
      </c>
      <c r="M270" s="12">
        <v>226</v>
      </c>
      <c r="N270" s="97">
        <f t="shared" si="58"/>
        <v>628.05399999999997</v>
      </c>
      <c r="O270" s="20">
        <v>88.9</v>
      </c>
      <c r="P270" s="13">
        <v>101.2</v>
      </c>
      <c r="Q270" s="11">
        <v>86</v>
      </c>
      <c r="R270" s="11">
        <f t="shared" si="59"/>
        <v>143.02325581395345</v>
      </c>
      <c r="S270" s="97">
        <f t="shared" si="52"/>
        <v>397.46162790697667</v>
      </c>
      <c r="T270" s="10">
        <v>1</v>
      </c>
      <c r="U270" s="13">
        <v>3.6</v>
      </c>
      <c r="V270" s="13">
        <f t="shared" si="60"/>
        <v>3.6</v>
      </c>
      <c r="W270" s="97">
        <f t="shared" si="61"/>
        <v>10.0044</v>
      </c>
      <c r="X270" s="131" t="s">
        <v>54</v>
      </c>
      <c r="Y270" s="13">
        <v>0.1</v>
      </c>
      <c r="Z270" s="97">
        <f t="shared" si="50"/>
        <v>4.5550000000000007E-2</v>
      </c>
      <c r="AA270" s="286">
        <f t="shared" si="53"/>
        <v>0.27790000000000004</v>
      </c>
      <c r="AB270" s="278"/>
      <c r="AE270" s="278"/>
    </row>
    <row r="271" spans="1:41" ht="15" customHeight="1" x14ac:dyDescent="0.25">
      <c r="A271" s="142">
        <f t="shared" si="51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4"/>
        <v>872</v>
      </c>
      <c r="H271" s="97">
        <f t="shared" si="55"/>
        <v>2248.0160000000001</v>
      </c>
      <c r="I271" s="10">
        <v>1</v>
      </c>
      <c r="J271" s="11">
        <v>819</v>
      </c>
      <c r="K271" s="11">
        <f t="shared" si="56"/>
        <v>819</v>
      </c>
      <c r="L271" s="102">
        <f t="shared" si="57"/>
        <v>2111.3820000000001</v>
      </c>
      <c r="M271" s="12">
        <v>244</v>
      </c>
      <c r="N271" s="97">
        <f t="shared" si="58"/>
        <v>629.03200000000004</v>
      </c>
      <c r="O271" s="20">
        <v>90.2</v>
      </c>
      <c r="P271" s="13">
        <v>98</v>
      </c>
      <c r="Q271" s="11">
        <v>84</v>
      </c>
      <c r="R271" s="11">
        <f t="shared" si="59"/>
        <v>92.857142857142819</v>
      </c>
      <c r="S271" s="97">
        <f t="shared" si="52"/>
        <v>239.38571428571419</v>
      </c>
      <c r="T271" s="10">
        <v>1</v>
      </c>
      <c r="U271" s="13">
        <v>2.4</v>
      </c>
      <c r="V271" s="13">
        <f t="shared" si="60"/>
        <v>2.4</v>
      </c>
      <c r="W271" s="97">
        <f t="shared" si="61"/>
        <v>6.1871999999999998</v>
      </c>
      <c r="X271" s="131" t="s">
        <v>54</v>
      </c>
      <c r="Y271" s="13">
        <v>2</v>
      </c>
      <c r="Z271" s="97">
        <f t="shared" ref="Z271:Z334" si="64">IF(X271="&lt;",Y271/2*$B$14/1000,Y271*$B271/1000)</f>
        <v>0.91100000000000003</v>
      </c>
      <c r="AA271" s="286">
        <f t="shared" si="53"/>
        <v>5.1559999999999997</v>
      </c>
      <c r="AB271" s="278"/>
      <c r="AE271" s="278"/>
    </row>
    <row r="272" spans="1:41" ht="15" customHeight="1" x14ac:dyDescent="0.25">
      <c r="A272" s="142">
        <f t="shared" ref="A272:A335" si="65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4"/>
        <v>470</v>
      </c>
      <c r="H272" s="97">
        <f t="shared" si="55"/>
        <v>900.05</v>
      </c>
      <c r="I272" s="10">
        <v>1</v>
      </c>
      <c r="J272" s="11">
        <v>370</v>
      </c>
      <c r="K272" s="11">
        <f t="shared" si="56"/>
        <v>370</v>
      </c>
      <c r="L272" s="102">
        <f t="shared" si="57"/>
        <v>708.55</v>
      </c>
      <c r="M272" s="12">
        <v>112</v>
      </c>
      <c r="N272" s="97">
        <f t="shared" si="58"/>
        <v>214.48</v>
      </c>
      <c r="O272" s="20">
        <v>89.4</v>
      </c>
      <c r="P272" s="13">
        <v>98.1</v>
      </c>
      <c r="Q272" s="11">
        <v>90</v>
      </c>
      <c r="R272" s="11">
        <f t="shared" si="59"/>
        <v>96.666666666666544</v>
      </c>
      <c r="S272" s="97">
        <f t="shared" ref="S272:S335" si="66">IF(B272=0,0,R272*B272/1000)</f>
        <v>185.11666666666642</v>
      </c>
      <c r="T272" s="10">
        <v>1</v>
      </c>
      <c r="U272" s="13">
        <v>2.2000000000000002</v>
      </c>
      <c r="V272" s="13">
        <f t="shared" si="60"/>
        <v>2.2000000000000002</v>
      </c>
      <c r="W272" s="97">
        <f t="shared" si="61"/>
        <v>4.2130000000000001</v>
      </c>
      <c r="X272" s="131"/>
      <c r="Y272" s="13">
        <v>1.9</v>
      </c>
      <c r="Z272" s="97">
        <f t="shared" si="64"/>
        <v>3.6385000000000001</v>
      </c>
      <c r="AA272" s="286">
        <f t="shared" ref="AA272:AA335" si="67">IF(B272=0,0,Y272*B272/1000)</f>
        <v>3.6385000000000001</v>
      </c>
      <c r="AB272" s="278"/>
      <c r="AE272" s="278"/>
    </row>
    <row r="273" spans="1:31" ht="15" customHeight="1" x14ac:dyDescent="0.25">
      <c r="A273" s="142">
        <f t="shared" si="65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68">IF(F273=0,0,(F273*E273))</f>
        <v>212</v>
      </c>
      <c r="H273" s="97">
        <f t="shared" ref="H273:H336" si="69">IF(B273=0,0,(G273*B273/1000))</f>
        <v>257.79199999999997</v>
      </c>
      <c r="I273" s="10">
        <v>1</v>
      </c>
      <c r="J273" s="11">
        <v>130</v>
      </c>
      <c r="K273" s="11">
        <f t="shared" ref="K273:K336" si="70">IF(J273=0,0,(J273*I273))</f>
        <v>130</v>
      </c>
      <c r="L273" s="102">
        <f t="shared" ref="L273:L336" si="71">IF(B273=0,0,K273*B273/1000)</f>
        <v>158.08000000000001</v>
      </c>
      <c r="M273" s="12">
        <v>39</v>
      </c>
      <c r="N273" s="97">
        <f t="shared" ref="N273:N336" si="72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73">IF(P273=0,0,(P273-O273)*1000/Q273)</f>
        <v>77.108433734939823</v>
      </c>
      <c r="S273" s="97">
        <f t="shared" si="66"/>
        <v>93.763855421686827</v>
      </c>
      <c r="T273" s="10">
        <v>1</v>
      </c>
      <c r="U273" s="13">
        <v>2</v>
      </c>
      <c r="V273" s="13">
        <f t="shared" ref="V273:V336" si="74">IF(U273=0,0,(U273*T273))</f>
        <v>2</v>
      </c>
      <c r="W273" s="97">
        <f t="shared" ref="W273:W336" si="75">IF(B273=0,0,V273*B273/1000)</f>
        <v>2.4319999999999999</v>
      </c>
      <c r="X273" s="131"/>
      <c r="Y273" s="13">
        <v>0.3</v>
      </c>
      <c r="Z273" s="97">
        <f t="shared" si="64"/>
        <v>0.36480000000000001</v>
      </c>
      <c r="AA273" s="286">
        <f t="shared" si="67"/>
        <v>0.36480000000000001</v>
      </c>
      <c r="AB273" s="278"/>
      <c r="AE273" s="278"/>
    </row>
    <row r="274" spans="1:31" ht="15" customHeight="1" x14ac:dyDescent="0.25">
      <c r="A274" s="142">
        <f t="shared" si="65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68"/>
        <v>578</v>
      </c>
      <c r="H274" s="97">
        <f t="shared" si="69"/>
        <v>1504.5340000000001</v>
      </c>
      <c r="I274" s="10">
        <v>1</v>
      </c>
      <c r="J274" s="11">
        <v>489</v>
      </c>
      <c r="K274" s="11">
        <f t="shared" si="70"/>
        <v>489</v>
      </c>
      <c r="L274" s="102">
        <f t="shared" si="71"/>
        <v>1272.867</v>
      </c>
      <c r="M274" s="12">
        <v>195</v>
      </c>
      <c r="N274" s="97">
        <f t="shared" si="72"/>
        <v>507.58499999999998</v>
      </c>
      <c r="O274" s="20">
        <v>90.5</v>
      </c>
      <c r="P274" s="13">
        <v>98.6</v>
      </c>
      <c r="Q274" s="11">
        <v>93</v>
      </c>
      <c r="R274" s="11">
        <f t="shared" si="73"/>
        <v>87.096774193548328</v>
      </c>
      <c r="S274" s="97">
        <f t="shared" si="66"/>
        <v>226.71290322580631</v>
      </c>
      <c r="T274" s="10">
        <v>1</v>
      </c>
      <c r="U274" s="13">
        <v>2.4</v>
      </c>
      <c r="V274" s="13">
        <f t="shared" si="74"/>
        <v>2.4</v>
      </c>
      <c r="W274" s="97">
        <f t="shared" si="75"/>
        <v>6.2471999999999994</v>
      </c>
      <c r="X274" s="131"/>
      <c r="Y274" s="13">
        <v>1.2</v>
      </c>
      <c r="Z274" s="97">
        <f t="shared" si="64"/>
        <v>3.1235999999999997</v>
      </c>
      <c r="AA274" s="286">
        <f t="shared" si="67"/>
        <v>3.1235999999999997</v>
      </c>
      <c r="AB274" s="278"/>
      <c r="AE274" s="278"/>
    </row>
    <row r="275" spans="1:31" ht="15" customHeight="1" x14ac:dyDescent="0.25">
      <c r="A275" s="142">
        <f t="shared" si="65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68"/>
        <v>813</v>
      </c>
      <c r="H275" s="97">
        <f t="shared" si="69"/>
        <v>2230.0590000000002</v>
      </c>
      <c r="I275" s="10">
        <v>1</v>
      </c>
      <c r="J275" s="11">
        <v>700</v>
      </c>
      <c r="K275" s="11">
        <f t="shared" si="70"/>
        <v>700</v>
      </c>
      <c r="L275" s="102">
        <f t="shared" si="71"/>
        <v>1920.1</v>
      </c>
      <c r="M275" s="12">
        <v>240</v>
      </c>
      <c r="N275" s="97">
        <f t="shared" si="72"/>
        <v>658.32</v>
      </c>
      <c r="O275" s="20">
        <v>88.4</v>
      </c>
      <c r="P275" s="13">
        <v>100.6</v>
      </c>
      <c r="Q275" s="11">
        <v>99</v>
      </c>
      <c r="R275" s="11">
        <f t="shared" si="73"/>
        <v>123.23232323232313</v>
      </c>
      <c r="S275" s="97">
        <f t="shared" si="66"/>
        <v>338.02626262626234</v>
      </c>
      <c r="T275" s="10">
        <v>1</v>
      </c>
      <c r="U275" s="13">
        <v>2.6</v>
      </c>
      <c r="V275" s="13">
        <f t="shared" si="74"/>
        <v>2.6</v>
      </c>
      <c r="W275" s="97">
        <f t="shared" si="75"/>
        <v>7.1318000000000001</v>
      </c>
      <c r="X275" s="131"/>
      <c r="Y275" s="13">
        <v>1.7</v>
      </c>
      <c r="Z275" s="97">
        <f t="shared" si="64"/>
        <v>4.6630999999999991</v>
      </c>
      <c r="AA275" s="286">
        <f t="shared" si="67"/>
        <v>4.6630999999999991</v>
      </c>
      <c r="AB275" s="278"/>
      <c r="AE275" s="278"/>
    </row>
    <row r="276" spans="1:31" ht="15" customHeight="1" x14ac:dyDescent="0.25">
      <c r="A276" s="142">
        <f t="shared" si="65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68"/>
        <v>782</v>
      </c>
      <c r="H276" s="97">
        <f t="shared" si="69"/>
        <v>1992.5360000000001</v>
      </c>
      <c r="I276" s="10">
        <v>1</v>
      </c>
      <c r="J276" s="11">
        <v>734</v>
      </c>
      <c r="K276" s="11">
        <f t="shared" si="70"/>
        <v>734</v>
      </c>
      <c r="L276" s="102">
        <f t="shared" si="71"/>
        <v>1870.232</v>
      </c>
      <c r="M276" s="12">
        <v>214</v>
      </c>
      <c r="N276" s="97">
        <f t="shared" si="72"/>
        <v>545.27200000000005</v>
      </c>
      <c r="O276" s="20">
        <v>88.7</v>
      </c>
      <c r="P276" s="13">
        <v>102.5</v>
      </c>
      <c r="Q276" s="11">
        <v>100</v>
      </c>
      <c r="R276" s="11">
        <f t="shared" si="73"/>
        <v>137.99999999999997</v>
      </c>
      <c r="S276" s="97">
        <f t="shared" si="66"/>
        <v>351.62399999999997</v>
      </c>
      <c r="T276" s="10">
        <v>1</v>
      </c>
      <c r="U276" s="13">
        <v>2.7</v>
      </c>
      <c r="V276" s="13">
        <f t="shared" si="74"/>
        <v>2.7</v>
      </c>
      <c r="W276" s="97">
        <f t="shared" si="75"/>
        <v>6.8795999999999999</v>
      </c>
      <c r="X276" s="131"/>
      <c r="Y276" s="13">
        <v>2</v>
      </c>
      <c r="Z276" s="97">
        <f t="shared" si="64"/>
        <v>5.0960000000000001</v>
      </c>
      <c r="AA276" s="286">
        <f t="shared" si="67"/>
        <v>5.0960000000000001</v>
      </c>
      <c r="AB276" s="278"/>
      <c r="AE276" s="278"/>
    </row>
    <row r="277" spans="1:31" ht="15" customHeight="1" x14ac:dyDescent="0.25">
      <c r="A277" s="142">
        <f t="shared" si="65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68"/>
        <v>1008</v>
      </c>
      <c r="H277" s="97">
        <f t="shared" si="69"/>
        <v>2127.8879999999999</v>
      </c>
      <c r="I277" s="10">
        <v>1</v>
      </c>
      <c r="J277" s="11">
        <v>938</v>
      </c>
      <c r="K277" s="11">
        <f t="shared" si="70"/>
        <v>938</v>
      </c>
      <c r="L277" s="102">
        <f t="shared" si="71"/>
        <v>1980.1179999999999</v>
      </c>
      <c r="M277" s="12">
        <v>264</v>
      </c>
      <c r="N277" s="97">
        <f t="shared" si="72"/>
        <v>557.30399999999997</v>
      </c>
      <c r="O277" s="20">
        <v>95.5</v>
      </c>
      <c r="P277" s="13">
        <v>110.4</v>
      </c>
      <c r="Q277" s="11">
        <v>100</v>
      </c>
      <c r="R277" s="11">
        <f t="shared" si="73"/>
        <v>149.00000000000006</v>
      </c>
      <c r="S277" s="97">
        <f t="shared" si="66"/>
        <v>314.5390000000001</v>
      </c>
      <c r="T277" s="10">
        <v>1</v>
      </c>
      <c r="U277" s="13">
        <v>2.4</v>
      </c>
      <c r="V277" s="13">
        <f t="shared" si="74"/>
        <v>2.4</v>
      </c>
      <c r="W277" s="97">
        <f t="shared" si="75"/>
        <v>5.0663999999999998</v>
      </c>
      <c r="X277" s="131" t="s">
        <v>54</v>
      </c>
      <c r="Y277" s="13">
        <v>2</v>
      </c>
      <c r="Z277" s="97">
        <f t="shared" si="64"/>
        <v>0.91100000000000003</v>
      </c>
      <c r="AA277" s="286">
        <f t="shared" si="67"/>
        <v>4.2220000000000004</v>
      </c>
      <c r="AB277" s="278"/>
      <c r="AE277" s="278"/>
    </row>
    <row r="278" spans="1:31" ht="15" customHeight="1" x14ac:dyDescent="0.25">
      <c r="A278" s="142">
        <f t="shared" si="65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68"/>
        <v>776</v>
      </c>
      <c r="H278" s="97">
        <f t="shared" si="69"/>
        <v>2054.0720000000001</v>
      </c>
      <c r="I278" s="10">
        <v>1</v>
      </c>
      <c r="J278" s="11">
        <v>655</v>
      </c>
      <c r="K278" s="11">
        <f t="shared" si="70"/>
        <v>655</v>
      </c>
      <c r="L278" s="102">
        <f t="shared" si="71"/>
        <v>1733.7850000000001</v>
      </c>
      <c r="M278" s="12">
        <v>227</v>
      </c>
      <c r="N278" s="97">
        <f t="shared" si="72"/>
        <v>600.86900000000003</v>
      </c>
      <c r="O278" s="20">
        <v>89.8</v>
      </c>
      <c r="P278" s="13">
        <v>100.9</v>
      </c>
      <c r="Q278" s="11">
        <v>100</v>
      </c>
      <c r="R278" s="11">
        <f t="shared" si="73"/>
        <v>111.00000000000009</v>
      </c>
      <c r="S278" s="97">
        <f t="shared" si="66"/>
        <v>293.81700000000023</v>
      </c>
      <c r="T278" s="10">
        <v>1</v>
      </c>
      <c r="U278" s="13">
        <v>2.2999999999999998</v>
      </c>
      <c r="V278" s="13">
        <f t="shared" si="74"/>
        <v>2.2999999999999998</v>
      </c>
      <c r="W278" s="97">
        <f t="shared" si="75"/>
        <v>6.0880999999999998</v>
      </c>
      <c r="X278" s="131"/>
      <c r="Y278" s="13">
        <v>2.2000000000000002</v>
      </c>
      <c r="Z278" s="97">
        <f t="shared" si="64"/>
        <v>5.8234000000000004</v>
      </c>
      <c r="AA278" s="286">
        <f t="shared" si="67"/>
        <v>5.8234000000000004</v>
      </c>
      <c r="AB278" s="278"/>
      <c r="AE278" s="278"/>
    </row>
    <row r="279" spans="1:31" ht="15" customHeight="1" x14ac:dyDescent="0.25">
      <c r="A279" s="142">
        <f t="shared" si="65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68"/>
        <v>327</v>
      </c>
      <c r="H279" s="97">
        <f t="shared" si="69"/>
        <v>617.04899999999998</v>
      </c>
      <c r="I279" s="10">
        <v>1</v>
      </c>
      <c r="J279" s="11">
        <v>276</v>
      </c>
      <c r="K279" s="11">
        <f t="shared" si="70"/>
        <v>276</v>
      </c>
      <c r="L279" s="102">
        <f t="shared" si="71"/>
        <v>520.81200000000001</v>
      </c>
      <c r="M279" s="12">
        <v>104</v>
      </c>
      <c r="N279" s="97">
        <f t="shared" si="72"/>
        <v>196.24799999999999</v>
      </c>
      <c r="O279" s="20">
        <v>88.6</v>
      </c>
      <c r="P279" s="13">
        <v>94.5</v>
      </c>
      <c r="Q279" s="11">
        <v>102</v>
      </c>
      <c r="R279" s="11">
        <f t="shared" si="73"/>
        <v>57.843137254902011</v>
      </c>
      <c r="S279" s="97">
        <f t="shared" si="66"/>
        <v>109.15000000000011</v>
      </c>
      <c r="T279" s="10">
        <v>1</v>
      </c>
      <c r="U279" s="13">
        <v>1.4</v>
      </c>
      <c r="V279" s="13">
        <f t="shared" si="74"/>
        <v>1.4</v>
      </c>
      <c r="W279" s="97">
        <f t="shared" si="75"/>
        <v>2.6417999999999999</v>
      </c>
      <c r="X279" s="131"/>
      <c r="Y279" s="13">
        <v>3.5</v>
      </c>
      <c r="Z279" s="97">
        <f t="shared" si="64"/>
        <v>6.6044999999999998</v>
      </c>
      <c r="AA279" s="286">
        <f t="shared" si="67"/>
        <v>6.6044999999999998</v>
      </c>
      <c r="AB279" s="278"/>
      <c r="AE279" s="278"/>
    </row>
    <row r="280" spans="1:31" ht="15" customHeight="1" x14ac:dyDescent="0.25">
      <c r="A280" s="142">
        <f t="shared" si="65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68"/>
        <v>274</v>
      </c>
      <c r="H280" s="97">
        <f t="shared" si="69"/>
        <v>368.53</v>
      </c>
      <c r="I280" s="10">
        <v>1</v>
      </c>
      <c r="J280" s="11">
        <v>227</v>
      </c>
      <c r="K280" s="11">
        <f t="shared" si="70"/>
        <v>227</v>
      </c>
      <c r="L280" s="102">
        <f t="shared" si="71"/>
        <v>305.315</v>
      </c>
      <c r="M280" s="12">
        <v>76</v>
      </c>
      <c r="N280" s="97">
        <f t="shared" si="72"/>
        <v>102.22</v>
      </c>
      <c r="O280" s="20">
        <v>92</v>
      </c>
      <c r="P280" s="13">
        <v>96.1</v>
      </c>
      <c r="Q280" s="11">
        <v>100</v>
      </c>
      <c r="R280" s="11">
        <f t="shared" si="73"/>
        <v>40.999999999999943</v>
      </c>
      <c r="S280" s="97">
        <f t="shared" si="66"/>
        <v>55.144999999999918</v>
      </c>
      <c r="T280" s="10">
        <v>1</v>
      </c>
      <c r="U280" s="13">
        <v>1.6</v>
      </c>
      <c r="V280" s="13">
        <f t="shared" si="74"/>
        <v>1.6</v>
      </c>
      <c r="W280" s="97">
        <f t="shared" si="75"/>
        <v>2.1520000000000001</v>
      </c>
      <c r="X280" s="131"/>
      <c r="Y280" s="13">
        <v>0.6</v>
      </c>
      <c r="Z280" s="97">
        <f t="shared" si="64"/>
        <v>0.80700000000000005</v>
      </c>
      <c r="AA280" s="286">
        <f t="shared" si="67"/>
        <v>0.80700000000000005</v>
      </c>
      <c r="AB280" s="278"/>
      <c r="AE280" s="278"/>
    </row>
    <row r="281" spans="1:31" ht="15" customHeight="1" x14ac:dyDescent="0.25">
      <c r="A281" s="142">
        <f t="shared" si="65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68"/>
        <v>804</v>
      </c>
      <c r="H281" s="97">
        <f t="shared" si="69"/>
        <v>2088.7919999999999</v>
      </c>
      <c r="I281" s="10">
        <v>1</v>
      </c>
      <c r="J281" s="11">
        <v>726</v>
      </c>
      <c r="K281" s="11">
        <f t="shared" si="70"/>
        <v>726</v>
      </c>
      <c r="L281" s="102">
        <f t="shared" si="71"/>
        <v>1886.1479999999999</v>
      </c>
      <c r="M281" s="12">
        <v>231</v>
      </c>
      <c r="N281" s="97">
        <f t="shared" si="72"/>
        <v>600.13800000000003</v>
      </c>
      <c r="O281" s="20">
        <v>87.5</v>
      </c>
      <c r="P281" s="13">
        <v>97.9</v>
      </c>
      <c r="Q281" s="11">
        <v>97</v>
      </c>
      <c r="R281" s="11">
        <f t="shared" si="73"/>
        <v>107.21649484536088</v>
      </c>
      <c r="S281" s="97">
        <f t="shared" si="66"/>
        <v>278.54845360824754</v>
      </c>
      <c r="T281" s="10">
        <v>1</v>
      </c>
      <c r="U281" s="13">
        <v>2.2999999999999998</v>
      </c>
      <c r="V281" s="13">
        <f t="shared" si="74"/>
        <v>2.2999999999999998</v>
      </c>
      <c r="W281" s="97">
        <f t="shared" si="75"/>
        <v>5.9753999999999996</v>
      </c>
      <c r="X281" s="131"/>
      <c r="Y281" s="13">
        <v>1.4</v>
      </c>
      <c r="Z281" s="97">
        <f t="shared" si="64"/>
        <v>3.6372</v>
      </c>
      <c r="AA281" s="286">
        <f t="shared" si="67"/>
        <v>3.6372</v>
      </c>
      <c r="AB281" s="278"/>
      <c r="AE281" s="278"/>
    </row>
    <row r="282" spans="1:31" ht="15" customHeight="1" x14ac:dyDescent="0.25">
      <c r="A282" s="142">
        <f t="shared" si="65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68"/>
        <v>466</v>
      </c>
      <c r="H282" s="97">
        <f t="shared" si="69"/>
        <v>1276.374</v>
      </c>
      <c r="I282" s="10">
        <v>1</v>
      </c>
      <c r="J282" s="11">
        <v>384</v>
      </c>
      <c r="K282" s="11">
        <f t="shared" si="70"/>
        <v>384</v>
      </c>
      <c r="L282" s="102">
        <f t="shared" si="71"/>
        <v>1051.7760000000001</v>
      </c>
      <c r="M282" s="12">
        <v>125</v>
      </c>
      <c r="N282" s="97">
        <f t="shared" si="72"/>
        <v>342.375</v>
      </c>
      <c r="O282" s="20">
        <v>91.6</v>
      </c>
      <c r="P282" s="13">
        <v>99.5</v>
      </c>
      <c r="Q282" s="11">
        <v>46</v>
      </c>
      <c r="R282" s="11">
        <f t="shared" si="73"/>
        <v>171.73913043478274</v>
      </c>
      <c r="S282" s="97">
        <f t="shared" si="66"/>
        <v>470.39347826086993</v>
      </c>
      <c r="T282" s="10">
        <v>1</v>
      </c>
      <c r="U282" s="13">
        <v>1.8</v>
      </c>
      <c r="V282" s="13">
        <f t="shared" si="74"/>
        <v>1.8</v>
      </c>
      <c r="W282" s="97">
        <f t="shared" si="75"/>
        <v>4.9302000000000001</v>
      </c>
      <c r="X282" s="131" t="s">
        <v>54</v>
      </c>
      <c r="Y282" s="13">
        <v>2</v>
      </c>
      <c r="Z282" s="97">
        <f t="shared" si="64"/>
        <v>0.91100000000000003</v>
      </c>
      <c r="AA282" s="286">
        <f t="shared" si="67"/>
        <v>5.4779999999999998</v>
      </c>
      <c r="AB282" s="278"/>
      <c r="AE282" s="278"/>
    </row>
    <row r="283" spans="1:31" ht="15" customHeight="1" x14ac:dyDescent="0.25">
      <c r="A283" s="142">
        <f t="shared" si="65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68"/>
        <v>467</v>
      </c>
      <c r="H283" s="97">
        <f t="shared" si="69"/>
        <v>1069.8969999999999</v>
      </c>
      <c r="I283" s="10">
        <v>1</v>
      </c>
      <c r="J283" s="11">
        <v>452</v>
      </c>
      <c r="K283" s="11">
        <f t="shared" si="70"/>
        <v>452</v>
      </c>
      <c r="L283" s="102">
        <f t="shared" si="71"/>
        <v>1035.5319999999999</v>
      </c>
      <c r="M283" s="12">
        <v>150</v>
      </c>
      <c r="N283" s="97">
        <f t="shared" si="72"/>
        <v>343.65</v>
      </c>
      <c r="O283" s="20">
        <v>88.5</v>
      </c>
      <c r="P283" s="13">
        <v>95.6</v>
      </c>
      <c r="Q283" s="11">
        <v>100</v>
      </c>
      <c r="R283" s="11">
        <f t="shared" si="73"/>
        <v>70.999999999999943</v>
      </c>
      <c r="S283" s="97">
        <f t="shared" si="66"/>
        <v>162.66099999999989</v>
      </c>
      <c r="T283" s="10">
        <v>1</v>
      </c>
      <c r="U283" s="13">
        <v>1.1000000000000001</v>
      </c>
      <c r="V283" s="13">
        <f t="shared" si="74"/>
        <v>1.1000000000000001</v>
      </c>
      <c r="W283" s="97">
        <f t="shared" si="75"/>
        <v>2.5201000000000002</v>
      </c>
      <c r="X283" s="131"/>
      <c r="Y283" s="13">
        <v>1.8</v>
      </c>
      <c r="Z283" s="97">
        <f t="shared" si="64"/>
        <v>4.1238000000000001</v>
      </c>
      <c r="AA283" s="286">
        <f t="shared" si="67"/>
        <v>4.1238000000000001</v>
      </c>
      <c r="AB283" s="278"/>
      <c r="AE283" s="278"/>
    </row>
    <row r="284" spans="1:31" ht="15" customHeight="1" x14ac:dyDescent="0.25">
      <c r="A284" s="142">
        <f t="shared" si="65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68"/>
        <v>1080</v>
      </c>
      <c r="H284" s="97">
        <f t="shared" si="69"/>
        <v>3255.12</v>
      </c>
      <c r="I284" s="10">
        <v>2</v>
      </c>
      <c r="J284" s="11">
        <v>535</v>
      </c>
      <c r="K284" s="11">
        <f t="shared" si="70"/>
        <v>1070</v>
      </c>
      <c r="L284" s="102">
        <f t="shared" si="71"/>
        <v>3224.98</v>
      </c>
      <c r="M284" s="12">
        <v>343</v>
      </c>
      <c r="N284" s="97">
        <f t="shared" si="72"/>
        <v>1033.8019999999999</v>
      </c>
      <c r="O284" s="20">
        <v>89.1</v>
      </c>
      <c r="P284" s="13">
        <v>98.7</v>
      </c>
      <c r="Q284" s="11">
        <v>97</v>
      </c>
      <c r="R284" s="11">
        <f t="shared" si="73"/>
        <v>98.969072164948543</v>
      </c>
      <c r="S284" s="97">
        <f t="shared" si="66"/>
        <v>298.29278350515489</v>
      </c>
      <c r="T284" s="10">
        <v>1</v>
      </c>
      <c r="U284" s="13">
        <v>1.9</v>
      </c>
      <c r="V284" s="13">
        <f t="shared" si="74"/>
        <v>1.9</v>
      </c>
      <c r="W284" s="97">
        <f t="shared" si="75"/>
        <v>5.7265999999999995</v>
      </c>
      <c r="X284" s="131"/>
      <c r="Y284" s="13">
        <v>1.6</v>
      </c>
      <c r="Z284" s="97">
        <f t="shared" si="64"/>
        <v>4.8224000000000009</v>
      </c>
      <c r="AA284" s="286">
        <f t="shared" si="67"/>
        <v>4.8224000000000009</v>
      </c>
      <c r="AB284" s="278"/>
      <c r="AE284" s="278"/>
    </row>
    <row r="285" spans="1:31" ht="15" customHeight="1" x14ac:dyDescent="0.25">
      <c r="A285" s="142">
        <f t="shared" si="65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68"/>
        <v>496</v>
      </c>
      <c r="H285" s="97">
        <f t="shared" si="69"/>
        <v>1372.9280000000001</v>
      </c>
      <c r="I285" s="10">
        <v>1</v>
      </c>
      <c r="J285" s="11">
        <v>388</v>
      </c>
      <c r="K285" s="11">
        <f t="shared" si="70"/>
        <v>388</v>
      </c>
      <c r="L285" s="102">
        <f t="shared" si="71"/>
        <v>1073.9839999999999</v>
      </c>
      <c r="M285" s="12">
        <v>135</v>
      </c>
      <c r="N285" s="97">
        <f t="shared" si="72"/>
        <v>373.68</v>
      </c>
      <c r="O285" s="20">
        <v>91</v>
      </c>
      <c r="P285" s="13">
        <v>101.4</v>
      </c>
      <c r="Q285" s="11">
        <v>100</v>
      </c>
      <c r="R285" s="11">
        <f t="shared" si="73"/>
        <v>104.00000000000006</v>
      </c>
      <c r="S285" s="97">
        <f t="shared" si="66"/>
        <v>287.87200000000018</v>
      </c>
      <c r="T285" s="10">
        <v>1</v>
      </c>
      <c r="U285" s="13">
        <v>2</v>
      </c>
      <c r="V285" s="13">
        <f t="shared" si="74"/>
        <v>2</v>
      </c>
      <c r="W285" s="97">
        <f t="shared" si="75"/>
        <v>5.5359999999999996</v>
      </c>
      <c r="X285" s="131"/>
      <c r="Y285" s="13">
        <v>1.2</v>
      </c>
      <c r="Z285" s="97">
        <f t="shared" si="64"/>
        <v>3.3216000000000001</v>
      </c>
      <c r="AA285" s="286">
        <f t="shared" si="67"/>
        <v>3.3216000000000001</v>
      </c>
      <c r="AB285" s="278"/>
      <c r="AE285" s="278"/>
    </row>
    <row r="286" spans="1:31" s="232" customFormat="1" ht="15" customHeight="1" x14ac:dyDescent="0.25">
      <c r="A286" s="142">
        <f t="shared" si="65"/>
        <v>43008</v>
      </c>
      <c r="B286" s="236">
        <v>2391</v>
      </c>
      <c r="C286" s="222">
        <v>25.39</v>
      </c>
      <c r="D286" s="223">
        <v>8.1</v>
      </c>
      <c r="E286" s="224">
        <v>1</v>
      </c>
      <c r="F286" s="225">
        <v>518</v>
      </c>
      <c r="G286" s="226">
        <f t="shared" si="68"/>
        <v>518</v>
      </c>
      <c r="H286" s="227">
        <f t="shared" si="69"/>
        <v>1238.538</v>
      </c>
      <c r="I286" s="224">
        <v>1</v>
      </c>
      <c r="J286" s="225">
        <v>397</v>
      </c>
      <c r="K286" s="225">
        <f t="shared" si="70"/>
        <v>397</v>
      </c>
      <c r="L286" s="228">
        <f t="shared" si="71"/>
        <v>949.22699999999998</v>
      </c>
      <c r="M286" s="229">
        <v>148</v>
      </c>
      <c r="N286" s="227">
        <f t="shared" si="72"/>
        <v>353.86799999999999</v>
      </c>
      <c r="O286" s="230">
        <v>88.4</v>
      </c>
      <c r="P286" s="226">
        <v>100.2</v>
      </c>
      <c r="Q286" s="225">
        <v>99</v>
      </c>
      <c r="R286" s="225">
        <f t="shared" si="73"/>
        <v>119.19191919191915</v>
      </c>
      <c r="S286" s="227">
        <f t="shared" si="66"/>
        <v>284.98787878787874</v>
      </c>
      <c r="T286" s="224">
        <v>1</v>
      </c>
      <c r="U286" s="226">
        <v>2</v>
      </c>
      <c r="V286" s="226">
        <f t="shared" si="74"/>
        <v>2</v>
      </c>
      <c r="W286" s="227">
        <f t="shared" si="75"/>
        <v>4.782</v>
      </c>
      <c r="X286" s="231"/>
      <c r="Y286" s="226">
        <v>1.5</v>
      </c>
      <c r="Z286" s="97">
        <f t="shared" si="64"/>
        <v>3.5865</v>
      </c>
      <c r="AA286" s="286">
        <f t="shared" si="67"/>
        <v>3.5865</v>
      </c>
      <c r="AB286" s="278"/>
      <c r="AE286" s="278"/>
    </row>
    <row r="287" spans="1:31" ht="15" customHeight="1" x14ac:dyDescent="0.25">
      <c r="A287" s="142">
        <f t="shared" si="65"/>
        <v>43009</v>
      </c>
      <c r="B287" s="132">
        <v>1189</v>
      </c>
      <c r="C287" s="28">
        <v>21.21</v>
      </c>
      <c r="D287" s="206">
        <v>8.2899999999999991</v>
      </c>
      <c r="E287" s="207">
        <v>1</v>
      </c>
      <c r="F287" s="208">
        <v>167</v>
      </c>
      <c r="G287" s="209">
        <f t="shared" si="68"/>
        <v>167</v>
      </c>
      <c r="H287" s="97">
        <f t="shared" si="69"/>
        <v>198.56299999999999</v>
      </c>
      <c r="I287" s="207">
        <v>1</v>
      </c>
      <c r="J287" s="208">
        <v>96.4</v>
      </c>
      <c r="K287" s="208">
        <f t="shared" si="70"/>
        <v>96.4</v>
      </c>
      <c r="L287" s="210">
        <f t="shared" si="71"/>
        <v>114.61960000000001</v>
      </c>
      <c r="M287" s="12">
        <v>36</v>
      </c>
      <c r="N287" s="97">
        <f t="shared" si="72"/>
        <v>42.804000000000002</v>
      </c>
      <c r="O287" s="211">
        <v>89</v>
      </c>
      <c r="P287" s="209">
        <v>95</v>
      </c>
      <c r="Q287" s="208">
        <v>100</v>
      </c>
      <c r="R287" s="208">
        <f t="shared" si="73"/>
        <v>60</v>
      </c>
      <c r="S287" s="97">
        <f t="shared" si="66"/>
        <v>71.34</v>
      </c>
      <c r="T287" s="207">
        <v>1</v>
      </c>
      <c r="U287" s="209">
        <v>11</v>
      </c>
      <c r="V287" s="209">
        <f t="shared" si="74"/>
        <v>11</v>
      </c>
      <c r="W287" s="97">
        <f t="shared" si="75"/>
        <v>13.079000000000001</v>
      </c>
      <c r="X287" s="131"/>
      <c r="Y287" s="209">
        <v>0.3</v>
      </c>
      <c r="Z287" s="97">
        <f t="shared" si="64"/>
        <v>0.35669999999999996</v>
      </c>
      <c r="AA287" s="286">
        <f t="shared" si="67"/>
        <v>0.35669999999999996</v>
      </c>
      <c r="AB287" s="278"/>
      <c r="AE287" s="278"/>
    </row>
    <row r="288" spans="1:31" ht="15" customHeight="1" x14ac:dyDescent="0.25">
      <c r="A288" s="142">
        <f t="shared" si="65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68"/>
        <v>595</v>
      </c>
      <c r="H288" s="97">
        <f t="shared" si="69"/>
        <v>1571.99</v>
      </c>
      <c r="I288" s="10">
        <v>1</v>
      </c>
      <c r="J288" s="11">
        <v>479</v>
      </c>
      <c r="K288" s="11">
        <f t="shared" si="70"/>
        <v>479</v>
      </c>
      <c r="L288" s="102">
        <f t="shared" si="71"/>
        <v>1265.518</v>
      </c>
      <c r="M288" s="12">
        <v>186</v>
      </c>
      <c r="N288" s="97">
        <f t="shared" si="72"/>
        <v>491.41199999999998</v>
      </c>
      <c r="O288" s="20">
        <v>89.4</v>
      </c>
      <c r="P288" s="13">
        <v>99</v>
      </c>
      <c r="Q288" s="11">
        <v>95</v>
      </c>
      <c r="R288" s="11">
        <f t="shared" si="73"/>
        <v>101.05263157894731</v>
      </c>
      <c r="S288" s="97">
        <f t="shared" si="66"/>
        <v>266.98105263157879</v>
      </c>
      <c r="T288" s="10">
        <v>1</v>
      </c>
      <c r="U288" s="13">
        <v>2.4</v>
      </c>
      <c r="V288" s="13">
        <f t="shared" si="74"/>
        <v>2.4</v>
      </c>
      <c r="W288" s="97">
        <f t="shared" si="75"/>
        <v>6.3407999999999998</v>
      </c>
      <c r="X288" s="131"/>
      <c r="Y288" s="13">
        <v>9.1</v>
      </c>
      <c r="Z288" s="97">
        <f t="shared" si="64"/>
        <v>24.042200000000001</v>
      </c>
      <c r="AA288" s="286">
        <f t="shared" si="67"/>
        <v>24.042200000000001</v>
      </c>
      <c r="AB288" s="278"/>
      <c r="AE288" s="278"/>
    </row>
    <row r="289" spans="1:31" ht="15" customHeight="1" x14ac:dyDescent="0.25">
      <c r="A289" s="142">
        <f t="shared" si="65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68"/>
        <v>963</v>
      </c>
      <c r="H289" s="97">
        <f t="shared" si="69"/>
        <v>2956.41</v>
      </c>
      <c r="I289" s="10">
        <v>1</v>
      </c>
      <c r="J289" s="11">
        <v>772</v>
      </c>
      <c r="K289" s="11">
        <f t="shared" si="70"/>
        <v>772</v>
      </c>
      <c r="L289" s="102">
        <f t="shared" si="71"/>
        <v>2370.04</v>
      </c>
      <c r="M289" s="12">
        <v>206</v>
      </c>
      <c r="N289" s="97">
        <f t="shared" si="72"/>
        <v>632.41999999999996</v>
      </c>
      <c r="O289" s="20">
        <v>92.9</v>
      </c>
      <c r="P289" s="13">
        <v>106.7</v>
      </c>
      <c r="Q289" s="11">
        <v>90</v>
      </c>
      <c r="R289" s="11">
        <f t="shared" si="73"/>
        <v>153.33333333333329</v>
      </c>
      <c r="S289" s="97">
        <f t="shared" si="66"/>
        <v>470.73333333333318</v>
      </c>
      <c r="T289" s="10">
        <v>1</v>
      </c>
      <c r="U289" s="13">
        <v>2.9</v>
      </c>
      <c r="V289" s="13">
        <f t="shared" si="74"/>
        <v>2.9</v>
      </c>
      <c r="W289" s="97">
        <f t="shared" si="75"/>
        <v>8.9030000000000005</v>
      </c>
      <c r="X289" s="131"/>
      <c r="Y289" s="13">
        <v>1.2</v>
      </c>
      <c r="Z289" s="97">
        <f t="shared" si="64"/>
        <v>3.6840000000000002</v>
      </c>
      <c r="AA289" s="286">
        <f t="shared" si="67"/>
        <v>3.6840000000000002</v>
      </c>
      <c r="AB289" s="278"/>
      <c r="AE289" s="278"/>
    </row>
    <row r="290" spans="1:31" ht="15" customHeight="1" x14ac:dyDescent="0.25">
      <c r="A290" s="142">
        <f t="shared" si="65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68"/>
        <v>949</v>
      </c>
      <c r="H290" s="97">
        <f t="shared" si="69"/>
        <v>2216.864</v>
      </c>
      <c r="I290" s="10">
        <v>1</v>
      </c>
      <c r="J290" s="11">
        <v>895</v>
      </c>
      <c r="K290" s="11">
        <f t="shared" si="70"/>
        <v>895</v>
      </c>
      <c r="L290" s="102">
        <f t="shared" si="71"/>
        <v>2090.7199999999998</v>
      </c>
      <c r="M290" s="12">
        <v>268</v>
      </c>
      <c r="N290" s="97">
        <f t="shared" si="72"/>
        <v>626.048</v>
      </c>
      <c r="O290" s="20">
        <v>92.6</v>
      </c>
      <c r="P290" s="13">
        <v>102.1</v>
      </c>
      <c r="Q290" s="11">
        <v>94</v>
      </c>
      <c r="R290" s="11">
        <f t="shared" si="73"/>
        <v>101.06382978723404</v>
      </c>
      <c r="S290" s="97">
        <f t="shared" si="66"/>
        <v>236.08510638297872</v>
      </c>
      <c r="T290" s="10">
        <v>1</v>
      </c>
      <c r="U290" s="13">
        <v>2.2999999999999998</v>
      </c>
      <c r="V290" s="13">
        <f t="shared" si="74"/>
        <v>2.2999999999999998</v>
      </c>
      <c r="W290" s="97">
        <f t="shared" si="75"/>
        <v>5.3727999999999989</v>
      </c>
      <c r="X290" s="131"/>
      <c r="Y290" s="13">
        <v>1.4</v>
      </c>
      <c r="Z290" s="97">
        <f t="shared" si="64"/>
        <v>3.2703999999999995</v>
      </c>
      <c r="AA290" s="286">
        <f t="shared" si="67"/>
        <v>3.2703999999999995</v>
      </c>
      <c r="AB290" s="278"/>
      <c r="AE290" s="278"/>
    </row>
    <row r="291" spans="1:31" ht="15" customHeight="1" x14ac:dyDescent="0.25">
      <c r="A291" s="142">
        <f t="shared" si="65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68"/>
        <v>511</v>
      </c>
      <c r="H291" s="97">
        <f t="shared" si="69"/>
        <v>1483.433</v>
      </c>
      <c r="I291" s="10">
        <v>1</v>
      </c>
      <c r="J291" s="11">
        <v>453</v>
      </c>
      <c r="K291" s="11">
        <f t="shared" si="70"/>
        <v>453</v>
      </c>
      <c r="L291" s="102">
        <f t="shared" si="71"/>
        <v>1315.059</v>
      </c>
      <c r="M291" s="12">
        <v>133</v>
      </c>
      <c r="N291" s="97">
        <f t="shared" si="72"/>
        <v>386.09899999999999</v>
      </c>
      <c r="O291" s="20">
        <v>89.5</v>
      </c>
      <c r="P291" s="13">
        <v>97.8</v>
      </c>
      <c r="Q291" s="11">
        <v>91</v>
      </c>
      <c r="R291" s="11">
        <f t="shared" si="73"/>
        <v>91.208791208791169</v>
      </c>
      <c r="S291" s="97">
        <f t="shared" si="66"/>
        <v>264.7791208791208</v>
      </c>
      <c r="T291" s="10">
        <v>1</v>
      </c>
      <c r="U291" s="13">
        <v>1.7</v>
      </c>
      <c r="V291" s="13">
        <f t="shared" si="74"/>
        <v>1.7</v>
      </c>
      <c r="W291" s="97">
        <f t="shared" si="75"/>
        <v>4.9350999999999994</v>
      </c>
      <c r="X291" s="131"/>
      <c r="Y291" s="13">
        <v>1.5</v>
      </c>
      <c r="Z291" s="97">
        <f t="shared" si="64"/>
        <v>4.3544999999999998</v>
      </c>
      <c r="AA291" s="286">
        <f t="shared" si="67"/>
        <v>4.3544999999999998</v>
      </c>
      <c r="AB291" s="278"/>
      <c r="AE291" s="278"/>
    </row>
    <row r="292" spans="1:31" ht="15" customHeight="1" x14ac:dyDescent="0.25">
      <c r="A292" s="142">
        <f t="shared" si="65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68"/>
        <v>824</v>
      </c>
      <c r="H292" s="97">
        <f t="shared" si="69"/>
        <v>2042.6959999999999</v>
      </c>
      <c r="I292" s="10">
        <v>1</v>
      </c>
      <c r="J292" s="11">
        <v>743</v>
      </c>
      <c r="K292" s="11">
        <f t="shared" si="70"/>
        <v>743</v>
      </c>
      <c r="L292" s="102">
        <f t="shared" si="71"/>
        <v>1841.8969999999999</v>
      </c>
      <c r="M292" s="12">
        <v>228</v>
      </c>
      <c r="N292" s="97">
        <f t="shared" si="72"/>
        <v>565.21199999999999</v>
      </c>
      <c r="O292" s="20">
        <v>95.4</v>
      </c>
      <c r="P292" s="13">
        <v>100.7</v>
      </c>
      <c r="Q292" s="11">
        <v>75</v>
      </c>
      <c r="R292" s="11">
        <f t="shared" si="73"/>
        <v>70.666666666666629</v>
      </c>
      <c r="S292" s="97">
        <f t="shared" si="66"/>
        <v>175.18266666666656</v>
      </c>
      <c r="T292" s="10">
        <v>1</v>
      </c>
      <c r="U292" s="13">
        <v>1.4</v>
      </c>
      <c r="V292" s="13">
        <f t="shared" si="74"/>
        <v>1.4</v>
      </c>
      <c r="W292" s="97">
        <f t="shared" si="75"/>
        <v>3.4706000000000001</v>
      </c>
      <c r="X292" s="131" t="s">
        <v>54</v>
      </c>
      <c r="Y292" s="13">
        <v>2</v>
      </c>
      <c r="Z292" s="97">
        <f t="shared" si="64"/>
        <v>0.91100000000000003</v>
      </c>
      <c r="AA292" s="286">
        <f t="shared" si="67"/>
        <v>4.9580000000000002</v>
      </c>
      <c r="AB292" s="278"/>
      <c r="AE292" s="278"/>
    </row>
    <row r="293" spans="1:31" ht="15" customHeight="1" x14ac:dyDescent="0.25">
      <c r="A293" s="142">
        <f t="shared" si="65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68"/>
        <v>487</v>
      </c>
      <c r="H293" s="97">
        <f t="shared" si="69"/>
        <v>856.14599999999996</v>
      </c>
      <c r="I293" s="10">
        <v>1</v>
      </c>
      <c r="J293" s="11">
        <v>411</v>
      </c>
      <c r="K293" s="11">
        <f t="shared" si="70"/>
        <v>411</v>
      </c>
      <c r="L293" s="102">
        <f t="shared" si="71"/>
        <v>722.53800000000001</v>
      </c>
      <c r="M293" s="12">
        <v>130</v>
      </c>
      <c r="N293" s="97">
        <f t="shared" si="72"/>
        <v>228.54</v>
      </c>
      <c r="O293" s="20">
        <v>92.3</v>
      </c>
      <c r="P293" s="13">
        <v>99.1</v>
      </c>
      <c r="Q293" s="11">
        <v>100</v>
      </c>
      <c r="R293" s="11">
        <f t="shared" si="73"/>
        <v>67.999999999999972</v>
      </c>
      <c r="S293" s="97">
        <f t="shared" si="66"/>
        <v>119.54399999999995</v>
      </c>
      <c r="T293" s="10">
        <v>1</v>
      </c>
      <c r="U293" s="13">
        <v>1.5</v>
      </c>
      <c r="V293" s="13">
        <f t="shared" si="74"/>
        <v>1.5</v>
      </c>
      <c r="W293" s="97">
        <f t="shared" si="75"/>
        <v>2.637</v>
      </c>
      <c r="X293" s="131" t="s">
        <v>54</v>
      </c>
      <c r="Y293" s="13">
        <v>2</v>
      </c>
      <c r="Z293" s="97">
        <f t="shared" si="64"/>
        <v>0.91100000000000003</v>
      </c>
      <c r="AA293" s="286">
        <f t="shared" si="67"/>
        <v>3.516</v>
      </c>
      <c r="AB293" s="278"/>
      <c r="AE293" s="278"/>
    </row>
    <row r="294" spans="1:31" ht="15" customHeight="1" x14ac:dyDescent="0.25">
      <c r="A294" s="142">
        <f t="shared" si="65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68"/>
        <v>238</v>
      </c>
      <c r="H294" s="97">
        <f t="shared" si="69"/>
        <v>249.18600000000001</v>
      </c>
      <c r="I294" s="10">
        <v>1</v>
      </c>
      <c r="J294" s="11">
        <v>170</v>
      </c>
      <c r="K294" s="11">
        <f t="shared" si="70"/>
        <v>170</v>
      </c>
      <c r="L294" s="102">
        <f t="shared" si="71"/>
        <v>177.99</v>
      </c>
      <c r="M294" s="12">
        <v>49</v>
      </c>
      <c r="N294" s="97">
        <f t="shared" si="72"/>
        <v>51.302999999999997</v>
      </c>
      <c r="O294" s="20">
        <v>88.1</v>
      </c>
      <c r="P294" s="13">
        <v>93.6</v>
      </c>
      <c r="Q294" s="11">
        <v>100</v>
      </c>
      <c r="R294" s="11">
        <f t="shared" si="73"/>
        <v>55</v>
      </c>
      <c r="S294" s="97">
        <f t="shared" si="66"/>
        <v>57.585000000000001</v>
      </c>
      <c r="T294" s="10">
        <v>1</v>
      </c>
      <c r="U294" s="13">
        <v>1.1000000000000001</v>
      </c>
      <c r="V294" s="13">
        <f t="shared" si="74"/>
        <v>1.1000000000000001</v>
      </c>
      <c r="W294" s="97">
        <f t="shared" si="75"/>
        <v>1.1516999999999999</v>
      </c>
      <c r="X294" s="131" t="s">
        <v>54</v>
      </c>
      <c r="Y294" s="13">
        <v>1</v>
      </c>
      <c r="Z294" s="97">
        <f t="shared" si="64"/>
        <v>0.45550000000000002</v>
      </c>
      <c r="AA294" s="286">
        <f t="shared" si="67"/>
        <v>1.0469999999999999</v>
      </c>
      <c r="AB294" s="278"/>
      <c r="AE294" s="278"/>
    </row>
    <row r="295" spans="1:31" ht="15" customHeight="1" x14ac:dyDescent="0.25">
      <c r="A295" s="142">
        <f t="shared" si="65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68"/>
        <v>743</v>
      </c>
      <c r="H295" s="97">
        <f t="shared" si="69"/>
        <v>1858.9860000000001</v>
      </c>
      <c r="I295" s="10">
        <v>1</v>
      </c>
      <c r="J295" s="11">
        <v>643</v>
      </c>
      <c r="K295" s="11">
        <f t="shared" si="70"/>
        <v>643</v>
      </c>
      <c r="L295" s="102">
        <f t="shared" si="71"/>
        <v>1608.7860000000001</v>
      </c>
      <c r="M295" s="12">
        <v>210</v>
      </c>
      <c r="N295" s="97">
        <f t="shared" si="72"/>
        <v>525.41999999999996</v>
      </c>
      <c r="O295" s="20">
        <v>94.2</v>
      </c>
      <c r="P295" s="13">
        <v>102.4</v>
      </c>
      <c r="Q295" s="11">
        <v>95</v>
      </c>
      <c r="R295" s="11">
        <f t="shared" si="73"/>
        <v>86.315789473684248</v>
      </c>
      <c r="S295" s="97">
        <f t="shared" si="66"/>
        <v>215.96210526315798</v>
      </c>
      <c r="T295" s="10">
        <v>1</v>
      </c>
      <c r="U295" s="13">
        <v>2.2999999999999998</v>
      </c>
      <c r="V295" s="13">
        <f t="shared" si="74"/>
        <v>2.2999999999999998</v>
      </c>
      <c r="W295" s="97">
        <f t="shared" si="75"/>
        <v>5.754599999999999</v>
      </c>
      <c r="X295" s="131"/>
      <c r="Y295" s="13">
        <v>0.7</v>
      </c>
      <c r="Z295" s="97">
        <f t="shared" si="64"/>
        <v>1.7513999999999998</v>
      </c>
      <c r="AA295" s="286">
        <f t="shared" si="67"/>
        <v>1.7513999999999998</v>
      </c>
      <c r="AB295" s="278"/>
      <c r="AE295" s="278"/>
    </row>
    <row r="296" spans="1:31" ht="15" customHeight="1" x14ac:dyDescent="0.25">
      <c r="A296" s="142">
        <f t="shared" si="65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68"/>
        <v>867</v>
      </c>
      <c r="H296" s="97">
        <f t="shared" si="69"/>
        <v>2091.2040000000002</v>
      </c>
      <c r="I296" s="10">
        <v>1</v>
      </c>
      <c r="J296" s="11">
        <v>778</v>
      </c>
      <c r="K296" s="11">
        <f t="shared" si="70"/>
        <v>778</v>
      </c>
      <c r="L296" s="102">
        <f t="shared" si="71"/>
        <v>1876.5360000000001</v>
      </c>
      <c r="M296" s="12">
        <v>226</v>
      </c>
      <c r="N296" s="97">
        <f t="shared" si="72"/>
        <v>545.11199999999997</v>
      </c>
      <c r="O296" s="20">
        <v>89.3</v>
      </c>
      <c r="P296" s="13">
        <v>103.8</v>
      </c>
      <c r="Q296" s="11">
        <v>90</v>
      </c>
      <c r="R296" s="11">
        <f t="shared" si="73"/>
        <v>161.11111111111111</v>
      </c>
      <c r="S296" s="97">
        <f t="shared" si="66"/>
        <v>388.6</v>
      </c>
      <c r="T296" s="10">
        <v>1</v>
      </c>
      <c r="U296" s="13">
        <v>2.5</v>
      </c>
      <c r="V296" s="13">
        <f t="shared" si="74"/>
        <v>2.5</v>
      </c>
      <c r="W296" s="97">
        <f t="shared" si="75"/>
        <v>6.03</v>
      </c>
      <c r="X296" s="131"/>
      <c r="Y296" s="13">
        <v>1.2</v>
      </c>
      <c r="Z296" s="97">
        <f t="shared" si="64"/>
        <v>2.8944000000000001</v>
      </c>
      <c r="AA296" s="286">
        <f t="shared" si="67"/>
        <v>2.8944000000000001</v>
      </c>
      <c r="AB296" s="278"/>
      <c r="AE296" s="278"/>
    </row>
    <row r="297" spans="1:31" ht="15" customHeight="1" x14ac:dyDescent="0.25">
      <c r="A297" s="142">
        <f t="shared" si="65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68"/>
        <v>653</v>
      </c>
      <c r="H297" s="97">
        <f t="shared" si="69"/>
        <v>1693.8820000000001</v>
      </c>
      <c r="I297" s="10">
        <v>1</v>
      </c>
      <c r="J297" s="11">
        <v>559</v>
      </c>
      <c r="K297" s="11">
        <f t="shared" si="70"/>
        <v>559</v>
      </c>
      <c r="L297" s="102">
        <f t="shared" si="71"/>
        <v>1450.046</v>
      </c>
      <c r="M297" s="12">
        <v>189</v>
      </c>
      <c r="N297" s="97">
        <f t="shared" si="72"/>
        <v>490.26600000000002</v>
      </c>
      <c r="O297" s="20">
        <v>88.9</v>
      </c>
      <c r="P297" s="13">
        <v>101.3</v>
      </c>
      <c r="Q297" s="11">
        <v>100</v>
      </c>
      <c r="R297" s="11">
        <f t="shared" si="73"/>
        <v>123.99999999999991</v>
      </c>
      <c r="S297" s="97">
        <f t="shared" si="66"/>
        <v>321.65599999999978</v>
      </c>
      <c r="T297" s="10">
        <v>1</v>
      </c>
      <c r="U297" s="13">
        <v>2.2000000000000002</v>
      </c>
      <c r="V297" s="13">
        <f t="shared" si="74"/>
        <v>2.2000000000000002</v>
      </c>
      <c r="W297" s="97">
        <f t="shared" si="75"/>
        <v>5.7068000000000003</v>
      </c>
      <c r="X297" s="131" t="s">
        <v>54</v>
      </c>
      <c r="Y297" s="13">
        <v>2</v>
      </c>
      <c r="Z297" s="97">
        <f t="shared" si="64"/>
        <v>0.91100000000000003</v>
      </c>
      <c r="AA297" s="286">
        <f t="shared" si="67"/>
        <v>5.1879999999999997</v>
      </c>
      <c r="AB297" s="278"/>
      <c r="AE297" s="278"/>
    </row>
    <row r="298" spans="1:31" ht="15" customHeight="1" x14ac:dyDescent="0.25">
      <c r="A298" s="142">
        <f t="shared" si="65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68"/>
        <v>825</v>
      </c>
      <c r="H298" s="97">
        <f t="shared" si="69"/>
        <v>2042.7</v>
      </c>
      <c r="I298" s="10">
        <v>1</v>
      </c>
      <c r="J298" s="11">
        <v>714</v>
      </c>
      <c r="K298" s="11">
        <f t="shared" si="70"/>
        <v>714</v>
      </c>
      <c r="L298" s="102">
        <f t="shared" si="71"/>
        <v>1767.864</v>
      </c>
      <c r="M298" s="12">
        <v>204</v>
      </c>
      <c r="N298" s="97">
        <f t="shared" si="72"/>
        <v>505.10399999999998</v>
      </c>
      <c r="O298" s="20">
        <v>86.5</v>
      </c>
      <c r="P298" s="13">
        <v>101.6</v>
      </c>
      <c r="Q298" s="11">
        <v>91</v>
      </c>
      <c r="R298" s="11">
        <f t="shared" si="73"/>
        <v>165.93406593406587</v>
      </c>
      <c r="S298" s="97">
        <f t="shared" si="66"/>
        <v>410.85274725274706</v>
      </c>
      <c r="T298" s="10">
        <v>1</v>
      </c>
      <c r="U298" s="13">
        <v>2.6</v>
      </c>
      <c r="V298" s="13">
        <f t="shared" si="74"/>
        <v>2.6</v>
      </c>
      <c r="W298" s="97">
        <f t="shared" si="75"/>
        <v>6.4376000000000007</v>
      </c>
      <c r="X298" s="131" t="s">
        <v>54</v>
      </c>
      <c r="Y298" s="13">
        <v>1</v>
      </c>
      <c r="Z298" s="97">
        <f t="shared" si="64"/>
        <v>0.45550000000000002</v>
      </c>
      <c r="AA298" s="286">
        <f t="shared" si="67"/>
        <v>2.476</v>
      </c>
      <c r="AB298" s="278"/>
      <c r="AE298" s="278"/>
    </row>
    <row r="299" spans="1:31" ht="15" customHeight="1" x14ac:dyDescent="0.25">
      <c r="A299" s="142">
        <f t="shared" si="65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68"/>
        <v>542</v>
      </c>
      <c r="H299" s="97">
        <f t="shared" si="69"/>
        <v>1382.1</v>
      </c>
      <c r="I299" s="10">
        <v>1</v>
      </c>
      <c r="J299" s="11">
        <v>422</v>
      </c>
      <c r="K299" s="11">
        <f t="shared" si="70"/>
        <v>422</v>
      </c>
      <c r="L299" s="102">
        <f t="shared" si="71"/>
        <v>1076.0999999999999</v>
      </c>
      <c r="M299" s="12">
        <v>151</v>
      </c>
      <c r="N299" s="97">
        <f t="shared" si="72"/>
        <v>385.05</v>
      </c>
      <c r="O299" s="20">
        <v>87.2</v>
      </c>
      <c r="P299" s="13">
        <v>96.6</v>
      </c>
      <c r="Q299" s="11">
        <v>90</v>
      </c>
      <c r="R299" s="11">
        <f t="shared" si="73"/>
        <v>104.44444444444434</v>
      </c>
      <c r="S299" s="97">
        <f t="shared" si="66"/>
        <v>266.33333333333309</v>
      </c>
      <c r="T299" s="10">
        <v>1</v>
      </c>
      <c r="U299" s="13">
        <v>1.6</v>
      </c>
      <c r="V299" s="13">
        <f t="shared" si="74"/>
        <v>1.6</v>
      </c>
      <c r="W299" s="97">
        <f t="shared" si="75"/>
        <v>4.08</v>
      </c>
      <c r="X299" s="131" t="s">
        <v>54</v>
      </c>
      <c r="Y299" s="13">
        <v>1</v>
      </c>
      <c r="Z299" s="97">
        <f t="shared" si="64"/>
        <v>0.45550000000000002</v>
      </c>
      <c r="AA299" s="286">
        <f t="shared" si="67"/>
        <v>2.5499999999999998</v>
      </c>
      <c r="AB299" s="278"/>
      <c r="AE299" s="278"/>
    </row>
    <row r="300" spans="1:31" ht="15" customHeight="1" x14ac:dyDescent="0.25">
      <c r="A300" s="142">
        <f t="shared" si="65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68"/>
        <v>548</v>
      </c>
      <c r="H300" s="97">
        <f t="shared" si="69"/>
        <v>1076.2719999999999</v>
      </c>
      <c r="I300" s="10">
        <v>1</v>
      </c>
      <c r="J300" s="11">
        <v>463</v>
      </c>
      <c r="K300" s="11">
        <f t="shared" si="70"/>
        <v>463</v>
      </c>
      <c r="L300" s="102">
        <f t="shared" si="71"/>
        <v>909.33199999999999</v>
      </c>
      <c r="M300" s="12">
        <v>148</v>
      </c>
      <c r="N300" s="97">
        <f t="shared" si="72"/>
        <v>290.67200000000003</v>
      </c>
      <c r="O300" s="20">
        <v>88.5</v>
      </c>
      <c r="P300" s="13">
        <v>94.8</v>
      </c>
      <c r="Q300" s="11">
        <v>86</v>
      </c>
      <c r="R300" s="11">
        <f t="shared" si="73"/>
        <v>73.255813953488342</v>
      </c>
      <c r="S300" s="97">
        <f t="shared" si="66"/>
        <v>143.87441860465111</v>
      </c>
      <c r="T300" s="10">
        <v>1</v>
      </c>
      <c r="U300" s="13">
        <v>1.1000000000000001</v>
      </c>
      <c r="V300" s="13">
        <f t="shared" si="74"/>
        <v>1.1000000000000001</v>
      </c>
      <c r="W300" s="97">
        <f t="shared" si="75"/>
        <v>2.1604000000000001</v>
      </c>
      <c r="X300" s="131" t="s">
        <v>54</v>
      </c>
      <c r="Y300" s="13">
        <v>2</v>
      </c>
      <c r="Z300" s="97">
        <f t="shared" si="64"/>
        <v>0.91100000000000003</v>
      </c>
      <c r="AA300" s="286">
        <f t="shared" si="67"/>
        <v>3.9279999999999999</v>
      </c>
      <c r="AB300" s="278"/>
      <c r="AE300" s="278"/>
    </row>
    <row r="301" spans="1:31" ht="15" customHeight="1" x14ac:dyDescent="0.25">
      <c r="A301" s="142">
        <f t="shared" si="65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68"/>
        <v>531</v>
      </c>
      <c r="H301" s="97">
        <f t="shared" si="69"/>
        <v>698.79600000000005</v>
      </c>
      <c r="I301" s="10">
        <v>1</v>
      </c>
      <c r="J301" s="11">
        <v>389</v>
      </c>
      <c r="K301" s="11">
        <f t="shared" si="70"/>
        <v>389</v>
      </c>
      <c r="L301" s="102">
        <f t="shared" si="71"/>
        <v>511.92399999999998</v>
      </c>
      <c r="M301" s="12">
        <v>123</v>
      </c>
      <c r="N301" s="97">
        <f t="shared" si="72"/>
        <v>161.86799999999999</v>
      </c>
      <c r="O301" s="20">
        <v>89.9</v>
      </c>
      <c r="P301" s="13">
        <v>100.3</v>
      </c>
      <c r="Q301" s="11">
        <v>98</v>
      </c>
      <c r="R301" s="11">
        <f t="shared" si="73"/>
        <v>106.12244897959174</v>
      </c>
      <c r="S301" s="97">
        <f t="shared" si="66"/>
        <v>139.65714285714273</v>
      </c>
      <c r="T301" s="10">
        <v>1</v>
      </c>
      <c r="U301" s="13">
        <v>1.8</v>
      </c>
      <c r="V301" s="13">
        <f t="shared" si="74"/>
        <v>1.8</v>
      </c>
      <c r="W301" s="97">
        <f t="shared" si="75"/>
        <v>2.3688000000000002</v>
      </c>
      <c r="X301" s="131"/>
      <c r="Y301" s="13">
        <v>0.2</v>
      </c>
      <c r="Z301" s="97">
        <f t="shared" si="64"/>
        <v>0.26319999999999999</v>
      </c>
      <c r="AA301" s="286">
        <f t="shared" si="67"/>
        <v>0.26319999999999999</v>
      </c>
      <c r="AB301" s="278"/>
      <c r="AE301" s="278"/>
    </row>
    <row r="302" spans="1:31" ht="15" customHeight="1" x14ac:dyDescent="0.25">
      <c r="A302" s="142">
        <f t="shared" si="65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68"/>
        <v>864</v>
      </c>
      <c r="H302" s="97">
        <f t="shared" si="69"/>
        <v>2167.7759999999998</v>
      </c>
      <c r="I302" s="10">
        <v>1</v>
      </c>
      <c r="J302" s="11">
        <v>779</v>
      </c>
      <c r="K302" s="11">
        <f t="shared" si="70"/>
        <v>779</v>
      </c>
      <c r="L302" s="102">
        <f t="shared" si="71"/>
        <v>1954.511</v>
      </c>
      <c r="M302" s="12">
        <v>236</v>
      </c>
      <c r="N302" s="97">
        <f t="shared" si="72"/>
        <v>592.12400000000002</v>
      </c>
      <c r="O302" s="20">
        <v>91.5</v>
      </c>
      <c r="P302" s="13">
        <v>100.1</v>
      </c>
      <c r="Q302" s="11">
        <v>85</v>
      </c>
      <c r="R302" s="11">
        <f t="shared" si="73"/>
        <v>101.17647058823523</v>
      </c>
      <c r="S302" s="97">
        <f t="shared" si="66"/>
        <v>253.8517647058822</v>
      </c>
      <c r="T302" s="10">
        <v>1</v>
      </c>
      <c r="U302" s="13">
        <v>1.8</v>
      </c>
      <c r="V302" s="13">
        <f t="shared" si="74"/>
        <v>1.8</v>
      </c>
      <c r="W302" s="97">
        <f t="shared" si="75"/>
        <v>4.5161999999999995</v>
      </c>
      <c r="X302" s="131" t="s">
        <v>54</v>
      </c>
      <c r="Y302" s="13">
        <v>2</v>
      </c>
      <c r="Z302" s="97">
        <f t="shared" si="64"/>
        <v>0.91100000000000003</v>
      </c>
      <c r="AA302" s="286">
        <f t="shared" si="67"/>
        <v>5.0179999999999998</v>
      </c>
      <c r="AB302" s="278"/>
      <c r="AE302" s="278"/>
    </row>
    <row r="303" spans="1:31" ht="15" customHeight="1" x14ac:dyDescent="0.25">
      <c r="A303" s="142">
        <f t="shared" si="65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68"/>
        <v>957</v>
      </c>
      <c r="H303" s="97">
        <f t="shared" si="69"/>
        <v>2623.1370000000002</v>
      </c>
      <c r="I303" s="10">
        <v>1</v>
      </c>
      <c r="J303" s="11">
        <v>854</v>
      </c>
      <c r="K303" s="11">
        <f t="shared" si="70"/>
        <v>854</v>
      </c>
      <c r="L303" s="102">
        <f t="shared" si="71"/>
        <v>2340.8139999999999</v>
      </c>
      <c r="M303" s="12">
        <v>268</v>
      </c>
      <c r="N303" s="97">
        <f t="shared" si="72"/>
        <v>734.58799999999997</v>
      </c>
      <c r="O303" s="20">
        <v>89.5</v>
      </c>
      <c r="P303" s="13">
        <v>102.5</v>
      </c>
      <c r="Q303" s="11">
        <v>88</v>
      </c>
      <c r="R303" s="11">
        <f t="shared" si="73"/>
        <v>147.72727272727272</v>
      </c>
      <c r="S303" s="97">
        <f t="shared" si="66"/>
        <v>404.9204545454545</v>
      </c>
      <c r="T303" s="10">
        <v>1</v>
      </c>
      <c r="U303" s="13">
        <v>2.4</v>
      </c>
      <c r="V303" s="13">
        <f t="shared" si="74"/>
        <v>2.4</v>
      </c>
      <c r="W303" s="97">
        <f t="shared" si="75"/>
        <v>6.5783999999999994</v>
      </c>
      <c r="X303" s="131" t="s">
        <v>54</v>
      </c>
      <c r="Y303" s="13">
        <v>2</v>
      </c>
      <c r="Z303" s="97">
        <f t="shared" si="64"/>
        <v>0.91100000000000003</v>
      </c>
      <c r="AA303" s="286">
        <f t="shared" si="67"/>
        <v>5.4820000000000002</v>
      </c>
      <c r="AB303" s="278"/>
      <c r="AE303" s="278"/>
    </row>
    <row r="304" spans="1:31" ht="15" customHeight="1" x14ac:dyDescent="0.25">
      <c r="A304" s="142">
        <f t="shared" si="65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68"/>
        <v>985</v>
      </c>
      <c r="H304" s="97">
        <f t="shared" si="69"/>
        <v>2527.5100000000002</v>
      </c>
      <c r="I304" s="10">
        <v>1</v>
      </c>
      <c r="J304" s="11">
        <v>897</v>
      </c>
      <c r="K304" s="11">
        <f t="shared" si="70"/>
        <v>897</v>
      </c>
      <c r="L304" s="102">
        <f t="shared" si="71"/>
        <v>2301.7020000000002</v>
      </c>
      <c r="M304" s="12">
        <v>254</v>
      </c>
      <c r="N304" s="97">
        <f t="shared" si="72"/>
        <v>651.76400000000001</v>
      </c>
      <c r="O304" s="20">
        <v>93.6</v>
      </c>
      <c r="P304" s="13">
        <v>102</v>
      </c>
      <c r="Q304" s="11">
        <v>79</v>
      </c>
      <c r="R304" s="11">
        <f t="shared" si="73"/>
        <v>106.3291139240507</v>
      </c>
      <c r="S304" s="97">
        <f t="shared" si="66"/>
        <v>272.84050632911408</v>
      </c>
      <c r="T304" s="10">
        <v>1</v>
      </c>
      <c r="U304" s="13">
        <v>2.2999999999999998</v>
      </c>
      <c r="V304" s="13">
        <f t="shared" si="74"/>
        <v>2.2999999999999998</v>
      </c>
      <c r="W304" s="97">
        <f t="shared" si="75"/>
        <v>5.9017999999999997</v>
      </c>
      <c r="X304" s="131" t="s">
        <v>54</v>
      </c>
      <c r="Y304" s="13">
        <v>2</v>
      </c>
      <c r="Z304" s="97">
        <f t="shared" si="64"/>
        <v>0.91100000000000003</v>
      </c>
      <c r="AA304" s="286">
        <f t="shared" si="67"/>
        <v>5.1319999999999997</v>
      </c>
      <c r="AB304" s="278"/>
      <c r="AE304" s="278"/>
    </row>
    <row r="305" spans="1:31" ht="15" customHeight="1" x14ac:dyDescent="0.25">
      <c r="A305" s="142">
        <f t="shared" si="65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68"/>
        <v>672</v>
      </c>
      <c r="H305" s="97">
        <f t="shared" si="69"/>
        <v>1743.84</v>
      </c>
      <c r="I305" s="10">
        <v>1</v>
      </c>
      <c r="J305" s="11">
        <v>584</v>
      </c>
      <c r="K305" s="11">
        <f t="shared" si="70"/>
        <v>584</v>
      </c>
      <c r="L305" s="102">
        <f t="shared" si="71"/>
        <v>1515.48</v>
      </c>
      <c r="M305" s="12">
        <v>171</v>
      </c>
      <c r="N305" s="97">
        <f t="shared" si="72"/>
        <v>443.745</v>
      </c>
      <c r="O305" s="20">
        <v>90.5</v>
      </c>
      <c r="P305" s="13">
        <v>98.9</v>
      </c>
      <c r="Q305" s="11">
        <v>80</v>
      </c>
      <c r="R305" s="11">
        <f t="shared" si="73"/>
        <v>105.00000000000007</v>
      </c>
      <c r="S305" s="97">
        <f t="shared" si="66"/>
        <v>272.47500000000019</v>
      </c>
      <c r="T305" s="10">
        <v>1</v>
      </c>
      <c r="U305" s="13">
        <v>1.8</v>
      </c>
      <c r="V305" s="13">
        <f t="shared" si="74"/>
        <v>1.8</v>
      </c>
      <c r="W305" s="97">
        <f t="shared" si="75"/>
        <v>4.6710000000000003</v>
      </c>
      <c r="X305" s="131" t="s">
        <v>54</v>
      </c>
      <c r="Y305" s="13">
        <v>2</v>
      </c>
      <c r="Z305" s="97">
        <f t="shared" si="64"/>
        <v>0.91100000000000003</v>
      </c>
      <c r="AA305" s="286">
        <f t="shared" si="67"/>
        <v>5.19</v>
      </c>
      <c r="AB305" s="278"/>
      <c r="AE305" s="278"/>
    </row>
    <row r="306" spans="1:31" ht="15" customHeight="1" x14ac:dyDescent="0.25">
      <c r="A306" s="142">
        <f t="shared" si="65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68"/>
        <v>724</v>
      </c>
      <c r="H306" s="97">
        <f t="shared" si="69"/>
        <v>1914.98</v>
      </c>
      <c r="I306" s="10">
        <v>1</v>
      </c>
      <c r="J306" s="11">
        <v>666</v>
      </c>
      <c r="K306" s="11">
        <f t="shared" si="70"/>
        <v>666</v>
      </c>
      <c r="L306" s="102">
        <f t="shared" si="71"/>
        <v>1761.57</v>
      </c>
      <c r="M306" s="12">
        <v>204</v>
      </c>
      <c r="N306" s="97">
        <f t="shared" si="72"/>
        <v>539.58000000000004</v>
      </c>
      <c r="O306" s="20">
        <v>91.5</v>
      </c>
      <c r="P306" s="13">
        <v>99.8</v>
      </c>
      <c r="Q306" s="11">
        <v>78</v>
      </c>
      <c r="R306" s="11">
        <f t="shared" si="73"/>
        <v>106.41025641025637</v>
      </c>
      <c r="S306" s="97">
        <f t="shared" si="66"/>
        <v>281.45512820512806</v>
      </c>
      <c r="T306" s="10">
        <v>1</v>
      </c>
      <c r="U306" s="13">
        <v>1.9</v>
      </c>
      <c r="V306" s="13">
        <f t="shared" si="74"/>
        <v>1.9</v>
      </c>
      <c r="W306" s="97">
        <f t="shared" si="75"/>
        <v>5.0255000000000001</v>
      </c>
      <c r="X306" s="131" t="s">
        <v>54</v>
      </c>
      <c r="Y306" s="13">
        <v>2</v>
      </c>
      <c r="Z306" s="97">
        <f t="shared" si="64"/>
        <v>0.91100000000000003</v>
      </c>
      <c r="AA306" s="286">
        <f t="shared" si="67"/>
        <v>5.29</v>
      </c>
      <c r="AB306" s="278"/>
      <c r="AE306" s="278"/>
    </row>
    <row r="307" spans="1:31" ht="15" customHeight="1" x14ac:dyDescent="0.25">
      <c r="A307" s="142">
        <f t="shared" si="65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68"/>
        <v>356</v>
      </c>
      <c r="H307" s="97">
        <f t="shared" si="69"/>
        <v>652.904</v>
      </c>
      <c r="I307" s="10">
        <v>1</v>
      </c>
      <c r="J307" s="11">
        <v>270</v>
      </c>
      <c r="K307" s="11">
        <f t="shared" si="70"/>
        <v>270</v>
      </c>
      <c r="L307" s="102">
        <f t="shared" si="71"/>
        <v>495.18</v>
      </c>
      <c r="M307" s="12">
        <v>92</v>
      </c>
      <c r="N307" s="97">
        <f t="shared" si="72"/>
        <v>168.72800000000001</v>
      </c>
      <c r="O307" s="20">
        <v>91.6</v>
      </c>
      <c r="P307" s="13">
        <v>95.6</v>
      </c>
      <c r="Q307" s="11">
        <v>80</v>
      </c>
      <c r="R307" s="11">
        <f t="shared" si="73"/>
        <v>50</v>
      </c>
      <c r="S307" s="97">
        <f t="shared" si="66"/>
        <v>91.7</v>
      </c>
      <c r="T307" s="10">
        <v>1</v>
      </c>
      <c r="U307" s="13">
        <v>1.3</v>
      </c>
      <c r="V307" s="13">
        <f t="shared" si="74"/>
        <v>1.3</v>
      </c>
      <c r="W307" s="97">
        <f t="shared" si="75"/>
        <v>2.3842000000000003</v>
      </c>
      <c r="X307" s="131" t="s">
        <v>54</v>
      </c>
      <c r="Y307" s="13">
        <v>1</v>
      </c>
      <c r="Z307" s="97">
        <f t="shared" si="64"/>
        <v>0.45550000000000002</v>
      </c>
      <c r="AA307" s="286">
        <f t="shared" si="67"/>
        <v>1.8340000000000001</v>
      </c>
      <c r="AB307" s="278"/>
      <c r="AE307" s="278"/>
    </row>
    <row r="308" spans="1:31" ht="15" customHeight="1" x14ac:dyDescent="0.25">
      <c r="A308" s="142">
        <f t="shared" si="65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68"/>
        <v>264</v>
      </c>
      <c r="H308" s="97">
        <f t="shared" si="69"/>
        <v>460.416</v>
      </c>
      <c r="I308" s="10">
        <v>1</v>
      </c>
      <c r="J308" s="11">
        <v>205</v>
      </c>
      <c r="K308" s="11">
        <f t="shared" si="70"/>
        <v>205</v>
      </c>
      <c r="L308" s="102">
        <f t="shared" si="71"/>
        <v>357.52</v>
      </c>
      <c r="M308" s="12">
        <v>90</v>
      </c>
      <c r="N308" s="97">
        <f t="shared" si="72"/>
        <v>156.96</v>
      </c>
      <c r="O308" s="20">
        <v>90.1</v>
      </c>
      <c r="P308" s="13">
        <v>96.7</v>
      </c>
      <c r="Q308" s="11">
        <v>100</v>
      </c>
      <c r="R308" s="11">
        <f t="shared" si="73"/>
        <v>66.000000000000085</v>
      </c>
      <c r="S308" s="97">
        <f t="shared" si="66"/>
        <v>115.10400000000014</v>
      </c>
      <c r="T308" s="10">
        <v>1</v>
      </c>
      <c r="U308" s="13">
        <v>1</v>
      </c>
      <c r="V308" s="13">
        <f t="shared" si="74"/>
        <v>1</v>
      </c>
      <c r="W308" s="97">
        <f t="shared" si="75"/>
        <v>1.744</v>
      </c>
      <c r="X308" s="131" t="s">
        <v>54</v>
      </c>
      <c r="Y308" s="13">
        <v>1</v>
      </c>
      <c r="Z308" s="97">
        <f t="shared" si="64"/>
        <v>0.45550000000000002</v>
      </c>
      <c r="AA308" s="286">
        <f t="shared" si="67"/>
        <v>1.744</v>
      </c>
      <c r="AB308" s="278"/>
      <c r="AE308" s="278"/>
    </row>
    <row r="309" spans="1:31" ht="15" customHeight="1" x14ac:dyDescent="0.25">
      <c r="A309" s="142">
        <f t="shared" si="65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68"/>
        <v>835</v>
      </c>
      <c r="H309" s="97">
        <f t="shared" si="69"/>
        <v>1874.575</v>
      </c>
      <c r="I309" s="10">
        <v>1</v>
      </c>
      <c r="J309" s="11">
        <v>810</v>
      </c>
      <c r="K309" s="11">
        <f t="shared" si="70"/>
        <v>810</v>
      </c>
      <c r="L309" s="102">
        <f t="shared" si="71"/>
        <v>1818.45</v>
      </c>
      <c r="M309" s="12">
        <v>212</v>
      </c>
      <c r="N309" s="97">
        <f t="shared" si="72"/>
        <v>475.94</v>
      </c>
      <c r="O309" s="20">
        <v>91.7</v>
      </c>
      <c r="P309" s="13">
        <v>99.6</v>
      </c>
      <c r="Q309" s="11">
        <v>75</v>
      </c>
      <c r="R309" s="11">
        <f t="shared" si="73"/>
        <v>105.33333333333323</v>
      </c>
      <c r="S309" s="97">
        <f t="shared" si="66"/>
        <v>236.4733333333331</v>
      </c>
      <c r="T309" s="10">
        <v>1</v>
      </c>
      <c r="U309" s="13">
        <v>1.6</v>
      </c>
      <c r="V309" s="13">
        <f t="shared" si="74"/>
        <v>1.6</v>
      </c>
      <c r="W309" s="97">
        <f t="shared" si="75"/>
        <v>3.5920000000000001</v>
      </c>
      <c r="X309" s="131" t="s">
        <v>54</v>
      </c>
      <c r="Y309" s="13">
        <v>1</v>
      </c>
      <c r="Z309" s="97">
        <f t="shared" si="64"/>
        <v>0.45550000000000002</v>
      </c>
      <c r="AA309" s="286">
        <f t="shared" si="67"/>
        <v>2.2450000000000001</v>
      </c>
      <c r="AB309" s="278"/>
      <c r="AE309" s="278"/>
    </row>
    <row r="310" spans="1:31" ht="15" customHeight="1" x14ac:dyDescent="0.25">
      <c r="A310" s="142">
        <f t="shared" si="65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68"/>
        <v>1020</v>
      </c>
      <c r="H310" s="97">
        <f t="shared" si="69"/>
        <v>2778.48</v>
      </c>
      <c r="I310" s="10">
        <v>1</v>
      </c>
      <c r="J310" s="11">
        <v>901</v>
      </c>
      <c r="K310" s="11">
        <f t="shared" si="70"/>
        <v>901</v>
      </c>
      <c r="L310" s="102">
        <f t="shared" si="71"/>
        <v>2454.3240000000001</v>
      </c>
      <c r="M310" s="12">
        <v>280</v>
      </c>
      <c r="N310" s="97">
        <f t="shared" si="72"/>
        <v>762.72</v>
      </c>
      <c r="O310" s="20">
        <v>91.6</v>
      </c>
      <c r="P310" s="13">
        <v>107.3</v>
      </c>
      <c r="Q310" s="11">
        <v>96</v>
      </c>
      <c r="R310" s="11">
        <f t="shared" si="73"/>
        <v>163.54166666666671</v>
      </c>
      <c r="S310" s="97">
        <f t="shared" si="66"/>
        <v>445.48750000000013</v>
      </c>
      <c r="T310" s="10">
        <v>1</v>
      </c>
      <c r="U310" s="13">
        <v>2.4</v>
      </c>
      <c r="V310" s="13">
        <f t="shared" si="74"/>
        <v>2.4</v>
      </c>
      <c r="W310" s="97">
        <f t="shared" si="75"/>
        <v>6.5375999999999994</v>
      </c>
      <c r="X310" s="131" t="s">
        <v>54</v>
      </c>
      <c r="Y310" s="13">
        <v>2</v>
      </c>
      <c r="Z310" s="97">
        <f t="shared" si="64"/>
        <v>0.91100000000000003</v>
      </c>
      <c r="AA310" s="286">
        <f t="shared" si="67"/>
        <v>5.4480000000000004</v>
      </c>
      <c r="AB310" s="278"/>
      <c r="AE310" s="278"/>
    </row>
    <row r="311" spans="1:31" ht="15" customHeight="1" x14ac:dyDescent="0.25">
      <c r="A311" s="142">
        <f t="shared" si="65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68"/>
        <v>686</v>
      </c>
      <c r="H311" s="97">
        <f t="shared" si="69"/>
        <v>1837.7940000000001</v>
      </c>
      <c r="I311" s="10">
        <v>1</v>
      </c>
      <c r="J311" s="11">
        <v>563</v>
      </c>
      <c r="K311" s="11">
        <f t="shared" si="70"/>
        <v>563</v>
      </c>
      <c r="L311" s="102">
        <f t="shared" si="71"/>
        <v>1508.277</v>
      </c>
      <c r="M311" s="12">
        <v>162</v>
      </c>
      <c r="N311" s="97">
        <f t="shared" si="72"/>
        <v>433.99799999999999</v>
      </c>
      <c r="O311" s="20">
        <v>90.7</v>
      </c>
      <c r="P311" s="13">
        <v>100.6</v>
      </c>
      <c r="Q311" s="11">
        <v>98</v>
      </c>
      <c r="R311" s="11">
        <f t="shared" si="73"/>
        <v>101.02040816326522</v>
      </c>
      <c r="S311" s="97">
        <f t="shared" si="66"/>
        <v>270.63367346938753</v>
      </c>
      <c r="T311" s="10">
        <v>1</v>
      </c>
      <c r="U311" s="13">
        <v>1.8</v>
      </c>
      <c r="V311" s="13">
        <f t="shared" si="74"/>
        <v>1.8</v>
      </c>
      <c r="W311" s="97">
        <f t="shared" si="75"/>
        <v>4.8221999999999996</v>
      </c>
      <c r="X311" s="131" t="s">
        <v>54</v>
      </c>
      <c r="Y311" s="13">
        <v>2</v>
      </c>
      <c r="Z311" s="97">
        <f t="shared" si="64"/>
        <v>0.91100000000000003</v>
      </c>
      <c r="AA311" s="286">
        <f t="shared" si="67"/>
        <v>5.3579999999999997</v>
      </c>
      <c r="AB311" s="278"/>
      <c r="AE311" s="278"/>
    </row>
    <row r="312" spans="1:31" ht="15" customHeight="1" x14ac:dyDescent="0.25">
      <c r="A312" s="142">
        <f t="shared" si="65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68"/>
        <v>872</v>
      </c>
      <c r="H312" s="97">
        <f t="shared" si="69"/>
        <v>2052.6880000000001</v>
      </c>
      <c r="I312" s="10">
        <v>1</v>
      </c>
      <c r="J312" s="11">
        <v>769</v>
      </c>
      <c r="K312" s="11">
        <f t="shared" si="70"/>
        <v>769</v>
      </c>
      <c r="L312" s="102">
        <f t="shared" si="71"/>
        <v>1810.2260000000001</v>
      </c>
      <c r="M312" s="12">
        <v>206</v>
      </c>
      <c r="N312" s="97">
        <f t="shared" si="72"/>
        <v>484.92399999999998</v>
      </c>
      <c r="O312" s="20">
        <v>90.1</v>
      </c>
      <c r="P312" s="13">
        <v>102</v>
      </c>
      <c r="Q312" s="11">
        <v>75</v>
      </c>
      <c r="R312" s="11">
        <f t="shared" si="73"/>
        <v>158.66666666666674</v>
      </c>
      <c r="S312" s="97">
        <f t="shared" si="66"/>
        <v>373.50133333333349</v>
      </c>
      <c r="T312" s="10">
        <v>1</v>
      </c>
      <c r="U312" s="13">
        <v>2</v>
      </c>
      <c r="V312" s="13">
        <f t="shared" si="74"/>
        <v>2</v>
      </c>
      <c r="W312" s="97">
        <f t="shared" si="75"/>
        <v>4.7080000000000002</v>
      </c>
      <c r="X312" s="131" t="s">
        <v>54</v>
      </c>
      <c r="Y312" s="13">
        <v>2</v>
      </c>
      <c r="Z312" s="97">
        <f t="shared" si="64"/>
        <v>0.91100000000000003</v>
      </c>
      <c r="AA312" s="286">
        <f t="shared" si="67"/>
        <v>4.7080000000000002</v>
      </c>
      <c r="AB312" s="278"/>
      <c r="AE312" s="278"/>
    </row>
    <row r="313" spans="1:31" ht="15" customHeight="1" x14ac:dyDescent="0.25">
      <c r="A313" s="142">
        <f t="shared" si="65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68"/>
        <v>781</v>
      </c>
      <c r="H313" s="97">
        <f t="shared" si="69"/>
        <v>1875.962</v>
      </c>
      <c r="I313" s="10">
        <v>1</v>
      </c>
      <c r="J313" s="11">
        <v>419</v>
      </c>
      <c r="K313" s="11">
        <f t="shared" si="70"/>
        <v>419</v>
      </c>
      <c r="L313" s="102">
        <f t="shared" si="71"/>
        <v>1006.438</v>
      </c>
      <c r="M313" s="12">
        <v>112</v>
      </c>
      <c r="N313" s="97">
        <f t="shared" si="72"/>
        <v>269.024</v>
      </c>
      <c r="O313" s="20">
        <v>89.8</v>
      </c>
      <c r="P313" s="13">
        <v>99.3</v>
      </c>
      <c r="Q313" s="11">
        <v>100</v>
      </c>
      <c r="R313" s="11">
        <f t="shared" si="73"/>
        <v>95</v>
      </c>
      <c r="S313" s="97">
        <f t="shared" si="66"/>
        <v>228.19</v>
      </c>
      <c r="T313" s="10">
        <v>1</v>
      </c>
      <c r="U313" s="13">
        <v>1.2</v>
      </c>
      <c r="V313" s="13">
        <f t="shared" si="74"/>
        <v>1.2</v>
      </c>
      <c r="W313" s="97">
        <f t="shared" si="75"/>
        <v>2.8824000000000001</v>
      </c>
      <c r="X313" s="131" t="s">
        <v>54</v>
      </c>
      <c r="Y313" s="13">
        <v>2</v>
      </c>
      <c r="Z313" s="97">
        <f t="shared" si="64"/>
        <v>0.91100000000000003</v>
      </c>
      <c r="AA313" s="286">
        <f t="shared" si="67"/>
        <v>4.8040000000000003</v>
      </c>
      <c r="AB313" s="278"/>
      <c r="AE313" s="278"/>
    </row>
    <row r="314" spans="1:31" ht="15" customHeight="1" x14ac:dyDescent="0.25">
      <c r="A314" s="142">
        <f t="shared" si="65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68"/>
        <v>422</v>
      </c>
      <c r="H314" s="97">
        <f t="shared" si="69"/>
        <v>820.79</v>
      </c>
      <c r="I314" s="10">
        <v>1</v>
      </c>
      <c r="J314" s="11">
        <v>341</v>
      </c>
      <c r="K314" s="11">
        <f t="shared" si="70"/>
        <v>341</v>
      </c>
      <c r="L314" s="102">
        <f t="shared" si="71"/>
        <v>663.245</v>
      </c>
      <c r="M314" s="12">
        <v>114</v>
      </c>
      <c r="N314" s="97">
        <f t="shared" si="72"/>
        <v>221.73</v>
      </c>
      <c r="O314" s="20">
        <v>90.1</v>
      </c>
      <c r="P314" s="13">
        <v>97.2</v>
      </c>
      <c r="Q314" s="11">
        <v>100</v>
      </c>
      <c r="R314" s="11">
        <f t="shared" si="73"/>
        <v>71.000000000000085</v>
      </c>
      <c r="S314" s="97">
        <f t="shared" si="66"/>
        <v>138.09500000000017</v>
      </c>
      <c r="T314" s="10">
        <v>1</v>
      </c>
      <c r="U314" s="13">
        <v>1</v>
      </c>
      <c r="V314" s="13">
        <f t="shared" si="74"/>
        <v>1</v>
      </c>
      <c r="W314" s="97">
        <f t="shared" si="75"/>
        <v>1.9450000000000001</v>
      </c>
      <c r="X314" s="131" t="s">
        <v>54</v>
      </c>
      <c r="Y314" s="13">
        <v>2</v>
      </c>
      <c r="Z314" s="97">
        <f t="shared" si="64"/>
        <v>0.91100000000000003</v>
      </c>
      <c r="AA314" s="286">
        <f t="shared" si="67"/>
        <v>3.89</v>
      </c>
      <c r="AB314" s="278"/>
      <c r="AE314" s="278"/>
    </row>
    <row r="315" spans="1:31" ht="15" customHeight="1" x14ac:dyDescent="0.25">
      <c r="A315" s="142">
        <f t="shared" si="65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68"/>
        <v>298</v>
      </c>
      <c r="H315" s="97">
        <f t="shared" si="69"/>
        <v>402.59800000000001</v>
      </c>
      <c r="I315" s="10">
        <v>1</v>
      </c>
      <c r="J315" s="11">
        <v>252</v>
      </c>
      <c r="K315" s="11">
        <f t="shared" si="70"/>
        <v>252</v>
      </c>
      <c r="L315" s="102">
        <f t="shared" si="71"/>
        <v>340.452</v>
      </c>
      <c r="M315" s="12">
        <v>101</v>
      </c>
      <c r="N315" s="97">
        <f t="shared" si="72"/>
        <v>136.45099999999999</v>
      </c>
      <c r="O315" s="20">
        <v>90.2</v>
      </c>
      <c r="P315" s="13">
        <v>95.2</v>
      </c>
      <c r="Q315" s="11">
        <v>100</v>
      </c>
      <c r="R315" s="11">
        <f t="shared" si="73"/>
        <v>50</v>
      </c>
      <c r="S315" s="97">
        <f t="shared" si="66"/>
        <v>67.55</v>
      </c>
      <c r="T315" s="10">
        <v>1</v>
      </c>
      <c r="U315" s="13">
        <v>0.91</v>
      </c>
      <c r="V315" s="13">
        <f t="shared" si="74"/>
        <v>0.91</v>
      </c>
      <c r="W315" s="97">
        <f t="shared" si="75"/>
        <v>1.2294100000000001</v>
      </c>
      <c r="X315" s="131" t="s">
        <v>54</v>
      </c>
      <c r="Y315" s="13">
        <v>1</v>
      </c>
      <c r="Z315" s="97">
        <f t="shared" si="64"/>
        <v>0.45550000000000002</v>
      </c>
      <c r="AA315" s="286">
        <f t="shared" si="67"/>
        <v>1.351</v>
      </c>
      <c r="AB315" s="278"/>
      <c r="AE315" s="278"/>
    </row>
    <row r="316" spans="1:31" ht="15" customHeight="1" x14ac:dyDescent="0.25">
      <c r="A316" s="142">
        <f t="shared" si="65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68"/>
        <v>745</v>
      </c>
      <c r="H316" s="97">
        <f t="shared" si="69"/>
        <v>1928.8050000000001</v>
      </c>
      <c r="I316" s="10">
        <v>1</v>
      </c>
      <c r="J316" s="11">
        <v>697</v>
      </c>
      <c r="K316" s="11">
        <f t="shared" si="70"/>
        <v>697</v>
      </c>
      <c r="L316" s="102">
        <f t="shared" si="71"/>
        <v>1804.5329999999999</v>
      </c>
      <c r="M316" s="12">
        <v>270</v>
      </c>
      <c r="N316" s="97">
        <f t="shared" si="72"/>
        <v>699.03</v>
      </c>
      <c r="O316" s="20">
        <v>89.3</v>
      </c>
      <c r="P316" s="13">
        <v>97.2</v>
      </c>
      <c r="Q316" s="11">
        <v>82</v>
      </c>
      <c r="R316" s="11">
        <f t="shared" si="73"/>
        <v>96.341463414634219</v>
      </c>
      <c r="S316" s="97">
        <f t="shared" si="66"/>
        <v>249.42804878048798</v>
      </c>
      <c r="T316" s="10">
        <v>1</v>
      </c>
      <c r="U316" s="13">
        <v>1.9</v>
      </c>
      <c r="V316" s="13">
        <f t="shared" si="74"/>
        <v>1.9</v>
      </c>
      <c r="W316" s="97">
        <f t="shared" si="75"/>
        <v>4.9190999999999994</v>
      </c>
      <c r="X316" s="131" t="s">
        <v>54</v>
      </c>
      <c r="Y316" s="13">
        <v>2</v>
      </c>
      <c r="Z316" s="97">
        <f t="shared" si="64"/>
        <v>0.91100000000000003</v>
      </c>
      <c r="AA316" s="286">
        <f t="shared" si="67"/>
        <v>5.1779999999999999</v>
      </c>
      <c r="AB316" s="278"/>
      <c r="AE316" s="278"/>
    </row>
    <row r="317" spans="1:31" ht="15" customHeight="1" x14ac:dyDescent="0.25">
      <c r="A317" s="142">
        <f t="shared" si="65"/>
        <v>43039</v>
      </c>
      <c r="B317" s="236">
        <v>2668</v>
      </c>
      <c r="C317" s="222">
        <v>21.12</v>
      </c>
      <c r="D317" s="223">
        <v>8.17</v>
      </c>
      <c r="E317" s="224">
        <v>1</v>
      </c>
      <c r="F317" s="225">
        <v>485</v>
      </c>
      <c r="G317" s="226">
        <f t="shared" si="68"/>
        <v>485</v>
      </c>
      <c r="H317" s="227">
        <f t="shared" si="69"/>
        <v>1293.98</v>
      </c>
      <c r="I317" s="224">
        <v>1</v>
      </c>
      <c r="J317" s="225">
        <v>445</v>
      </c>
      <c r="K317" s="225">
        <f t="shared" si="70"/>
        <v>445</v>
      </c>
      <c r="L317" s="228">
        <f t="shared" si="71"/>
        <v>1187.26</v>
      </c>
      <c r="M317" s="229">
        <v>205</v>
      </c>
      <c r="N317" s="227">
        <f t="shared" si="72"/>
        <v>546.94000000000005</v>
      </c>
      <c r="O317" s="230">
        <v>90.3</v>
      </c>
      <c r="P317" s="226">
        <v>97.2</v>
      </c>
      <c r="Q317" s="225">
        <v>78</v>
      </c>
      <c r="R317" s="225">
        <f t="shared" si="73"/>
        <v>88.461538461538538</v>
      </c>
      <c r="S317" s="227">
        <f t="shared" si="66"/>
        <v>236.01538461538482</v>
      </c>
      <c r="T317" s="224">
        <v>1</v>
      </c>
      <c r="U317" s="226">
        <v>1.2</v>
      </c>
      <c r="V317" s="226">
        <f t="shared" si="74"/>
        <v>1.2</v>
      </c>
      <c r="W317" s="227">
        <f t="shared" si="75"/>
        <v>3.2016</v>
      </c>
      <c r="X317" s="231" t="s">
        <v>54</v>
      </c>
      <c r="Y317" s="226">
        <v>2</v>
      </c>
      <c r="Z317" s="97">
        <f t="shared" si="64"/>
        <v>0.91100000000000003</v>
      </c>
      <c r="AA317" s="286">
        <f t="shared" si="67"/>
        <v>5.3360000000000003</v>
      </c>
      <c r="AB317" s="278"/>
      <c r="AE317" s="278"/>
    </row>
    <row r="318" spans="1:31" ht="15" customHeight="1" x14ac:dyDescent="0.25">
      <c r="A318" s="142">
        <f t="shared" si="65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68"/>
        <v>691</v>
      </c>
      <c r="H318" s="97">
        <f t="shared" si="69"/>
        <v>1621.086</v>
      </c>
      <c r="I318" s="10">
        <v>1</v>
      </c>
      <c r="J318" s="11">
        <v>670</v>
      </c>
      <c r="K318" s="11">
        <f t="shared" si="70"/>
        <v>670</v>
      </c>
      <c r="L318" s="102">
        <f t="shared" si="71"/>
        <v>1571.82</v>
      </c>
      <c r="M318" s="12">
        <v>137</v>
      </c>
      <c r="N318" s="97">
        <f t="shared" si="72"/>
        <v>321.40199999999999</v>
      </c>
      <c r="O318" s="20">
        <v>89.9</v>
      </c>
      <c r="P318" s="13">
        <v>97.2</v>
      </c>
      <c r="Q318" s="11">
        <v>74</v>
      </c>
      <c r="R318" s="11">
        <f t="shared" si="73"/>
        <v>98.648648648648617</v>
      </c>
      <c r="S318" s="97">
        <f t="shared" si="66"/>
        <v>231.42972972972964</v>
      </c>
      <c r="T318" s="10">
        <v>1</v>
      </c>
      <c r="U318" s="13">
        <v>1.4</v>
      </c>
      <c r="V318" s="13">
        <f t="shared" si="74"/>
        <v>1.4</v>
      </c>
      <c r="W318" s="97">
        <f t="shared" si="75"/>
        <v>3.2843999999999998</v>
      </c>
      <c r="X318" s="131" t="s">
        <v>54</v>
      </c>
      <c r="Y318" s="13">
        <v>2</v>
      </c>
      <c r="Z318" s="97">
        <f t="shared" si="64"/>
        <v>0.91100000000000003</v>
      </c>
      <c r="AA318" s="286">
        <f t="shared" si="67"/>
        <v>4.6920000000000002</v>
      </c>
      <c r="AB318" s="278"/>
      <c r="AE318" s="278"/>
    </row>
    <row r="319" spans="1:31" ht="15" customHeight="1" x14ac:dyDescent="0.25">
      <c r="A319" s="142">
        <f t="shared" si="65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68"/>
        <v>750</v>
      </c>
      <c r="H319" s="97">
        <f t="shared" si="69"/>
        <v>1992</v>
      </c>
      <c r="I319" s="10">
        <v>1</v>
      </c>
      <c r="J319" s="11">
        <v>679</v>
      </c>
      <c r="K319" s="11">
        <f t="shared" si="70"/>
        <v>679</v>
      </c>
      <c r="L319" s="102">
        <f t="shared" si="71"/>
        <v>1803.424</v>
      </c>
      <c r="M319" s="12">
        <v>159</v>
      </c>
      <c r="N319" s="97">
        <f t="shared" si="72"/>
        <v>422.30399999999997</v>
      </c>
      <c r="O319" s="20">
        <v>91</v>
      </c>
      <c r="P319" s="13">
        <v>102.3</v>
      </c>
      <c r="Q319" s="11">
        <v>85</v>
      </c>
      <c r="R319" s="11">
        <f t="shared" si="73"/>
        <v>132.9411764705882</v>
      </c>
      <c r="S319" s="97">
        <f t="shared" si="66"/>
        <v>353.09176470588227</v>
      </c>
      <c r="T319" s="10">
        <v>1</v>
      </c>
      <c r="U319" s="13">
        <v>2</v>
      </c>
      <c r="V319" s="13">
        <f t="shared" si="74"/>
        <v>2</v>
      </c>
      <c r="W319" s="97">
        <f t="shared" si="75"/>
        <v>5.3120000000000003</v>
      </c>
      <c r="X319" s="131" t="s">
        <v>54</v>
      </c>
      <c r="Y319" s="13">
        <v>2</v>
      </c>
      <c r="Z319" s="97">
        <f t="shared" si="64"/>
        <v>0.91100000000000003</v>
      </c>
      <c r="AA319" s="286">
        <f t="shared" si="67"/>
        <v>5.3120000000000003</v>
      </c>
      <c r="AB319" s="278"/>
      <c r="AE319" s="278"/>
    </row>
    <row r="320" spans="1:31" ht="15" customHeight="1" x14ac:dyDescent="0.25">
      <c r="A320" s="142">
        <f t="shared" si="65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68"/>
        <v>900</v>
      </c>
      <c r="H320" s="97">
        <f t="shared" si="69"/>
        <v>2290.5</v>
      </c>
      <c r="I320" s="10">
        <v>1</v>
      </c>
      <c r="J320" s="11">
        <v>861</v>
      </c>
      <c r="K320" s="11">
        <f t="shared" si="70"/>
        <v>861</v>
      </c>
      <c r="L320" s="102">
        <f t="shared" si="71"/>
        <v>2191.2449999999999</v>
      </c>
      <c r="M320" s="12">
        <v>237</v>
      </c>
      <c r="N320" s="97">
        <f t="shared" si="72"/>
        <v>603.16499999999996</v>
      </c>
      <c r="O320" s="20">
        <v>88</v>
      </c>
      <c r="P320" s="13">
        <v>98.3</v>
      </c>
      <c r="Q320" s="11">
        <v>100</v>
      </c>
      <c r="R320" s="11">
        <f t="shared" si="73"/>
        <v>102.99999999999996</v>
      </c>
      <c r="S320" s="97">
        <f t="shared" si="66"/>
        <v>262.13499999999988</v>
      </c>
      <c r="T320" s="10">
        <v>1</v>
      </c>
      <c r="U320" s="13">
        <v>1.7</v>
      </c>
      <c r="V320" s="13">
        <f t="shared" si="74"/>
        <v>1.7</v>
      </c>
      <c r="W320" s="97">
        <f t="shared" si="75"/>
        <v>4.3265000000000002</v>
      </c>
      <c r="X320" s="131" t="s">
        <v>54</v>
      </c>
      <c r="Y320" s="13">
        <v>2</v>
      </c>
      <c r="Z320" s="97">
        <f t="shared" si="64"/>
        <v>0.91100000000000003</v>
      </c>
      <c r="AA320" s="286">
        <f t="shared" si="67"/>
        <v>5.09</v>
      </c>
      <c r="AB320" s="278"/>
      <c r="AE320" s="278"/>
    </row>
    <row r="321" spans="1:31" ht="15" customHeight="1" x14ac:dyDescent="0.25">
      <c r="A321" s="142">
        <f t="shared" si="65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68"/>
        <v>564</v>
      </c>
      <c r="H321" s="97">
        <f t="shared" si="69"/>
        <v>1261.104</v>
      </c>
      <c r="I321" s="10">
        <v>1</v>
      </c>
      <c r="J321" s="11">
        <v>434</v>
      </c>
      <c r="K321" s="11">
        <f t="shared" si="70"/>
        <v>434</v>
      </c>
      <c r="L321" s="102">
        <f t="shared" si="71"/>
        <v>970.42399999999998</v>
      </c>
      <c r="M321" s="12">
        <v>157</v>
      </c>
      <c r="N321" s="97">
        <f t="shared" si="72"/>
        <v>351.05200000000002</v>
      </c>
      <c r="O321" s="20">
        <v>89.3</v>
      </c>
      <c r="P321" s="13">
        <v>95.9</v>
      </c>
      <c r="Q321" s="11">
        <v>100</v>
      </c>
      <c r="R321" s="11">
        <f t="shared" si="73"/>
        <v>66.000000000000085</v>
      </c>
      <c r="S321" s="97">
        <f t="shared" si="66"/>
        <v>147.57600000000019</v>
      </c>
      <c r="T321" s="10">
        <v>1</v>
      </c>
      <c r="U321" s="13">
        <v>0.8</v>
      </c>
      <c r="V321" s="13">
        <f t="shared" si="74"/>
        <v>0.8</v>
      </c>
      <c r="W321" s="97">
        <f t="shared" si="75"/>
        <v>1.7888000000000002</v>
      </c>
      <c r="X321" s="131" t="s">
        <v>54</v>
      </c>
      <c r="Y321" s="13">
        <v>2</v>
      </c>
      <c r="Z321" s="97">
        <f t="shared" si="64"/>
        <v>0.91100000000000003</v>
      </c>
      <c r="AA321" s="286">
        <f t="shared" si="67"/>
        <v>4.4720000000000004</v>
      </c>
      <c r="AB321" s="278"/>
      <c r="AE321" s="278"/>
    </row>
    <row r="322" spans="1:31" ht="15" customHeight="1" x14ac:dyDescent="0.25">
      <c r="A322" s="142">
        <f t="shared" si="65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68"/>
        <v>313</v>
      </c>
      <c r="H322" s="97">
        <f t="shared" si="69"/>
        <v>447.90300000000002</v>
      </c>
      <c r="I322" s="10">
        <v>1</v>
      </c>
      <c r="J322" s="11">
        <v>220</v>
      </c>
      <c r="K322" s="11">
        <f t="shared" si="70"/>
        <v>220</v>
      </c>
      <c r="L322" s="102">
        <f t="shared" si="71"/>
        <v>314.82</v>
      </c>
      <c r="M322" s="12">
        <v>74</v>
      </c>
      <c r="N322" s="97">
        <f t="shared" si="72"/>
        <v>105.89400000000001</v>
      </c>
      <c r="O322" s="20">
        <v>91</v>
      </c>
      <c r="P322" s="13">
        <v>98.6</v>
      </c>
      <c r="Q322" s="11">
        <v>100</v>
      </c>
      <c r="R322" s="11">
        <f t="shared" si="73"/>
        <v>75.999999999999943</v>
      </c>
      <c r="S322" s="97">
        <f t="shared" si="66"/>
        <v>108.75599999999991</v>
      </c>
      <c r="T322" s="10">
        <v>1</v>
      </c>
      <c r="U322" s="13">
        <v>1.4</v>
      </c>
      <c r="V322" s="13">
        <f t="shared" si="74"/>
        <v>1.4</v>
      </c>
      <c r="W322" s="97">
        <f t="shared" si="75"/>
        <v>2.0034000000000001</v>
      </c>
      <c r="X322" s="131" t="s">
        <v>54</v>
      </c>
      <c r="Y322" s="13">
        <v>0.4</v>
      </c>
      <c r="Z322" s="97">
        <f t="shared" si="64"/>
        <v>0.18220000000000003</v>
      </c>
      <c r="AA322" s="286">
        <f t="shared" si="67"/>
        <v>0.57240000000000002</v>
      </c>
      <c r="AB322" s="278"/>
      <c r="AE322" s="278"/>
    </row>
    <row r="323" spans="1:31" ht="15" customHeight="1" x14ac:dyDescent="0.25">
      <c r="A323" s="142">
        <f t="shared" si="65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68"/>
        <v>930</v>
      </c>
      <c r="H323" s="97">
        <f t="shared" si="69"/>
        <v>2253.39</v>
      </c>
      <c r="I323" s="10">
        <v>1</v>
      </c>
      <c r="J323" s="11">
        <v>846</v>
      </c>
      <c r="K323" s="11">
        <f t="shared" si="70"/>
        <v>846</v>
      </c>
      <c r="L323" s="102">
        <f t="shared" si="71"/>
        <v>2049.8580000000002</v>
      </c>
      <c r="M323" s="12">
        <v>307</v>
      </c>
      <c r="N323" s="97">
        <f t="shared" si="72"/>
        <v>743.86099999999999</v>
      </c>
      <c r="O323" s="20">
        <v>91.4</v>
      </c>
      <c r="P323" s="13">
        <v>102.2</v>
      </c>
      <c r="Q323" s="11">
        <v>99</v>
      </c>
      <c r="R323" s="11">
        <f t="shared" si="73"/>
        <v>109.09090909090905</v>
      </c>
      <c r="S323" s="97">
        <f t="shared" si="66"/>
        <v>264.32727272727266</v>
      </c>
      <c r="T323" s="10">
        <v>1</v>
      </c>
      <c r="U323" s="13">
        <v>2</v>
      </c>
      <c r="V323" s="13">
        <f t="shared" si="74"/>
        <v>2</v>
      </c>
      <c r="W323" s="97">
        <f t="shared" si="75"/>
        <v>4.8460000000000001</v>
      </c>
      <c r="X323" s="131"/>
      <c r="Y323" s="13">
        <v>0.6</v>
      </c>
      <c r="Z323" s="97">
        <f t="shared" si="64"/>
        <v>1.4538</v>
      </c>
      <c r="AA323" s="286">
        <f t="shared" si="67"/>
        <v>1.4538</v>
      </c>
      <c r="AB323" s="278"/>
      <c r="AE323" s="278"/>
    </row>
    <row r="324" spans="1:31" ht="15" customHeight="1" x14ac:dyDescent="0.25">
      <c r="A324" s="142">
        <f t="shared" si="65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68"/>
        <v>830</v>
      </c>
      <c r="H324" s="97">
        <f t="shared" si="69"/>
        <v>2067.5300000000002</v>
      </c>
      <c r="I324" s="10">
        <v>1</v>
      </c>
      <c r="J324" s="11">
        <v>758</v>
      </c>
      <c r="K324" s="11">
        <f t="shared" si="70"/>
        <v>758</v>
      </c>
      <c r="L324" s="102">
        <f t="shared" si="71"/>
        <v>1888.1780000000001</v>
      </c>
      <c r="M324" s="12">
        <v>217</v>
      </c>
      <c r="N324" s="97">
        <f t="shared" si="72"/>
        <v>540.54700000000003</v>
      </c>
      <c r="O324" s="20">
        <v>91.7</v>
      </c>
      <c r="P324" s="13">
        <v>101.5</v>
      </c>
      <c r="Q324" s="11">
        <v>79</v>
      </c>
      <c r="R324" s="11">
        <f t="shared" si="73"/>
        <v>124.05063291139236</v>
      </c>
      <c r="S324" s="97">
        <f t="shared" si="66"/>
        <v>309.01012658227836</v>
      </c>
      <c r="T324" s="10">
        <v>1</v>
      </c>
      <c r="U324" s="13">
        <v>2.2999999999999998</v>
      </c>
      <c r="V324" s="13">
        <f t="shared" si="74"/>
        <v>2.2999999999999998</v>
      </c>
      <c r="W324" s="97">
        <f t="shared" si="75"/>
        <v>5.7292999999999994</v>
      </c>
      <c r="X324" s="131" t="s">
        <v>54</v>
      </c>
      <c r="Y324" s="13">
        <v>2</v>
      </c>
      <c r="Z324" s="97">
        <f t="shared" si="64"/>
        <v>0.91100000000000003</v>
      </c>
      <c r="AA324" s="286">
        <f t="shared" si="67"/>
        <v>4.9820000000000002</v>
      </c>
      <c r="AB324" s="278"/>
      <c r="AE324" s="278"/>
    </row>
    <row r="325" spans="1:31" ht="15" customHeight="1" x14ac:dyDescent="0.25">
      <c r="A325" s="142">
        <f t="shared" si="65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68"/>
        <v>859</v>
      </c>
      <c r="H325" s="97">
        <f t="shared" si="69"/>
        <v>2180.1419999999998</v>
      </c>
      <c r="I325" s="10">
        <v>1</v>
      </c>
      <c r="J325" s="11">
        <v>723</v>
      </c>
      <c r="K325" s="11">
        <f t="shared" si="70"/>
        <v>723</v>
      </c>
      <c r="L325" s="102">
        <f t="shared" si="71"/>
        <v>1834.9739999999999</v>
      </c>
      <c r="M325" s="12">
        <v>282</v>
      </c>
      <c r="N325" s="97">
        <f t="shared" si="72"/>
        <v>715.71600000000001</v>
      </c>
      <c r="O325" s="20">
        <v>90.1</v>
      </c>
      <c r="P325" s="13">
        <v>99.7</v>
      </c>
      <c r="Q325" s="11">
        <v>83</v>
      </c>
      <c r="R325" s="11">
        <f t="shared" si="73"/>
        <v>115.66265060240976</v>
      </c>
      <c r="S325" s="97">
        <f t="shared" si="66"/>
        <v>293.55180722891595</v>
      </c>
      <c r="T325" s="10">
        <v>1</v>
      </c>
      <c r="U325" s="13">
        <v>2</v>
      </c>
      <c r="V325" s="13">
        <f t="shared" si="74"/>
        <v>2</v>
      </c>
      <c r="W325" s="97">
        <f t="shared" si="75"/>
        <v>5.0759999999999996</v>
      </c>
      <c r="X325" s="131" t="s">
        <v>54</v>
      </c>
      <c r="Y325" s="13">
        <v>2</v>
      </c>
      <c r="Z325" s="97">
        <f t="shared" si="64"/>
        <v>0.91100000000000003</v>
      </c>
      <c r="AA325" s="286">
        <f t="shared" si="67"/>
        <v>5.0759999999999996</v>
      </c>
      <c r="AB325" s="278"/>
      <c r="AE325" s="278"/>
    </row>
    <row r="326" spans="1:31" ht="15" customHeight="1" x14ac:dyDescent="0.25">
      <c r="A326" s="142">
        <f t="shared" si="65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68"/>
        <v>654</v>
      </c>
      <c r="H326" s="97">
        <f t="shared" si="69"/>
        <v>1606.2239999999999</v>
      </c>
      <c r="I326" s="10">
        <v>1</v>
      </c>
      <c r="J326" s="11">
        <v>552</v>
      </c>
      <c r="K326" s="11">
        <f t="shared" si="70"/>
        <v>552</v>
      </c>
      <c r="L326" s="102">
        <f t="shared" si="71"/>
        <v>1355.712</v>
      </c>
      <c r="M326" s="12">
        <v>202</v>
      </c>
      <c r="N326" s="97">
        <f t="shared" si="72"/>
        <v>496.11200000000002</v>
      </c>
      <c r="O326" s="20">
        <v>92.4</v>
      </c>
      <c r="P326" s="13">
        <v>102.3</v>
      </c>
      <c r="Q326" s="11">
        <v>99</v>
      </c>
      <c r="R326" s="11">
        <f t="shared" si="73"/>
        <v>99.999999999999915</v>
      </c>
      <c r="S326" s="97">
        <f t="shared" si="66"/>
        <v>245.5999999999998</v>
      </c>
      <c r="T326" s="10">
        <v>1</v>
      </c>
      <c r="U326" s="13">
        <v>1.8</v>
      </c>
      <c r="V326" s="13">
        <f t="shared" si="74"/>
        <v>1.8</v>
      </c>
      <c r="W326" s="97">
        <f t="shared" si="75"/>
        <v>4.4207999999999998</v>
      </c>
      <c r="X326" s="131" t="s">
        <v>54</v>
      </c>
      <c r="Y326" s="13">
        <v>2</v>
      </c>
      <c r="Z326" s="97">
        <f t="shared" si="64"/>
        <v>0.91100000000000003</v>
      </c>
      <c r="AA326" s="286">
        <f t="shared" si="67"/>
        <v>4.9119999999999999</v>
      </c>
      <c r="AB326" s="278"/>
      <c r="AE326" s="278"/>
    </row>
    <row r="327" spans="1:31" ht="15" customHeight="1" x14ac:dyDescent="0.25">
      <c r="A327" s="142">
        <f t="shared" si="65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68"/>
        <v>539</v>
      </c>
      <c r="H327" s="97">
        <f t="shared" si="69"/>
        <v>1373.9110000000001</v>
      </c>
      <c r="I327" s="10">
        <v>1</v>
      </c>
      <c r="J327" s="11">
        <v>451</v>
      </c>
      <c r="K327" s="11">
        <f t="shared" si="70"/>
        <v>451</v>
      </c>
      <c r="L327" s="102">
        <f t="shared" si="71"/>
        <v>1149.5989999999999</v>
      </c>
      <c r="M327" s="12">
        <v>235</v>
      </c>
      <c r="N327" s="97">
        <f t="shared" si="72"/>
        <v>599.01499999999999</v>
      </c>
      <c r="O327" s="20">
        <v>89.9</v>
      </c>
      <c r="P327" s="13">
        <v>97.5</v>
      </c>
      <c r="Q327" s="11">
        <v>92</v>
      </c>
      <c r="R327" s="11">
        <f t="shared" si="73"/>
        <v>82.60869565217385</v>
      </c>
      <c r="S327" s="97">
        <f t="shared" si="66"/>
        <v>210.56956521739116</v>
      </c>
      <c r="T327" s="10">
        <v>1</v>
      </c>
      <c r="U327" s="13">
        <v>1.5</v>
      </c>
      <c r="V327" s="13">
        <f t="shared" si="74"/>
        <v>1.5</v>
      </c>
      <c r="W327" s="97">
        <f t="shared" si="75"/>
        <v>3.8235000000000001</v>
      </c>
      <c r="X327" s="131" t="s">
        <v>54</v>
      </c>
      <c r="Y327" s="13">
        <v>2</v>
      </c>
      <c r="Z327" s="97">
        <f t="shared" si="64"/>
        <v>0.91100000000000003</v>
      </c>
      <c r="AA327" s="286">
        <f t="shared" si="67"/>
        <v>5.0979999999999999</v>
      </c>
      <c r="AB327" s="278"/>
      <c r="AE327" s="278"/>
    </row>
    <row r="328" spans="1:31" ht="15" customHeight="1" x14ac:dyDescent="0.25">
      <c r="A328" s="142">
        <f t="shared" si="65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68"/>
        <v>471</v>
      </c>
      <c r="H328" s="97">
        <f t="shared" si="69"/>
        <v>856.74900000000002</v>
      </c>
      <c r="I328" s="10">
        <v>1</v>
      </c>
      <c r="J328" s="11">
        <v>403</v>
      </c>
      <c r="K328" s="11">
        <f t="shared" si="70"/>
        <v>403</v>
      </c>
      <c r="L328" s="102">
        <f t="shared" si="71"/>
        <v>733.05700000000002</v>
      </c>
      <c r="M328" s="12">
        <v>174</v>
      </c>
      <c r="N328" s="97">
        <f t="shared" si="72"/>
        <v>316.50599999999997</v>
      </c>
      <c r="O328" s="20">
        <v>90.4</v>
      </c>
      <c r="P328" s="13">
        <v>96.3</v>
      </c>
      <c r="Q328" s="11">
        <v>85</v>
      </c>
      <c r="R328" s="11">
        <f t="shared" si="73"/>
        <v>69.411764705882263</v>
      </c>
      <c r="S328" s="97">
        <f t="shared" si="66"/>
        <v>126.25999999999983</v>
      </c>
      <c r="T328" s="10">
        <v>1</v>
      </c>
      <c r="U328" s="13">
        <v>1</v>
      </c>
      <c r="V328" s="13">
        <f t="shared" si="74"/>
        <v>1</v>
      </c>
      <c r="W328" s="97">
        <f t="shared" si="75"/>
        <v>1.819</v>
      </c>
      <c r="X328" s="131" t="s">
        <v>54</v>
      </c>
      <c r="Y328" s="13">
        <v>2</v>
      </c>
      <c r="Z328" s="97">
        <f t="shared" si="64"/>
        <v>0.91100000000000003</v>
      </c>
      <c r="AA328" s="286">
        <f t="shared" si="67"/>
        <v>3.6379999999999999</v>
      </c>
      <c r="AB328" s="278"/>
      <c r="AE328" s="278"/>
    </row>
    <row r="329" spans="1:31" ht="15" customHeight="1" x14ac:dyDescent="0.25">
      <c r="A329" s="142">
        <f t="shared" si="65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68"/>
        <v>304</v>
      </c>
      <c r="H329" s="97">
        <f t="shared" si="69"/>
        <v>580.94399999999996</v>
      </c>
      <c r="I329" s="10">
        <v>1</v>
      </c>
      <c r="J329" s="11">
        <v>213</v>
      </c>
      <c r="K329" s="11">
        <f t="shared" si="70"/>
        <v>213</v>
      </c>
      <c r="L329" s="102">
        <f t="shared" si="71"/>
        <v>407.04300000000001</v>
      </c>
      <c r="M329" s="12">
        <v>84</v>
      </c>
      <c r="N329" s="97">
        <f t="shared" si="72"/>
        <v>160.524</v>
      </c>
      <c r="O329" s="20">
        <v>91.2</v>
      </c>
      <c r="P329" s="13">
        <v>97.3</v>
      </c>
      <c r="Q329" s="11">
        <v>85</v>
      </c>
      <c r="R329" s="11">
        <f t="shared" si="73"/>
        <v>71.764705882352871</v>
      </c>
      <c r="S329" s="97">
        <f t="shared" si="66"/>
        <v>137.14235294117634</v>
      </c>
      <c r="T329" s="10">
        <v>1</v>
      </c>
      <c r="U329" s="13">
        <v>1.3</v>
      </c>
      <c r="V329" s="13">
        <f t="shared" si="74"/>
        <v>1.3</v>
      </c>
      <c r="W329" s="97">
        <f t="shared" si="75"/>
        <v>2.4843000000000002</v>
      </c>
      <c r="X329" s="131" t="s">
        <v>54</v>
      </c>
      <c r="Y329" s="13">
        <v>2</v>
      </c>
      <c r="Z329" s="97">
        <f t="shared" si="64"/>
        <v>0.91100000000000003</v>
      </c>
      <c r="AA329" s="286">
        <f t="shared" si="67"/>
        <v>3.8220000000000001</v>
      </c>
      <c r="AB329" s="278"/>
      <c r="AE329" s="278"/>
    </row>
    <row r="330" spans="1:31" ht="15" customHeight="1" x14ac:dyDescent="0.25">
      <c r="A330" s="142">
        <f t="shared" si="65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68"/>
        <v>911</v>
      </c>
      <c r="H330" s="97">
        <f t="shared" si="69"/>
        <v>2296.6309999999999</v>
      </c>
      <c r="I330" s="10">
        <v>1</v>
      </c>
      <c r="J330" s="11">
        <v>834</v>
      </c>
      <c r="K330" s="11">
        <f t="shared" si="70"/>
        <v>834</v>
      </c>
      <c r="L330" s="102">
        <f t="shared" si="71"/>
        <v>2102.5140000000001</v>
      </c>
      <c r="M330" s="12">
        <v>259</v>
      </c>
      <c r="N330" s="97">
        <f t="shared" si="72"/>
        <v>652.93899999999996</v>
      </c>
      <c r="O330" s="20">
        <v>89.7</v>
      </c>
      <c r="P330" s="13">
        <v>103.9</v>
      </c>
      <c r="Q330" s="11">
        <v>100</v>
      </c>
      <c r="R330" s="11">
        <f t="shared" si="73"/>
        <v>142.00000000000003</v>
      </c>
      <c r="S330" s="97">
        <f t="shared" si="66"/>
        <v>357.98200000000008</v>
      </c>
      <c r="T330" s="10">
        <v>1</v>
      </c>
      <c r="U330" s="13">
        <v>2.5</v>
      </c>
      <c r="V330" s="13">
        <f t="shared" si="74"/>
        <v>2.5</v>
      </c>
      <c r="W330" s="97">
        <f t="shared" si="75"/>
        <v>6.3025000000000002</v>
      </c>
      <c r="X330" s="131" t="s">
        <v>54</v>
      </c>
      <c r="Y330" s="13">
        <v>2</v>
      </c>
      <c r="Z330" s="97">
        <f t="shared" si="64"/>
        <v>0.91100000000000003</v>
      </c>
      <c r="AA330" s="286">
        <f t="shared" si="67"/>
        <v>5.0419999999999998</v>
      </c>
      <c r="AB330" s="278"/>
      <c r="AE330" s="278"/>
    </row>
    <row r="331" spans="1:31" ht="15" customHeight="1" x14ac:dyDescent="0.25">
      <c r="A331" s="142">
        <f t="shared" si="65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68"/>
        <v>848</v>
      </c>
      <c r="H331" s="97">
        <f t="shared" si="69"/>
        <v>2171.7280000000001</v>
      </c>
      <c r="I331" s="10">
        <v>1</v>
      </c>
      <c r="J331" s="11">
        <v>833</v>
      </c>
      <c r="K331" s="11">
        <f t="shared" si="70"/>
        <v>833</v>
      </c>
      <c r="L331" s="102">
        <f t="shared" si="71"/>
        <v>2133.3130000000001</v>
      </c>
      <c r="M331" s="12">
        <v>236</v>
      </c>
      <c r="N331" s="97">
        <f t="shared" si="72"/>
        <v>604.39599999999996</v>
      </c>
      <c r="O331" s="20">
        <v>88.1</v>
      </c>
      <c r="P331" s="13">
        <v>99.7</v>
      </c>
      <c r="Q331" s="11">
        <v>102</v>
      </c>
      <c r="R331" s="11">
        <f t="shared" si="73"/>
        <v>113.72549019607852</v>
      </c>
      <c r="S331" s="97">
        <f t="shared" si="66"/>
        <v>291.25098039215709</v>
      </c>
      <c r="T331" s="10">
        <v>1</v>
      </c>
      <c r="U331" s="13">
        <v>2</v>
      </c>
      <c r="V331" s="13">
        <f t="shared" si="74"/>
        <v>2</v>
      </c>
      <c r="W331" s="97">
        <f t="shared" si="75"/>
        <v>5.1219999999999999</v>
      </c>
      <c r="X331" s="131" t="s">
        <v>54</v>
      </c>
      <c r="Y331" s="13">
        <v>2</v>
      </c>
      <c r="Z331" s="97">
        <f t="shared" si="64"/>
        <v>0.91100000000000003</v>
      </c>
      <c r="AA331" s="286">
        <f t="shared" si="67"/>
        <v>5.1219999999999999</v>
      </c>
      <c r="AB331" s="278"/>
      <c r="AE331" s="278"/>
    </row>
    <row r="332" spans="1:31" ht="15" customHeight="1" x14ac:dyDescent="0.25">
      <c r="A332" s="142">
        <f t="shared" si="65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68"/>
        <v>857</v>
      </c>
      <c r="H332" s="97">
        <f t="shared" si="69"/>
        <v>2066.2269999999999</v>
      </c>
      <c r="I332" s="10">
        <v>1</v>
      </c>
      <c r="J332" s="11">
        <v>778</v>
      </c>
      <c r="K332" s="11">
        <f t="shared" si="70"/>
        <v>778</v>
      </c>
      <c r="L332" s="102">
        <f t="shared" si="71"/>
        <v>1875.758</v>
      </c>
      <c r="M332" s="12">
        <v>210</v>
      </c>
      <c r="N332" s="97">
        <f t="shared" si="72"/>
        <v>506.31</v>
      </c>
      <c r="O332" s="20">
        <v>86.2</v>
      </c>
      <c r="P332" s="13">
        <v>99</v>
      </c>
      <c r="Q332" s="11">
        <v>98</v>
      </c>
      <c r="R332" s="11">
        <f t="shared" si="73"/>
        <v>130.61224489795916</v>
      </c>
      <c r="S332" s="97">
        <f t="shared" si="66"/>
        <v>314.90612244897954</v>
      </c>
      <c r="T332" s="10">
        <v>1</v>
      </c>
      <c r="U332" s="13">
        <v>2.2000000000000002</v>
      </c>
      <c r="V332" s="13">
        <f t="shared" si="74"/>
        <v>2.2000000000000002</v>
      </c>
      <c r="W332" s="97">
        <f t="shared" si="75"/>
        <v>5.3042000000000007</v>
      </c>
      <c r="X332" s="131" t="s">
        <v>54</v>
      </c>
      <c r="Y332" s="13">
        <v>2</v>
      </c>
      <c r="Z332" s="97">
        <f t="shared" si="64"/>
        <v>0.91100000000000003</v>
      </c>
      <c r="AA332" s="286">
        <f t="shared" si="67"/>
        <v>4.8220000000000001</v>
      </c>
      <c r="AB332" s="278"/>
      <c r="AE332" s="278"/>
    </row>
    <row r="333" spans="1:31" ht="15" customHeight="1" x14ac:dyDescent="0.25">
      <c r="A333" s="142">
        <f t="shared" si="65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68"/>
        <v>513</v>
      </c>
      <c r="H333" s="97">
        <f t="shared" si="69"/>
        <v>1201.4459999999999</v>
      </c>
      <c r="I333" s="10">
        <v>1</v>
      </c>
      <c r="J333" s="11">
        <v>449</v>
      </c>
      <c r="K333" s="11">
        <f t="shared" si="70"/>
        <v>449</v>
      </c>
      <c r="L333" s="102">
        <f t="shared" si="71"/>
        <v>1051.558</v>
      </c>
      <c r="M333" s="12">
        <v>114</v>
      </c>
      <c r="N333" s="97">
        <f t="shared" si="72"/>
        <v>266.988</v>
      </c>
      <c r="O333" s="20">
        <v>89</v>
      </c>
      <c r="P333" s="13">
        <v>98.6</v>
      </c>
      <c r="Q333" s="11">
        <v>100</v>
      </c>
      <c r="R333" s="11">
        <f t="shared" si="73"/>
        <v>95.999999999999943</v>
      </c>
      <c r="S333" s="97">
        <f t="shared" si="66"/>
        <v>224.83199999999985</v>
      </c>
      <c r="T333" s="10">
        <v>1</v>
      </c>
      <c r="U333" s="13">
        <v>2.5</v>
      </c>
      <c r="V333" s="13">
        <f t="shared" si="74"/>
        <v>2.5</v>
      </c>
      <c r="W333" s="97">
        <f t="shared" si="75"/>
        <v>5.8550000000000004</v>
      </c>
      <c r="X333" s="131" t="s">
        <v>54</v>
      </c>
      <c r="Y333" s="13">
        <v>2</v>
      </c>
      <c r="Z333" s="97">
        <f t="shared" si="64"/>
        <v>0.91100000000000003</v>
      </c>
      <c r="AA333" s="286">
        <f t="shared" si="67"/>
        <v>4.6840000000000002</v>
      </c>
      <c r="AB333" s="278"/>
      <c r="AE333" s="278"/>
    </row>
    <row r="334" spans="1:31" ht="15" customHeight="1" x14ac:dyDescent="0.25">
      <c r="A334" s="142">
        <f t="shared" si="65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68"/>
        <v>855</v>
      </c>
      <c r="H334" s="97">
        <f t="shared" si="69"/>
        <v>1957.95</v>
      </c>
      <c r="I334" s="10">
        <v>1</v>
      </c>
      <c r="J334" s="11">
        <v>775</v>
      </c>
      <c r="K334" s="11">
        <f t="shared" si="70"/>
        <v>775</v>
      </c>
      <c r="L334" s="102">
        <f t="shared" si="71"/>
        <v>1774.75</v>
      </c>
      <c r="M334" s="12">
        <v>157</v>
      </c>
      <c r="N334" s="97">
        <f t="shared" si="72"/>
        <v>359.53</v>
      </c>
      <c r="O334" s="20">
        <v>90.7</v>
      </c>
      <c r="P334" s="13">
        <v>100.6</v>
      </c>
      <c r="Q334" s="11">
        <v>73</v>
      </c>
      <c r="R334" s="11">
        <f t="shared" si="73"/>
        <v>135.61643835616425</v>
      </c>
      <c r="S334" s="97">
        <f t="shared" si="66"/>
        <v>310.56164383561611</v>
      </c>
      <c r="T334" s="10">
        <v>1</v>
      </c>
      <c r="U334" s="13">
        <v>1</v>
      </c>
      <c r="V334" s="13">
        <f t="shared" si="74"/>
        <v>1</v>
      </c>
      <c r="W334" s="97">
        <f t="shared" si="75"/>
        <v>2.29</v>
      </c>
      <c r="X334" s="131"/>
      <c r="Y334" s="13">
        <v>2</v>
      </c>
      <c r="Z334" s="97">
        <f t="shared" si="64"/>
        <v>4.58</v>
      </c>
      <c r="AA334" s="286">
        <f t="shared" si="67"/>
        <v>4.58</v>
      </c>
      <c r="AB334" s="278"/>
      <c r="AE334" s="278"/>
    </row>
    <row r="335" spans="1:31" ht="15" customHeight="1" x14ac:dyDescent="0.25">
      <c r="A335" s="142">
        <f t="shared" si="65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68"/>
        <v>522</v>
      </c>
      <c r="H335" s="97">
        <f t="shared" si="69"/>
        <v>1024.6859999999999</v>
      </c>
      <c r="I335" s="10">
        <v>1</v>
      </c>
      <c r="J335" s="11">
        <v>363</v>
      </c>
      <c r="K335" s="11">
        <f t="shared" si="70"/>
        <v>363</v>
      </c>
      <c r="L335" s="102">
        <f t="shared" si="71"/>
        <v>712.56899999999996</v>
      </c>
      <c r="M335" s="12">
        <v>107</v>
      </c>
      <c r="N335" s="97">
        <f t="shared" si="72"/>
        <v>210.041</v>
      </c>
      <c r="O335" s="20">
        <v>87.5</v>
      </c>
      <c r="P335" s="13">
        <v>94.2</v>
      </c>
      <c r="Q335" s="11">
        <v>89</v>
      </c>
      <c r="R335" s="11">
        <f t="shared" si="73"/>
        <v>75.280898876404521</v>
      </c>
      <c r="S335" s="97">
        <f t="shared" si="66"/>
        <v>147.77640449438206</v>
      </c>
      <c r="T335" s="10">
        <v>1</v>
      </c>
      <c r="U335" s="13">
        <v>0.98</v>
      </c>
      <c r="V335" s="13">
        <f t="shared" si="74"/>
        <v>0.98</v>
      </c>
      <c r="W335" s="97">
        <f t="shared" si="75"/>
        <v>1.92374</v>
      </c>
      <c r="X335" s="131" t="s">
        <v>54</v>
      </c>
      <c r="Y335" s="13">
        <v>0.4</v>
      </c>
      <c r="Z335" s="97">
        <f t="shared" ref="Z335:Z384" si="76">IF(X335="&lt;",Y335/2*$B$14/1000,Y335*$B335/1000)</f>
        <v>0.18220000000000003</v>
      </c>
      <c r="AA335" s="286">
        <f t="shared" si="67"/>
        <v>0.78520000000000001</v>
      </c>
      <c r="AB335" s="278"/>
      <c r="AE335" s="278"/>
    </row>
    <row r="336" spans="1:31" ht="15" customHeight="1" x14ac:dyDescent="0.25">
      <c r="A336" s="142">
        <f t="shared" ref="A336:A379" si="77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68"/>
        <v>298</v>
      </c>
      <c r="H336" s="97">
        <f t="shared" si="69"/>
        <v>316.476</v>
      </c>
      <c r="I336" s="10">
        <v>1</v>
      </c>
      <c r="J336" s="11">
        <v>221</v>
      </c>
      <c r="K336" s="11">
        <f t="shared" si="70"/>
        <v>221</v>
      </c>
      <c r="L336" s="102">
        <f t="shared" si="71"/>
        <v>234.702</v>
      </c>
      <c r="M336" s="12">
        <v>66</v>
      </c>
      <c r="N336" s="97">
        <f t="shared" si="72"/>
        <v>70.091999999999999</v>
      </c>
      <c r="O336" s="20">
        <v>88.6</v>
      </c>
      <c r="P336" s="13">
        <v>93.7</v>
      </c>
      <c r="Q336" s="11">
        <v>98</v>
      </c>
      <c r="R336" s="11">
        <f t="shared" si="73"/>
        <v>52.040816326530695</v>
      </c>
      <c r="S336" s="97">
        <f t="shared" ref="S336:S379" si="78">IF(B336=0,0,R336*B336/1000)</f>
        <v>55.267346938775596</v>
      </c>
      <c r="T336" s="10">
        <v>1</v>
      </c>
      <c r="U336" s="13">
        <v>0.98</v>
      </c>
      <c r="V336" s="13">
        <f t="shared" si="74"/>
        <v>0.98</v>
      </c>
      <c r="W336" s="97">
        <f t="shared" si="75"/>
        <v>1.0407599999999999</v>
      </c>
      <c r="X336" s="243" t="s">
        <v>54</v>
      </c>
      <c r="Y336" s="13">
        <v>0.4</v>
      </c>
      <c r="Z336" s="97">
        <f t="shared" si="76"/>
        <v>0.18220000000000003</v>
      </c>
      <c r="AA336" s="286">
        <f t="shared" ref="AA336:AA379" si="79">IF(B336=0,0,Y336*B336/1000)</f>
        <v>0.42480000000000001</v>
      </c>
      <c r="AB336" s="278"/>
      <c r="AE336" s="278"/>
    </row>
    <row r="337" spans="1:31" ht="15" customHeight="1" x14ac:dyDescent="0.25">
      <c r="A337" s="142">
        <f t="shared" si="77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80">IF(F337=0,0,(F337*E337))</f>
        <v>935</v>
      </c>
      <c r="H337" s="97">
        <f t="shared" ref="H337:H379" si="81">IF(B337=0,0,(G337*B337/1000))</f>
        <v>2503.9299999999998</v>
      </c>
      <c r="I337" s="10">
        <v>1</v>
      </c>
      <c r="J337" s="11">
        <v>881</v>
      </c>
      <c r="K337" s="11">
        <f t="shared" ref="K337:K379" si="82">IF(J337=0,0,(J337*I337))</f>
        <v>881</v>
      </c>
      <c r="L337" s="102">
        <f t="shared" ref="L337:L379" si="83">IF(B337=0,0,K337*B337/1000)</f>
        <v>2359.3180000000002</v>
      </c>
      <c r="M337" s="12">
        <v>259</v>
      </c>
      <c r="N337" s="97">
        <f t="shared" ref="N337:N379" si="84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85">IF(P337=0,0,(P337-O337)*1000/Q337)</f>
        <v>160.00000000000006</v>
      </c>
      <c r="S337" s="97">
        <f t="shared" si="78"/>
        <v>428.48000000000019</v>
      </c>
      <c r="T337" s="10">
        <v>1</v>
      </c>
      <c r="U337" s="13">
        <v>2.2999999999999998</v>
      </c>
      <c r="V337" s="13">
        <f t="shared" ref="V337:V379" si="86">IF(U337=0,0,(U337*T337))</f>
        <v>2.2999999999999998</v>
      </c>
      <c r="W337" s="97">
        <f t="shared" ref="W337:W379" si="87">IF(B337=0,0,V337*B337/1000)</f>
        <v>6.1593999999999998</v>
      </c>
      <c r="X337" s="131" t="s">
        <v>54</v>
      </c>
      <c r="Y337" s="13">
        <v>2</v>
      </c>
      <c r="Z337" s="97">
        <f t="shared" si="76"/>
        <v>0.91100000000000003</v>
      </c>
      <c r="AA337" s="286">
        <f t="shared" si="79"/>
        <v>5.3559999999999999</v>
      </c>
      <c r="AB337" s="278"/>
      <c r="AE337" s="278"/>
    </row>
    <row r="338" spans="1:31" ht="15" customHeight="1" x14ac:dyDescent="0.25">
      <c r="A338" s="142">
        <f t="shared" si="77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80"/>
        <v>848</v>
      </c>
      <c r="H338" s="97">
        <f t="shared" si="81"/>
        <v>2058.096</v>
      </c>
      <c r="I338" s="10">
        <v>1</v>
      </c>
      <c r="J338" s="11">
        <v>780</v>
      </c>
      <c r="K338" s="11">
        <f t="shared" si="82"/>
        <v>780</v>
      </c>
      <c r="L338" s="102">
        <f t="shared" si="83"/>
        <v>1893.06</v>
      </c>
      <c r="M338" s="12">
        <v>214</v>
      </c>
      <c r="N338" s="97">
        <f t="shared" si="84"/>
        <v>519.37800000000004</v>
      </c>
      <c r="O338" s="20">
        <v>89</v>
      </c>
      <c r="P338" s="13">
        <v>94</v>
      </c>
      <c r="Q338" s="11">
        <v>45</v>
      </c>
      <c r="R338" s="11">
        <f t="shared" si="85"/>
        <v>111.11111111111111</v>
      </c>
      <c r="S338" s="97">
        <f t="shared" si="78"/>
        <v>269.66666666666669</v>
      </c>
      <c r="T338" s="10">
        <v>1</v>
      </c>
      <c r="U338" s="13">
        <v>2.1</v>
      </c>
      <c r="V338" s="13">
        <f t="shared" si="86"/>
        <v>2.1</v>
      </c>
      <c r="W338" s="97">
        <f t="shared" si="87"/>
        <v>5.0967000000000002</v>
      </c>
      <c r="X338" s="131" t="s">
        <v>54</v>
      </c>
      <c r="Y338" s="13">
        <v>2</v>
      </c>
      <c r="Z338" s="97">
        <f t="shared" si="76"/>
        <v>0.91100000000000003</v>
      </c>
      <c r="AA338" s="286">
        <f t="shared" si="79"/>
        <v>4.8540000000000001</v>
      </c>
      <c r="AB338" s="278"/>
      <c r="AE338" s="278"/>
    </row>
    <row r="339" spans="1:31" ht="15" customHeight="1" x14ac:dyDescent="0.25">
      <c r="A339" s="142">
        <f t="shared" si="77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80"/>
        <v>890</v>
      </c>
      <c r="H339" s="97">
        <f t="shared" si="81"/>
        <v>2576.5500000000002</v>
      </c>
      <c r="I339" s="10">
        <v>1</v>
      </c>
      <c r="J339" s="11">
        <v>808</v>
      </c>
      <c r="K339" s="11">
        <f t="shared" si="82"/>
        <v>808</v>
      </c>
      <c r="L339" s="102">
        <f t="shared" si="83"/>
        <v>2339.16</v>
      </c>
      <c r="M339" s="12">
        <v>226</v>
      </c>
      <c r="N339" s="97">
        <f t="shared" si="84"/>
        <v>654.27</v>
      </c>
      <c r="O339" s="20">
        <v>87.9</v>
      </c>
      <c r="P339" s="13">
        <v>98</v>
      </c>
      <c r="Q339" s="11">
        <v>74</v>
      </c>
      <c r="R339" s="11">
        <f t="shared" si="85"/>
        <v>136.4864864864864</v>
      </c>
      <c r="S339" s="97">
        <f t="shared" si="78"/>
        <v>395.1283783783781</v>
      </c>
      <c r="T339" s="10">
        <v>1</v>
      </c>
      <c r="U339" s="13">
        <v>0.98</v>
      </c>
      <c r="V339" s="13">
        <f t="shared" si="86"/>
        <v>0.98</v>
      </c>
      <c r="W339" s="97">
        <f t="shared" si="87"/>
        <v>2.8371</v>
      </c>
      <c r="X339" s="131" t="s">
        <v>54</v>
      </c>
      <c r="Y339" s="13">
        <v>2</v>
      </c>
      <c r="Z339" s="97">
        <f t="shared" si="76"/>
        <v>0.91100000000000003</v>
      </c>
      <c r="AA339" s="286">
        <f t="shared" si="79"/>
        <v>5.79</v>
      </c>
      <c r="AB339" s="278"/>
      <c r="AE339" s="278"/>
    </row>
    <row r="340" spans="1:31" ht="15" customHeight="1" x14ac:dyDescent="0.25">
      <c r="A340" s="142">
        <f t="shared" si="77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80"/>
        <v>815</v>
      </c>
      <c r="H340" s="97">
        <f t="shared" si="81"/>
        <v>2015.4949999999999</v>
      </c>
      <c r="I340" s="10">
        <v>1</v>
      </c>
      <c r="J340" s="11">
        <v>695</v>
      </c>
      <c r="K340" s="11">
        <f t="shared" si="82"/>
        <v>695</v>
      </c>
      <c r="L340" s="102">
        <f t="shared" si="83"/>
        <v>1718.7349999999999</v>
      </c>
      <c r="M340" s="12">
        <v>205</v>
      </c>
      <c r="N340" s="97">
        <f t="shared" si="84"/>
        <v>506.96499999999997</v>
      </c>
      <c r="O340" s="20">
        <v>86.9</v>
      </c>
      <c r="P340" s="13">
        <v>100</v>
      </c>
      <c r="Q340" s="11">
        <v>88</v>
      </c>
      <c r="R340" s="11">
        <f t="shared" si="85"/>
        <v>148.86363636363629</v>
      </c>
      <c r="S340" s="97">
        <f t="shared" si="78"/>
        <v>368.13977272727254</v>
      </c>
      <c r="T340" s="10">
        <v>1</v>
      </c>
      <c r="U340" s="13">
        <v>1.5</v>
      </c>
      <c r="V340" s="13">
        <f t="shared" si="86"/>
        <v>1.5</v>
      </c>
      <c r="W340" s="97">
        <f t="shared" si="87"/>
        <v>3.7094999999999998</v>
      </c>
      <c r="X340" s="131" t="s">
        <v>54</v>
      </c>
      <c r="Y340" s="13">
        <v>2</v>
      </c>
      <c r="Z340" s="97">
        <f t="shared" si="76"/>
        <v>0.91100000000000003</v>
      </c>
      <c r="AA340" s="286">
        <f t="shared" si="79"/>
        <v>4.9459999999999997</v>
      </c>
      <c r="AB340" s="278"/>
      <c r="AE340" s="278"/>
    </row>
    <row r="341" spans="1:31" ht="15" customHeight="1" x14ac:dyDescent="0.25">
      <c r="A341" s="142">
        <f t="shared" si="77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80"/>
        <v>507</v>
      </c>
      <c r="H341" s="97">
        <f t="shared" si="81"/>
        <v>1419.6</v>
      </c>
      <c r="I341" s="10">
        <v>1</v>
      </c>
      <c r="J341" s="11">
        <v>392</v>
      </c>
      <c r="K341" s="11">
        <f t="shared" si="82"/>
        <v>392</v>
      </c>
      <c r="L341" s="102">
        <f t="shared" si="83"/>
        <v>1097.5999999999999</v>
      </c>
      <c r="M341" s="12">
        <v>140</v>
      </c>
      <c r="N341" s="97">
        <f t="shared" si="84"/>
        <v>392</v>
      </c>
      <c r="O341" s="20">
        <v>85.3</v>
      </c>
      <c r="P341" s="13">
        <v>94.4</v>
      </c>
      <c r="Q341" s="11">
        <v>93</v>
      </c>
      <c r="R341" s="11">
        <f t="shared" si="85"/>
        <v>97.849462365591492</v>
      </c>
      <c r="S341" s="97">
        <f t="shared" si="78"/>
        <v>273.97849462365616</v>
      </c>
      <c r="T341" s="10">
        <v>1</v>
      </c>
      <c r="U341" s="13">
        <v>0.98</v>
      </c>
      <c r="V341" s="13">
        <f t="shared" si="86"/>
        <v>0.98</v>
      </c>
      <c r="W341" s="97">
        <f t="shared" si="87"/>
        <v>2.7440000000000002</v>
      </c>
      <c r="X341" s="131" t="s">
        <v>54</v>
      </c>
      <c r="Y341" s="13">
        <v>2</v>
      </c>
      <c r="Z341" s="97">
        <f t="shared" si="76"/>
        <v>0.91100000000000003</v>
      </c>
      <c r="AA341" s="286">
        <f t="shared" si="79"/>
        <v>5.6</v>
      </c>
      <c r="AB341" s="278"/>
      <c r="AE341" s="278"/>
    </row>
    <row r="342" spans="1:31" ht="15" customHeight="1" x14ac:dyDescent="0.25">
      <c r="A342" s="142">
        <f t="shared" si="77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80"/>
        <v>503</v>
      </c>
      <c r="H342" s="97">
        <f t="shared" si="81"/>
        <v>1067.8689999999999</v>
      </c>
      <c r="I342" s="10">
        <v>1</v>
      </c>
      <c r="J342" s="11">
        <v>401</v>
      </c>
      <c r="K342" s="11">
        <f t="shared" si="82"/>
        <v>401</v>
      </c>
      <c r="L342" s="102">
        <f t="shared" si="83"/>
        <v>851.32299999999998</v>
      </c>
      <c r="M342" s="12">
        <v>144</v>
      </c>
      <c r="N342" s="97">
        <f t="shared" si="84"/>
        <v>305.71199999999999</v>
      </c>
      <c r="O342" s="20">
        <v>90.9</v>
      </c>
      <c r="P342" s="13">
        <v>100.5</v>
      </c>
      <c r="Q342" s="11">
        <v>99</v>
      </c>
      <c r="R342" s="11">
        <f t="shared" si="85"/>
        <v>96.969696969696912</v>
      </c>
      <c r="S342" s="97">
        <f t="shared" si="78"/>
        <v>205.86666666666653</v>
      </c>
      <c r="T342" s="10">
        <v>1</v>
      </c>
      <c r="U342" s="13">
        <v>0.94</v>
      </c>
      <c r="V342" s="13">
        <f t="shared" si="86"/>
        <v>0.94</v>
      </c>
      <c r="W342" s="97">
        <f t="shared" si="87"/>
        <v>1.9956199999999999</v>
      </c>
      <c r="X342" s="131" t="s">
        <v>54</v>
      </c>
      <c r="Y342" s="13">
        <v>2</v>
      </c>
      <c r="Z342" s="97">
        <f t="shared" si="76"/>
        <v>0.91100000000000003</v>
      </c>
      <c r="AA342" s="286">
        <f t="shared" si="79"/>
        <v>4.2460000000000004</v>
      </c>
      <c r="AB342" s="278"/>
      <c r="AE342" s="278"/>
    </row>
    <row r="343" spans="1:31" ht="15" customHeight="1" x14ac:dyDescent="0.25">
      <c r="A343" s="142">
        <f t="shared" si="77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80"/>
        <v>412</v>
      </c>
      <c r="H343" s="97">
        <f t="shared" si="81"/>
        <v>522.82799999999997</v>
      </c>
      <c r="I343" s="10">
        <v>1</v>
      </c>
      <c r="J343" s="11">
        <v>358</v>
      </c>
      <c r="K343" s="11">
        <f t="shared" si="82"/>
        <v>358</v>
      </c>
      <c r="L343" s="102">
        <f t="shared" si="83"/>
        <v>454.30200000000002</v>
      </c>
      <c r="M343" s="12">
        <v>140</v>
      </c>
      <c r="N343" s="97">
        <f t="shared" si="84"/>
        <v>177.66</v>
      </c>
      <c r="O343" s="20">
        <v>87.3</v>
      </c>
      <c r="P343" s="13">
        <v>93.5</v>
      </c>
      <c r="Q343" s="11">
        <v>98</v>
      </c>
      <c r="R343" s="11">
        <f t="shared" si="85"/>
        <v>63.265306122449005</v>
      </c>
      <c r="S343" s="97">
        <f t="shared" si="78"/>
        <v>80.283673469387779</v>
      </c>
      <c r="T343" s="10">
        <v>1</v>
      </c>
      <c r="U343" s="13">
        <v>0.67</v>
      </c>
      <c r="V343" s="13">
        <f t="shared" si="86"/>
        <v>0.67</v>
      </c>
      <c r="W343" s="97">
        <f t="shared" si="87"/>
        <v>0.85023000000000004</v>
      </c>
      <c r="X343" s="131" t="s">
        <v>54</v>
      </c>
      <c r="Y343" s="13">
        <v>2</v>
      </c>
      <c r="Z343" s="97">
        <f t="shared" si="76"/>
        <v>0.91100000000000003</v>
      </c>
      <c r="AA343" s="286">
        <f t="shared" si="79"/>
        <v>2.5379999999999998</v>
      </c>
      <c r="AB343" s="278"/>
      <c r="AE343" s="278"/>
    </row>
    <row r="344" spans="1:31" ht="15" customHeight="1" x14ac:dyDescent="0.25">
      <c r="A344" s="142">
        <f t="shared" si="77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80"/>
        <v>870</v>
      </c>
      <c r="H344" s="97">
        <f t="shared" si="81"/>
        <v>2007.09</v>
      </c>
      <c r="I344" s="10">
        <v>1</v>
      </c>
      <c r="J344" s="11">
        <v>804</v>
      </c>
      <c r="K344" s="11">
        <f t="shared" si="82"/>
        <v>804</v>
      </c>
      <c r="L344" s="102">
        <f t="shared" si="83"/>
        <v>1854.828</v>
      </c>
      <c r="M344" s="12">
        <v>211</v>
      </c>
      <c r="N344" s="97">
        <f t="shared" si="84"/>
        <v>486.77699999999999</v>
      </c>
      <c r="O344" s="20">
        <v>89.5</v>
      </c>
      <c r="P344" s="13">
        <v>102.2</v>
      </c>
      <c r="Q344" s="11">
        <v>74</v>
      </c>
      <c r="R344" s="11">
        <f t="shared" si="85"/>
        <v>171.62162162162167</v>
      </c>
      <c r="S344" s="97">
        <f t="shared" si="78"/>
        <v>395.93108108108117</v>
      </c>
      <c r="T344" s="10">
        <v>1</v>
      </c>
      <c r="U344" s="13">
        <v>2.7</v>
      </c>
      <c r="V344" s="13">
        <f t="shared" si="86"/>
        <v>2.7</v>
      </c>
      <c r="W344" s="97">
        <f t="shared" si="87"/>
        <v>6.2289000000000003</v>
      </c>
      <c r="X344" s="131" t="s">
        <v>54</v>
      </c>
      <c r="Y344" s="13">
        <v>1</v>
      </c>
      <c r="Z344" s="97">
        <f t="shared" si="76"/>
        <v>0.45550000000000002</v>
      </c>
      <c r="AA344" s="286">
        <f t="shared" si="79"/>
        <v>2.3069999999999999</v>
      </c>
      <c r="AB344" s="278"/>
      <c r="AE344" s="278"/>
    </row>
    <row r="345" spans="1:31" ht="15" customHeight="1" x14ac:dyDescent="0.25">
      <c r="A345" s="142">
        <f t="shared" si="77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80"/>
        <v>793</v>
      </c>
      <c r="H345" s="97">
        <f t="shared" si="81"/>
        <v>2121.2750000000001</v>
      </c>
      <c r="I345" s="10">
        <v>1</v>
      </c>
      <c r="J345" s="11">
        <v>750</v>
      </c>
      <c r="K345" s="11">
        <f t="shared" si="82"/>
        <v>750</v>
      </c>
      <c r="L345" s="102">
        <f t="shared" si="83"/>
        <v>2006.25</v>
      </c>
      <c r="M345" s="12">
        <v>198</v>
      </c>
      <c r="N345" s="97">
        <f t="shared" si="84"/>
        <v>529.65</v>
      </c>
      <c r="O345" s="20">
        <v>92.4</v>
      </c>
      <c r="P345" s="13">
        <v>105.4</v>
      </c>
      <c r="Q345" s="11">
        <v>76</v>
      </c>
      <c r="R345" s="11">
        <f t="shared" si="85"/>
        <v>171.05263157894737</v>
      </c>
      <c r="S345" s="97">
        <f t="shared" si="78"/>
        <v>457.56578947368422</v>
      </c>
      <c r="T345" s="10">
        <v>1</v>
      </c>
      <c r="U345" s="13">
        <v>2.2999999999999998</v>
      </c>
      <c r="V345" s="13">
        <f t="shared" si="86"/>
        <v>2.2999999999999998</v>
      </c>
      <c r="W345" s="97">
        <f t="shared" si="87"/>
        <v>6.152499999999999</v>
      </c>
      <c r="X345" s="131" t="s">
        <v>54</v>
      </c>
      <c r="Y345" s="13">
        <v>2</v>
      </c>
      <c r="Z345" s="97">
        <f t="shared" si="76"/>
        <v>0.91100000000000003</v>
      </c>
      <c r="AA345" s="286">
        <f t="shared" si="79"/>
        <v>5.35</v>
      </c>
      <c r="AB345" s="278"/>
      <c r="AE345" s="278"/>
    </row>
    <row r="346" spans="1:31" ht="15" customHeight="1" x14ac:dyDescent="0.25">
      <c r="A346" s="142">
        <f t="shared" si="77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80"/>
        <v>817</v>
      </c>
      <c r="H346" s="97">
        <f t="shared" si="81"/>
        <v>1980.4079999999999</v>
      </c>
      <c r="I346" s="10">
        <v>1</v>
      </c>
      <c r="J346" s="11">
        <v>695</v>
      </c>
      <c r="K346" s="11">
        <f t="shared" si="82"/>
        <v>695</v>
      </c>
      <c r="L346" s="102">
        <f t="shared" si="83"/>
        <v>1684.68</v>
      </c>
      <c r="M346" s="12">
        <v>206</v>
      </c>
      <c r="N346" s="97">
        <f t="shared" si="84"/>
        <v>499.34399999999999</v>
      </c>
      <c r="O346" s="20">
        <v>87.5</v>
      </c>
      <c r="P346" s="13">
        <v>98.2</v>
      </c>
      <c r="Q346" s="11">
        <v>84</v>
      </c>
      <c r="R346" s="11">
        <f t="shared" si="85"/>
        <v>127.38095238095242</v>
      </c>
      <c r="S346" s="97">
        <f t="shared" si="78"/>
        <v>308.77142857142871</v>
      </c>
      <c r="T346" s="10">
        <v>1</v>
      </c>
      <c r="U346" s="209">
        <v>1.8</v>
      </c>
      <c r="V346" s="13">
        <f t="shared" si="86"/>
        <v>1.8</v>
      </c>
      <c r="W346" s="97">
        <f t="shared" si="87"/>
        <v>4.3632</v>
      </c>
      <c r="X346" s="131"/>
      <c r="Y346" s="13">
        <v>1.1000000000000001</v>
      </c>
      <c r="Z346" s="97">
        <f t="shared" si="76"/>
        <v>2.6663999999999999</v>
      </c>
      <c r="AA346" s="286">
        <f t="shared" si="79"/>
        <v>2.6663999999999999</v>
      </c>
      <c r="AB346" s="278"/>
      <c r="AE346" s="278"/>
    </row>
    <row r="347" spans="1:31" s="232" customFormat="1" ht="15" customHeight="1" x14ac:dyDescent="0.25">
      <c r="A347" s="142">
        <f t="shared" si="77"/>
        <v>43069</v>
      </c>
      <c r="B347" s="236">
        <v>2603</v>
      </c>
      <c r="C347" s="222">
        <v>20.32</v>
      </c>
      <c r="D347" s="223">
        <v>8.26</v>
      </c>
      <c r="E347" s="224">
        <v>1</v>
      </c>
      <c r="F347" s="225">
        <v>846</v>
      </c>
      <c r="G347" s="226">
        <f t="shared" si="80"/>
        <v>846</v>
      </c>
      <c r="H347" s="227">
        <f t="shared" si="81"/>
        <v>2202.1379999999999</v>
      </c>
      <c r="I347" s="224">
        <v>1</v>
      </c>
      <c r="J347" s="225">
        <v>797</v>
      </c>
      <c r="K347" s="225">
        <f t="shared" si="82"/>
        <v>797</v>
      </c>
      <c r="L347" s="228">
        <f t="shared" si="83"/>
        <v>2074.5909999999999</v>
      </c>
      <c r="M347" s="229">
        <v>244</v>
      </c>
      <c r="N347" s="227">
        <f t="shared" si="84"/>
        <v>635.13199999999995</v>
      </c>
      <c r="O347" s="230">
        <v>87</v>
      </c>
      <c r="P347" s="226">
        <v>96.4</v>
      </c>
      <c r="Q347" s="225">
        <v>87</v>
      </c>
      <c r="R347" s="225">
        <f t="shared" si="85"/>
        <v>108.04597701149432</v>
      </c>
      <c r="S347" s="227">
        <f t="shared" si="78"/>
        <v>281.24367816091967</v>
      </c>
      <c r="T347" s="224">
        <v>1</v>
      </c>
      <c r="U347" s="226">
        <v>2</v>
      </c>
      <c r="V347" s="226">
        <f t="shared" si="86"/>
        <v>2</v>
      </c>
      <c r="W347" s="227">
        <f t="shared" si="87"/>
        <v>5.2060000000000004</v>
      </c>
      <c r="X347" s="231" t="s">
        <v>54</v>
      </c>
      <c r="Y347" s="226">
        <v>2</v>
      </c>
      <c r="Z347" s="97">
        <f t="shared" si="76"/>
        <v>0.91100000000000003</v>
      </c>
      <c r="AA347" s="286">
        <f t="shared" si="79"/>
        <v>5.2060000000000004</v>
      </c>
      <c r="AB347" s="278"/>
      <c r="AE347" s="278"/>
    </row>
    <row r="348" spans="1:31" ht="15" customHeight="1" collapsed="1" x14ac:dyDescent="0.25">
      <c r="A348" s="142">
        <f t="shared" si="77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80"/>
        <v>799</v>
      </c>
      <c r="H348" s="97">
        <f t="shared" si="81"/>
        <v>1975.1279999999999</v>
      </c>
      <c r="I348" s="10">
        <v>1</v>
      </c>
      <c r="J348" s="11">
        <v>602</v>
      </c>
      <c r="K348" s="11">
        <f t="shared" si="82"/>
        <v>602</v>
      </c>
      <c r="L348" s="102">
        <f t="shared" si="83"/>
        <v>1488.144</v>
      </c>
      <c r="M348" s="12">
        <v>226</v>
      </c>
      <c r="N348" s="97">
        <f t="shared" si="84"/>
        <v>558.67200000000003</v>
      </c>
      <c r="O348" s="20">
        <v>89.2</v>
      </c>
      <c r="P348" s="13">
        <v>99.3</v>
      </c>
      <c r="Q348" s="11">
        <v>91</v>
      </c>
      <c r="R348" s="11">
        <f t="shared" si="85"/>
        <v>110.98901098901094</v>
      </c>
      <c r="S348" s="97">
        <f t="shared" si="78"/>
        <v>274.36483516483503</v>
      </c>
      <c r="T348" s="10">
        <v>1</v>
      </c>
      <c r="U348" s="13">
        <v>2</v>
      </c>
      <c r="V348" s="13">
        <f t="shared" si="86"/>
        <v>2</v>
      </c>
      <c r="W348" s="97">
        <f t="shared" si="87"/>
        <v>4.944</v>
      </c>
      <c r="X348" s="131" t="s">
        <v>54</v>
      </c>
      <c r="Y348" s="13">
        <v>2</v>
      </c>
      <c r="Z348" s="97">
        <f t="shared" si="76"/>
        <v>0.91100000000000003</v>
      </c>
      <c r="AA348" s="286">
        <f t="shared" si="79"/>
        <v>4.944</v>
      </c>
      <c r="AB348" s="278"/>
      <c r="AE348" s="278"/>
    </row>
    <row r="349" spans="1:31" ht="15" customHeight="1" x14ac:dyDescent="0.25">
      <c r="A349" s="142">
        <f t="shared" si="77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80"/>
        <v>578</v>
      </c>
      <c r="H349" s="97">
        <f t="shared" si="81"/>
        <v>1123.0540000000001</v>
      </c>
      <c r="I349" s="10">
        <v>1</v>
      </c>
      <c r="J349" s="11">
        <v>518</v>
      </c>
      <c r="K349" s="11">
        <f t="shared" si="82"/>
        <v>518</v>
      </c>
      <c r="L349" s="102">
        <f t="shared" si="83"/>
        <v>1006.474</v>
      </c>
      <c r="M349" s="12">
        <v>167</v>
      </c>
      <c r="N349" s="97">
        <f t="shared" si="84"/>
        <v>324.48099999999999</v>
      </c>
      <c r="O349" s="20">
        <v>90</v>
      </c>
      <c r="P349" s="13">
        <v>96.2</v>
      </c>
      <c r="Q349" s="11">
        <v>99</v>
      </c>
      <c r="R349" s="11">
        <f t="shared" si="85"/>
        <v>62.626262626262651</v>
      </c>
      <c r="S349" s="97">
        <f t="shared" si="78"/>
        <v>121.68282828282832</v>
      </c>
      <c r="T349" s="10">
        <v>1</v>
      </c>
      <c r="U349" s="13">
        <v>0.9</v>
      </c>
      <c r="V349" s="13">
        <f t="shared" si="86"/>
        <v>0.9</v>
      </c>
      <c r="W349" s="97">
        <f t="shared" si="87"/>
        <v>1.7487000000000001</v>
      </c>
      <c r="X349" s="131" t="s">
        <v>54</v>
      </c>
      <c r="Y349" s="13">
        <v>2</v>
      </c>
      <c r="Z349" s="97">
        <f t="shared" si="76"/>
        <v>0.91100000000000003</v>
      </c>
      <c r="AA349" s="286">
        <f t="shared" si="79"/>
        <v>3.8860000000000001</v>
      </c>
      <c r="AB349" s="278"/>
      <c r="AE349" s="278"/>
    </row>
    <row r="350" spans="1:31" ht="15" customHeight="1" x14ac:dyDescent="0.25">
      <c r="A350" s="142">
        <f t="shared" si="77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80"/>
        <v>224</v>
      </c>
      <c r="H350" s="97">
        <f t="shared" si="81"/>
        <v>320.32</v>
      </c>
      <c r="I350" s="10">
        <v>1</v>
      </c>
      <c r="J350" s="11">
        <v>180</v>
      </c>
      <c r="K350" s="11">
        <f t="shared" si="82"/>
        <v>180</v>
      </c>
      <c r="L350" s="102">
        <f t="shared" si="83"/>
        <v>257.39999999999998</v>
      </c>
      <c r="M350" s="12">
        <v>70</v>
      </c>
      <c r="N350" s="97">
        <f t="shared" si="84"/>
        <v>100.1</v>
      </c>
      <c r="O350" s="20">
        <v>90.5</v>
      </c>
      <c r="P350" s="13">
        <v>96</v>
      </c>
      <c r="Q350" s="11">
        <v>100</v>
      </c>
      <c r="R350" s="11">
        <f t="shared" si="85"/>
        <v>55</v>
      </c>
      <c r="S350" s="97">
        <f t="shared" si="78"/>
        <v>78.650000000000006</v>
      </c>
      <c r="T350" s="10">
        <v>1</v>
      </c>
      <c r="U350" s="13">
        <v>0.76</v>
      </c>
      <c r="V350" s="13">
        <f t="shared" si="86"/>
        <v>0.76</v>
      </c>
      <c r="W350" s="97">
        <f t="shared" si="87"/>
        <v>1.0868</v>
      </c>
      <c r="X350" s="131"/>
      <c r="Y350" s="13">
        <v>0.3</v>
      </c>
      <c r="Z350" s="97">
        <f t="shared" si="76"/>
        <v>0.42899999999999999</v>
      </c>
      <c r="AA350" s="286">
        <f t="shared" si="79"/>
        <v>0.42899999999999999</v>
      </c>
      <c r="AB350" s="278"/>
      <c r="AE350" s="278"/>
    </row>
    <row r="351" spans="1:31" ht="15" customHeight="1" x14ac:dyDescent="0.25">
      <c r="A351" s="142">
        <f t="shared" si="77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80"/>
        <v>889</v>
      </c>
      <c r="H351" s="97">
        <f t="shared" si="81"/>
        <v>2242.058</v>
      </c>
      <c r="I351" s="10">
        <v>1</v>
      </c>
      <c r="J351" s="11">
        <v>859</v>
      </c>
      <c r="K351" s="11">
        <f t="shared" si="82"/>
        <v>859</v>
      </c>
      <c r="L351" s="102">
        <f t="shared" si="83"/>
        <v>2166.3980000000001</v>
      </c>
      <c r="M351" s="12">
        <v>265</v>
      </c>
      <c r="N351" s="97">
        <f t="shared" si="84"/>
        <v>668.33</v>
      </c>
      <c r="O351" s="20">
        <v>87.2</v>
      </c>
      <c r="P351" s="13">
        <v>97.7</v>
      </c>
      <c r="Q351" s="11">
        <v>100</v>
      </c>
      <c r="R351" s="11">
        <f t="shared" si="85"/>
        <v>105</v>
      </c>
      <c r="S351" s="97">
        <f t="shared" si="78"/>
        <v>264.81</v>
      </c>
      <c r="T351" s="10">
        <v>1</v>
      </c>
      <c r="U351" s="13">
        <v>1.6</v>
      </c>
      <c r="V351" s="13">
        <f t="shared" si="86"/>
        <v>1.6</v>
      </c>
      <c r="W351" s="97">
        <f t="shared" si="87"/>
        <v>4.0352000000000006</v>
      </c>
      <c r="X351" s="131" t="s">
        <v>54</v>
      </c>
      <c r="Y351" s="13">
        <v>1</v>
      </c>
      <c r="Z351" s="97">
        <f t="shared" si="76"/>
        <v>0.45550000000000002</v>
      </c>
      <c r="AA351" s="286">
        <f t="shared" si="79"/>
        <v>2.5219999999999998</v>
      </c>
      <c r="AB351" s="278"/>
      <c r="AE351" s="278"/>
    </row>
    <row r="352" spans="1:31" ht="15" customHeight="1" x14ac:dyDescent="0.25">
      <c r="A352" s="142">
        <f t="shared" si="77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80"/>
        <v>848</v>
      </c>
      <c r="H352" s="97">
        <f t="shared" si="81"/>
        <v>2256.5279999999998</v>
      </c>
      <c r="I352" s="10">
        <v>1</v>
      </c>
      <c r="J352" s="11">
        <v>723</v>
      </c>
      <c r="K352" s="11">
        <f t="shared" si="82"/>
        <v>723</v>
      </c>
      <c r="L352" s="102">
        <f t="shared" si="83"/>
        <v>1923.903</v>
      </c>
      <c r="M352" s="12">
        <v>201</v>
      </c>
      <c r="N352" s="97">
        <f t="shared" si="84"/>
        <v>534.86099999999999</v>
      </c>
      <c r="O352" s="20">
        <v>89.8</v>
      </c>
      <c r="P352" s="13">
        <v>105.2</v>
      </c>
      <c r="Q352" s="11">
        <v>86</v>
      </c>
      <c r="R352" s="11">
        <f t="shared" si="85"/>
        <v>179.06976744186053</v>
      </c>
      <c r="S352" s="97">
        <f t="shared" si="78"/>
        <v>476.50465116279088</v>
      </c>
      <c r="T352" s="10">
        <v>1</v>
      </c>
      <c r="U352" s="13">
        <v>2.1</v>
      </c>
      <c r="V352" s="13">
        <f t="shared" si="86"/>
        <v>2.1</v>
      </c>
      <c r="W352" s="97">
        <f t="shared" si="87"/>
        <v>5.5881000000000007</v>
      </c>
      <c r="X352" s="131" t="s">
        <v>54</v>
      </c>
      <c r="Y352" s="13">
        <v>2</v>
      </c>
      <c r="Z352" s="97">
        <f t="shared" si="76"/>
        <v>0.91100000000000003</v>
      </c>
      <c r="AA352" s="286">
        <f t="shared" si="79"/>
        <v>5.3220000000000001</v>
      </c>
      <c r="AB352" s="278"/>
      <c r="AE352" s="278"/>
    </row>
    <row r="353" spans="1:31" ht="15" customHeight="1" x14ac:dyDescent="0.25">
      <c r="A353" s="142">
        <f t="shared" si="77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80"/>
        <v>822</v>
      </c>
      <c r="H353" s="97">
        <f t="shared" si="81"/>
        <v>2185.6979999999999</v>
      </c>
      <c r="I353" s="10">
        <v>1</v>
      </c>
      <c r="J353" s="11">
        <v>718</v>
      </c>
      <c r="K353" s="11">
        <f t="shared" si="82"/>
        <v>718</v>
      </c>
      <c r="L353" s="102">
        <f t="shared" si="83"/>
        <v>1909.162</v>
      </c>
      <c r="M353" s="12">
        <v>209</v>
      </c>
      <c r="N353" s="97">
        <f t="shared" si="84"/>
        <v>555.73099999999999</v>
      </c>
      <c r="O353" s="20">
        <v>88</v>
      </c>
      <c r="P353" s="13">
        <v>97</v>
      </c>
      <c r="Q353" s="11">
        <v>90</v>
      </c>
      <c r="R353" s="11">
        <f t="shared" si="85"/>
        <v>100</v>
      </c>
      <c r="S353" s="97">
        <f t="shared" si="78"/>
        <v>265.89999999999998</v>
      </c>
      <c r="T353" s="10">
        <v>1</v>
      </c>
      <c r="U353" s="13">
        <v>0.13</v>
      </c>
      <c r="V353" s="13">
        <f t="shared" si="86"/>
        <v>0.13</v>
      </c>
      <c r="W353" s="97">
        <f t="shared" si="87"/>
        <v>0.34567000000000003</v>
      </c>
      <c r="X353" s="131" t="s">
        <v>54</v>
      </c>
      <c r="Y353" s="13">
        <v>2</v>
      </c>
      <c r="Z353" s="97">
        <f t="shared" si="76"/>
        <v>0.91100000000000003</v>
      </c>
      <c r="AA353" s="286">
        <f t="shared" si="79"/>
        <v>5.3179999999999996</v>
      </c>
      <c r="AB353" s="278"/>
      <c r="AE353" s="278"/>
    </row>
    <row r="354" spans="1:31" ht="15" customHeight="1" x14ac:dyDescent="0.25">
      <c r="A354" s="142">
        <f t="shared" si="77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80"/>
        <v>698</v>
      </c>
      <c r="H354" s="97">
        <f t="shared" si="81"/>
        <v>1823.1759999999999</v>
      </c>
      <c r="I354" s="10">
        <v>1</v>
      </c>
      <c r="J354" s="11">
        <v>656</v>
      </c>
      <c r="K354" s="11">
        <f t="shared" si="82"/>
        <v>656</v>
      </c>
      <c r="L354" s="102">
        <f t="shared" si="83"/>
        <v>1713.472</v>
      </c>
      <c r="M354" s="12">
        <v>173</v>
      </c>
      <c r="N354" s="97">
        <f t="shared" si="84"/>
        <v>451.87599999999998</v>
      </c>
      <c r="O354" s="20">
        <v>86.8</v>
      </c>
      <c r="P354" s="13">
        <v>94.6</v>
      </c>
      <c r="Q354" s="11">
        <v>82</v>
      </c>
      <c r="R354" s="11">
        <f t="shared" si="85"/>
        <v>95.121951219512155</v>
      </c>
      <c r="S354" s="97">
        <f t="shared" si="78"/>
        <v>248.45853658536575</v>
      </c>
      <c r="T354" s="10">
        <v>1</v>
      </c>
      <c r="U354" s="13">
        <v>1.7</v>
      </c>
      <c r="V354" s="13">
        <f t="shared" si="86"/>
        <v>1.7</v>
      </c>
      <c r="W354" s="97">
        <f t="shared" si="87"/>
        <v>4.4403999999999995</v>
      </c>
      <c r="X354" s="131" t="s">
        <v>54</v>
      </c>
      <c r="Y354" s="13">
        <v>2</v>
      </c>
      <c r="Z354" s="97">
        <f t="shared" si="76"/>
        <v>0.91100000000000003</v>
      </c>
      <c r="AA354" s="286">
        <f t="shared" si="79"/>
        <v>5.2240000000000002</v>
      </c>
      <c r="AB354" s="278"/>
      <c r="AE354" s="278"/>
    </row>
    <row r="355" spans="1:31" ht="15" customHeight="1" x14ac:dyDescent="0.25">
      <c r="A355" s="142">
        <f t="shared" si="77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80"/>
        <v>818</v>
      </c>
      <c r="H355" s="97">
        <f t="shared" si="81"/>
        <v>2097.3519999999999</v>
      </c>
      <c r="I355" s="10">
        <v>1</v>
      </c>
      <c r="J355" s="11">
        <v>710</v>
      </c>
      <c r="K355" s="11">
        <f t="shared" si="82"/>
        <v>710</v>
      </c>
      <c r="L355" s="102">
        <f t="shared" si="83"/>
        <v>1820.44</v>
      </c>
      <c r="M355" s="12">
        <v>209</v>
      </c>
      <c r="N355" s="97">
        <f t="shared" si="84"/>
        <v>535.87599999999998</v>
      </c>
      <c r="O355" s="20">
        <v>89.5</v>
      </c>
      <c r="P355" s="13">
        <v>103.3</v>
      </c>
      <c r="Q355" s="11">
        <v>96</v>
      </c>
      <c r="R355" s="11">
        <f t="shared" si="85"/>
        <v>143.74999999999997</v>
      </c>
      <c r="S355" s="97">
        <f t="shared" si="78"/>
        <v>368.57499999999993</v>
      </c>
      <c r="T355" s="10">
        <v>1</v>
      </c>
      <c r="U355" s="13">
        <v>1.6</v>
      </c>
      <c r="V355" s="13">
        <f t="shared" si="86"/>
        <v>1.6</v>
      </c>
      <c r="W355" s="97">
        <f t="shared" si="87"/>
        <v>4.1024000000000003</v>
      </c>
      <c r="X355" s="131"/>
      <c r="Y355" s="13">
        <v>1.1000000000000001</v>
      </c>
      <c r="Z355" s="97">
        <f t="shared" si="76"/>
        <v>2.8204000000000002</v>
      </c>
      <c r="AA355" s="286">
        <f t="shared" si="79"/>
        <v>2.8204000000000002</v>
      </c>
      <c r="AB355" s="278"/>
      <c r="AE355" s="278"/>
    </row>
    <row r="356" spans="1:31" ht="15" customHeight="1" x14ac:dyDescent="0.25">
      <c r="A356" s="142">
        <f t="shared" si="77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80"/>
        <v>530</v>
      </c>
      <c r="H356" s="97">
        <f t="shared" si="81"/>
        <v>1014.95</v>
      </c>
      <c r="I356" s="10">
        <v>1</v>
      </c>
      <c r="J356" s="11">
        <v>480</v>
      </c>
      <c r="K356" s="11">
        <f t="shared" si="82"/>
        <v>480</v>
      </c>
      <c r="L356" s="102">
        <f t="shared" si="83"/>
        <v>919.2</v>
      </c>
      <c r="M356" s="12">
        <v>167</v>
      </c>
      <c r="N356" s="97">
        <f t="shared" si="84"/>
        <v>319.80500000000001</v>
      </c>
      <c r="O356" s="20">
        <v>88.7</v>
      </c>
      <c r="P356" s="13">
        <v>103.8</v>
      </c>
      <c r="Q356" s="11">
        <v>160</v>
      </c>
      <c r="R356" s="11">
        <f t="shared" si="85"/>
        <v>94.374999999999972</v>
      </c>
      <c r="S356" s="97">
        <f t="shared" si="78"/>
        <v>180.72812499999995</v>
      </c>
      <c r="T356" s="10">
        <v>1</v>
      </c>
      <c r="U356" s="13">
        <v>1</v>
      </c>
      <c r="V356" s="13">
        <f t="shared" si="86"/>
        <v>1</v>
      </c>
      <c r="W356" s="97">
        <f t="shared" si="87"/>
        <v>1.915</v>
      </c>
      <c r="X356" s="131"/>
      <c r="Y356" s="13">
        <v>1.6</v>
      </c>
      <c r="Z356" s="97">
        <f t="shared" si="76"/>
        <v>3.0640000000000001</v>
      </c>
      <c r="AA356" s="286">
        <f t="shared" si="79"/>
        <v>3.0640000000000001</v>
      </c>
      <c r="AB356" s="278"/>
      <c r="AE356" s="278"/>
    </row>
    <row r="357" spans="1:31" ht="15" customHeight="1" x14ac:dyDescent="0.25">
      <c r="A357" s="142">
        <f t="shared" si="77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80"/>
        <v>332</v>
      </c>
      <c r="H357" s="97">
        <f t="shared" si="81"/>
        <v>524.89200000000005</v>
      </c>
      <c r="I357" s="10">
        <v>1</v>
      </c>
      <c r="J357" s="11">
        <v>275</v>
      </c>
      <c r="K357" s="11">
        <f t="shared" si="82"/>
        <v>275</v>
      </c>
      <c r="L357" s="102">
        <f t="shared" si="83"/>
        <v>434.77499999999998</v>
      </c>
      <c r="M357" s="12">
        <v>263</v>
      </c>
      <c r="N357" s="97">
        <f t="shared" si="84"/>
        <v>415.803</v>
      </c>
      <c r="O357" s="20">
        <v>90.6</v>
      </c>
      <c r="P357" s="13">
        <v>102.1</v>
      </c>
      <c r="Q357" s="11">
        <v>140</v>
      </c>
      <c r="R357" s="11">
        <f t="shared" si="85"/>
        <v>82.142857142857139</v>
      </c>
      <c r="S357" s="97">
        <f t="shared" si="78"/>
        <v>129.86785714285713</v>
      </c>
      <c r="T357" s="10">
        <v>1</v>
      </c>
      <c r="U357" s="13">
        <v>1.1000000000000001</v>
      </c>
      <c r="V357" s="13">
        <f t="shared" si="86"/>
        <v>1.1000000000000001</v>
      </c>
      <c r="W357" s="97">
        <f t="shared" si="87"/>
        <v>1.7391000000000001</v>
      </c>
      <c r="X357" s="131" t="s">
        <v>54</v>
      </c>
      <c r="Y357" s="13">
        <v>1</v>
      </c>
      <c r="Z357" s="97">
        <f t="shared" si="76"/>
        <v>0.45550000000000002</v>
      </c>
      <c r="AA357" s="286">
        <f t="shared" si="79"/>
        <v>1.581</v>
      </c>
      <c r="AB357" s="278"/>
      <c r="AE357" s="278"/>
    </row>
    <row r="358" spans="1:31" ht="15" customHeight="1" x14ac:dyDescent="0.25">
      <c r="A358" s="142">
        <f t="shared" si="77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80"/>
        <v>948</v>
      </c>
      <c r="H358" s="97">
        <f t="shared" si="81"/>
        <v>2615.5320000000002</v>
      </c>
      <c r="I358" s="10">
        <v>1</v>
      </c>
      <c r="J358" s="11">
        <v>880</v>
      </c>
      <c r="K358" s="11">
        <f t="shared" si="82"/>
        <v>880</v>
      </c>
      <c r="L358" s="102">
        <f t="shared" si="83"/>
        <v>2427.92</v>
      </c>
      <c r="M358" s="12">
        <v>268</v>
      </c>
      <c r="N358" s="97">
        <f t="shared" si="84"/>
        <v>739.41200000000003</v>
      </c>
      <c r="O358" s="20">
        <v>91</v>
      </c>
      <c r="P358" s="13">
        <v>100.7</v>
      </c>
      <c r="Q358" s="11">
        <v>70</v>
      </c>
      <c r="R358" s="11">
        <f t="shared" si="85"/>
        <v>138.57142857142861</v>
      </c>
      <c r="S358" s="97">
        <f t="shared" si="78"/>
        <v>382.31857142857154</v>
      </c>
      <c r="T358" s="10">
        <v>1</v>
      </c>
      <c r="U358" s="13">
        <v>2.2000000000000002</v>
      </c>
      <c r="V358" s="13">
        <f t="shared" si="86"/>
        <v>2.2000000000000002</v>
      </c>
      <c r="W358" s="97">
        <f t="shared" si="87"/>
        <v>6.0697999999999999</v>
      </c>
      <c r="X358" s="131" t="s">
        <v>54</v>
      </c>
      <c r="Y358" s="13">
        <v>1</v>
      </c>
      <c r="Z358" s="97">
        <f t="shared" si="76"/>
        <v>0.45550000000000002</v>
      </c>
      <c r="AA358" s="286">
        <f t="shared" si="79"/>
        <v>2.7589999999999999</v>
      </c>
      <c r="AB358" s="278"/>
      <c r="AE358" s="278"/>
    </row>
    <row r="359" spans="1:31" ht="15" customHeight="1" x14ac:dyDescent="0.25">
      <c r="A359" s="142">
        <f t="shared" si="77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80"/>
        <v>978</v>
      </c>
      <c r="H359" s="97">
        <f t="shared" si="81"/>
        <v>2417.616</v>
      </c>
      <c r="I359" s="10">
        <v>1</v>
      </c>
      <c r="J359" s="11">
        <v>880</v>
      </c>
      <c r="K359" s="11">
        <f t="shared" si="82"/>
        <v>880</v>
      </c>
      <c r="L359" s="102">
        <f t="shared" si="83"/>
        <v>2175.36</v>
      </c>
      <c r="M359" s="12">
        <v>277</v>
      </c>
      <c r="N359" s="97">
        <f t="shared" si="84"/>
        <v>684.74400000000003</v>
      </c>
      <c r="O359" s="20">
        <v>88</v>
      </c>
      <c r="P359" s="13">
        <v>91.7</v>
      </c>
      <c r="Q359" s="11">
        <v>50</v>
      </c>
      <c r="R359" s="11">
        <f t="shared" si="85"/>
        <v>74.000000000000057</v>
      </c>
      <c r="S359" s="97">
        <f t="shared" si="78"/>
        <v>182.92800000000014</v>
      </c>
      <c r="T359" s="10">
        <v>1</v>
      </c>
      <c r="U359" s="13">
        <v>2.2000000000000002</v>
      </c>
      <c r="V359" s="13">
        <f t="shared" si="86"/>
        <v>2.2000000000000002</v>
      </c>
      <c r="W359" s="97">
        <f t="shared" si="87"/>
        <v>5.4384000000000006</v>
      </c>
      <c r="X359" s="131" t="s">
        <v>54</v>
      </c>
      <c r="Y359" s="13">
        <v>1</v>
      </c>
      <c r="Z359" s="97">
        <f t="shared" si="76"/>
        <v>0.45550000000000002</v>
      </c>
      <c r="AA359" s="286">
        <f t="shared" si="79"/>
        <v>2.472</v>
      </c>
      <c r="AB359" s="278"/>
      <c r="AE359" s="278"/>
    </row>
    <row r="360" spans="1:31" ht="15" customHeight="1" x14ac:dyDescent="0.25">
      <c r="A360" s="142">
        <f t="shared" si="77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80"/>
        <v>761</v>
      </c>
      <c r="H360" s="97">
        <f t="shared" si="81"/>
        <v>2056.9830000000002</v>
      </c>
      <c r="I360" s="10">
        <v>1</v>
      </c>
      <c r="J360" s="11">
        <v>680</v>
      </c>
      <c r="K360" s="11">
        <f t="shared" si="82"/>
        <v>680</v>
      </c>
      <c r="L360" s="102">
        <f t="shared" si="83"/>
        <v>1838.04</v>
      </c>
      <c r="M360" s="12">
        <v>216</v>
      </c>
      <c r="N360" s="97">
        <f t="shared" si="84"/>
        <v>583.84799999999996</v>
      </c>
      <c r="O360" s="20">
        <v>88</v>
      </c>
      <c r="P360" s="13">
        <v>91.7</v>
      </c>
      <c r="Q360" s="11">
        <v>100</v>
      </c>
      <c r="R360" s="11">
        <f t="shared" si="85"/>
        <v>37.000000000000028</v>
      </c>
      <c r="S360" s="97">
        <f t="shared" si="78"/>
        <v>100.01100000000007</v>
      </c>
      <c r="T360" s="10">
        <v>1</v>
      </c>
      <c r="U360" s="13">
        <v>1.7</v>
      </c>
      <c r="V360" s="13">
        <f t="shared" si="86"/>
        <v>1.7</v>
      </c>
      <c r="W360" s="97">
        <f t="shared" si="87"/>
        <v>4.5950999999999995</v>
      </c>
      <c r="X360" s="131"/>
      <c r="Y360" s="13">
        <v>1.4</v>
      </c>
      <c r="Z360" s="97">
        <f t="shared" si="76"/>
        <v>3.7841999999999998</v>
      </c>
      <c r="AA360" s="286">
        <f t="shared" si="79"/>
        <v>3.7841999999999998</v>
      </c>
      <c r="AB360" s="278"/>
      <c r="AE360" s="278"/>
    </row>
    <row r="361" spans="1:31" ht="15" customHeight="1" x14ac:dyDescent="0.25">
      <c r="A361" s="142">
        <f t="shared" si="77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80"/>
        <v>669</v>
      </c>
      <c r="H361" s="97">
        <f t="shared" si="81"/>
        <v>1833.729</v>
      </c>
      <c r="I361" s="10">
        <v>1</v>
      </c>
      <c r="J361" s="11">
        <v>590</v>
      </c>
      <c r="K361" s="11">
        <f t="shared" si="82"/>
        <v>590</v>
      </c>
      <c r="L361" s="102">
        <f t="shared" si="83"/>
        <v>1617.19</v>
      </c>
      <c r="M361" s="12">
        <v>192</v>
      </c>
      <c r="N361" s="97">
        <f t="shared" si="84"/>
        <v>526.27200000000005</v>
      </c>
      <c r="O361" s="20">
        <v>89.7</v>
      </c>
      <c r="P361" s="13">
        <v>100.9</v>
      </c>
      <c r="Q361" s="11">
        <v>83</v>
      </c>
      <c r="R361" s="11">
        <f t="shared" si="85"/>
        <v>134.93975903614464</v>
      </c>
      <c r="S361" s="97">
        <f t="shared" si="78"/>
        <v>369.86987951807248</v>
      </c>
      <c r="T361" s="10">
        <v>1</v>
      </c>
      <c r="U361" s="13">
        <v>2</v>
      </c>
      <c r="V361" s="13">
        <f t="shared" si="86"/>
        <v>2</v>
      </c>
      <c r="W361" s="97">
        <f t="shared" si="87"/>
        <v>5.4820000000000002</v>
      </c>
      <c r="X361" s="131"/>
      <c r="Y361" s="13">
        <v>1.3</v>
      </c>
      <c r="Z361" s="97">
        <f t="shared" si="76"/>
        <v>3.5633000000000004</v>
      </c>
      <c r="AA361" s="286">
        <f t="shared" si="79"/>
        <v>3.5633000000000004</v>
      </c>
      <c r="AB361" s="278"/>
      <c r="AE361" s="278"/>
    </row>
    <row r="362" spans="1:31" ht="15" customHeight="1" x14ac:dyDescent="0.25">
      <c r="A362" s="142">
        <f t="shared" si="77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80"/>
        <v>789</v>
      </c>
      <c r="H362" s="97">
        <f t="shared" si="81"/>
        <v>1782.3510000000001</v>
      </c>
      <c r="I362" s="10">
        <v>1</v>
      </c>
      <c r="J362" s="11">
        <v>696</v>
      </c>
      <c r="K362" s="11">
        <f t="shared" si="82"/>
        <v>696</v>
      </c>
      <c r="L362" s="102">
        <f t="shared" si="83"/>
        <v>1572.2639999999999</v>
      </c>
      <c r="M362" s="12">
        <v>219</v>
      </c>
      <c r="N362" s="97">
        <f t="shared" si="84"/>
        <v>494.721</v>
      </c>
      <c r="O362" s="20">
        <v>88.3</v>
      </c>
      <c r="P362" s="13">
        <v>98.4</v>
      </c>
      <c r="Q362" s="11">
        <v>94</v>
      </c>
      <c r="R362" s="11">
        <f t="shared" si="85"/>
        <v>107.44680851063839</v>
      </c>
      <c r="S362" s="97">
        <f t="shared" si="78"/>
        <v>242.72234042553214</v>
      </c>
      <c r="T362" s="10">
        <v>1</v>
      </c>
      <c r="U362" s="13">
        <v>1.5</v>
      </c>
      <c r="V362" s="13">
        <f t="shared" si="86"/>
        <v>1.5</v>
      </c>
      <c r="W362" s="97">
        <f t="shared" si="87"/>
        <v>3.3885000000000001</v>
      </c>
      <c r="X362" s="131"/>
      <c r="Y362" s="13">
        <v>1.5</v>
      </c>
      <c r="Z362" s="97">
        <f t="shared" si="76"/>
        <v>3.3885000000000001</v>
      </c>
      <c r="AA362" s="286">
        <f t="shared" si="79"/>
        <v>3.3885000000000001</v>
      </c>
      <c r="AB362" s="278"/>
      <c r="AE362" s="278"/>
    </row>
    <row r="363" spans="1:31" ht="15" customHeight="1" x14ac:dyDescent="0.25">
      <c r="A363" s="142">
        <f t="shared" si="77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80"/>
        <v>595</v>
      </c>
      <c r="H363" s="97">
        <f t="shared" si="81"/>
        <v>997.81500000000005</v>
      </c>
      <c r="I363" s="10">
        <v>1</v>
      </c>
      <c r="J363" s="11">
        <v>536</v>
      </c>
      <c r="K363" s="11">
        <f t="shared" si="82"/>
        <v>536</v>
      </c>
      <c r="L363" s="102">
        <f t="shared" si="83"/>
        <v>898.87199999999996</v>
      </c>
      <c r="M363" s="12">
        <v>168</v>
      </c>
      <c r="N363" s="97">
        <f t="shared" si="84"/>
        <v>281.73599999999999</v>
      </c>
      <c r="O363" s="20">
        <v>88</v>
      </c>
      <c r="P363" s="13">
        <v>93.3</v>
      </c>
      <c r="Q363" s="11">
        <v>62</v>
      </c>
      <c r="R363" s="11">
        <f t="shared" si="85"/>
        <v>85.483870967741893</v>
      </c>
      <c r="S363" s="97">
        <f t="shared" si="78"/>
        <v>143.35645161290316</v>
      </c>
      <c r="T363" s="10">
        <v>1</v>
      </c>
      <c r="U363" s="13">
        <v>1.3</v>
      </c>
      <c r="V363" s="13">
        <f t="shared" si="86"/>
        <v>1.3</v>
      </c>
      <c r="W363" s="97">
        <f t="shared" si="87"/>
        <v>2.1800999999999999</v>
      </c>
      <c r="X363" s="131"/>
      <c r="Y363" s="13">
        <v>1.9</v>
      </c>
      <c r="Z363" s="97">
        <f t="shared" si="76"/>
        <v>3.1862999999999997</v>
      </c>
      <c r="AA363" s="286">
        <f t="shared" si="79"/>
        <v>3.1862999999999997</v>
      </c>
      <c r="AB363" s="278"/>
      <c r="AE363" s="278"/>
    </row>
    <row r="364" spans="1:31" ht="15" customHeight="1" x14ac:dyDescent="0.25">
      <c r="A364" s="142">
        <f t="shared" si="77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80"/>
        <v>346</v>
      </c>
      <c r="H364" s="97">
        <f t="shared" si="81"/>
        <v>471.59800000000001</v>
      </c>
      <c r="I364" s="10">
        <v>1</v>
      </c>
      <c r="J364" s="11">
        <v>341</v>
      </c>
      <c r="K364" s="11">
        <f t="shared" si="82"/>
        <v>341</v>
      </c>
      <c r="L364" s="102">
        <f t="shared" si="83"/>
        <v>464.78300000000002</v>
      </c>
      <c r="M364" s="12">
        <v>102</v>
      </c>
      <c r="N364" s="97">
        <f t="shared" si="84"/>
        <v>139.02600000000001</v>
      </c>
      <c r="O364" s="20">
        <v>87.3</v>
      </c>
      <c r="P364" s="13">
        <v>91.6</v>
      </c>
      <c r="Q364" s="11">
        <v>90</v>
      </c>
      <c r="R364" s="11">
        <f t="shared" si="85"/>
        <v>47.77777777777775</v>
      </c>
      <c r="S364" s="97">
        <f t="shared" si="78"/>
        <v>65.121111111111077</v>
      </c>
      <c r="T364" s="10">
        <v>1</v>
      </c>
      <c r="U364" s="13">
        <v>0.77</v>
      </c>
      <c r="V364" s="13">
        <f t="shared" si="86"/>
        <v>0.77</v>
      </c>
      <c r="W364" s="97">
        <f t="shared" si="87"/>
        <v>1.0495099999999999</v>
      </c>
      <c r="X364" s="131"/>
      <c r="Y364" s="13">
        <v>0.1</v>
      </c>
      <c r="Z364" s="97">
        <f t="shared" si="76"/>
        <v>0.1363</v>
      </c>
      <c r="AA364" s="286">
        <f t="shared" si="79"/>
        <v>0.1363</v>
      </c>
      <c r="AB364" s="278"/>
      <c r="AE364" s="278"/>
    </row>
    <row r="365" spans="1:31" ht="15" customHeight="1" x14ac:dyDescent="0.25">
      <c r="A365" s="142">
        <f t="shared" si="77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80"/>
        <v>934</v>
      </c>
      <c r="H365" s="97">
        <f t="shared" si="81"/>
        <v>2222.92</v>
      </c>
      <c r="I365" s="10">
        <v>1</v>
      </c>
      <c r="J365" s="11">
        <v>835</v>
      </c>
      <c r="K365" s="11">
        <f t="shared" si="82"/>
        <v>835</v>
      </c>
      <c r="L365" s="102">
        <f t="shared" si="83"/>
        <v>1987.3</v>
      </c>
      <c r="M365" s="12">
        <v>287</v>
      </c>
      <c r="N365" s="97">
        <f t="shared" si="84"/>
        <v>683.06</v>
      </c>
      <c r="O365" s="20">
        <v>88.5</v>
      </c>
      <c r="P365" s="13">
        <v>101.3</v>
      </c>
      <c r="Q365" s="11">
        <v>102</v>
      </c>
      <c r="R365" s="11">
        <f t="shared" si="85"/>
        <v>125.49019607843134</v>
      </c>
      <c r="S365" s="97">
        <f t="shared" si="78"/>
        <v>298.66666666666657</v>
      </c>
      <c r="T365" s="10">
        <v>1</v>
      </c>
      <c r="U365" s="13">
        <v>2.8</v>
      </c>
      <c r="V365" s="13">
        <f t="shared" si="86"/>
        <v>2.8</v>
      </c>
      <c r="W365" s="97">
        <f t="shared" si="87"/>
        <v>6.6639999999999997</v>
      </c>
      <c r="X365" s="131" t="s">
        <v>54</v>
      </c>
      <c r="Y365" s="13">
        <v>0.1</v>
      </c>
      <c r="Z365" s="97">
        <f t="shared" si="76"/>
        <v>4.5550000000000007E-2</v>
      </c>
      <c r="AA365" s="286">
        <f t="shared" si="79"/>
        <v>0.23799999999999999</v>
      </c>
      <c r="AB365" s="278"/>
      <c r="AE365" s="278"/>
    </row>
    <row r="366" spans="1:31" ht="15" customHeight="1" x14ac:dyDescent="0.25">
      <c r="A366" s="142">
        <f t="shared" si="77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80"/>
        <v>1196</v>
      </c>
      <c r="H366" s="97">
        <f t="shared" si="81"/>
        <v>2858.44</v>
      </c>
      <c r="I366" s="10">
        <v>2</v>
      </c>
      <c r="J366" s="11">
        <v>564</v>
      </c>
      <c r="K366" s="11">
        <f t="shared" si="82"/>
        <v>1128</v>
      </c>
      <c r="L366" s="102">
        <f t="shared" si="83"/>
        <v>2695.92</v>
      </c>
      <c r="M366" s="12">
        <v>557</v>
      </c>
      <c r="N366" s="97">
        <f t="shared" si="84"/>
        <v>1331.23</v>
      </c>
      <c r="O366" s="20">
        <v>90.4</v>
      </c>
      <c r="P366" s="13">
        <v>103.1</v>
      </c>
      <c r="Q366" s="11">
        <v>87</v>
      </c>
      <c r="R366" s="11">
        <f t="shared" si="85"/>
        <v>145.97701149425274</v>
      </c>
      <c r="S366" s="97">
        <f t="shared" si="78"/>
        <v>348.88505747126402</v>
      </c>
      <c r="T366" s="10">
        <v>1</v>
      </c>
      <c r="U366" s="13">
        <v>2.2999999999999998</v>
      </c>
      <c r="V366" s="13">
        <f t="shared" si="86"/>
        <v>2.2999999999999998</v>
      </c>
      <c r="W366" s="97">
        <f t="shared" si="87"/>
        <v>5.4969999999999999</v>
      </c>
      <c r="X366" s="131" t="s">
        <v>54</v>
      </c>
      <c r="Y366" s="13">
        <v>1</v>
      </c>
      <c r="Z366" s="97">
        <f t="shared" si="76"/>
        <v>0.45550000000000002</v>
      </c>
      <c r="AA366" s="286">
        <f t="shared" si="79"/>
        <v>2.39</v>
      </c>
      <c r="AB366" s="278"/>
      <c r="AE366" s="278"/>
    </row>
    <row r="367" spans="1:31" ht="15" customHeight="1" x14ac:dyDescent="0.25">
      <c r="A367" s="142">
        <f t="shared" si="77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80"/>
        <v>1364</v>
      </c>
      <c r="H367" s="97">
        <f t="shared" si="81"/>
        <v>2696.6280000000002</v>
      </c>
      <c r="I367" s="10">
        <v>2</v>
      </c>
      <c r="J367" s="11">
        <v>609</v>
      </c>
      <c r="K367" s="11">
        <f t="shared" si="82"/>
        <v>1218</v>
      </c>
      <c r="L367" s="102">
        <f t="shared" si="83"/>
        <v>2407.9859999999999</v>
      </c>
      <c r="M367" s="12">
        <v>442</v>
      </c>
      <c r="N367" s="97">
        <f t="shared" si="84"/>
        <v>873.83399999999995</v>
      </c>
      <c r="O367" s="20">
        <v>89.5</v>
      </c>
      <c r="P367" s="13">
        <v>103.6</v>
      </c>
      <c r="Q367" s="11">
        <v>84</v>
      </c>
      <c r="R367" s="11">
        <f t="shared" si="85"/>
        <v>167.8571428571428</v>
      </c>
      <c r="S367" s="97">
        <f t="shared" si="78"/>
        <v>331.85357142857129</v>
      </c>
      <c r="T367" s="10">
        <v>1</v>
      </c>
      <c r="U367" s="13">
        <v>2.6</v>
      </c>
      <c r="V367" s="13">
        <f t="shared" si="86"/>
        <v>2.6</v>
      </c>
      <c r="W367" s="97">
        <f t="shared" si="87"/>
        <v>5.1402000000000001</v>
      </c>
      <c r="X367" s="131" t="s">
        <v>54</v>
      </c>
      <c r="Y367" s="13">
        <v>2</v>
      </c>
      <c r="Z367" s="97">
        <f t="shared" si="76"/>
        <v>0.91100000000000003</v>
      </c>
      <c r="AA367" s="286">
        <f t="shared" si="79"/>
        <v>3.9540000000000002</v>
      </c>
      <c r="AB367" s="278"/>
      <c r="AE367" s="278"/>
    </row>
    <row r="368" spans="1:31" ht="15" customHeight="1" x14ac:dyDescent="0.25">
      <c r="A368" s="142">
        <f t="shared" si="77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80"/>
        <v>845</v>
      </c>
      <c r="H368" s="97">
        <f t="shared" si="81"/>
        <v>1709.4349999999999</v>
      </c>
      <c r="I368" s="10">
        <v>1</v>
      </c>
      <c r="J368" s="11">
        <v>806</v>
      </c>
      <c r="K368" s="11">
        <f t="shared" si="82"/>
        <v>806</v>
      </c>
      <c r="L368" s="102">
        <f t="shared" si="83"/>
        <v>1630.538</v>
      </c>
      <c r="M368" s="12">
        <v>218</v>
      </c>
      <c r="N368" s="97">
        <f t="shared" si="84"/>
        <v>441.01400000000001</v>
      </c>
      <c r="O368" s="20">
        <v>89.5</v>
      </c>
      <c r="P368" s="13">
        <v>97.9</v>
      </c>
      <c r="Q368" s="11">
        <v>62</v>
      </c>
      <c r="R368" s="11">
        <f t="shared" si="85"/>
        <v>135.48387096774204</v>
      </c>
      <c r="S368" s="97">
        <f t="shared" si="78"/>
        <v>274.08387096774209</v>
      </c>
      <c r="T368" s="10">
        <v>1</v>
      </c>
      <c r="U368" s="13">
        <v>1.5</v>
      </c>
      <c r="V368" s="13">
        <f t="shared" si="86"/>
        <v>1.5</v>
      </c>
      <c r="W368" s="97">
        <f t="shared" si="87"/>
        <v>3.0345</v>
      </c>
      <c r="X368" s="131" t="s">
        <v>54</v>
      </c>
      <c r="Y368" s="13">
        <v>1.7</v>
      </c>
      <c r="Z368" s="97">
        <f t="shared" si="76"/>
        <v>0.77434999999999998</v>
      </c>
      <c r="AA368" s="286">
        <f t="shared" si="79"/>
        <v>3.4390999999999998</v>
      </c>
      <c r="AB368" s="278"/>
      <c r="AE368" s="278"/>
    </row>
    <row r="369" spans="1:33" ht="15" customHeight="1" x14ac:dyDescent="0.25">
      <c r="A369" s="142">
        <f t="shared" si="77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80"/>
        <v>583</v>
      </c>
      <c r="H369" s="97">
        <f t="shared" si="81"/>
        <v>1128.6880000000001</v>
      </c>
      <c r="I369" s="10">
        <v>1</v>
      </c>
      <c r="J369" s="11">
        <v>500</v>
      </c>
      <c r="K369" s="11">
        <f t="shared" si="82"/>
        <v>500</v>
      </c>
      <c r="L369" s="102">
        <f t="shared" si="83"/>
        <v>968</v>
      </c>
      <c r="M369" s="12">
        <v>187</v>
      </c>
      <c r="N369" s="97">
        <f t="shared" si="84"/>
        <v>362.03199999999998</v>
      </c>
      <c r="O369" s="20">
        <v>90.5</v>
      </c>
      <c r="P369" s="13">
        <v>97.5</v>
      </c>
      <c r="Q369" s="11">
        <v>60</v>
      </c>
      <c r="R369" s="11">
        <f t="shared" si="85"/>
        <v>116.66666666666667</v>
      </c>
      <c r="S369" s="97">
        <f t="shared" si="78"/>
        <v>225.86666666666667</v>
      </c>
      <c r="T369" s="10">
        <v>1</v>
      </c>
      <c r="U369" s="13">
        <v>1.6</v>
      </c>
      <c r="V369" s="13">
        <f t="shared" si="86"/>
        <v>1.6</v>
      </c>
      <c r="W369" s="97">
        <f t="shared" si="87"/>
        <v>3.0976000000000004</v>
      </c>
      <c r="X369" s="131"/>
      <c r="Y369" s="13">
        <v>1.7</v>
      </c>
      <c r="Z369" s="97">
        <f t="shared" si="76"/>
        <v>3.2911999999999999</v>
      </c>
      <c r="AA369" s="286">
        <f t="shared" si="79"/>
        <v>3.2911999999999999</v>
      </c>
      <c r="AB369" s="278"/>
      <c r="AE369" s="278"/>
    </row>
    <row r="370" spans="1:33" ht="15" customHeight="1" x14ac:dyDescent="0.25">
      <c r="A370" s="142">
        <f t="shared" si="77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80"/>
        <v>617</v>
      </c>
      <c r="H370" s="97">
        <f t="shared" si="81"/>
        <v>1014.348</v>
      </c>
      <c r="I370" s="10">
        <v>1</v>
      </c>
      <c r="J370" s="11">
        <v>580</v>
      </c>
      <c r="K370" s="11">
        <f t="shared" si="82"/>
        <v>580</v>
      </c>
      <c r="L370" s="102">
        <f t="shared" si="83"/>
        <v>953.52</v>
      </c>
      <c r="M370" s="12">
        <v>218</v>
      </c>
      <c r="N370" s="97">
        <f t="shared" si="84"/>
        <v>358.392</v>
      </c>
      <c r="O370" s="20">
        <v>89.7</v>
      </c>
      <c r="P370" s="13">
        <v>98.3</v>
      </c>
      <c r="Q370" s="11">
        <v>70</v>
      </c>
      <c r="R370" s="11">
        <f t="shared" si="85"/>
        <v>122.85714285714278</v>
      </c>
      <c r="S370" s="97">
        <f t="shared" si="78"/>
        <v>201.97714285714272</v>
      </c>
      <c r="T370" s="10">
        <v>1</v>
      </c>
      <c r="U370" s="13">
        <v>17</v>
      </c>
      <c r="V370" s="13">
        <f t="shared" si="86"/>
        <v>17</v>
      </c>
      <c r="W370" s="97">
        <f t="shared" si="87"/>
        <v>27.948</v>
      </c>
      <c r="X370" s="131" t="s">
        <v>54</v>
      </c>
      <c r="Y370" s="13">
        <v>1</v>
      </c>
      <c r="Z370" s="97">
        <f t="shared" si="76"/>
        <v>0.45550000000000002</v>
      </c>
      <c r="AA370" s="286">
        <f t="shared" si="79"/>
        <v>1.6439999999999999</v>
      </c>
      <c r="AB370" s="278"/>
      <c r="AE370" s="278"/>
    </row>
    <row r="371" spans="1:33" ht="15" customHeight="1" x14ac:dyDescent="0.25">
      <c r="A371" s="142">
        <f t="shared" si="77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80"/>
        <v>182</v>
      </c>
      <c r="H371" s="97">
        <f t="shared" si="81"/>
        <v>202.38399999999999</v>
      </c>
      <c r="I371" s="10">
        <v>1</v>
      </c>
      <c r="J371" s="11">
        <v>138</v>
      </c>
      <c r="K371" s="11">
        <f t="shared" si="82"/>
        <v>138</v>
      </c>
      <c r="L371" s="102">
        <f t="shared" si="83"/>
        <v>153.45599999999999</v>
      </c>
      <c r="M371" s="12">
        <v>59</v>
      </c>
      <c r="N371" s="97">
        <f t="shared" si="84"/>
        <v>65.608000000000004</v>
      </c>
      <c r="O371" s="20">
        <v>89.2</v>
      </c>
      <c r="P371" s="13">
        <v>93.4</v>
      </c>
      <c r="Q371" s="11">
        <v>70</v>
      </c>
      <c r="R371" s="11">
        <f t="shared" si="85"/>
        <v>60.000000000000036</v>
      </c>
      <c r="S371" s="97">
        <f t="shared" si="78"/>
        <v>66.720000000000041</v>
      </c>
      <c r="T371" s="10">
        <v>1</v>
      </c>
      <c r="U371" s="13">
        <v>3.2</v>
      </c>
      <c r="V371" s="13">
        <f t="shared" si="86"/>
        <v>3.2</v>
      </c>
      <c r="W371" s="97">
        <f t="shared" si="87"/>
        <v>3.5584000000000002</v>
      </c>
      <c r="X371" s="131" t="s">
        <v>54</v>
      </c>
      <c r="Y371" s="13">
        <v>1</v>
      </c>
      <c r="Z371" s="97">
        <f t="shared" si="76"/>
        <v>0.45550000000000002</v>
      </c>
      <c r="AA371" s="286">
        <f t="shared" si="79"/>
        <v>1.1120000000000001</v>
      </c>
      <c r="AB371" s="278"/>
      <c r="AE371" s="278"/>
    </row>
    <row r="372" spans="1:33" ht="15" customHeight="1" x14ac:dyDescent="0.25">
      <c r="A372" s="142">
        <f t="shared" si="77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80"/>
        <v>97</v>
      </c>
      <c r="H372" s="97">
        <f t="shared" si="81"/>
        <v>92.635000000000005</v>
      </c>
      <c r="I372" s="10">
        <v>1</v>
      </c>
      <c r="J372" s="11">
        <v>81.2</v>
      </c>
      <c r="K372" s="11">
        <f t="shared" si="82"/>
        <v>81.2</v>
      </c>
      <c r="L372" s="102">
        <f t="shared" si="83"/>
        <v>77.546000000000006</v>
      </c>
      <c r="M372" s="12">
        <v>14</v>
      </c>
      <c r="N372" s="97">
        <f t="shared" si="84"/>
        <v>13.37</v>
      </c>
      <c r="O372" s="20">
        <v>89.1</v>
      </c>
      <c r="P372" s="13">
        <v>90.6</v>
      </c>
      <c r="Q372" s="11">
        <v>70</v>
      </c>
      <c r="R372" s="11">
        <f t="shared" si="85"/>
        <v>21.428571428571427</v>
      </c>
      <c r="S372" s="97">
        <f t="shared" si="78"/>
        <v>20.464285714285715</v>
      </c>
      <c r="T372" s="10">
        <v>1</v>
      </c>
      <c r="U372" s="13"/>
      <c r="V372" s="13" t="s">
        <v>158</v>
      </c>
      <c r="W372" s="97" t="e">
        <f t="shared" si="87"/>
        <v>#VALUE!</v>
      </c>
      <c r="X372" s="131" t="s">
        <v>54</v>
      </c>
      <c r="Y372" s="13">
        <v>1</v>
      </c>
      <c r="Z372" s="97">
        <f t="shared" si="76"/>
        <v>0.45550000000000002</v>
      </c>
      <c r="AA372" s="286">
        <f t="shared" si="79"/>
        <v>0.95499999999999996</v>
      </c>
      <c r="AB372" s="278"/>
      <c r="AE372" s="278"/>
    </row>
    <row r="373" spans="1:33" ht="15" customHeight="1" x14ac:dyDescent="0.25">
      <c r="A373" s="142">
        <f t="shared" si="77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80"/>
        <v>105</v>
      </c>
      <c r="H373" s="97">
        <f t="shared" si="81"/>
        <v>112.77</v>
      </c>
      <c r="I373" s="10">
        <v>1</v>
      </c>
      <c r="J373" s="11">
        <v>90</v>
      </c>
      <c r="K373" s="11">
        <f t="shared" si="82"/>
        <v>90</v>
      </c>
      <c r="L373" s="102">
        <f t="shared" si="83"/>
        <v>96.66</v>
      </c>
      <c r="M373" s="12">
        <v>15</v>
      </c>
      <c r="N373" s="97">
        <f t="shared" si="84"/>
        <v>16.11</v>
      </c>
      <c r="O373" s="20">
        <v>88.9</v>
      </c>
      <c r="P373" s="13">
        <v>91.7</v>
      </c>
      <c r="Q373" s="11">
        <v>70</v>
      </c>
      <c r="R373" s="11">
        <f t="shared" si="85"/>
        <v>39.999999999999964</v>
      </c>
      <c r="S373" s="97">
        <f t="shared" si="78"/>
        <v>42.959999999999965</v>
      </c>
      <c r="T373" s="10">
        <v>1</v>
      </c>
      <c r="U373" s="13">
        <v>1.7</v>
      </c>
      <c r="V373" s="13">
        <f t="shared" si="86"/>
        <v>1.7</v>
      </c>
      <c r="W373" s="97">
        <f t="shared" si="87"/>
        <v>1.8257999999999999</v>
      </c>
      <c r="X373" s="131" t="s">
        <v>54</v>
      </c>
      <c r="Y373" s="13">
        <v>1</v>
      </c>
      <c r="Z373" s="97">
        <f t="shared" si="76"/>
        <v>0.45550000000000002</v>
      </c>
      <c r="AA373" s="286">
        <f t="shared" si="79"/>
        <v>1.0740000000000001</v>
      </c>
      <c r="AB373" s="278"/>
      <c r="AE373" s="278"/>
    </row>
    <row r="374" spans="1:33" ht="15" customHeight="1" x14ac:dyDescent="0.25">
      <c r="A374" s="142">
        <f t="shared" si="77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80"/>
        <v>410</v>
      </c>
      <c r="H374" s="97">
        <f t="shared" si="81"/>
        <v>555.14</v>
      </c>
      <c r="I374" s="10">
        <v>1</v>
      </c>
      <c r="J374" s="11">
        <v>393</v>
      </c>
      <c r="K374" s="11">
        <f t="shared" si="82"/>
        <v>393</v>
      </c>
      <c r="L374" s="102">
        <f t="shared" si="83"/>
        <v>532.12199999999996</v>
      </c>
      <c r="M374" s="12">
        <v>63</v>
      </c>
      <c r="N374" s="97">
        <f t="shared" si="84"/>
        <v>85.302000000000007</v>
      </c>
      <c r="O374" s="20">
        <v>90.2</v>
      </c>
      <c r="P374" s="13">
        <v>99.5</v>
      </c>
      <c r="Q374" s="11">
        <v>100</v>
      </c>
      <c r="R374" s="11">
        <f t="shared" si="85"/>
        <v>92.999999999999957</v>
      </c>
      <c r="S374" s="97">
        <f t="shared" si="78"/>
        <v>125.92199999999994</v>
      </c>
      <c r="T374" s="10">
        <v>1</v>
      </c>
      <c r="U374" s="13">
        <v>3.4</v>
      </c>
      <c r="V374" s="13">
        <f t="shared" si="86"/>
        <v>3.4</v>
      </c>
      <c r="W374" s="97">
        <f t="shared" si="87"/>
        <v>4.6035999999999992</v>
      </c>
      <c r="X374" s="131" t="s">
        <v>54</v>
      </c>
      <c r="Y374" s="13">
        <v>1</v>
      </c>
      <c r="Z374" s="97">
        <f t="shared" si="76"/>
        <v>0.45550000000000002</v>
      </c>
      <c r="AA374" s="286">
        <f t="shared" si="79"/>
        <v>1.3540000000000001</v>
      </c>
      <c r="AB374" s="278"/>
      <c r="AE374" s="278"/>
    </row>
    <row r="375" spans="1:33" ht="15" customHeight="1" x14ac:dyDescent="0.25">
      <c r="A375" s="142">
        <f t="shared" si="77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80"/>
        <v>516</v>
      </c>
      <c r="H375" s="97">
        <f t="shared" si="81"/>
        <v>631.58399999999995</v>
      </c>
      <c r="I375" s="10">
        <v>1</v>
      </c>
      <c r="J375" s="11">
        <v>419</v>
      </c>
      <c r="K375" s="11">
        <f t="shared" si="82"/>
        <v>419</v>
      </c>
      <c r="L375" s="102">
        <f t="shared" si="83"/>
        <v>512.85599999999999</v>
      </c>
      <c r="M375" s="12">
        <v>130</v>
      </c>
      <c r="N375" s="97">
        <f t="shared" si="84"/>
        <v>159.12</v>
      </c>
      <c r="O375" s="20">
        <v>88.7</v>
      </c>
      <c r="P375" s="13">
        <v>101.7</v>
      </c>
      <c r="Q375" s="11">
        <v>87</v>
      </c>
      <c r="R375" s="11">
        <f t="shared" si="85"/>
        <v>149.42528735632183</v>
      </c>
      <c r="S375" s="97">
        <f t="shared" si="78"/>
        <v>182.89655172413791</v>
      </c>
      <c r="T375" s="10">
        <v>1</v>
      </c>
      <c r="U375" s="13">
        <v>9.3000000000000007</v>
      </c>
      <c r="V375" s="13">
        <f t="shared" si="86"/>
        <v>9.3000000000000007</v>
      </c>
      <c r="W375" s="97">
        <f t="shared" si="87"/>
        <v>11.3832</v>
      </c>
      <c r="X375" s="131" t="s">
        <v>54</v>
      </c>
      <c r="Y375" s="13">
        <v>1</v>
      </c>
      <c r="Z375" s="97">
        <f t="shared" si="76"/>
        <v>0.45550000000000002</v>
      </c>
      <c r="AA375" s="286">
        <f t="shared" si="79"/>
        <v>1.224</v>
      </c>
      <c r="AB375" s="278"/>
      <c r="AE375" s="278"/>
    </row>
    <row r="376" spans="1:33" ht="15" customHeight="1" x14ac:dyDescent="0.25">
      <c r="A376" s="142">
        <f t="shared" si="77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80"/>
        <v>493</v>
      </c>
      <c r="H376" s="97">
        <f t="shared" si="81"/>
        <v>593.572</v>
      </c>
      <c r="I376" s="10">
        <v>1</v>
      </c>
      <c r="J376" s="11">
        <v>335</v>
      </c>
      <c r="K376" s="11">
        <f t="shared" si="82"/>
        <v>335</v>
      </c>
      <c r="L376" s="102">
        <f t="shared" si="83"/>
        <v>403.34</v>
      </c>
      <c r="M376" s="12">
        <v>60</v>
      </c>
      <c r="N376" s="97">
        <f t="shared" si="84"/>
        <v>72.239999999999995</v>
      </c>
      <c r="O376" s="20">
        <v>89</v>
      </c>
      <c r="P376" s="13">
        <v>107</v>
      </c>
      <c r="Q376" s="11">
        <v>81</v>
      </c>
      <c r="R376" s="11">
        <f t="shared" si="85"/>
        <v>222.22222222222223</v>
      </c>
      <c r="S376" s="97">
        <f t="shared" si="78"/>
        <v>267.55555555555554</v>
      </c>
      <c r="T376" s="10">
        <v>1</v>
      </c>
      <c r="U376" s="13">
        <v>15</v>
      </c>
      <c r="V376" s="13">
        <f t="shared" si="86"/>
        <v>15</v>
      </c>
      <c r="W376" s="97">
        <f t="shared" si="87"/>
        <v>18.059999999999999</v>
      </c>
      <c r="X376" s="131"/>
      <c r="Y376" s="13">
        <v>0.2</v>
      </c>
      <c r="Z376" s="97">
        <f t="shared" si="76"/>
        <v>0.24080000000000001</v>
      </c>
      <c r="AA376" s="286">
        <f t="shared" si="79"/>
        <v>0.24080000000000001</v>
      </c>
      <c r="AB376" s="278"/>
      <c r="AE376" s="278"/>
    </row>
    <row r="377" spans="1:33" ht="15" customHeight="1" x14ac:dyDescent="0.25">
      <c r="A377" s="142">
        <f t="shared" si="77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80"/>
        <v>232</v>
      </c>
      <c r="H377" s="97">
        <f t="shared" si="81"/>
        <v>237.56800000000001</v>
      </c>
      <c r="I377" s="10">
        <v>1</v>
      </c>
      <c r="J377" s="11">
        <v>187</v>
      </c>
      <c r="K377" s="11">
        <f t="shared" si="82"/>
        <v>187</v>
      </c>
      <c r="L377" s="102">
        <f t="shared" si="83"/>
        <v>191.488</v>
      </c>
      <c r="M377" s="12">
        <v>33</v>
      </c>
      <c r="N377" s="97">
        <f t="shared" si="84"/>
        <v>33.792000000000002</v>
      </c>
      <c r="O377" s="20">
        <v>87.3</v>
      </c>
      <c r="P377" s="13">
        <v>92.4</v>
      </c>
      <c r="Q377" s="11">
        <v>83</v>
      </c>
      <c r="R377" s="11">
        <f t="shared" si="85"/>
        <v>61.445783132530217</v>
      </c>
      <c r="S377" s="97">
        <f t="shared" si="78"/>
        <v>62.920481927710945</v>
      </c>
      <c r="T377" s="10">
        <v>1</v>
      </c>
      <c r="U377" s="13">
        <v>4.2</v>
      </c>
      <c r="V377" s="13">
        <f t="shared" si="86"/>
        <v>4.2</v>
      </c>
      <c r="W377" s="97">
        <f t="shared" si="87"/>
        <v>4.3008000000000006</v>
      </c>
      <c r="X377" s="276" t="s">
        <v>54</v>
      </c>
      <c r="Y377" s="277">
        <v>1</v>
      </c>
      <c r="Z377" s="97">
        <f t="shared" si="76"/>
        <v>0.45550000000000002</v>
      </c>
      <c r="AA377" s="286">
        <f t="shared" si="79"/>
        <v>1.024</v>
      </c>
      <c r="AB377" s="278"/>
      <c r="AE377" s="278"/>
    </row>
    <row r="378" spans="1:33" ht="15" customHeight="1" x14ac:dyDescent="0.25">
      <c r="A378" s="142">
        <f t="shared" si="77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80"/>
        <v>183</v>
      </c>
      <c r="H378" s="97">
        <f t="shared" si="81"/>
        <v>157.38</v>
      </c>
      <c r="I378" s="10">
        <v>1</v>
      </c>
      <c r="J378" s="11">
        <v>134</v>
      </c>
      <c r="K378" s="11">
        <f t="shared" si="82"/>
        <v>134</v>
      </c>
      <c r="L378" s="102">
        <f t="shared" si="83"/>
        <v>115.24</v>
      </c>
      <c r="M378" s="12">
        <v>25</v>
      </c>
      <c r="N378" s="97">
        <f t="shared" si="84"/>
        <v>21.5</v>
      </c>
      <c r="O378" s="20">
        <v>89.2</v>
      </c>
      <c r="P378" s="13">
        <v>93.2</v>
      </c>
      <c r="Q378" s="11">
        <v>99</v>
      </c>
      <c r="R378" s="11">
        <f t="shared" si="85"/>
        <v>40.404040404040401</v>
      </c>
      <c r="S378" s="97">
        <f t="shared" si="78"/>
        <v>34.74747474747474</v>
      </c>
      <c r="T378" s="10">
        <v>1</v>
      </c>
      <c r="U378" s="13">
        <v>2.4</v>
      </c>
      <c r="V378" s="13">
        <f t="shared" si="86"/>
        <v>2.4</v>
      </c>
      <c r="W378" s="97">
        <f t="shared" si="87"/>
        <v>2.0640000000000001</v>
      </c>
      <c r="X378" s="276" t="s">
        <v>54</v>
      </c>
      <c r="Y378" s="277">
        <v>1</v>
      </c>
      <c r="Z378" s="97">
        <f t="shared" si="76"/>
        <v>0.45550000000000002</v>
      </c>
      <c r="AA378" s="286">
        <f t="shared" si="79"/>
        <v>0.86</v>
      </c>
      <c r="AB378" s="278"/>
      <c r="AE378" s="278"/>
    </row>
    <row r="379" spans="1:33" ht="15" customHeight="1" thickBot="1" x14ac:dyDescent="0.3">
      <c r="A379" s="142">
        <f t="shared" si="77"/>
        <v>43101</v>
      </c>
      <c r="B379" s="132"/>
      <c r="C379" s="28"/>
      <c r="D379" s="40"/>
      <c r="E379" s="10">
        <v>1</v>
      </c>
      <c r="F379" s="11"/>
      <c r="G379" s="13">
        <f t="shared" si="80"/>
        <v>0</v>
      </c>
      <c r="H379" s="97">
        <f t="shared" si="81"/>
        <v>0</v>
      </c>
      <c r="I379" s="10">
        <v>1</v>
      </c>
      <c r="J379" s="11"/>
      <c r="K379" s="11">
        <f t="shared" si="82"/>
        <v>0</v>
      </c>
      <c r="L379" s="102">
        <f t="shared" si="83"/>
        <v>0</v>
      </c>
      <c r="M379" s="12"/>
      <c r="N379" s="97">
        <f t="shared" si="84"/>
        <v>0</v>
      </c>
      <c r="O379" s="20"/>
      <c r="P379" s="13"/>
      <c r="Q379" s="11">
        <v>100</v>
      </c>
      <c r="R379" s="11">
        <f t="shared" si="85"/>
        <v>0</v>
      </c>
      <c r="S379" s="97">
        <f t="shared" si="78"/>
        <v>0</v>
      </c>
      <c r="T379" s="10">
        <v>1</v>
      </c>
      <c r="U379" s="13"/>
      <c r="V379" s="13">
        <f t="shared" si="86"/>
        <v>0</v>
      </c>
      <c r="W379" s="97">
        <f t="shared" si="87"/>
        <v>0</v>
      </c>
      <c r="X379" s="131"/>
      <c r="Y379" s="13"/>
      <c r="Z379" s="97">
        <f t="shared" si="76"/>
        <v>0</v>
      </c>
      <c r="AA379" s="286">
        <f t="shared" si="79"/>
        <v>0</v>
      </c>
      <c r="AB379" s="278"/>
      <c r="AE379" s="278"/>
    </row>
    <row r="380" spans="1:33" s="25" customFormat="1" ht="15" customHeight="1" x14ac:dyDescent="0.2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0"/>
      <c r="U380" s="189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2">
        <f>SUMIFS(Sivom!Y$14:Y$379,Sivom!$X$14:$X$379,"")+SUMIFS(Sivom!Y$14:Y$379,Sivom!$X$14:$X$379,"&lt;&gt;")/2</f>
        <v>335.09999999999991</v>
      </c>
      <c r="Z380" s="97">
        <f t="shared" si="76"/>
        <v>274683.48059999989</v>
      </c>
      <c r="AA380" s="286"/>
      <c r="AB380" s="278"/>
      <c r="AC380" s="278"/>
      <c r="AD380" s="278"/>
      <c r="AE380" s="278"/>
      <c r="AG380" s="279"/>
    </row>
    <row r="381" spans="1:33" s="25" customFormat="1" ht="15" customHeight="1" x14ac:dyDescent="0.2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0"/>
      <c r="U381" s="189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3">
        <f>Y$380/COUNTIF(Y$14:Y$379,"&lt;&gt;0")</f>
        <v>0.915573770491803</v>
      </c>
      <c r="Z381" s="97">
        <f t="shared" si="76"/>
        <v>2.0561679811363121</v>
      </c>
      <c r="AA381" s="287"/>
      <c r="AB381" s="278"/>
      <c r="AD381" s="17"/>
      <c r="AE381" s="278"/>
    </row>
    <row r="382" spans="1:33" s="25" customFormat="1" ht="15" customHeight="1" x14ac:dyDescent="0.2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1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1">
        <f>SMALL(K14:K379,COUNTIF(K14:K379,0)+1)</f>
        <v>32</v>
      </c>
      <c r="L382" s="181">
        <f>SMALL(L14:L379,COUNTIF(L14:L379,0)+1)</f>
        <v>33.503999999999998</v>
      </c>
      <c r="M382" s="193">
        <f>SMALL(M14:M379,COUNTIF(M14:M379,0)+1)</f>
        <v>12</v>
      </c>
      <c r="N382" s="193">
        <f>SMALL(N14:N379,COUNTIF(N14:N379,0)+1)</f>
        <v>13.37</v>
      </c>
      <c r="O382" s="162"/>
      <c r="P382" s="168"/>
      <c r="Q382" s="163"/>
      <c r="R382" s="193">
        <f>SMALL(R14:R379,COUNTIF(R14:R379,0)+1)</f>
        <v>12.12121212121215</v>
      </c>
      <c r="S382" s="193">
        <f t="shared" ref="S382:W382" si="88">SMALL(S14:S379,COUNTIF(S14:S379,0)+1)</f>
        <v>12.690909090909122</v>
      </c>
      <c r="T382" s="190"/>
      <c r="U382" s="189"/>
      <c r="V382" s="193">
        <f t="shared" si="88"/>
        <v>0.13</v>
      </c>
      <c r="W382" s="193" t="e">
        <f t="shared" si="88"/>
        <v>#VALUE!</v>
      </c>
      <c r="X382" s="170"/>
      <c r="Y382" s="274">
        <f>SMALL(Y14:Y379,COUNTIF(Y14:Y379,0)+1)</f>
        <v>0.1</v>
      </c>
      <c r="Z382" s="97">
        <f t="shared" si="76"/>
        <v>7.9600000000000004E-2</v>
      </c>
      <c r="AA382" s="288"/>
      <c r="AB382" s="278"/>
    </row>
    <row r="383" spans="1:33" s="25" customFormat="1" ht="15" customHeight="1" x14ac:dyDescent="0.25">
      <c r="A383" s="144" t="s">
        <v>96</v>
      </c>
      <c r="B383" s="171">
        <f t="shared" ref="B383:C383" si="89">MAX(B14:B379)</f>
        <v>4160</v>
      </c>
      <c r="C383" s="171">
        <f t="shared" si="89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90">MAX(S14:S379)</f>
        <v>21398.16</v>
      </c>
      <c r="T383" s="190"/>
      <c r="U383" s="189"/>
      <c r="V383" s="179">
        <f t="shared" si="90"/>
        <v>24</v>
      </c>
      <c r="W383" s="181" t="e">
        <f t="shared" si="90"/>
        <v>#VALUE!</v>
      </c>
      <c r="X383" s="185">
        <f>MAX(X14:X379)</f>
        <v>0</v>
      </c>
      <c r="Y383" s="275">
        <f>MAX(Y14:Y379)</f>
        <v>9.1</v>
      </c>
      <c r="Z383" s="97">
        <f t="shared" si="76"/>
        <v>37.856000000000002</v>
      </c>
      <c r="AA383" s="288"/>
      <c r="AB383" s="278"/>
    </row>
    <row r="384" spans="1:33" s="25" customFormat="1" ht="15" customHeight="1" x14ac:dyDescent="0.25">
      <c r="A384" s="144" t="s">
        <v>94</v>
      </c>
      <c r="B384" s="248">
        <f t="shared" ref="B384:C384" si="91">COUNTIF(B14:B379,"&gt;0")</f>
        <v>365</v>
      </c>
      <c r="C384" s="248">
        <f t="shared" si="91"/>
        <v>334</v>
      </c>
      <c r="D384" s="248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49">
        <f>COUNTIF(K14:K379,"&gt;0")</f>
        <v>365</v>
      </c>
      <c r="L384" s="180">
        <f>COUNTIF(L14:L379,"&gt;0")</f>
        <v>365</v>
      </c>
      <c r="M384" s="249">
        <f>COUNTIF(M14:M379,"&gt;0")</f>
        <v>365</v>
      </c>
      <c r="N384" s="180">
        <f>COUNTIF(N14:N379,"&gt;0")</f>
        <v>365</v>
      </c>
      <c r="O384" s="186"/>
      <c r="P384" s="187"/>
      <c r="Q384" s="188"/>
      <c r="R384" s="179">
        <f>COUNTIF(R14:R379,"&gt;0")</f>
        <v>365</v>
      </c>
      <c r="S384" s="180">
        <f t="shared" ref="S384:W384" si="92">COUNTIF(S14:S379,"&gt;0")</f>
        <v>365</v>
      </c>
      <c r="T384" s="250"/>
      <c r="U384" s="174"/>
      <c r="V384" s="249">
        <f t="shared" si="92"/>
        <v>362</v>
      </c>
      <c r="W384" s="180">
        <f t="shared" si="92"/>
        <v>362</v>
      </c>
      <c r="X384" s="247">
        <f>COUNTIF(X14:X379,"&gt;0")</f>
        <v>0</v>
      </c>
      <c r="Y384" s="184">
        <f>COUNTIF(Y14:Y379,"&gt;0")</f>
        <v>363</v>
      </c>
      <c r="Z384" s="97">
        <f t="shared" si="76"/>
        <v>132.495</v>
      </c>
      <c r="AA384" s="289"/>
    </row>
    <row r="385" spans="1:27" s="25" customFormat="1" ht="15" customHeight="1" x14ac:dyDescent="0.25">
      <c r="A385" s="146" t="s">
        <v>97</v>
      </c>
      <c r="B385" s="251">
        <f>COUNTIF(B13:B378,"&gt;=4800")</f>
        <v>0</v>
      </c>
      <c r="C385" s="252">
        <f t="shared" ref="C385:D385" si="93">COUNTIF(C13:C378,"&gt;=1750")</f>
        <v>0</v>
      </c>
      <c r="D385" s="251">
        <f t="shared" si="93"/>
        <v>0</v>
      </c>
      <c r="E385" s="172"/>
      <c r="F385" s="192"/>
      <c r="G385" s="253">
        <f>COUNTIF(G13:G378,"&gt;=1750")</f>
        <v>5</v>
      </c>
      <c r="H385" s="254">
        <f>COUNTIF(H13:H378,"&gt;=3500")</f>
        <v>20</v>
      </c>
      <c r="I385" s="162"/>
      <c r="J385" s="174"/>
      <c r="K385" s="174"/>
      <c r="L385" s="255"/>
      <c r="M385" s="256">
        <f>COUNTIF(M13:M378,"&gt;=450")</f>
        <v>10</v>
      </c>
      <c r="N385" s="257">
        <f>COUNTIF(N13:N378,"&gt;=1500")</f>
        <v>4</v>
      </c>
      <c r="O385" s="250">
        <f>COUNTIF(O13:O378,"&gt;=1750")</f>
        <v>0</v>
      </c>
      <c r="P385" s="174">
        <f t="shared" ref="P385:Q385" si="94">COUNTIF(P13:P378,"&gt;=1750")</f>
        <v>0</v>
      </c>
      <c r="Q385" s="174">
        <f t="shared" si="94"/>
        <v>0</v>
      </c>
      <c r="R385" s="179">
        <f>COUNTIF(R13:R378,"&gt;=400")</f>
        <v>5</v>
      </c>
      <c r="S385" s="176">
        <f>COUNTIF(S13:S378,"&gt;=1500")</f>
        <v>4</v>
      </c>
      <c r="T385" s="250"/>
      <c r="U385" s="174"/>
      <c r="V385" s="177">
        <f>COUNTIF(V13:V378,"&gt;=15")</f>
        <v>6</v>
      </c>
      <c r="W385" s="257">
        <f>COUNTIF(W13:W378,"&gt;=70")</f>
        <v>0</v>
      </c>
      <c r="X385" s="258"/>
      <c r="Y385" s="259">
        <f>COUNTIF(Y13:Y378,"&gt;=10")</f>
        <v>0</v>
      </c>
      <c r="Z385" s="260"/>
      <c r="AA385" s="290"/>
    </row>
    <row r="386" spans="1:27" s="25" customFormat="1" ht="15" customHeight="1" thickBot="1" x14ac:dyDescent="0.3">
      <c r="A386" s="145" t="s">
        <v>98</v>
      </c>
      <c r="B386" s="219"/>
      <c r="C386" s="219"/>
      <c r="D386" s="219"/>
      <c r="E386" s="261"/>
      <c r="F386" s="262"/>
      <c r="G386" s="263">
        <f>COUNTIF(G14:G379,"&gt;=3500")</f>
        <v>1</v>
      </c>
      <c r="H386" s="264"/>
      <c r="I386" s="261">
        <f>COUNTIF(I14:I379,"&gt;=3500")</f>
        <v>0</v>
      </c>
      <c r="J386" s="265"/>
      <c r="K386" s="265"/>
      <c r="L386" s="266"/>
      <c r="M386" s="267">
        <f>COUNTIF(M14:M379,"&gt;=900")</f>
        <v>1</v>
      </c>
      <c r="N386" s="266">
        <f>COUNTIF(N14:N379,"&gt;=3500")</f>
        <v>0</v>
      </c>
      <c r="O386" s="268">
        <f>COUNTIF(O14:O379,"&gt;=3500")</f>
        <v>0</v>
      </c>
      <c r="P386" s="265">
        <f>COUNTIF(P14:P379,"&gt;=3500")</f>
        <v>0</v>
      </c>
      <c r="Q386" s="265">
        <f>COUNTIF(Q14:Q379,"&gt;=3500")</f>
        <v>0</v>
      </c>
      <c r="R386" s="263">
        <f>COUNTIF(R14:R379,"&gt;=800")</f>
        <v>3</v>
      </c>
      <c r="S386" s="266"/>
      <c r="T386" s="268">
        <f t="shared" ref="T386:W386" si="95">COUNTIF(T14:T379,"&gt;=3500")</f>
        <v>0</v>
      </c>
      <c r="U386" s="265">
        <f t="shared" si="95"/>
        <v>0</v>
      </c>
      <c r="V386" s="263">
        <f>COUNTIF(V14:V379,"&gt;=30")</f>
        <v>0</v>
      </c>
      <c r="W386" s="266">
        <f t="shared" si="95"/>
        <v>0</v>
      </c>
      <c r="X386" s="269">
        <f>COUNTIF(X14:X379,"&gt;=3500")</f>
        <v>0</v>
      </c>
      <c r="Y386" s="270">
        <f>COUNTIF(Y14:Y379,"&gt;=20")</f>
        <v>0</v>
      </c>
      <c r="Z386" s="271">
        <f>COUNTIF(Z14:Z379,"&gt;=3500")</f>
        <v>0</v>
      </c>
      <c r="AA386" s="290"/>
    </row>
    <row r="387" spans="1:27" ht="15" customHeight="1" x14ac:dyDescent="0.2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7" ht="15" customHeight="1" x14ac:dyDescent="0.2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7" ht="15" customHeight="1" x14ac:dyDescent="0.2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7" ht="15" customHeight="1" x14ac:dyDescent="0.2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7" ht="15" customHeight="1" x14ac:dyDescent="0.2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7" ht="15" customHeight="1" x14ac:dyDescent="0.2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7" ht="15" customHeight="1" x14ac:dyDescent="0.2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7" ht="15" customHeight="1" x14ac:dyDescent="0.2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7" ht="15" customHeight="1" x14ac:dyDescent="0.2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7" ht="15" customHeight="1" x14ac:dyDescent="0.2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7" x14ac:dyDescent="0.2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7" s="25" customFormat="1" x14ac:dyDescent="0.25">
      <c r="G398" s="17"/>
      <c r="H398" s="100"/>
      <c r="L398" s="100"/>
      <c r="N398" s="100"/>
      <c r="S398" s="100"/>
      <c r="U398" s="17"/>
      <c r="V398" s="17"/>
      <c r="W398" s="100"/>
      <c r="X398" s="216"/>
      <c r="Y398" s="17"/>
      <c r="Z398" s="100"/>
      <c r="AA398" s="100"/>
    </row>
    <row r="399" spans="1:27" s="25" customFormat="1" x14ac:dyDescent="0.25">
      <c r="G399" s="17"/>
      <c r="H399" s="100"/>
      <c r="L399" s="100"/>
      <c r="N399" s="100"/>
      <c r="S399" s="100"/>
      <c r="U399" s="17"/>
      <c r="V399" s="17"/>
      <c r="W399" s="100"/>
      <c r="X399" s="216"/>
      <c r="Y399" s="17"/>
      <c r="Z399" s="100"/>
      <c r="AA399" s="100"/>
    </row>
    <row r="400" spans="1:27" s="25" customFormat="1" x14ac:dyDescent="0.25">
      <c r="G400" s="17"/>
      <c r="H400" s="100"/>
      <c r="L400" s="100"/>
      <c r="N400" s="100"/>
      <c r="S400" s="100"/>
      <c r="U400" s="17"/>
      <c r="V400" s="17"/>
      <c r="W400" s="100"/>
      <c r="X400" s="216"/>
      <c r="Y400" s="17"/>
      <c r="Z400" s="100"/>
      <c r="AA400" s="100"/>
    </row>
    <row r="401" spans="1:27" s="25" customFormat="1" x14ac:dyDescent="0.25">
      <c r="G401" s="17"/>
      <c r="H401" s="100"/>
      <c r="L401" s="100"/>
      <c r="N401" s="100"/>
      <c r="S401" s="100"/>
      <c r="U401" s="17"/>
      <c r="V401" s="17"/>
      <c r="W401" s="100"/>
      <c r="X401" s="216"/>
      <c r="Y401" s="17"/>
      <c r="Z401" s="100"/>
      <c r="AA401" s="100"/>
    </row>
    <row r="402" spans="1:27" s="25" customFormat="1" x14ac:dyDescent="0.25">
      <c r="G402" s="17"/>
      <c r="H402" s="100"/>
      <c r="L402" s="100"/>
      <c r="N402" s="100"/>
      <c r="S402" s="100"/>
      <c r="U402" s="17"/>
      <c r="V402" s="17"/>
      <c r="W402" s="100"/>
      <c r="X402" s="216"/>
      <c r="Y402" s="17"/>
      <c r="Z402" s="100"/>
      <c r="AA402" s="100"/>
    </row>
    <row r="403" spans="1:27" x14ac:dyDescent="0.2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D7:D8"/>
    <mergeCell ref="O7:S7"/>
    <mergeCell ref="I7:L7"/>
    <mergeCell ref="E7:H7"/>
    <mergeCell ref="M7:N7"/>
    <mergeCell ref="O9:R9"/>
    <mergeCell ref="O10:R10"/>
    <mergeCell ref="T9:V9"/>
    <mergeCell ref="T10:V10"/>
    <mergeCell ref="I10:L10"/>
    <mergeCell ref="I9:L9"/>
    <mergeCell ref="X12:Z12"/>
    <mergeCell ref="E13:H13"/>
    <mergeCell ref="I13:L13"/>
    <mergeCell ref="O13:S13"/>
    <mergeCell ref="T13:W13"/>
    <mergeCell ref="X13:Z13"/>
    <mergeCell ref="E12:H12"/>
    <mergeCell ref="I12:L12"/>
    <mergeCell ref="O12:S12"/>
    <mergeCell ref="T12:W12"/>
    <mergeCell ref="M12:N12"/>
    <mergeCell ref="M13:N13"/>
    <mergeCell ref="B1:G1"/>
    <mergeCell ref="X7:Z7"/>
    <mergeCell ref="X8:Y8"/>
    <mergeCell ref="X10:Z10"/>
    <mergeCell ref="M11:N11"/>
    <mergeCell ref="T11:W11"/>
    <mergeCell ref="E11:H11"/>
    <mergeCell ref="X11:Z11"/>
    <mergeCell ref="T7:W7"/>
    <mergeCell ref="X9:Z9"/>
    <mergeCell ref="I11:L11"/>
    <mergeCell ref="O11:S11"/>
    <mergeCell ref="C2:F2"/>
    <mergeCell ref="C7:C8"/>
    <mergeCell ref="E9:G9"/>
    <mergeCell ref="E10:G10"/>
  </mergeCells>
  <conditionalFormatting sqref="S16:S379 C45:Y72 B226:X231 B73:Y225 B385:AA386 B14:AA14 B232:Y384 B15:Y44 Z15:AA384">
    <cfRule type="cellIs" dxfId="0" priority="75" operator="equal">
      <formula>0</formula>
    </cfRule>
  </conditionalFormatting>
  <conditionalFormatting sqref="G14:G379">
    <cfRule type="cellIs" dxfId="16" priority="69" operator="greaterThanOrEqual">
      <formula>$E$10</formula>
    </cfRule>
    <cfRule type="cellIs" dxfId="15" priority="70" operator="greaterThanOrEqual">
      <formula>$E$9</formula>
    </cfRule>
  </conditionalFormatting>
  <conditionalFormatting sqref="M14:M379">
    <cfRule type="cellIs" dxfId="14" priority="67" operator="greaterThanOrEqual">
      <formula>$M$10</formula>
    </cfRule>
    <cfRule type="cellIs" dxfId="13" priority="68" operator="greaterThanOrEqual">
      <formula>$M$9</formula>
    </cfRule>
  </conditionalFormatting>
  <conditionalFormatting sqref="R14:R379">
    <cfRule type="cellIs" dxfId="12" priority="65" operator="greaterThanOrEqual">
      <formula>$O$10</formula>
    </cfRule>
    <cfRule type="cellIs" dxfId="11" priority="66" operator="greaterThanOrEqual">
      <formula>$O$9</formula>
    </cfRule>
  </conditionalFormatting>
  <conditionalFormatting sqref="V14:V379">
    <cfRule type="cellIs" dxfId="10" priority="63" operator="greaterThanOrEqual">
      <formula>$T$10</formula>
    </cfRule>
    <cfRule type="cellIs" dxfId="9" priority="64" operator="greaterThanOrEqual">
      <formula>$T$9</formula>
    </cfRule>
  </conditionalFormatting>
  <conditionalFormatting sqref="Y14:Y225 Y232:Y379">
    <cfRule type="cellIs" dxfId="8" priority="61" operator="greaterThanOrEqual">
      <formula>$X$10</formula>
    </cfRule>
    <cfRule type="cellIs" dxfId="7" priority="62" operator="greaterThanOrEqual">
      <formula>$X$9</formula>
    </cfRule>
  </conditionalFormatting>
  <conditionalFormatting sqref="H14:H379">
    <cfRule type="cellIs" dxfId="6" priority="22" operator="greaterThanOrEqual">
      <formula>$H$9</formula>
    </cfRule>
  </conditionalFormatting>
  <conditionalFormatting sqref="N14:N379">
    <cfRule type="cellIs" dxfId="5" priority="21" operator="greaterThanOrEqual">
      <formula>$N$9</formula>
    </cfRule>
  </conditionalFormatting>
  <conditionalFormatting sqref="S14:S379">
    <cfRule type="cellIs" dxfId="4" priority="20" operator="greaterThanOrEqual">
      <formula>$S$9</formula>
    </cfRule>
  </conditionalFormatting>
  <conditionalFormatting sqref="W14:W379">
    <cfRule type="cellIs" dxfId="3" priority="19" operator="greaterThanOrEqual">
      <formula>$W$9</formula>
    </cfRule>
  </conditionalFormatting>
  <conditionalFormatting sqref="K14:K379">
    <cfRule type="expression" dxfId="2" priority="11">
      <formula>$K14&gt;$G14</formula>
    </cfRule>
  </conditionalFormatting>
  <conditionalFormatting sqref="B45:B72">
    <cfRule type="cellIs" dxfId="1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6" r:id="rId4" name="bouton1sivom">
          <controlPr defaultSize="0" autoLine="0" r:id="rId5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23</xdr:col>
                <xdr:colOff>1400175</xdr:colOff>
                <xdr:row>0</xdr:row>
                <xdr:rowOff>314325</xdr:rowOff>
              </to>
            </anchor>
          </controlPr>
        </control>
      </mc:Choice>
      <mc:Fallback>
        <control shapeId="18436" r:id="rId4" name="bouton1sivom"/>
      </mc:Fallback>
    </mc:AlternateContent>
    <mc:AlternateContent xmlns:mc="http://schemas.openxmlformats.org/markup-compatibility/2006">
      <mc:Choice Requires="x14">
        <control shapeId="18434" r:id="rId6" name="bouton2sivom">
          <controlPr defaultSize="0" autoLine="0" r:id="rId7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23</xdr:col>
                <xdr:colOff>1371600</xdr:colOff>
                <xdr:row>0</xdr:row>
                <xdr:rowOff>314325</xdr:rowOff>
              </to>
            </anchor>
          </controlPr>
        </control>
      </mc:Choice>
      <mc:Fallback>
        <control shapeId="18434" r:id="rId6" name="bouton2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Jean-Paul</cp:lastModifiedBy>
  <cp:lastPrinted>2017-01-13T12:36:06Z</cp:lastPrinted>
  <dcterms:created xsi:type="dcterms:W3CDTF">2016-06-16T09:38:58Z</dcterms:created>
  <dcterms:modified xsi:type="dcterms:W3CDTF">2018-01-26T17:17:43Z</dcterms:modified>
</cp:coreProperties>
</file>