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6D010CA-0DB6-48D9-A5E9-0072E0E07F64}" xr6:coauthVersionLast="40" xr6:coauthVersionMax="40" xr10:uidLastSave="{00000000-0000-0000-0000-000000000000}"/>
  <bookViews>
    <workbookView xWindow="0" yWindow="0" windowWidth="19200" windowHeight="10350" tabRatio="744" activeTab="15" xr2:uid="{00000000-000D-0000-FFFF-FFFF00000000}"/>
  </bookViews>
  <sheets>
    <sheet name="Garde" sheetId="12" r:id="rId1"/>
    <sheet name="1" sheetId="73" r:id="rId2"/>
    <sheet name="2" sheetId="74" r:id="rId3"/>
    <sheet name="3" sheetId="75" r:id="rId4"/>
    <sheet name="4" sheetId="76" r:id="rId5"/>
    <sheet name="5" sheetId="77" r:id="rId6"/>
    <sheet name="6" sheetId="78" r:id="rId7"/>
    <sheet name="7" sheetId="79" r:id="rId8"/>
    <sheet name="8" sheetId="80" r:id="rId9"/>
    <sheet name="9" sheetId="81" r:id="rId10"/>
    <sheet name="10" sheetId="82" r:id="rId11"/>
    <sheet name="11 a" sheetId="83" r:id="rId12"/>
    <sheet name="11 b" sheetId="84" r:id="rId13"/>
    <sheet name="12" sheetId="85" r:id="rId14"/>
    <sheet name="14" sheetId="86" r:id="rId15"/>
    <sheet name="Récap" sheetId="72" r:id="rId16"/>
  </sheets>
  <definedNames>
    <definedName name="_xlnm.Print_Area" localSheetId="15">Récap!$B$1:$I$39</definedName>
  </definedNames>
  <calcPr calcId="181029"/>
</workbook>
</file>

<file path=xl/calcChain.xml><?xml version="1.0" encoding="utf-8"?>
<calcChain xmlns="http://schemas.openxmlformats.org/spreadsheetml/2006/main">
  <c r="D36" i="72" l="1"/>
  <c r="D34" i="72"/>
  <c r="D32" i="72"/>
  <c r="D30" i="72"/>
  <c r="D28" i="72"/>
  <c r="D26" i="72"/>
  <c r="D24" i="72"/>
  <c r="E10" i="72"/>
  <c r="I12" i="72"/>
  <c r="I20" i="72"/>
  <c r="I14" i="72"/>
  <c r="I18" i="72"/>
  <c r="I16" i="72"/>
  <c r="I10" i="72"/>
  <c r="J16" i="86" l="1"/>
  <c r="J21" i="86"/>
  <c r="J26" i="86"/>
  <c r="J31" i="86"/>
  <c r="J36" i="86"/>
  <c r="J16" i="85"/>
  <c r="J21" i="85"/>
  <c r="J26" i="85"/>
  <c r="J31" i="85"/>
  <c r="J36" i="85"/>
  <c r="J16" i="84"/>
  <c r="J21" i="84"/>
  <c r="J26" i="84"/>
  <c r="J31" i="84"/>
  <c r="J36" i="84"/>
  <c r="J21" i="83"/>
  <c r="J26" i="83"/>
  <c r="J31" i="83"/>
  <c r="J36" i="83"/>
  <c r="J21" i="82"/>
  <c r="J26" i="82"/>
  <c r="J31" i="82"/>
  <c r="J36" i="82"/>
  <c r="J26" i="81"/>
  <c r="J31" i="81"/>
  <c r="J36" i="81"/>
  <c r="J21" i="80"/>
  <c r="J26" i="80"/>
  <c r="J31" i="80"/>
  <c r="J36" i="80"/>
  <c r="J26" i="79"/>
  <c r="J31" i="79"/>
  <c r="J36" i="79"/>
  <c r="J16" i="78"/>
  <c r="J21" i="78"/>
  <c r="J26" i="78"/>
  <c r="J31" i="78"/>
  <c r="J36" i="78"/>
  <c r="J31" i="77"/>
  <c r="J36" i="77"/>
  <c r="J31" i="76"/>
  <c r="J36" i="76"/>
  <c r="J36" i="75"/>
  <c r="J26" i="74"/>
  <c r="J31" i="74"/>
  <c r="J36" i="74"/>
  <c r="D22" i="72"/>
  <c r="P9" i="86" l="1"/>
  <c r="J11" i="86" s="1"/>
  <c r="P9" i="85"/>
  <c r="J11" i="85" s="1"/>
  <c r="P9" i="84"/>
  <c r="J11" i="84" s="1"/>
  <c r="P9" i="83"/>
  <c r="P9" i="82"/>
  <c r="P9" i="81"/>
  <c r="P9" i="80"/>
  <c r="P9" i="79"/>
  <c r="P9" i="78"/>
  <c r="J11" i="78" s="1"/>
  <c r="P9" i="77"/>
  <c r="P9" i="76"/>
  <c r="P9" i="75"/>
  <c r="P12" i="74"/>
  <c r="P9" i="73"/>
  <c r="J21" i="75" l="1"/>
  <c r="J16" i="75"/>
  <c r="J26" i="75"/>
  <c r="J11" i="75"/>
  <c r="J31" i="75"/>
  <c r="J16" i="76"/>
  <c r="J21" i="76"/>
  <c r="J11" i="76"/>
  <c r="J26" i="76"/>
  <c r="J16" i="80"/>
  <c r="J11" i="80"/>
  <c r="J11" i="83"/>
  <c r="J16" i="83"/>
  <c r="J26" i="73"/>
  <c r="J21" i="73"/>
  <c r="J31" i="73"/>
  <c r="J16" i="73"/>
  <c r="J36" i="73"/>
  <c r="J11" i="73"/>
  <c r="J26" i="77"/>
  <c r="J21" i="77"/>
  <c r="J16" i="77"/>
  <c r="J11" i="77"/>
  <c r="J21" i="81"/>
  <c r="J11" i="81"/>
  <c r="J16" i="81"/>
  <c r="J21" i="79"/>
  <c r="J16" i="79"/>
  <c r="J11" i="79"/>
  <c r="J16" i="74"/>
  <c r="J21" i="74"/>
  <c r="J11" i="74"/>
  <c r="J16" i="82"/>
  <c r="J11" i="82"/>
  <c r="D11" i="73"/>
  <c r="K11" i="86" l="1"/>
  <c r="I11" i="86"/>
  <c r="D11" i="86"/>
  <c r="K11" i="85"/>
  <c r="I11" i="85"/>
  <c r="D11" i="85"/>
  <c r="K11" i="84"/>
  <c r="I11" i="84"/>
  <c r="D11" i="84"/>
  <c r="K11" i="83"/>
  <c r="I11" i="83"/>
  <c r="D11" i="83"/>
  <c r="K11" i="82"/>
  <c r="I11" i="82"/>
  <c r="D11" i="82"/>
  <c r="K11" i="81"/>
  <c r="I11" i="81"/>
  <c r="D11" i="81"/>
  <c r="K11" i="80"/>
  <c r="I11" i="80"/>
  <c r="D11" i="80"/>
  <c r="K11" i="79"/>
  <c r="I11" i="79"/>
  <c r="D11" i="79"/>
  <c r="K11" i="78"/>
  <c r="I11" i="78"/>
  <c r="D11" i="78"/>
  <c r="K16" i="77"/>
  <c r="K11" i="77"/>
  <c r="I16" i="77"/>
  <c r="I11" i="77"/>
  <c r="D16" i="77"/>
  <c r="D11" i="77"/>
  <c r="K11" i="76"/>
  <c r="I11" i="76"/>
  <c r="D11" i="76"/>
  <c r="K11" i="73"/>
  <c r="K21" i="73"/>
  <c r="K16" i="73"/>
  <c r="I21" i="73"/>
  <c r="I16" i="73"/>
  <c r="I11" i="73"/>
  <c r="D21" i="73"/>
  <c r="D16" i="73"/>
  <c r="K11" i="74"/>
  <c r="I11" i="74"/>
  <c r="D11" i="74"/>
  <c r="K36" i="75"/>
  <c r="K31" i="75"/>
  <c r="K26" i="75"/>
  <c r="K21" i="75"/>
  <c r="K16" i="75"/>
  <c r="K11" i="75"/>
  <c r="I36" i="75"/>
  <c r="I31" i="75"/>
  <c r="I26" i="75"/>
  <c r="I21" i="75"/>
  <c r="I16" i="75"/>
  <c r="I11" i="75"/>
  <c r="D36" i="75"/>
  <c r="D31" i="75"/>
  <c r="D26" i="75"/>
  <c r="D21" i="75"/>
  <c r="D16" i="75"/>
  <c r="D11" i="75"/>
  <c r="D10" i="72"/>
  <c r="D12" i="72"/>
  <c r="K36" i="86"/>
  <c r="I36" i="86"/>
  <c r="D36" i="86"/>
  <c r="K31" i="86"/>
  <c r="I31" i="86"/>
  <c r="D31" i="86"/>
  <c r="K26" i="86"/>
  <c r="I26" i="86"/>
  <c r="D26" i="86"/>
  <c r="K21" i="86"/>
  <c r="I21" i="86"/>
  <c r="D21" i="86"/>
  <c r="K16" i="86"/>
  <c r="I16" i="86"/>
  <c r="D16" i="86"/>
  <c r="K36" i="85"/>
  <c r="I36" i="85"/>
  <c r="D36" i="85"/>
  <c r="K31" i="85"/>
  <c r="I31" i="85"/>
  <c r="D31" i="85"/>
  <c r="K26" i="85"/>
  <c r="I26" i="85"/>
  <c r="D26" i="85"/>
  <c r="K21" i="85"/>
  <c r="L21" i="85" s="1"/>
  <c r="I21" i="85"/>
  <c r="D21" i="85"/>
  <c r="K16" i="85"/>
  <c r="I16" i="85"/>
  <c r="D16" i="85"/>
  <c r="K36" i="84"/>
  <c r="I36" i="84"/>
  <c r="D36" i="84"/>
  <c r="K31" i="84"/>
  <c r="I31" i="84"/>
  <c r="D31" i="84"/>
  <c r="K26" i="84"/>
  <c r="I26" i="84"/>
  <c r="D26" i="84"/>
  <c r="K21" i="84"/>
  <c r="I21" i="84"/>
  <c r="D21" i="84"/>
  <c r="K16" i="84"/>
  <c r="I16" i="84"/>
  <c r="D16" i="84"/>
  <c r="K36" i="83"/>
  <c r="I36" i="83"/>
  <c r="D36" i="83"/>
  <c r="K31" i="83"/>
  <c r="L31" i="83" s="1"/>
  <c r="I31" i="83"/>
  <c r="D31" i="83"/>
  <c r="K26" i="83"/>
  <c r="I26" i="83"/>
  <c r="D26" i="83"/>
  <c r="K21" i="83"/>
  <c r="I21" i="83"/>
  <c r="D21" i="83"/>
  <c r="K16" i="83"/>
  <c r="I16" i="83"/>
  <c r="D16" i="83"/>
  <c r="K36" i="82"/>
  <c r="I36" i="82"/>
  <c r="D36" i="82"/>
  <c r="K31" i="82"/>
  <c r="I31" i="82"/>
  <c r="D31" i="82"/>
  <c r="K26" i="82"/>
  <c r="I26" i="82"/>
  <c r="D26" i="82"/>
  <c r="K21" i="82"/>
  <c r="I21" i="82"/>
  <c r="D21" i="82"/>
  <c r="K16" i="82"/>
  <c r="I16" i="82"/>
  <c r="D16" i="82"/>
  <c r="K36" i="81"/>
  <c r="I36" i="81"/>
  <c r="D36" i="81"/>
  <c r="K31" i="81"/>
  <c r="I31" i="81"/>
  <c r="D31" i="81"/>
  <c r="K26" i="81"/>
  <c r="I26" i="81"/>
  <c r="D26" i="81"/>
  <c r="K21" i="81"/>
  <c r="I21" i="81"/>
  <c r="D21" i="81"/>
  <c r="K16" i="81"/>
  <c r="I16" i="81"/>
  <c r="D16" i="81"/>
  <c r="K36" i="80"/>
  <c r="I36" i="80"/>
  <c r="D36" i="80"/>
  <c r="K31" i="80"/>
  <c r="I31" i="80"/>
  <c r="D31" i="80"/>
  <c r="K26" i="80"/>
  <c r="L26" i="80" s="1"/>
  <c r="I26" i="80"/>
  <c r="D26" i="80"/>
  <c r="K21" i="80"/>
  <c r="I21" i="80"/>
  <c r="D21" i="80"/>
  <c r="K16" i="80"/>
  <c r="I16" i="80"/>
  <c r="D16" i="80"/>
  <c r="K36" i="79"/>
  <c r="I36" i="79"/>
  <c r="D36" i="79"/>
  <c r="K31" i="79"/>
  <c r="I31" i="79"/>
  <c r="D31" i="79"/>
  <c r="K26" i="79"/>
  <c r="I26" i="79"/>
  <c r="D26" i="79"/>
  <c r="K21" i="79"/>
  <c r="I21" i="79"/>
  <c r="D21" i="79"/>
  <c r="K16" i="79"/>
  <c r="I16" i="79"/>
  <c r="D16" i="79"/>
  <c r="L11" i="85" l="1"/>
  <c r="L31" i="82"/>
  <c r="L21" i="80"/>
  <c r="L36" i="79"/>
  <c r="L31" i="84"/>
  <c r="L21" i="86"/>
  <c r="L11" i="86"/>
  <c r="L16" i="86"/>
  <c r="L36" i="86"/>
  <c r="L31" i="86"/>
  <c r="L26" i="86"/>
  <c r="L36" i="85"/>
  <c r="L31" i="85"/>
  <c r="L16" i="85"/>
  <c r="L26" i="85"/>
  <c r="L26" i="84"/>
  <c r="L21" i="84"/>
  <c r="L11" i="84"/>
  <c r="L16" i="84"/>
  <c r="L36" i="84"/>
  <c r="L21" i="83"/>
  <c r="L26" i="83"/>
  <c r="L36" i="83"/>
  <c r="L11" i="83"/>
  <c r="L16" i="83"/>
  <c r="L36" i="82"/>
  <c r="L26" i="82"/>
  <c r="L21" i="82"/>
  <c r="L16" i="82"/>
  <c r="L11" i="82"/>
  <c r="L36" i="81"/>
  <c r="L31" i="81"/>
  <c r="L26" i="81"/>
  <c r="L21" i="81"/>
  <c r="L16" i="81"/>
  <c r="L11" i="81"/>
  <c r="L36" i="80"/>
  <c r="L31" i="80"/>
  <c r="L16" i="80"/>
  <c r="L11" i="80"/>
  <c r="L31" i="79"/>
  <c r="L26" i="79"/>
  <c r="L21" i="79"/>
  <c r="L16" i="79"/>
  <c r="L11" i="79"/>
  <c r="L21" i="75"/>
  <c r="L11" i="75"/>
  <c r="L16" i="75"/>
  <c r="L36" i="75"/>
  <c r="L26" i="75"/>
  <c r="L31" i="75"/>
  <c r="E18" i="72"/>
  <c r="E14" i="72"/>
  <c r="E20" i="72" l="1"/>
  <c r="D20" i="72"/>
  <c r="D18" i="72"/>
  <c r="E16" i="72"/>
  <c r="D16" i="72"/>
  <c r="D14" i="72"/>
  <c r="E12" i="72"/>
  <c r="K36" i="78"/>
  <c r="I36" i="78"/>
  <c r="D36" i="78"/>
  <c r="K31" i="78"/>
  <c r="I31" i="78"/>
  <c r="D31" i="78"/>
  <c r="K26" i="78"/>
  <c r="I26" i="78"/>
  <c r="D26" i="78"/>
  <c r="K21" i="78"/>
  <c r="I21" i="78"/>
  <c r="D21" i="78"/>
  <c r="K16" i="78"/>
  <c r="I16" i="78"/>
  <c r="D16" i="78"/>
  <c r="K36" i="77"/>
  <c r="I36" i="77"/>
  <c r="D36" i="77"/>
  <c r="K31" i="77"/>
  <c r="I31" i="77"/>
  <c r="D31" i="77"/>
  <c r="K26" i="77"/>
  <c r="I26" i="77"/>
  <c r="D26" i="77"/>
  <c r="K21" i="77"/>
  <c r="I21" i="77"/>
  <c r="D21" i="77"/>
  <c r="K36" i="76"/>
  <c r="I36" i="76"/>
  <c r="D36" i="76"/>
  <c r="K31" i="76"/>
  <c r="I31" i="76"/>
  <c r="D31" i="76"/>
  <c r="K26" i="76"/>
  <c r="I26" i="76"/>
  <c r="D26" i="76"/>
  <c r="K21" i="76"/>
  <c r="I21" i="76"/>
  <c r="D21" i="76"/>
  <c r="K16" i="76"/>
  <c r="I16" i="76"/>
  <c r="D16" i="76"/>
  <c r="K36" i="74"/>
  <c r="I36" i="74"/>
  <c r="D36" i="74"/>
  <c r="K31" i="74"/>
  <c r="I31" i="74"/>
  <c r="D31" i="74"/>
  <c r="K26" i="74"/>
  <c r="I26" i="74"/>
  <c r="D26" i="74"/>
  <c r="K21" i="74"/>
  <c r="I21" i="74"/>
  <c r="D21" i="74"/>
  <c r="K16" i="74"/>
  <c r="I16" i="74"/>
  <c r="D16" i="74"/>
  <c r="K36" i="73"/>
  <c r="K31" i="73"/>
  <c r="K26" i="73"/>
  <c r="I36" i="73"/>
  <c r="D36" i="73"/>
  <c r="I31" i="73"/>
  <c r="D31" i="73"/>
  <c r="I26" i="73"/>
  <c r="D26" i="73"/>
  <c r="L31" i="78" l="1"/>
  <c r="L31" i="77"/>
  <c r="L26" i="77"/>
  <c r="L26" i="78"/>
  <c r="L21" i="78"/>
  <c r="L16" i="78"/>
  <c r="L11" i="78"/>
  <c r="L36" i="78"/>
  <c r="L36" i="77"/>
  <c r="L11" i="77"/>
  <c r="L21" i="77"/>
  <c r="L16" i="77"/>
  <c r="L36" i="76"/>
  <c r="L26" i="76"/>
  <c r="L11" i="76"/>
  <c r="L16" i="76"/>
  <c r="L31" i="76"/>
  <c r="L21" i="76"/>
  <c r="L26" i="74"/>
  <c r="L36" i="74"/>
  <c r="L31" i="74"/>
  <c r="L31" i="73"/>
  <c r="L16" i="73"/>
  <c r="L26" i="73"/>
  <c r="L21" i="73"/>
  <c r="L11" i="73"/>
  <c r="L36" i="73"/>
  <c r="L21" i="74"/>
  <c r="L16" i="74"/>
  <c r="L11" i="74"/>
  <c r="G18" i="72"/>
  <c r="G16" i="72" l="1"/>
  <c r="H16" i="72" s="1"/>
  <c r="F18" i="72"/>
  <c r="G20" i="72" l="1"/>
  <c r="G14" i="72" l="1"/>
  <c r="G12" i="72"/>
  <c r="G10" i="72" l="1"/>
  <c r="D38" i="72"/>
  <c r="I5" i="72" s="1"/>
  <c r="H2" i="72"/>
  <c r="F16" i="72" l="1"/>
  <c r="H18" i="72"/>
  <c r="F12" i="72"/>
  <c r="H12" i="72" s="1"/>
  <c r="F14" i="72"/>
  <c r="H14" i="72" s="1"/>
  <c r="F20" i="72"/>
  <c r="H20" i="72" s="1"/>
  <c r="F10" i="72"/>
  <c r="H10" i="72" s="1"/>
  <c r="E38" i="72"/>
  <c r="G38" i="72" s="1"/>
  <c r="F38" i="72" l="1"/>
  <c r="H38" i="72" s="1"/>
</calcChain>
</file>

<file path=xl/sharedStrings.xml><?xml version="1.0" encoding="utf-8"?>
<sst xmlns="http://schemas.openxmlformats.org/spreadsheetml/2006/main" count="309" uniqueCount="91">
  <si>
    <t>ANALYSE DES OFFRES ET RAPPORT COMPARATIF ETABLIS PAR LE MAITRE D'OEUVRE</t>
  </si>
  <si>
    <t>OBSERVATIONS</t>
  </si>
  <si>
    <t>TOTAL</t>
  </si>
  <si>
    <t>ANALYSE DES OFFRES ET RAPPORT COMPARATIF</t>
  </si>
  <si>
    <t>N° env.</t>
  </si>
  <si>
    <t>Offre de base</t>
  </si>
  <si>
    <t>Options</t>
  </si>
  <si>
    <r>
      <t>D</t>
    </r>
    <r>
      <rPr>
        <sz val="10"/>
        <rFont val="Arial"/>
        <family val="2"/>
      </rPr>
      <t xml:space="preserve"> (%)</t>
    </r>
  </si>
  <si>
    <t>Candidat     Adresse</t>
  </si>
  <si>
    <t xml:space="preserve">Lot N°1 : </t>
  </si>
  <si>
    <t xml:space="preserve">Lot N°4 : </t>
  </si>
  <si>
    <t xml:space="preserve">Lot N°5 : </t>
  </si>
  <si>
    <t xml:space="preserve">Lot N°6 : </t>
  </si>
  <si>
    <t>N° lot</t>
  </si>
  <si>
    <t>Candidat                    Adresse</t>
  </si>
  <si>
    <r>
      <t>1</t>
    </r>
    <r>
      <rPr>
        <vertAlign val="superscript"/>
        <sz val="10"/>
        <rFont val="Arial"/>
        <family val="2"/>
      </rPr>
      <t>er</t>
    </r>
    <r>
      <rPr>
        <sz val="10"/>
        <rFont val="Arial"/>
        <family val="2"/>
      </rPr>
      <t xml:space="preserve"> critère : prix des prestations</t>
    </r>
  </si>
  <si>
    <t>Note technique</t>
  </si>
  <si>
    <t>Note globale</t>
  </si>
  <si>
    <t>Note financière</t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</si>
  <si>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critère : valeur technique</t>
    </r>
  </si>
  <si>
    <t>Classt</t>
  </si>
  <si>
    <t>Estimation</t>
  </si>
  <si>
    <t xml:space="preserve">Estimation HT : </t>
  </si>
  <si>
    <t xml:space="preserve">Estimation de base HT : </t>
  </si>
  <si>
    <t>OUVERTURE DES PLIS (€ H.T)</t>
  </si>
  <si>
    <t xml:space="preserve">Proposition du maître d'œuvre </t>
  </si>
  <si>
    <t>OCTOBRE</t>
  </si>
  <si>
    <t>40pts</t>
  </si>
  <si>
    <t>60pts</t>
  </si>
  <si>
    <t>ELECTRICITE</t>
  </si>
  <si>
    <t>CONSTRUCTION D'UN BATIMENT DE 12 LOGEMENTS COLLECTIFS</t>
  </si>
  <si>
    <t>11a</t>
  </si>
  <si>
    <t>11b</t>
  </si>
  <si>
    <t>VRD ESPACES VERTS</t>
  </si>
  <si>
    <t xml:space="preserve">Lot N°2 : </t>
  </si>
  <si>
    <t>GROS ŒUVRE</t>
  </si>
  <si>
    <t>Lot N°3 : CHARPENTE COUVERTURE ZINGUERIE</t>
  </si>
  <si>
    <t>MENUISERIES EXTERIEURES SERRURERIES</t>
  </si>
  <si>
    <t>ISOLATION INTERIEURES PLATRERIE</t>
  </si>
  <si>
    <t>MENUISERIES INTERIEURES</t>
  </si>
  <si>
    <t xml:space="preserve">Lot N°7 : </t>
  </si>
  <si>
    <t>REVETEMENT DE SOL SOUPLE ET DURE</t>
  </si>
  <si>
    <t xml:space="preserve">Lot N°8 : </t>
  </si>
  <si>
    <t>PEINTURE</t>
  </si>
  <si>
    <t xml:space="preserve">Lot N°9 : </t>
  </si>
  <si>
    <t>ENDUITS EXTERIEURS</t>
  </si>
  <si>
    <t xml:space="preserve">Lot N°10 : </t>
  </si>
  <si>
    <t xml:space="preserve">Lot N°11 a : </t>
  </si>
  <si>
    <t>CHAUFFAGE VENTILATION</t>
  </si>
  <si>
    <t>&lt;= A compléter</t>
  </si>
  <si>
    <t xml:space="preserve">Lot N°11 b : </t>
  </si>
  <si>
    <t>PLOMBERIE SANITAIRE</t>
  </si>
  <si>
    <t xml:space="preserve">Lot N°12 : </t>
  </si>
  <si>
    <t>ASCENSEUR</t>
  </si>
  <si>
    <t xml:space="preserve">Lot N°14 : </t>
  </si>
  <si>
    <t>ECHAFAUDAGE</t>
  </si>
  <si>
    <t>EUROVIA</t>
  </si>
  <si>
    <t>HENRISSAT</t>
  </si>
  <si>
    <t>MARTEL</t>
  </si>
  <si>
    <t>BOUREAU</t>
  </si>
  <si>
    <t>EIFFAGE</t>
  </si>
  <si>
    <t>BONGARZONE</t>
  </si>
  <si>
    <t>SARL CANGI LORIANI</t>
  </si>
  <si>
    <t>MAILLEFERT</t>
  </si>
  <si>
    <t>SAS CASTELLANI</t>
  </si>
  <si>
    <t>CHARPENTIER D'IS</t>
  </si>
  <si>
    <t>HDH COUVREURS ASSOCIES</t>
  </si>
  <si>
    <t>GALLISSOT</t>
  </si>
  <si>
    <t>TRAMPE MARTIN</t>
  </si>
  <si>
    <t>CASTELLANI</t>
  </si>
  <si>
    <t>BGC MENUISERIES</t>
  </si>
  <si>
    <t>FEVRE SAS</t>
  </si>
  <si>
    <t>VITREY</t>
  </si>
  <si>
    <t>BAVOILLOT</t>
  </si>
  <si>
    <t>DESSA CONSTRUCTION</t>
  </si>
  <si>
    <t>BAZIN</t>
  </si>
  <si>
    <t>SAS BTP</t>
  </si>
  <si>
    <t xml:space="preserve">BGC </t>
  </si>
  <si>
    <t>JOFFROY</t>
  </si>
  <si>
    <t>RONZAT</t>
  </si>
  <si>
    <t>COTTART</t>
  </si>
  <si>
    <t>RENARD</t>
  </si>
  <si>
    <t>CANGI LORIANO</t>
  </si>
  <si>
    <t>SNEF</t>
  </si>
  <si>
    <t>DESHAYES</t>
  </si>
  <si>
    <t>LINOTTE</t>
  </si>
  <si>
    <t>CENTRALE DEPANNAGE</t>
  </si>
  <si>
    <t>THYSSENKRUPP</t>
  </si>
  <si>
    <t>ANTOiNE ECHAFAUDAGE</t>
  </si>
  <si>
    <t>Affaire En veille</t>
  </si>
  <si>
    <t>Analyse des 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</si>
</sst>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#,##0.00&quot; €&quot;"/>
    <numFmt numFmtId="166" formatCode="#,##0.0000&quot; €&quot;"/>
    <numFmt numFmtId="167" formatCode="_-* #,##0.00\ [$€-1]_-;\-* #,##0.00\ [$€-1]_-;_-* &quot;-&quot;??\ [$€-1]_-"/>
    <numFmt numFmtId="168" formatCode="#,##0.000&quot; €&quot;"/>
  </numFmts>
  <fonts count="1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Symbol"/>
      <family val="1"/>
      <charset val="2"/>
    </font>
    <font>
      <vertAlign val="superscript"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color rgb="FF141414"/>
      <name val="Open Sans"/>
      <family val="2"/>
    </font>
  </fonts>
  <fills count="5">
    <fill>
      <patternFill patternType="none"/>
    </fill>
    <fill>
      <patternFill patternType="gray125"/>
    </fill>
    <fill>
      <patternFill patternType="lightGray">
        <bgColor indexed="22"/>
      </patternFill>
    </fill>
    <fill>
      <patternFill patternType="solid">
        <fgColor indexed="22"/>
        <bgColor indexed="47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8">
    <xf numFmtId="0" fontId="0" fillId="0" borderId="0" xfId="0"/>
    <xf numFmtId="0" fontId="4" fillId="2" borderId="1" xfId="0" applyFont="1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/>
    <xf numFmtId="0" fontId="1" fillId="2" borderId="5" xfId="0" applyFont="1" applyFill="1" applyBorder="1" applyAlignment="1"/>
    <xf numFmtId="0" fontId="0" fillId="2" borderId="5" xfId="0" applyFill="1" applyBorder="1" applyAlignment="1"/>
    <xf numFmtId="0" fontId="0" fillId="2" borderId="5" xfId="0" applyFill="1" applyBorder="1" applyAlignment="1">
      <alignment horizontal="centerContinuous"/>
    </xf>
    <xf numFmtId="0" fontId="1" fillId="2" borderId="5" xfId="0" applyFont="1" applyFill="1" applyBorder="1" applyAlignment="1">
      <alignment horizontal="centerContinuous"/>
    </xf>
    <xf numFmtId="0" fontId="0" fillId="2" borderId="6" xfId="0" applyFill="1" applyBorder="1"/>
    <xf numFmtId="0" fontId="0" fillId="2" borderId="0" xfId="0" applyFill="1" applyBorder="1" applyAlignment="1">
      <alignment horizontal="centerContinuous"/>
    </xf>
    <xf numFmtId="0" fontId="0" fillId="2" borderId="7" xfId="0" applyFill="1" applyBorder="1" applyAlignment="1">
      <alignment horizontal="centerContinuous"/>
    </xf>
    <xf numFmtId="0" fontId="7" fillId="2" borderId="8" xfId="0" applyFont="1" applyFill="1" applyBorder="1" applyAlignment="1">
      <alignment horizontal="centerContinuous"/>
    </xf>
    <xf numFmtId="0" fontId="0" fillId="0" borderId="0" xfId="0" applyBorder="1"/>
    <xf numFmtId="0" fontId="0" fillId="0" borderId="8" xfId="0" applyBorder="1"/>
    <xf numFmtId="0" fontId="0" fillId="0" borderId="0" xfId="0" applyBorder="1" applyAlignment="1">
      <alignment horizontal="right"/>
    </xf>
    <xf numFmtId="9" fontId="10" fillId="0" borderId="16" xfId="2" applyFont="1" applyBorder="1" applyAlignment="1">
      <alignment horizontal="center" vertical="center"/>
    </xf>
    <xf numFmtId="0" fontId="13" fillId="3" borderId="17" xfId="0" applyFont="1" applyFill="1" applyBorder="1" applyAlignment="1">
      <alignment vertical="top"/>
    </xf>
    <xf numFmtId="0" fontId="13" fillId="3" borderId="18" xfId="0" applyFont="1" applyFill="1" applyBorder="1" applyAlignment="1">
      <alignment vertical="top"/>
    </xf>
    <xf numFmtId="0" fontId="13" fillId="3" borderId="19" xfId="0" applyFont="1" applyFill="1" applyBorder="1" applyAlignment="1">
      <alignment vertical="top"/>
    </xf>
    <xf numFmtId="0" fontId="13" fillId="0" borderId="0" xfId="0" applyFont="1" applyAlignment="1">
      <alignment vertical="top"/>
    </xf>
    <xf numFmtId="165" fontId="0" fillId="0" borderId="0" xfId="0" applyNumberFormat="1"/>
    <xf numFmtId="0" fontId="0" fillId="0" borderId="20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7" xfId="0" applyBorder="1" applyAlignment="1">
      <alignment horizontal="right"/>
    </xf>
    <xf numFmtId="0" fontId="0" fillId="0" borderId="7" xfId="0" applyBorder="1"/>
    <xf numFmtId="0" fontId="0" fillId="0" borderId="0" xfId="0" quotePrefix="1" applyBorder="1" applyAlignment="1">
      <alignment horizontal="right"/>
    </xf>
    <xf numFmtId="0" fontId="13" fillId="0" borderId="0" xfId="0" applyFont="1" applyBorder="1" applyAlignment="1">
      <alignment vertical="top"/>
    </xf>
    <xf numFmtId="0" fontId="0" fillId="0" borderId="24" xfId="0" applyBorder="1" applyAlignment="1">
      <alignment horizontal="center" vertical="center"/>
    </xf>
    <xf numFmtId="0" fontId="13" fillId="0" borderId="8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0" fontId="13" fillId="0" borderId="7" xfId="0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1" fontId="0" fillId="0" borderId="0" xfId="0" applyNumberFormat="1" applyBorder="1"/>
    <xf numFmtId="1" fontId="0" fillId="0" borderId="0" xfId="0" applyNumberFormat="1"/>
    <xf numFmtId="0" fontId="13" fillId="3" borderId="18" xfId="0" quotePrefix="1" applyFont="1" applyFill="1" applyBorder="1" applyAlignment="1">
      <alignment vertical="top"/>
    </xf>
    <xf numFmtId="0" fontId="0" fillId="0" borderId="0" xfId="0" applyAlignment="1">
      <alignment horizontal="left"/>
    </xf>
    <xf numFmtId="0" fontId="0" fillId="0" borderId="0" xfId="0" applyBorder="1" applyAlignment="1"/>
    <xf numFmtId="0" fontId="0" fillId="0" borderId="7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3" fillId="0" borderId="0" xfId="0" quotePrefix="1" applyFont="1" applyBorder="1" applyAlignment="1">
      <alignment horizontal="right"/>
    </xf>
    <xf numFmtId="0" fontId="3" fillId="0" borderId="0" xfId="0" applyFont="1"/>
    <xf numFmtId="166" fontId="0" fillId="0" borderId="0" xfId="0" applyNumberFormat="1"/>
    <xf numFmtId="0" fontId="2" fillId="0" borderId="0" xfId="0" applyFont="1" applyBorder="1"/>
    <xf numFmtId="1" fontId="0" fillId="0" borderId="0" xfId="0" applyNumberFormat="1" applyAlignment="1"/>
    <xf numFmtId="1" fontId="0" fillId="0" borderId="7" xfId="0" applyNumberFormat="1" applyBorder="1" applyAlignment="1"/>
    <xf numFmtId="168" fontId="0" fillId="0" borderId="0" xfId="0" applyNumberFormat="1"/>
    <xf numFmtId="0" fontId="2" fillId="0" borderId="0" xfId="0" applyFont="1" applyBorder="1" applyAlignment="1">
      <alignment horizontal="right"/>
    </xf>
    <xf numFmtId="165" fontId="0" fillId="0" borderId="0" xfId="0" applyNumberFormat="1" applyBorder="1" applyAlignment="1">
      <alignment horizontal="left"/>
    </xf>
    <xf numFmtId="0" fontId="0" fillId="0" borderId="2" xfId="0" applyBorder="1" applyAlignment="1">
      <alignment horizontal="center" vertical="center"/>
    </xf>
    <xf numFmtId="165" fontId="0" fillId="0" borderId="7" xfId="0" applyNumberFormat="1" applyBorder="1" applyAlignment="1">
      <alignment horizontal="left"/>
    </xf>
    <xf numFmtId="0" fontId="0" fillId="0" borderId="50" xfId="0" applyBorder="1"/>
    <xf numFmtId="0" fontId="0" fillId="0" borderId="55" xfId="0" applyBorder="1"/>
    <xf numFmtId="0" fontId="0" fillId="0" borderId="61" xfId="0" applyBorder="1"/>
    <xf numFmtId="17" fontId="2" fillId="0" borderId="0" xfId="0" applyNumberFormat="1" applyFont="1" applyAlignment="1">
      <alignment horizontal="right"/>
    </xf>
    <xf numFmtId="0" fontId="2" fillId="0" borderId="8" xfId="0" applyFont="1" applyBorder="1"/>
    <xf numFmtId="0" fontId="2" fillId="0" borderId="26" xfId="0" applyFont="1" applyBorder="1"/>
    <xf numFmtId="4" fontId="2" fillId="0" borderId="9" xfId="0" applyNumberFormat="1" applyFont="1" applyBorder="1"/>
    <xf numFmtId="0" fontId="2" fillId="0" borderId="25" xfId="0" applyFont="1" applyBorder="1"/>
    <xf numFmtId="4" fontId="2" fillId="0" borderId="10" xfId="0" applyNumberFormat="1" applyFont="1" applyBorder="1"/>
    <xf numFmtId="0" fontId="2" fillId="0" borderId="27" xfId="0" applyFont="1" applyBorder="1"/>
    <xf numFmtId="4" fontId="2" fillId="0" borderId="13" xfId="0" applyNumberFormat="1" applyFont="1" applyBorder="1"/>
    <xf numFmtId="4" fontId="2" fillId="0" borderId="14" xfId="0" applyNumberFormat="1" applyFont="1" applyBorder="1"/>
    <xf numFmtId="4" fontId="2" fillId="0" borderId="15" xfId="0" applyNumberFormat="1" applyFont="1" applyBorder="1"/>
    <xf numFmtId="0" fontId="2" fillId="0" borderId="11" xfId="0" applyFont="1" applyBorder="1"/>
    <xf numFmtId="4" fontId="2" fillId="0" borderId="12" xfId="0" applyNumberFormat="1" applyFont="1" applyBorder="1"/>
    <xf numFmtId="0" fontId="2" fillId="0" borderId="0" xfId="0" applyFont="1" applyBorder="1" applyAlignment="1">
      <alignment horizontal="left"/>
    </xf>
    <xf numFmtId="0" fontId="6" fillId="0" borderId="21" xfId="0" applyNumberFormat="1" applyFont="1" applyBorder="1" applyAlignment="1">
      <alignment horizontal="center" vertical="center" wrapText="1" shrinkToFit="1"/>
    </xf>
    <xf numFmtId="0" fontId="14" fillId="0" borderId="22" xfId="0" applyNumberFormat="1" applyFont="1" applyBorder="1" applyAlignment="1">
      <alignment horizontal="center" vertical="center" wrapText="1" shrinkToFit="1"/>
    </xf>
    <xf numFmtId="0" fontId="14" fillId="0" borderId="23" xfId="0" applyNumberFormat="1" applyFont="1" applyBorder="1" applyAlignment="1">
      <alignment horizontal="center" vertical="center" wrapText="1" shrinkToFit="1"/>
    </xf>
    <xf numFmtId="0" fontId="14" fillId="0" borderId="21" xfId="0" applyNumberFormat="1" applyFont="1" applyBorder="1" applyAlignment="1">
      <alignment horizontal="center" vertical="center" wrapText="1" shrinkToFit="1"/>
    </xf>
    <xf numFmtId="0" fontId="2" fillId="0" borderId="0" xfId="0" quotePrefix="1" applyFont="1" applyBorder="1" applyAlignment="1">
      <alignment horizontal="right"/>
    </xf>
    <xf numFmtId="4" fontId="0" fillId="0" borderId="0" xfId="0" applyNumberFormat="1"/>
    <xf numFmtId="0" fontId="15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3" borderId="17" xfId="0" applyFont="1" applyFill="1" applyBorder="1" applyAlignment="1">
      <alignment horizontal="center" vertical="top"/>
    </xf>
    <xf numFmtId="0" fontId="13" fillId="3" borderId="18" xfId="0" applyFont="1" applyFill="1" applyBorder="1" applyAlignment="1">
      <alignment horizontal="center" vertical="top"/>
    </xf>
    <xf numFmtId="0" fontId="13" fillId="3" borderId="19" xfId="0" applyFont="1" applyFill="1" applyBorder="1" applyAlignment="1">
      <alignment horizontal="center" vertical="top"/>
    </xf>
    <xf numFmtId="9" fontId="2" fillId="0" borderId="24" xfId="0" applyNumberFormat="1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7" xfId="0" quotePrefix="1" applyBorder="1" applyAlignment="1">
      <alignment horizontal="center" vertical="center"/>
    </xf>
    <xf numFmtId="0" fontId="0" fillId="0" borderId="30" xfId="0" quotePrefix="1" applyBorder="1" applyAlignment="1">
      <alignment horizontal="center" vertical="center"/>
    </xf>
    <xf numFmtId="0" fontId="0" fillId="0" borderId="58" xfId="0" quotePrefix="1" applyBorder="1" applyAlignment="1">
      <alignment horizontal="center" vertical="center"/>
    </xf>
    <xf numFmtId="0" fontId="0" fillId="0" borderId="40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59" xfId="0" quotePrefix="1" applyBorder="1" applyAlignment="1">
      <alignment horizontal="center" vertical="center"/>
    </xf>
    <xf numFmtId="0" fontId="0" fillId="0" borderId="6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1" fontId="0" fillId="0" borderId="51" xfId="0" applyNumberFormat="1" applyBorder="1" applyAlignment="1">
      <alignment horizontal="center" vertical="center" shrinkToFit="1"/>
    </xf>
    <xf numFmtId="1" fontId="0" fillId="0" borderId="23" xfId="0" applyNumberFormat="1" applyBorder="1" applyAlignment="1">
      <alignment horizontal="center" vertical="center" shrinkToFit="1"/>
    </xf>
    <xf numFmtId="1" fontId="0" fillId="0" borderId="52" xfId="0" applyNumberFormat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4" fontId="2" fillId="0" borderId="3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164" fontId="2" fillId="0" borderId="42" xfId="2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64" fontId="2" fillId="0" borderId="53" xfId="2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top" wrapText="1"/>
    </xf>
    <xf numFmtId="0" fontId="14" fillId="0" borderId="22" xfId="0" applyFont="1" applyBorder="1" applyAlignment="1">
      <alignment horizontal="center" vertical="top" wrapText="1"/>
    </xf>
    <xf numFmtId="2" fontId="2" fillId="0" borderId="54" xfId="0" applyNumberFormat="1" applyFont="1" applyBorder="1" applyAlignment="1">
      <alignment horizontal="center" vertical="center" wrapText="1"/>
    </xf>
    <xf numFmtId="2" fontId="2" fillId="0" borderId="36" xfId="0" applyNumberFormat="1" applyFont="1" applyBorder="1" applyAlignment="1">
      <alignment horizontal="center" vertical="center" wrapText="1"/>
    </xf>
    <xf numFmtId="2" fontId="2" fillId="4" borderId="32" xfId="0" applyNumberFormat="1" applyFont="1" applyFill="1" applyBorder="1" applyAlignment="1">
      <alignment horizontal="center" vertical="center" wrapText="1"/>
    </xf>
    <xf numFmtId="2" fontId="2" fillId="4" borderId="36" xfId="0" applyNumberFormat="1" applyFont="1" applyFill="1" applyBorder="1" applyAlignment="1">
      <alignment horizontal="center" vertical="center" wrapText="1"/>
    </xf>
    <xf numFmtId="2" fontId="2" fillId="4" borderId="37" xfId="0" applyNumberFormat="1" applyFont="1" applyFill="1" applyBorder="1" applyAlignment="1">
      <alignment horizontal="center" vertical="center" wrapText="1"/>
    </xf>
    <xf numFmtId="2" fontId="1" fillId="4" borderId="51" xfId="0" applyNumberFormat="1" applyFont="1" applyFill="1" applyBorder="1" applyAlignment="1">
      <alignment horizontal="center" vertical="center" wrapText="1"/>
    </xf>
    <xf numFmtId="2" fontId="1" fillId="4" borderId="23" xfId="0" applyNumberFormat="1" applyFont="1" applyFill="1" applyBorder="1" applyAlignment="1">
      <alignment horizontal="center" vertical="center" wrapText="1"/>
    </xf>
    <xf numFmtId="2" fontId="1" fillId="4" borderId="22" xfId="0" applyNumberFormat="1" applyFont="1" applyFill="1" applyBorder="1" applyAlignment="1">
      <alignment horizontal="center" vertical="center" wrapText="1"/>
    </xf>
    <xf numFmtId="1" fontId="1" fillId="0" borderId="51" xfId="0" applyNumberFormat="1" applyFont="1" applyBorder="1" applyAlignment="1">
      <alignment horizontal="center" vertical="center" wrapText="1"/>
    </xf>
    <xf numFmtId="1" fontId="1" fillId="0" borderId="23" xfId="0" applyNumberFormat="1" applyFont="1" applyBorder="1" applyAlignment="1">
      <alignment horizontal="center" vertical="center" wrapText="1"/>
    </xf>
    <xf numFmtId="1" fontId="1" fillId="0" borderId="22" xfId="0" applyNumberFormat="1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2" fontId="1" fillId="0" borderId="23" xfId="0" applyNumberFormat="1" applyFont="1" applyBorder="1" applyAlignment="1">
      <alignment horizontal="center" vertical="center" wrapText="1"/>
    </xf>
    <xf numFmtId="2" fontId="2" fillId="0" borderId="32" xfId="0" applyNumberFormat="1" applyFont="1" applyBorder="1" applyAlignment="1">
      <alignment horizontal="center" vertical="center" wrapText="1"/>
    </xf>
    <xf numFmtId="2" fontId="2" fillId="0" borderId="37" xfId="0" applyNumberFormat="1" applyFont="1" applyBorder="1" applyAlignment="1">
      <alignment horizontal="center" vertical="center" wrapText="1"/>
    </xf>
    <xf numFmtId="4" fontId="2" fillId="0" borderId="2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2" fontId="1" fillId="0" borderId="22" xfId="0" applyNumberFormat="1" applyFont="1" applyBorder="1" applyAlignment="1">
      <alignment horizontal="center" vertical="center" wrapText="1"/>
    </xf>
    <xf numFmtId="164" fontId="2" fillId="0" borderId="43" xfId="2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2" fontId="1" fillId="0" borderId="45" xfId="0" applyNumberFormat="1" applyFont="1" applyBorder="1" applyAlignment="1">
      <alignment horizontal="center" vertical="center" wrapText="1"/>
    </xf>
    <xf numFmtId="0" fontId="2" fillId="0" borderId="28" xfId="0" quotePrefix="1" applyFont="1" applyBorder="1" applyAlignment="1">
      <alignment horizontal="center" vertical="center" wrapText="1"/>
    </xf>
    <xf numFmtId="0" fontId="2" fillId="0" borderId="29" xfId="0" quotePrefix="1" applyFont="1" applyBorder="1" applyAlignment="1">
      <alignment horizontal="center" vertical="center" wrapText="1"/>
    </xf>
    <xf numFmtId="0" fontId="2" fillId="0" borderId="40" xfId="0" quotePrefix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63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2" fontId="2" fillId="0" borderId="48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wrapText="1"/>
    </xf>
    <xf numFmtId="2" fontId="2" fillId="4" borderId="54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2" fillId="0" borderId="75" xfId="0" applyNumberFormat="1" applyFont="1" applyBorder="1" applyAlignment="1">
      <alignment horizontal="center" vertical="center" wrapText="1"/>
    </xf>
    <xf numFmtId="165" fontId="3" fillId="0" borderId="76" xfId="0" applyNumberFormat="1" applyFont="1" applyBorder="1" applyAlignment="1">
      <alignment horizontal="center" vertical="center" wrapText="1"/>
    </xf>
    <xf numFmtId="0" fontId="0" fillId="0" borderId="72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165" fontId="0" fillId="0" borderId="67" xfId="0" applyNumberFormat="1" applyBorder="1" applyAlignment="1">
      <alignment horizontal="center" vertical="center"/>
    </xf>
    <xf numFmtId="164" fontId="0" fillId="0" borderId="68" xfId="2" applyNumberFormat="1" applyFont="1" applyBorder="1" applyAlignment="1">
      <alignment horizontal="center" vertical="center"/>
    </xf>
    <xf numFmtId="165" fontId="0" fillId="0" borderId="74" xfId="0" applyNumberFormat="1" applyBorder="1" applyAlignment="1">
      <alignment horizontal="center" vertical="center"/>
    </xf>
    <xf numFmtId="164" fontId="0" fillId="0" borderId="42" xfId="2" applyNumberFormat="1" applyFont="1" applyBorder="1" applyAlignment="1">
      <alignment horizontal="center" vertical="center"/>
    </xf>
    <xf numFmtId="164" fontId="0" fillId="0" borderId="43" xfId="2" applyNumberFormat="1" applyFont="1" applyBorder="1" applyAlignment="1">
      <alignment horizontal="center" vertical="center"/>
    </xf>
    <xf numFmtId="165" fontId="0" fillId="0" borderId="51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165" fontId="0" fillId="0" borderId="73" xfId="0" applyNumberFormat="1" applyBorder="1" applyAlignment="1">
      <alignment horizontal="center" vertical="center"/>
    </xf>
    <xf numFmtId="165" fontId="0" fillId="0" borderId="66" xfId="0" applyNumberFormat="1" applyBorder="1" applyAlignment="1">
      <alignment horizontal="center" vertical="center"/>
    </xf>
    <xf numFmtId="0" fontId="6" fillId="0" borderId="6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165" fontId="3" fillId="0" borderId="75" xfId="0" applyNumberFormat="1" applyFont="1" applyBorder="1" applyAlignment="1">
      <alignment horizontal="center" vertical="center" wrapText="1"/>
    </xf>
    <xf numFmtId="165" fontId="0" fillId="0" borderId="65" xfId="0" applyNumberFormat="1" applyBorder="1" applyAlignment="1">
      <alignment horizontal="center" vertical="center"/>
    </xf>
    <xf numFmtId="165" fontId="0" fillId="0" borderId="77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5" fillId="0" borderId="85" xfId="0" applyNumberFormat="1" applyFont="1" applyBorder="1" applyAlignment="1">
      <alignment horizontal="center" vertical="center"/>
    </xf>
    <xf numFmtId="165" fontId="5" fillId="0" borderId="86" xfId="0" applyNumberFormat="1" applyFont="1" applyBorder="1" applyAlignment="1">
      <alignment horizontal="center" vertical="center"/>
    </xf>
    <xf numFmtId="164" fontId="2" fillId="0" borderId="89" xfId="2" applyNumberFormat="1" applyBorder="1" applyAlignment="1">
      <alignment horizontal="center" vertical="center"/>
    </xf>
    <xf numFmtId="164" fontId="2" fillId="0" borderId="88" xfId="2" applyNumberFormat="1" applyBorder="1" applyAlignment="1">
      <alignment horizontal="center" vertical="center"/>
    </xf>
    <xf numFmtId="165" fontId="0" fillId="0" borderId="70" xfId="0" applyNumberFormat="1" applyBorder="1" applyAlignment="1">
      <alignment horizontal="center"/>
    </xf>
    <xf numFmtId="165" fontId="0" fillId="0" borderId="87" xfId="0" applyNumberFormat="1" applyBorder="1" applyAlignment="1">
      <alignment horizontal="center"/>
    </xf>
    <xf numFmtId="0" fontId="0" fillId="0" borderId="78" xfId="0" applyNumberFormat="1" applyBorder="1" applyAlignment="1">
      <alignment horizontal="center" vertical="center"/>
    </xf>
    <xf numFmtId="0" fontId="0" fillId="0" borderId="79" xfId="0" applyNumberFormat="1" applyBorder="1" applyAlignment="1">
      <alignment horizontal="center" vertical="center"/>
    </xf>
    <xf numFmtId="165" fontId="5" fillId="0" borderId="51" xfId="0" applyNumberFormat="1" applyFont="1" applyBorder="1" applyAlignment="1">
      <alignment horizontal="center" vertical="center" shrinkToFit="1"/>
    </xf>
    <xf numFmtId="165" fontId="5" fillId="0" borderId="45" xfId="0" applyNumberFormat="1" applyFont="1" applyBorder="1" applyAlignment="1">
      <alignment horizontal="center" vertical="center" shrinkToFit="1"/>
    </xf>
    <xf numFmtId="165" fontId="0" fillId="0" borderId="64" xfId="0" applyNumberFormat="1" applyBorder="1" applyAlignment="1">
      <alignment horizontal="center" vertical="center"/>
    </xf>
    <xf numFmtId="165" fontId="0" fillId="0" borderId="80" xfId="0" applyNumberFormat="1" applyBorder="1" applyAlignment="1">
      <alignment horizontal="center" vertical="center"/>
    </xf>
    <xf numFmtId="165" fontId="5" fillId="0" borderId="81" xfId="0" applyNumberFormat="1" applyFont="1" applyBorder="1" applyAlignment="1">
      <alignment horizontal="center" vertical="center"/>
    </xf>
    <xf numFmtId="165" fontId="5" fillId="0" borderId="82" xfId="0" applyNumberFormat="1" applyFont="1" applyBorder="1" applyAlignment="1">
      <alignment horizontal="center" vertical="center"/>
    </xf>
    <xf numFmtId="164" fontId="0" fillId="0" borderId="83" xfId="2" applyNumberFormat="1" applyFont="1" applyBorder="1" applyAlignment="1">
      <alignment horizontal="center" vertical="center"/>
    </xf>
    <xf numFmtId="164" fontId="0" fillId="0" borderId="84" xfId="2" applyNumberFormat="1" applyFon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164" fontId="0" fillId="0" borderId="32" xfId="2" applyNumberFormat="1" applyFont="1" applyBorder="1" applyAlignment="1">
      <alignment horizontal="center" vertical="center"/>
    </xf>
    <xf numFmtId="164" fontId="0" fillId="0" borderId="37" xfId="2" applyNumberFormat="1" applyFont="1" applyBorder="1" applyAlignment="1">
      <alignment horizontal="center" vertical="center"/>
    </xf>
    <xf numFmtId="0" fontId="0" fillId="0" borderId="90" xfId="0" applyNumberFormat="1" applyBorder="1" applyAlignment="1">
      <alignment horizontal="center" vertical="center"/>
    </xf>
    <xf numFmtId="0" fontId="0" fillId="0" borderId="91" xfId="0" applyNumberFormat="1" applyBorder="1" applyAlignment="1">
      <alignment horizontal="center" vertical="center"/>
    </xf>
    <xf numFmtId="0" fontId="0" fillId="0" borderId="93" xfId="0" applyNumberFormat="1" applyBorder="1" applyAlignment="1">
      <alignment horizontal="center" vertical="center"/>
    </xf>
    <xf numFmtId="0" fontId="0" fillId="0" borderId="92" xfId="0" applyNumberFormat="1" applyBorder="1" applyAlignment="1">
      <alignment horizontal="center" vertical="center"/>
    </xf>
    <xf numFmtId="18" fontId="2" fillId="0" borderId="90" xfId="0" applyNumberFormat="1" applyFont="1" applyBorder="1" applyAlignment="1">
      <alignment horizontal="center" vertical="center"/>
    </xf>
    <xf numFmtId="0" fontId="2" fillId="0" borderId="93" xfId="0" applyNumberFormat="1" applyFon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0" borderId="52" xfId="0" applyNumberFormat="1" applyBorder="1" applyAlignment="1">
      <alignment horizontal="center" vertical="center"/>
    </xf>
    <xf numFmtId="164" fontId="0" fillId="0" borderId="69" xfId="2" applyNumberFormat="1" applyFont="1" applyBorder="1" applyAlignment="1">
      <alignment horizontal="center" vertical="center"/>
    </xf>
    <xf numFmtId="165" fontId="3" fillId="0" borderId="71" xfId="0" applyNumberFormat="1" applyFont="1" applyBorder="1" applyAlignment="1">
      <alignment horizontal="center" vertical="center" wrapText="1"/>
    </xf>
  </cellXfs>
  <cellStyles count="3">
    <cellStyle name="Euro" xfId="1" xr:uid="{00000000-0005-0000-0000-000000000000}"/>
    <cellStyle name="Normal" xfId="0" builtinId="0"/>
    <cellStyle name="Pourcentag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3"/>
  <sheetViews>
    <sheetView workbookViewId="0">
      <selection activeCell="A2" sqref="A2:K2"/>
    </sheetView>
  </sheetViews>
  <sheetFormatPr baseColWidth="10" defaultRowHeight="12.75" x14ac:dyDescent="0.2"/>
  <cols>
    <col min="11" max="11" width="7.85546875" customWidth="1"/>
  </cols>
  <sheetData>
    <row r="1" spans="1:11" ht="18" customHeight="1" x14ac:dyDescent="0.25">
      <c r="A1" s="75" t="s">
        <v>89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 ht="18" x14ac:dyDescent="0.25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</row>
    <row r="9" spans="1:11" ht="18" x14ac:dyDescent="0.25">
      <c r="A9" s="75" t="s">
        <v>30</v>
      </c>
      <c r="B9" s="75"/>
      <c r="C9" s="75"/>
      <c r="D9" s="75"/>
      <c r="E9" s="75"/>
      <c r="F9" s="75"/>
      <c r="G9" s="75"/>
      <c r="H9" s="75"/>
      <c r="I9" s="75"/>
      <c r="J9" s="75"/>
      <c r="K9" s="75"/>
    </row>
    <row r="10" spans="1:11" ht="18" x14ac:dyDescent="0.25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</row>
    <row r="11" spans="1:11" ht="18" x14ac:dyDescent="0.25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3" spans="1:11" x14ac:dyDescent="0.2">
      <c r="A13" s="79"/>
      <c r="B13" s="80"/>
      <c r="C13" s="80"/>
      <c r="D13" s="80"/>
      <c r="E13" s="80"/>
      <c r="F13" s="80"/>
      <c r="G13" s="80"/>
      <c r="H13" s="80"/>
      <c r="I13" s="80"/>
      <c r="J13" s="80"/>
      <c r="K13" s="80"/>
    </row>
    <row r="14" spans="1:11" x14ac:dyDescent="0.2">
      <c r="A14" s="42"/>
    </row>
    <row r="18" spans="1:11" ht="13.5" thickBot="1" x14ac:dyDescent="0.25"/>
    <row r="19" spans="1:11" ht="16.5" thickTop="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3"/>
    </row>
    <row r="20" spans="1:11" ht="18" x14ac:dyDescent="0.25">
      <c r="A20" s="12" t="s">
        <v>3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</row>
    <row r="21" spans="1:11" ht="13.5" thickBot="1" x14ac:dyDescent="0.25">
      <c r="A21" s="4"/>
      <c r="B21" s="5"/>
      <c r="C21" s="6"/>
      <c r="D21" s="6"/>
      <c r="E21" s="6"/>
      <c r="F21" s="6"/>
      <c r="G21" s="7"/>
      <c r="H21" s="8"/>
      <c r="I21" s="7"/>
      <c r="J21" s="7"/>
      <c r="K21" s="9"/>
    </row>
    <row r="22" spans="1:11" ht="13.5" thickTop="1" x14ac:dyDescent="0.2"/>
    <row r="31" spans="1:11" ht="15" x14ac:dyDescent="0.2">
      <c r="A31" s="81"/>
      <c r="B31" s="81"/>
      <c r="C31" s="81"/>
      <c r="D31" s="81"/>
    </row>
    <row r="32" spans="1:11" x14ac:dyDescent="0.2">
      <c r="A32" s="77"/>
      <c r="B32" s="78"/>
      <c r="C32" s="78"/>
      <c r="D32" s="78"/>
    </row>
    <row r="33" spans="1:11" x14ac:dyDescent="0.2">
      <c r="A33" s="77"/>
      <c r="B33" s="78"/>
      <c r="C33" s="78"/>
      <c r="D33" s="78"/>
      <c r="J33" s="55" t="s">
        <v>26</v>
      </c>
      <c r="K33" s="36">
        <v>2018</v>
      </c>
    </row>
  </sheetData>
  <mergeCells count="9">
    <mergeCell ref="A1:K1"/>
    <mergeCell ref="A2:K2"/>
    <mergeCell ref="A9:K9"/>
    <mergeCell ref="A10:K10"/>
    <mergeCell ref="A33:D33"/>
    <mergeCell ref="A13:K13"/>
    <mergeCell ref="A31:D31"/>
    <mergeCell ref="A32:D32"/>
    <mergeCell ref="A11:K11"/>
  </mergeCells>
  <phoneticPr fontId="0" type="noConversion"/>
  <printOptions horizontalCentered="1"/>
  <pageMargins left="0.78740157480314965" right="0.78740157480314965" top="0.78740157480314965" bottom="0.78740157480314965" header="0.51181102362204722" footer="0.51181102362204722"/>
  <pageSetup paperSize="9" orientation="landscape" horizontalDpi="204" verticalDpi="1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P41"/>
  <sheetViews>
    <sheetView topLeftCell="A7" zoomScaleNormal="100" workbookViewId="0">
      <selection activeCell="D6" sqref="D6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 t="s">
        <v>90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15" t="s">
        <v>9</v>
      </c>
      <c r="H4" s="44" t="s">
        <v>33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88200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75981.149999999994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90" t="s">
        <v>56</v>
      </c>
      <c r="C11" s="137">
        <v>99873.35</v>
      </c>
      <c r="D11" s="139">
        <f>(C11-I$5)/I$5</f>
        <v>0.13235090702947852</v>
      </c>
      <c r="E11" s="57">
        <v>1</v>
      </c>
      <c r="F11" s="58"/>
      <c r="G11" s="132"/>
      <c r="H11" s="144"/>
      <c r="I11" s="137">
        <f>IF(C11="","",C11)</f>
        <v>99873.35</v>
      </c>
      <c r="J11" s="146">
        <f>IF(C11="",0,P$9/C11*60)</f>
        <v>45.646501293888704</v>
      </c>
      <c r="K11" s="149">
        <f>H11+J11</f>
        <v>45.646501293888704</v>
      </c>
      <c r="L11" s="152">
        <f>RANK(K11,K$11:K$40,0)</f>
        <v>5</v>
      </c>
      <c r="M11" s="155"/>
      <c r="N11" s="156"/>
      <c r="O11" s="157"/>
    </row>
    <row r="12" spans="1:16" ht="15" customHeight="1" x14ac:dyDescent="0.2">
      <c r="A12" s="88"/>
      <c r="B12" s="91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42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42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43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57</v>
      </c>
      <c r="C16" s="126">
        <v>87899.5</v>
      </c>
      <c r="D16" s="129">
        <f>(C16-I$5)/I$5</f>
        <v>-3.4070294784580499E-3</v>
      </c>
      <c r="E16" s="57">
        <v>1</v>
      </c>
      <c r="F16" s="63"/>
      <c r="G16" s="132"/>
      <c r="H16" s="163"/>
      <c r="I16" s="165">
        <f>IF(C16="","",C16)</f>
        <v>87899.5</v>
      </c>
      <c r="J16" s="146">
        <f t="shared" ref="J16" si="0">IF(C16="",0,P$9/C16*60)</f>
        <v>51.86456123186138</v>
      </c>
      <c r="K16" s="162">
        <f>H16+J16</f>
        <v>51.86456123186138</v>
      </c>
      <c r="L16" s="152">
        <f t="shared" ref="L16" si="1">RANK(K16,K$11:K$40,0)</f>
        <v>2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 t="s">
        <v>58</v>
      </c>
      <c r="C21" s="126">
        <v>94082</v>
      </c>
      <c r="D21" s="172">
        <f>(C21-I$5)/I$5</f>
        <v>6.6689342403628116E-2</v>
      </c>
      <c r="E21" s="57">
        <v>1</v>
      </c>
      <c r="F21" s="63"/>
      <c r="G21" s="132"/>
      <c r="H21" s="163"/>
      <c r="I21" s="165">
        <f>IF(C21="","",C21)</f>
        <v>94082</v>
      </c>
      <c r="J21" s="146">
        <f t="shared" ref="J21" si="2">IF(C21="",0,P$9/C21*60)</f>
        <v>48.456335962245696</v>
      </c>
      <c r="K21" s="170">
        <f>H21+J21</f>
        <v>48.456335962245696</v>
      </c>
      <c r="L21" s="152">
        <f t="shared" ref="L21" si="3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42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42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43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 t="s">
        <v>59</v>
      </c>
      <c r="C26" s="165">
        <v>75981.149999999994</v>
      </c>
      <c r="D26" s="129">
        <f t="shared" ref="D26" si="4">(C26-I$5)/I$5</f>
        <v>-0.13853571428571435</v>
      </c>
      <c r="E26" s="57">
        <v>1</v>
      </c>
      <c r="F26" s="63"/>
      <c r="G26" s="132"/>
      <c r="H26" s="163"/>
      <c r="I26" s="165">
        <f t="shared" ref="I26" si="5">IF(C26="","",C26)</f>
        <v>75981.149999999994</v>
      </c>
      <c r="J26" s="146">
        <f t="shared" ref="J26" si="6">IF(C26="",0,P$9/C26*60)</f>
        <v>60</v>
      </c>
      <c r="K26" s="170">
        <f>H26+J26</f>
        <v>60</v>
      </c>
      <c r="L26" s="152">
        <f t="shared" ref="L26" si="7">RANK(K26,K$11:K$40,0)</f>
        <v>1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 t="s">
        <v>60</v>
      </c>
      <c r="C31" s="165">
        <v>127988.25</v>
      </c>
      <c r="D31" s="172">
        <f t="shared" ref="D31" si="8">(C31-I$5)/I$5</f>
        <v>0.45111394557823131</v>
      </c>
      <c r="E31" s="57">
        <v>1</v>
      </c>
      <c r="F31" s="63"/>
      <c r="G31" s="132"/>
      <c r="H31" s="163"/>
      <c r="I31" s="165">
        <f t="shared" ref="I31" si="9">IF(C31="","",C31)</f>
        <v>127988.25</v>
      </c>
      <c r="J31" s="146">
        <f t="shared" ref="J31" si="10">IF(C31="",0,P$9/C31*60)</f>
        <v>35.619433815213505</v>
      </c>
      <c r="K31" s="170">
        <f>H31+J31</f>
        <v>35.619433815213505</v>
      </c>
      <c r="L31" s="152">
        <f t="shared" ref="L31" si="11">RANK(K31,K$11:K$40,0)</f>
        <v>6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 t="s">
        <v>61</v>
      </c>
      <c r="C36" s="165">
        <v>97406.6</v>
      </c>
      <c r="D36" s="129">
        <f>(C36-I$5)/I$5</f>
        <v>0.1043832199546486</v>
      </c>
      <c r="E36" s="57">
        <v>1</v>
      </c>
      <c r="F36" s="63"/>
      <c r="G36" s="132"/>
      <c r="H36" s="163"/>
      <c r="I36" s="165">
        <f t="shared" ref="I36" si="12">IF(C36="","",C36)</f>
        <v>97406.6</v>
      </c>
      <c r="J36" s="146">
        <f t="shared" ref="J36" si="13">IF(C36="",0,P$9/C36*60)</f>
        <v>46.802465130699559</v>
      </c>
      <c r="K36" s="170">
        <f>H36+J36</f>
        <v>46.802465130699559</v>
      </c>
      <c r="L36" s="152">
        <f t="shared" ref="L36" si="14">RANK(K36,K$11:K$40,0)</f>
        <v>4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21:L25"/>
    <mergeCell ref="M21:O25"/>
    <mergeCell ref="B23:B25"/>
    <mergeCell ref="H21:H25"/>
    <mergeCell ref="I21:I25"/>
    <mergeCell ref="J21:J25"/>
    <mergeCell ref="K21:K2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41"/>
  <sheetViews>
    <sheetView zoomScaleNormal="100" workbookViewId="0">
      <selection activeCell="A4" sqref="A4:A5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11.28515625" bestFit="1" customWidth="1"/>
    <col min="12" max="12" width="6.28515625" style="34" bestFit="1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34</v>
      </c>
      <c r="H4" s="44" t="s">
        <v>35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495000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62</v>
      </c>
      <c r="C11" s="137">
        <v>551201.85</v>
      </c>
      <c r="D11" s="139">
        <f>(C11-I$5)/I$5</f>
        <v>0.11353909090909087</v>
      </c>
      <c r="E11" s="57">
        <v>1</v>
      </c>
      <c r="F11" s="58"/>
      <c r="G11" s="132"/>
      <c r="H11" s="144"/>
      <c r="I11" s="137">
        <f>IF(C11="","",C11)</f>
        <v>551201.85</v>
      </c>
      <c r="J11" s="188">
        <f>IF(C11="",0,P$12/C11*60)</f>
        <v>60</v>
      </c>
      <c r="K11" s="149">
        <f>H11+J11</f>
        <v>60</v>
      </c>
      <c r="L11" s="152">
        <f>RANK(K11,K$11:K$40,0)</f>
        <v>1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  <c r="P12" s="73">
        <f>+MIN(C11:C40)</f>
        <v>551201.85</v>
      </c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63</v>
      </c>
      <c r="C16" s="126">
        <v>610760.37</v>
      </c>
      <c r="D16" s="129">
        <f t="shared" ref="D16" si="0">(C16-I$5)/I$5</f>
        <v>0.23385933333333334</v>
      </c>
      <c r="E16" s="57">
        <v>1</v>
      </c>
      <c r="F16" s="63"/>
      <c r="G16" s="132"/>
      <c r="H16" s="163"/>
      <c r="I16" s="165">
        <f>IF(C16="","",C16)</f>
        <v>610760.37</v>
      </c>
      <c r="J16" s="188">
        <f t="shared" ref="J16" si="1">IF(C16="",0,P$12/C16*60)</f>
        <v>54.149078140089536</v>
      </c>
      <c r="K16" s="162">
        <f>H16+J16</f>
        <v>54.149078140089536</v>
      </c>
      <c r="L16" s="152">
        <f t="shared" ref="L16" si="2">RANK(K16,K$11:K$40,0)</f>
        <v>3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 t="s">
        <v>64</v>
      </c>
      <c r="C21" s="126">
        <v>605789.96</v>
      </c>
      <c r="D21" s="172">
        <f t="shared" ref="D21" si="3">(C21-I$5)/I$5</f>
        <v>0.22381810101010094</v>
      </c>
      <c r="E21" s="57">
        <v>1</v>
      </c>
      <c r="F21" s="63"/>
      <c r="G21" s="132"/>
      <c r="H21" s="163"/>
      <c r="I21" s="165">
        <f t="shared" ref="I21" si="4">IF(C21="","",C21)</f>
        <v>605789.96</v>
      </c>
      <c r="J21" s="188">
        <f t="shared" ref="J21" si="5">IF(C21="",0,P$12/C21*60)</f>
        <v>54.593362689602849</v>
      </c>
      <c r="K21" s="170">
        <f>H21+J21</f>
        <v>54.593362689602849</v>
      </c>
      <c r="L21" s="152">
        <f t="shared" ref="L21" si="6">RANK(K21,K$11:K$40,0)</f>
        <v>2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IF(C26="",0,P$12/C26*60)</f>
        <v>0</v>
      </c>
      <c r="K26" s="170">
        <f>H26+J26</f>
        <v>0</v>
      </c>
      <c r="L26" s="152">
        <f t="shared" ref="L26:L36" si="10">RANK(K26,K$11:K$40,0)</f>
        <v>4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IF(C31="",0,P$12/C31*60)</f>
        <v>0</v>
      </c>
      <c r="K31" s="170">
        <f>H31+J31</f>
        <v>0</v>
      </c>
      <c r="L31" s="152">
        <f t="shared" si="10"/>
        <v>4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IF(C36="",0,P$12/C36*60)</f>
        <v>0</v>
      </c>
      <c r="K36" s="170">
        <f>H36+J36</f>
        <v>0</v>
      </c>
      <c r="L36" s="152">
        <f t="shared" si="10"/>
        <v>4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21:L25"/>
    <mergeCell ref="M21:O25"/>
    <mergeCell ref="B23:B25"/>
    <mergeCell ref="H21:H25"/>
    <mergeCell ref="I21:I25"/>
    <mergeCell ref="J21:J25"/>
    <mergeCell ref="K21:K2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P41"/>
  <sheetViews>
    <sheetView zoomScaleNormal="100" workbookViewId="0">
      <selection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67" t="s">
        <v>36</v>
      </c>
      <c r="H4" s="44"/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144500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110175.81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65</v>
      </c>
      <c r="C11" s="137">
        <v>112938.11</v>
      </c>
      <c r="D11" s="139">
        <f>(C11-I$5)/I$5</f>
        <v>-0.21842138408304498</v>
      </c>
      <c r="E11" s="57">
        <v>1</v>
      </c>
      <c r="F11" s="58"/>
      <c r="G11" s="132"/>
      <c r="H11" s="144"/>
      <c r="I11" s="137">
        <f>IF(C11="","",C11)</f>
        <v>112938.11</v>
      </c>
      <c r="J11" s="188">
        <f>IF(C11="",0,P$9/C11*60)</f>
        <v>58.532488280528156</v>
      </c>
      <c r="K11" s="149">
        <f>H11+J11</f>
        <v>58.532488280528156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66</v>
      </c>
      <c r="C16" s="126">
        <v>147807.49</v>
      </c>
      <c r="D16" s="129">
        <f>(C16-I$5)/I$5</f>
        <v>2.2889204152249071E-2</v>
      </c>
      <c r="E16" s="57">
        <v>1</v>
      </c>
      <c r="F16" s="63"/>
      <c r="G16" s="132"/>
      <c r="H16" s="163"/>
      <c r="I16" s="165">
        <f>IF(C16="","",C16)</f>
        <v>147807.49</v>
      </c>
      <c r="J16" s="146">
        <f t="shared" ref="J16" si="0">IF(C16="",0,P$9/C16*60)</f>
        <v>44.72404341620306</v>
      </c>
      <c r="K16" s="162">
        <f>H16+J16</f>
        <v>44.72404341620306</v>
      </c>
      <c r="L16" s="152">
        <f t="shared" ref="L16" si="1">RANK(K16,K$11:K$40,0)</f>
        <v>5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42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42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43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 t="s">
        <v>67</v>
      </c>
      <c r="C21" s="126">
        <v>118409.2</v>
      </c>
      <c r="D21" s="172">
        <f>(C21-I$5)/I$5</f>
        <v>-0.18055916955017304</v>
      </c>
      <c r="E21" s="57">
        <v>1</v>
      </c>
      <c r="F21" s="63"/>
      <c r="G21" s="132"/>
      <c r="H21" s="163"/>
      <c r="I21" s="165">
        <f>IF(C21="","",C21)</f>
        <v>118409.2</v>
      </c>
      <c r="J21" s="146">
        <f t="shared" ref="J21" si="2">IF(C21="",0,P$9/C21*60)</f>
        <v>55.827998162304958</v>
      </c>
      <c r="K21" s="170">
        <f>H21+J21</f>
        <v>55.827998162304958</v>
      </c>
      <c r="L21" s="152">
        <f t="shared" ref="L21" si="3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42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42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43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 t="s">
        <v>68</v>
      </c>
      <c r="C26" s="165">
        <v>119000</v>
      </c>
      <c r="D26" s="129">
        <f>(C26-I$5)/I$5</f>
        <v>-0.17647058823529413</v>
      </c>
      <c r="E26" s="57">
        <v>1</v>
      </c>
      <c r="F26" s="63"/>
      <c r="G26" s="132"/>
      <c r="H26" s="163"/>
      <c r="I26" s="165">
        <f>IF(C26="","",C26)</f>
        <v>119000</v>
      </c>
      <c r="J26" s="146">
        <f t="shared" ref="J26" si="4">IF(C26="",0,P$9/C26*60)</f>
        <v>55.550828571428575</v>
      </c>
      <c r="K26" s="170">
        <f>H26+J26</f>
        <v>55.550828571428575</v>
      </c>
      <c r="L26" s="152">
        <f t="shared" ref="L26:L36" si="5">RANK(K26,K$11:K$40,0)</f>
        <v>4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 t="s">
        <v>69</v>
      </c>
      <c r="C31" s="165">
        <v>110175.81</v>
      </c>
      <c r="D31" s="172">
        <f>(C31-I$5)/I$5</f>
        <v>-0.23753764705882355</v>
      </c>
      <c r="E31" s="57">
        <v>1</v>
      </c>
      <c r="F31" s="63"/>
      <c r="G31" s="132"/>
      <c r="H31" s="163"/>
      <c r="I31" s="165">
        <f>IF(C31="","",C31)</f>
        <v>110175.81</v>
      </c>
      <c r="J31" s="146">
        <f t="shared" ref="J31" si="6">IF(C31="",0,P$9/C31*60)</f>
        <v>60</v>
      </c>
      <c r="K31" s="170">
        <f>H31+J31</f>
        <v>60</v>
      </c>
      <c r="L31" s="152">
        <f t="shared" si="5"/>
        <v>1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>IF(C36="","",C36)</f>
        <v/>
      </c>
      <c r="J36" s="146">
        <f t="shared" ref="J36" si="7">IF(C36="",0,P$9/C36*60)</f>
        <v>0</v>
      </c>
      <c r="K36" s="170">
        <f>H36+J36</f>
        <v>0</v>
      </c>
      <c r="L36" s="152">
        <f t="shared" si="5"/>
        <v>6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21:L25"/>
    <mergeCell ref="M21:O25"/>
    <mergeCell ref="B23:B25"/>
    <mergeCell ref="H21:H25"/>
    <mergeCell ref="I21:I25"/>
    <mergeCell ref="J21:J25"/>
    <mergeCell ref="K21:K2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P41"/>
  <sheetViews>
    <sheetView zoomScaleNormal="100" workbookViewId="0">
      <selection activeCell="A4" sqref="A4:A5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10</v>
      </c>
      <c r="H4" s="44" t="s">
        <v>37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167800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94052.4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70</v>
      </c>
      <c r="C11" s="137">
        <v>94499</v>
      </c>
      <c r="D11" s="139">
        <f>(C11-I$5)/I$5</f>
        <v>-0.43683551847437424</v>
      </c>
      <c r="E11" s="57">
        <v>1</v>
      </c>
      <c r="F11" s="58"/>
      <c r="G11" s="132"/>
      <c r="H11" s="144"/>
      <c r="I11" s="137">
        <f>IF(C11="","",C11)</f>
        <v>94499</v>
      </c>
      <c r="J11" s="188">
        <f>IF(C11="",0,P$9/C11*60)</f>
        <v>59.716441443824799</v>
      </c>
      <c r="K11" s="149">
        <f>H11+J11</f>
        <v>59.716441443824799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42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42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43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71</v>
      </c>
      <c r="C16" s="126">
        <v>113354.5</v>
      </c>
      <c r="D16" s="129">
        <f t="shared" ref="D16" si="0">(C16-I$5)/I$5</f>
        <v>-0.32446662693682954</v>
      </c>
      <c r="E16" s="57">
        <v>1</v>
      </c>
      <c r="F16" s="63"/>
      <c r="G16" s="132"/>
      <c r="H16" s="163"/>
      <c r="I16" s="165">
        <f>IF(C16="","",C16)</f>
        <v>113354.5</v>
      </c>
      <c r="J16" s="188">
        <f t="shared" ref="J16" si="1">IF(C16="",0,P$9/C16*60)</f>
        <v>49.783149323582215</v>
      </c>
      <c r="K16" s="162">
        <f>H16+J16</f>
        <v>49.783149323582215</v>
      </c>
      <c r="L16" s="152">
        <f t="shared" ref="L16" si="2">RANK(K16,K$11:K$40,0)</f>
        <v>4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 t="s">
        <v>72</v>
      </c>
      <c r="C21" s="126">
        <v>99025.2</v>
      </c>
      <c r="D21" s="172">
        <f t="shared" ref="D21" si="3">(C21-I$5)/I$5</f>
        <v>-0.40986174016686533</v>
      </c>
      <c r="E21" s="57">
        <v>1</v>
      </c>
      <c r="F21" s="63"/>
      <c r="G21" s="132"/>
      <c r="H21" s="163"/>
      <c r="I21" s="165">
        <f t="shared" ref="I21" si="4">IF(C21="","",C21)</f>
        <v>99025.2</v>
      </c>
      <c r="J21" s="188">
        <f t="shared" ref="J21" si="5">IF(C21="",0,P$9/C21*60)</f>
        <v>56.986948776675021</v>
      </c>
      <c r="K21" s="170">
        <f>H21+J21</f>
        <v>56.986948776675021</v>
      </c>
      <c r="L21" s="152">
        <f t="shared" ref="L21" si="6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 t="s">
        <v>73</v>
      </c>
      <c r="C26" s="165">
        <v>94052.4</v>
      </c>
      <c r="D26" s="129">
        <f t="shared" ref="D26" si="7">(C26-I$5)/I$5</f>
        <v>-0.43949702026221699</v>
      </c>
      <c r="E26" s="57">
        <v>1</v>
      </c>
      <c r="F26" s="63"/>
      <c r="G26" s="132"/>
      <c r="H26" s="163"/>
      <c r="I26" s="165">
        <f t="shared" ref="I26" si="8">IF(C26="","",C26)</f>
        <v>94052.4</v>
      </c>
      <c r="J26" s="188">
        <f t="shared" ref="J26" si="9">IF(C26="",0,P$9/C26*60)</f>
        <v>60</v>
      </c>
      <c r="K26" s="170">
        <f>H26+J26</f>
        <v>60</v>
      </c>
      <c r="L26" s="152">
        <f t="shared" ref="L26:L36" si="10">RANK(K26,K$11:K$40,0)</f>
        <v>1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5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5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21:L25"/>
    <mergeCell ref="M21:O25"/>
    <mergeCell ref="B23:B25"/>
    <mergeCell ref="H21:H25"/>
    <mergeCell ref="I21:I25"/>
    <mergeCell ref="J21:J25"/>
    <mergeCell ref="K21:K2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11</v>
      </c>
      <c r="H4" s="44" t="s">
        <v>38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130000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102073.3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74</v>
      </c>
      <c r="C11" s="137">
        <v>122268.45</v>
      </c>
      <c r="D11" s="139">
        <f>(C11-I$5)/I$5</f>
        <v>-5.9473461538461558E-2</v>
      </c>
      <c r="E11" s="57">
        <v>1</v>
      </c>
      <c r="F11" s="58"/>
      <c r="G11" s="132"/>
      <c r="H11" s="144"/>
      <c r="I11" s="137">
        <f>IF(C11="","",C11)</f>
        <v>122268.45</v>
      </c>
      <c r="J11" s="188">
        <f>IF(C11="",0,P$9/C11*60)</f>
        <v>50.089765593658875</v>
      </c>
      <c r="K11" s="149">
        <f>H11+J11</f>
        <v>50.089765593658875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75</v>
      </c>
      <c r="C16" s="126">
        <v>102073.3</v>
      </c>
      <c r="D16" s="129">
        <f>(C16-I$5)/I$5</f>
        <v>-0.2148207692307692</v>
      </c>
      <c r="E16" s="57">
        <v>1</v>
      </c>
      <c r="F16" s="63"/>
      <c r="G16" s="132"/>
      <c r="H16" s="163"/>
      <c r="I16" s="165">
        <f>IF(C16="","",C16)</f>
        <v>102073.3</v>
      </c>
      <c r="J16" s="188">
        <f t="shared" ref="J16" si="0">IF(C16="",0,P$9/C16*60)</f>
        <v>60</v>
      </c>
      <c r="K16" s="162">
        <f>H16+J16</f>
        <v>60</v>
      </c>
      <c r="L16" s="152">
        <f t="shared" ref="L16" si="1">RANK(K16,K$11:K$40,0)</f>
        <v>1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 t="s">
        <v>76</v>
      </c>
      <c r="C21" s="126">
        <v>150600.38</v>
      </c>
      <c r="D21" s="172">
        <f t="shared" ref="D21" si="2">(C21-I$5)/I$5</f>
        <v>0.15846446153846158</v>
      </c>
      <c r="E21" s="57">
        <v>1</v>
      </c>
      <c r="F21" s="63"/>
      <c r="G21" s="132"/>
      <c r="H21" s="163"/>
      <c r="I21" s="165">
        <f t="shared" ref="I21" si="3">IF(C21="","",C21)</f>
        <v>150600.38</v>
      </c>
      <c r="J21" s="188">
        <f t="shared" ref="J21" si="4">IF(C21="",0,P$9/C21*60)</f>
        <v>40.666550774971483</v>
      </c>
      <c r="K21" s="170">
        <f>H21+J21</f>
        <v>40.666550774971483</v>
      </c>
      <c r="L21" s="152">
        <f t="shared" ref="L21" si="5">RANK(K21,K$11:K$40,0)</f>
        <v>4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 t="s">
        <v>69</v>
      </c>
      <c r="C26" s="165">
        <v>143695.70000000001</v>
      </c>
      <c r="D26" s="129">
        <f t="shared" ref="D26" si="6">(C26-I$5)/I$5</f>
        <v>0.10535153846153855</v>
      </c>
      <c r="E26" s="57">
        <v>1</v>
      </c>
      <c r="F26" s="63"/>
      <c r="G26" s="132"/>
      <c r="H26" s="163"/>
      <c r="I26" s="165">
        <f t="shared" ref="I26" si="7">IF(C26="","",C26)</f>
        <v>143695.70000000001</v>
      </c>
      <c r="J26" s="188">
        <f t="shared" ref="J26" si="8">IF(C26="",0,P$9/C26*60)</f>
        <v>42.620607297226009</v>
      </c>
      <c r="K26" s="170">
        <f>H26+J26</f>
        <v>42.620607297226009</v>
      </c>
      <c r="L26" s="152">
        <f t="shared" ref="L26:L36" si="9">RANK(K26,K$11:K$40,0)</f>
        <v>3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0">(C31-I$5)/I$5</f>
        <v>-1</v>
      </c>
      <c r="E31" s="57">
        <v>1</v>
      </c>
      <c r="F31" s="63"/>
      <c r="G31" s="132"/>
      <c r="H31" s="163"/>
      <c r="I31" s="165" t="str">
        <f t="shared" ref="I31" si="11">IF(C31="","",C31)</f>
        <v/>
      </c>
      <c r="J31" s="188">
        <f t="shared" ref="J31" si="12">IF(C31="",0,P$9/C31*60)</f>
        <v>0</v>
      </c>
      <c r="K31" s="170">
        <f>H31+J31</f>
        <v>0</v>
      </c>
      <c r="L31" s="152">
        <f t="shared" si="9"/>
        <v>5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3">IF(C36="","",C36)</f>
        <v/>
      </c>
      <c r="J36" s="188">
        <f t="shared" ref="J36" si="14">IF(C36="",0,P$9/C36*60)</f>
        <v>0</v>
      </c>
      <c r="K36" s="170">
        <f>H36+J36</f>
        <v>0</v>
      </c>
      <c r="L36" s="152">
        <f t="shared" si="9"/>
        <v>5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21:L25"/>
    <mergeCell ref="M21:O25"/>
    <mergeCell ref="B23:B25"/>
    <mergeCell ref="H21:H25"/>
    <mergeCell ref="I21:I25"/>
    <mergeCell ref="J21:J25"/>
    <mergeCell ref="K21:K2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P41"/>
  <sheetViews>
    <sheetView zoomScaleNormal="100" workbookViewId="0">
      <selection activeCell="A4" sqref="A4:A5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12</v>
      </c>
      <c r="H4" s="44" t="s">
        <v>39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52000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39390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77</v>
      </c>
      <c r="C11" s="137">
        <v>39390</v>
      </c>
      <c r="D11" s="139">
        <f>(C11-I$5)/I$5</f>
        <v>-0.24249999999999999</v>
      </c>
      <c r="E11" s="57">
        <v>1</v>
      </c>
      <c r="F11" s="58"/>
      <c r="G11" s="132"/>
      <c r="H11" s="144"/>
      <c r="I11" s="137">
        <f>IF(C11="","",C11)</f>
        <v>39390</v>
      </c>
      <c r="J11" s="188">
        <f>IF(C11="",0,P$9/C11*60)</f>
        <v>60</v>
      </c>
      <c r="K11" s="149">
        <f>H11+J11</f>
        <v>60</v>
      </c>
      <c r="L11" s="152">
        <f>RANK(K11,K$11:K$40,0)</f>
        <v>1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/>
      <c r="C16" s="126"/>
      <c r="D16" s="129">
        <f t="shared" ref="D16" si="0">(C16-I$5)/I$5</f>
        <v>-1</v>
      </c>
      <c r="E16" s="57">
        <v>1</v>
      </c>
      <c r="F16" s="63"/>
      <c r="G16" s="132"/>
      <c r="H16" s="163"/>
      <c r="I16" s="165" t="str">
        <f>IF(C16="","",C16)</f>
        <v/>
      </c>
      <c r="J16" s="188">
        <f t="shared" ref="J16" si="1">IF(C16="",0,P$9/C16*60)</f>
        <v>0</v>
      </c>
      <c r="K16" s="162">
        <f>H16+J16</f>
        <v>0</v>
      </c>
      <c r="L16" s="152">
        <f t="shared" ref="L16" si="2">RANK(K16,K$11:K$40,0)</f>
        <v>2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/>
      <c r="C21" s="126"/>
      <c r="D21" s="172">
        <f t="shared" ref="D21" si="3">(C21-I$5)/I$5</f>
        <v>-1</v>
      </c>
      <c r="E21" s="57">
        <v>1</v>
      </c>
      <c r="F21" s="63"/>
      <c r="G21" s="132"/>
      <c r="H21" s="163"/>
      <c r="I21" s="165" t="str">
        <f t="shared" ref="I21" si="4">IF(C21="","",C21)</f>
        <v/>
      </c>
      <c r="J21" s="188">
        <f t="shared" ref="J21" si="5">IF(C21="",0,P$9/C21*60)</f>
        <v>0</v>
      </c>
      <c r="K21" s="170">
        <f>H21+J21</f>
        <v>0</v>
      </c>
      <c r="L21" s="152">
        <f t="shared" ref="L21" si="6">RANK(K21,K$11:K$40,0)</f>
        <v>2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2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2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2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21:L25"/>
    <mergeCell ref="M21:O25"/>
    <mergeCell ref="B23:B25"/>
    <mergeCell ref="H21:H25"/>
    <mergeCell ref="I21:I25"/>
    <mergeCell ref="J21:J25"/>
    <mergeCell ref="K21:K25"/>
    <mergeCell ref="M16:O20"/>
    <mergeCell ref="B13:B15"/>
    <mergeCell ref="H11:H15"/>
    <mergeCell ref="I11:I15"/>
    <mergeCell ref="J11:J15"/>
    <mergeCell ref="K11:K15"/>
    <mergeCell ref="L11:L15"/>
    <mergeCell ref="M11:O15"/>
    <mergeCell ref="K16:K20"/>
    <mergeCell ref="L16:L20"/>
    <mergeCell ref="H16:H20"/>
    <mergeCell ref="I16:I20"/>
    <mergeCell ref="J16:J20"/>
    <mergeCell ref="E10:F10"/>
    <mergeCell ref="G10:H10"/>
    <mergeCell ref="A16:A20"/>
    <mergeCell ref="B16:B17"/>
    <mergeCell ref="C16:C20"/>
    <mergeCell ref="D16:D20"/>
    <mergeCell ref="G16:G20"/>
    <mergeCell ref="B18:B20"/>
    <mergeCell ref="C11:C15"/>
    <mergeCell ref="D11:D15"/>
    <mergeCell ref="G11:G15"/>
    <mergeCell ref="A2:O2"/>
    <mergeCell ref="I10:J10"/>
    <mergeCell ref="A11:A15"/>
    <mergeCell ref="B11:B12"/>
    <mergeCell ref="A1:O1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40</v>
      </c>
      <c r="H4" s="44" t="s">
        <v>41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80500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70838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78</v>
      </c>
      <c r="C11" s="137">
        <v>74640.600000000006</v>
      </c>
      <c r="D11" s="139">
        <f>(C11-I$5)/I$5</f>
        <v>-7.278757763975148E-2</v>
      </c>
      <c r="E11" s="57">
        <v>1</v>
      </c>
      <c r="F11" s="58"/>
      <c r="G11" s="132"/>
      <c r="H11" s="144"/>
      <c r="I11" s="137">
        <f>IF(C11="","",C11)</f>
        <v>74640.600000000006</v>
      </c>
      <c r="J11" s="188">
        <f>IF(C11="",0,P$9/C11*60)</f>
        <v>56.943272160191633</v>
      </c>
      <c r="K11" s="149">
        <f>H11+J11</f>
        <v>56.943272160191633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79</v>
      </c>
      <c r="C16" s="126">
        <v>70838</v>
      </c>
      <c r="D16" s="129">
        <f t="shared" ref="D16" si="0">(C16-I$5)/I$5</f>
        <v>-0.12002484472049689</v>
      </c>
      <c r="E16" s="57">
        <v>1</v>
      </c>
      <c r="F16" s="63"/>
      <c r="G16" s="132"/>
      <c r="H16" s="163"/>
      <c r="I16" s="165">
        <f>IF(C16="","",C16)</f>
        <v>70838</v>
      </c>
      <c r="J16" s="188">
        <f t="shared" ref="J16" si="1">IF(C16="",0,P$9/C16*60)</f>
        <v>60</v>
      </c>
      <c r="K16" s="162">
        <f>H16+J16</f>
        <v>60</v>
      </c>
      <c r="L16" s="152">
        <f t="shared" ref="L16" si="2">RANK(K16,K$11:K$40,0)</f>
        <v>1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 t="s">
        <v>80</v>
      </c>
      <c r="C21" s="126">
        <v>89639.25</v>
      </c>
      <c r="D21" s="172">
        <f t="shared" ref="D21" si="3">(C21-I$5)/I$5</f>
        <v>0.11353105590062111</v>
      </c>
      <c r="E21" s="57">
        <v>1</v>
      </c>
      <c r="F21" s="63"/>
      <c r="G21" s="132"/>
      <c r="H21" s="163"/>
      <c r="I21" s="165">
        <f t="shared" ref="I21" si="4">IF(C21="","",C21)</f>
        <v>89639.25</v>
      </c>
      <c r="J21" s="188">
        <f t="shared" ref="J21" si="5">IF(C21="",0,P$9/C21*60)</f>
        <v>47.415390021670191</v>
      </c>
      <c r="K21" s="170">
        <f>H21+J21</f>
        <v>47.415390021670191</v>
      </c>
      <c r="L21" s="152">
        <f t="shared" ref="L21" si="6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4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4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4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42</v>
      </c>
      <c r="H4" s="44" t="s">
        <v>43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37800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49209.9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80</v>
      </c>
      <c r="C11" s="137">
        <v>55621.55</v>
      </c>
      <c r="D11" s="139">
        <f>(C11-I$5)/I$5</f>
        <v>0.47146957671957679</v>
      </c>
      <c r="E11" s="57">
        <v>1</v>
      </c>
      <c r="F11" s="58">
        <v>4469</v>
      </c>
      <c r="G11" s="132"/>
      <c r="H11" s="144"/>
      <c r="I11" s="137">
        <f>IF(C11="","",C11)</f>
        <v>55621.55</v>
      </c>
      <c r="J11" s="188">
        <f>IF(C11="",0,P$9/C11*60)</f>
        <v>53.083633951229331</v>
      </c>
      <c r="K11" s="149">
        <f>H11+J11</f>
        <v>53.083633951229331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81</v>
      </c>
      <c r="C16" s="126">
        <v>49209.9</v>
      </c>
      <c r="D16" s="129">
        <f t="shared" ref="D16" si="0">(C16-I$5)/I$5</f>
        <v>0.30184920634920637</v>
      </c>
      <c r="E16" s="57">
        <v>1</v>
      </c>
      <c r="F16" s="63">
        <v>3485</v>
      </c>
      <c r="G16" s="132"/>
      <c r="H16" s="163"/>
      <c r="I16" s="165">
        <f>IF(C16="","",C16)</f>
        <v>49209.9</v>
      </c>
      <c r="J16" s="188">
        <f t="shared" ref="J16" si="1">IF(C16="",0,P$9/C16*60)</f>
        <v>60</v>
      </c>
      <c r="K16" s="162">
        <f>H16+J16</f>
        <v>60</v>
      </c>
      <c r="L16" s="152">
        <f t="shared" ref="L16" si="2">RANK(K16,K$11:K$40,0)</f>
        <v>1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/>
      <c r="C21" s="126"/>
      <c r="D21" s="172">
        <f t="shared" ref="D21" si="3">(C21-I$5)/I$5</f>
        <v>-1</v>
      </c>
      <c r="E21" s="57">
        <v>1</v>
      </c>
      <c r="F21" s="63"/>
      <c r="G21" s="132"/>
      <c r="H21" s="163"/>
      <c r="I21" s="165" t="str">
        <f t="shared" ref="I21" si="4">IF(C21="","",C21)</f>
        <v/>
      </c>
      <c r="J21" s="188">
        <f t="shared" ref="J21" si="5">IF(C21="",0,P$9/C21*60)</f>
        <v>0</v>
      </c>
      <c r="K21" s="170">
        <f>H21+J21</f>
        <v>0</v>
      </c>
      <c r="L21" s="152">
        <f t="shared" ref="L21" si="6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3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3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3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44</v>
      </c>
      <c r="H4" s="44" t="s">
        <v>45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50900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45573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82</v>
      </c>
      <c r="C11" s="137">
        <v>63667.8</v>
      </c>
      <c r="D11" s="139">
        <f>(C11-I$5)/I$5</f>
        <v>0.25084086444007864</v>
      </c>
      <c r="E11" s="57">
        <v>1</v>
      </c>
      <c r="F11" s="58"/>
      <c r="G11" s="132"/>
      <c r="H11" s="144"/>
      <c r="I11" s="137">
        <f>IF(C11="","",C11)</f>
        <v>63667.8</v>
      </c>
      <c r="J11" s="188">
        <f>IF(C11="",0,P$9/C11*60)</f>
        <v>42.947612450877841</v>
      </c>
      <c r="K11" s="149">
        <f>H11+J11</f>
        <v>42.947612450877841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80</v>
      </c>
      <c r="C16" s="126">
        <v>45573</v>
      </c>
      <c r="D16" s="129">
        <f t="shared" ref="D16" si="0">(C16-I$5)/I$5</f>
        <v>-0.10465618860510806</v>
      </c>
      <c r="E16" s="57">
        <v>1</v>
      </c>
      <c r="F16" s="63"/>
      <c r="G16" s="132"/>
      <c r="H16" s="163"/>
      <c r="I16" s="165">
        <f>IF(C16="","",C16)</f>
        <v>45573</v>
      </c>
      <c r="J16" s="188">
        <f t="shared" ref="J16" si="1">IF(C16="",0,P$9/C16*60)</f>
        <v>60</v>
      </c>
      <c r="K16" s="162">
        <f>H16+J16</f>
        <v>60</v>
      </c>
      <c r="L16" s="152">
        <f t="shared" ref="L16" si="2">RANK(K16,K$11:K$40,0)</f>
        <v>1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 t="s">
        <v>72</v>
      </c>
      <c r="C21" s="126">
        <v>65539</v>
      </c>
      <c r="D21" s="172">
        <f t="shared" ref="D21" si="3">(C21-I$5)/I$5</f>
        <v>0.2876031434184676</v>
      </c>
      <c r="E21" s="57">
        <v>1</v>
      </c>
      <c r="F21" s="63"/>
      <c r="G21" s="132"/>
      <c r="H21" s="163"/>
      <c r="I21" s="165">
        <f t="shared" ref="I21" si="4">IF(C21="","",C21)</f>
        <v>65539</v>
      </c>
      <c r="J21" s="188">
        <f t="shared" ref="J21" si="5">IF(C21="",0,P$9/C21*60)</f>
        <v>41.72141778177879</v>
      </c>
      <c r="K21" s="170">
        <f>H21+J21</f>
        <v>41.72141778177879</v>
      </c>
      <c r="L21" s="152">
        <f t="shared" ref="L21" si="6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4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4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4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46</v>
      </c>
      <c r="H4" s="44" t="s">
        <v>29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96000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130794.3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83</v>
      </c>
      <c r="C11" s="137">
        <v>139992.21</v>
      </c>
      <c r="D11" s="139">
        <f>(C11-I$5)/I$5</f>
        <v>0.45825218749999991</v>
      </c>
      <c r="E11" s="57">
        <v>1</v>
      </c>
      <c r="F11" s="58"/>
      <c r="G11" s="132"/>
      <c r="H11" s="144"/>
      <c r="I11" s="137">
        <f>IF(C11="","",C11)</f>
        <v>139992.21</v>
      </c>
      <c r="J11" s="188">
        <f>IF(C11="",0,P$9/C11*60)</f>
        <v>56.057819217226452</v>
      </c>
      <c r="K11" s="149">
        <f>H11+J11</f>
        <v>56.057819217226452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84</v>
      </c>
      <c r="C16" s="126">
        <v>130794.3</v>
      </c>
      <c r="D16" s="129">
        <f t="shared" ref="D16" si="0">(C16-I$5)/I$5</f>
        <v>0.36244062500000002</v>
      </c>
      <c r="E16" s="57">
        <v>1</v>
      </c>
      <c r="F16" s="63"/>
      <c r="G16" s="132"/>
      <c r="H16" s="163"/>
      <c r="I16" s="165">
        <f>IF(C16="","",C16)</f>
        <v>130794.3</v>
      </c>
      <c r="J16" s="188">
        <f t="shared" ref="J16" si="1">IF(C16="",0,P$9/C16*60)</f>
        <v>60</v>
      </c>
      <c r="K16" s="162">
        <f>H16+J16</f>
        <v>60</v>
      </c>
      <c r="L16" s="152">
        <f t="shared" ref="L16" si="2">RANK(K16,K$11:K$40,0)</f>
        <v>1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/>
      <c r="C21" s="126"/>
      <c r="D21" s="172">
        <f t="shared" ref="D21" si="3">(C21-I$5)/I$5</f>
        <v>-1</v>
      </c>
      <c r="E21" s="57">
        <v>1</v>
      </c>
      <c r="F21" s="63"/>
      <c r="G21" s="132"/>
      <c r="H21" s="163"/>
      <c r="I21" s="165" t="str">
        <f t="shared" ref="I21" si="4">IF(C21="","",C21)</f>
        <v/>
      </c>
      <c r="J21" s="188">
        <f t="shared" ref="J21" si="5">IF(C21="",0,P$9/C21*60)</f>
        <v>0</v>
      </c>
      <c r="K21" s="170">
        <f>H21+J21</f>
        <v>0</v>
      </c>
      <c r="L21" s="152">
        <f t="shared" ref="L21" si="6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3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3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3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47</v>
      </c>
      <c r="H4" s="44" t="s">
        <v>48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106000</v>
      </c>
      <c r="J5" s="72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74713.25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85</v>
      </c>
      <c r="C11" s="137">
        <v>130701.4</v>
      </c>
      <c r="D11" s="139">
        <f>(C11-I$5)/I$5</f>
        <v>0.23303207547169805</v>
      </c>
      <c r="E11" s="57">
        <v>1</v>
      </c>
      <c r="F11" s="58"/>
      <c r="G11" s="132"/>
      <c r="H11" s="144"/>
      <c r="I11" s="137">
        <f>IF(C11="","",C11)</f>
        <v>130701.4</v>
      </c>
      <c r="J11" s="188">
        <f>IF(C11="",0,P$9/C11*60)</f>
        <v>34.297987626758399</v>
      </c>
      <c r="K11" s="149">
        <f>H11+J11</f>
        <v>34.297987626758399</v>
      </c>
      <c r="L11" s="152">
        <f>RANK(K11,K$11:K$40,0)</f>
        <v>2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 t="s">
        <v>86</v>
      </c>
      <c r="C16" s="126">
        <v>74713.25</v>
      </c>
      <c r="D16" s="129">
        <f t="shared" ref="D16" si="0">(C16-I$5)/I$5</f>
        <v>-0.29515801886792453</v>
      </c>
      <c r="E16" s="57">
        <v>1</v>
      </c>
      <c r="F16" s="63"/>
      <c r="G16" s="132"/>
      <c r="H16" s="163"/>
      <c r="I16" s="165">
        <f>IF(C16="","",C16)</f>
        <v>74713.25</v>
      </c>
      <c r="J16" s="188">
        <f t="shared" ref="J16" si="1">IF(C16="",0,P$9/C16*60)</f>
        <v>60</v>
      </c>
      <c r="K16" s="162">
        <f>H16+J16</f>
        <v>60</v>
      </c>
      <c r="L16" s="152">
        <f t="shared" ref="L16" si="2">RANK(K16,K$11:K$40,0)</f>
        <v>1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/>
      <c r="C21" s="126"/>
      <c r="D21" s="172">
        <f t="shared" ref="D21" si="3">(C21-I$5)/I$5</f>
        <v>-1</v>
      </c>
      <c r="E21" s="57">
        <v>1</v>
      </c>
      <c r="F21" s="63"/>
      <c r="G21" s="132"/>
      <c r="H21" s="163"/>
      <c r="I21" s="165" t="str">
        <f t="shared" ref="I21" si="4">IF(C21="","",C21)</f>
        <v/>
      </c>
      <c r="J21" s="188">
        <f t="shared" ref="J21" si="5">IF(C21="",0,P$9/C21*60)</f>
        <v>0</v>
      </c>
      <c r="K21" s="170">
        <f>H21+J21</f>
        <v>0</v>
      </c>
      <c r="L21" s="152">
        <f t="shared" ref="L21" si="6">RANK(K21,K$11:K$40,0)</f>
        <v>3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3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3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3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50</v>
      </c>
      <c r="H4" s="44" t="s">
        <v>51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/>
      <c r="J5" s="72" t="s">
        <v>49</v>
      </c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68154.8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86</v>
      </c>
      <c r="C11" s="137">
        <v>68154.8</v>
      </c>
      <c r="D11" s="139" t="e">
        <f>(C11-I$5)/I$5</f>
        <v>#DIV/0!</v>
      </c>
      <c r="E11" s="57">
        <v>1</v>
      </c>
      <c r="F11" s="58"/>
      <c r="G11" s="132"/>
      <c r="H11" s="144"/>
      <c r="I11" s="137">
        <f>IF(C11="","",C11)</f>
        <v>68154.8</v>
      </c>
      <c r="J11" s="188">
        <f>IF(C11="",0,P$9/C11*60)</f>
        <v>60</v>
      </c>
      <c r="K11" s="149">
        <f>H11+J11</f>
        <v>60</v>
      </c>
      <c r="L11" s="152">
        <f>RANK(K11,K$11:K$40,0)</f>
        <v>1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/>
      <c r="C16" s="126"/>
      <c r="D16" s="129" t="e">
        <f t="shared" ref="D16" si="0">(C16-I$5)/I$5</f>
        <v>#DIV/0!</v>
      </c>
      <c r="E16" s="57">
        <v>1</v>
      </c>
      <c r="F16" s="63"/>
      <c r="G16" s="132"/>
      <c r="H16" s="163"/>
      <c r="I16" s="165" t="str">
        <f>IF(C16="","",C16)</f>
        <v/>
      </c>
      <c r="J16" s="188">
        <f t="shared" ref="J16" si="1">IF(C16="",0,P$9/C16*60)</f>
        <v>0</v>
      </c>
      <c r="K16" s="162">
        <f>H16+J16</f>
        <v>0</v>
      </c>
      <c r="L16" s="152">
        <f t="shared" ref="L16" si="2">RANK(K16,K$11:K$40,0)</f>
        <v>2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/>
      <c r="C21" s="126"/>
      <c r="D21" s="172" t="e">
        <f t="shared" ref="D21" si="3">(C21-I$5)/I$5</f>
        <v>#DIV/0!</v>
      </c>
      <c r="E21" s="57">
        <v>1</v>
      </c>
      <c r="F21" s="63"/>
      <c r="G21" s="132"/>
      <c r="H21" s="163"/>
      <c r="I21" s="165" t="str">
        <f t="shared" ref="I21" si="4">IF(C21="","",C21)</f>
        <v/>
      </c>
      <c r="J21" s="188">
        <f t="shared" ref="J21" si="5">IF(C21="",0,P$9/C21*60)</f>
        <v>0</v>
      </c>
      <c r="K21" s="170">
        <f>H21+J21</f>
        <v>0</v>
      </c>
      <c r="L21" s="152">
        <f t="shared" ref="L21" si="6">RANK(K21,K$11:K$40,0)</f>
        <v>2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 t="e">
        <f t="shared" ref="D26" si="7">(C26-I$5)/I$5</f>
        <v>#DIV/0!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2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 t="e">
        <f t="shared" ref="D31" si="11">(C31-I$5)/I$5</f>
        <v>#DIV/0!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2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 t="e">
        <f>(C36-I$5)/I$5</f>
        <v>#DIV/0!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2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52</v>
      </c>
      <c r="H4" s="44" t="s">
        <v>53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26000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25200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87</v>
      </c>
      <c r="C11" s="137">
        <v>25200</v>
      </c>
      <c r="D11" s="139">
        <f>(C11-I$5)/I$5</f>
        <v>-3.0769230769230771E-2</v>
      </c>
      <c r="E11" s="57">
        <v>1</v>
      </c>
      <c r="F11" s="58"/>
      <c r="G11" s="132"/>
      <c r="H11" s="144"/>
      <c r="I11" s="137">
        <f>IF(C11="","",C11)</f>
        <v>25200</v>
      </c>
      <c r="J11" s="188">
        <f>IF(C11="",0,P$9/C11*60)</f>
        <v>60</v>
      </c>
      <c r="K11" s="149">
        <f>H11+J11</f>
        <v>60</v>
      </c>
      <c r="L11" s="152">
        <f>RANK(K11,K$11:K$40,0)</f>
        <v>1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/>
      <c r="C16" s="126"/>
      <c r="D16" s="129">
        <f t="shared" ref="D16" si="0">(C16-I$5)/I$5</f>
        <v>-1</v>
      </c>
      <c r="E16" s="57">
        <v>1</v>
      </c>
      <c r="F16" s="63"/>
      <c r="G16" s="132"/>
      <c r="H16" s="163"/>
      <c r="I16" s="165" t="str">
        <f>IF(C16="","",C16)</f>
        <v/>
      </c>
      <c r="J16" s="188">
        <f t="shared" ref="J16" si="1">IF(C16="",0,P$9/C16*60)</f>
        <v>0</v>
      </c>
      <c r="K16" s="162">
        <f>H16+J16</f>
        <v>0</v>
      </c>
      <c r="L16" s="152">
        <f t="shared" ref="L16" si="2">RANK(K16,K$11:K$40,0)</f>
        <v>2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/>
      <c r="C21" s="126"/>
      <c r="D21" s="172">
        <f t="shared" ref="D21" si="3">(C21-I$5)/I$5</f>
        <v>-1</v>
      </c>
      <c r="E21" s="57">
        <v>1</v>
      </c>
      <c r="F21" s="63"/>
      <c r="G21" s="132"/>
      <c r="H21" s="163"/>
      <c r="I21" s="165" t="str">
        <f t="shared" ref="I21" si="4">IF(C21="","",C21)</f>
        <v/>
      </c>
      <c r="J21" s="188">
        <f t="shared" ref="J21" si="5">IF(C21="",0,P$9/C21*60)</f>
        <v>0</v>
      </c>
      <c r="K21" s="170">
        <f>H21+J21</f>
        <v>0</v>
      </c>
      <c r="L21" s="152">
        <f t="shared" ref="L21" si="6">RANK(K21,K$11:K$40,0)</f>
        <v>2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2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2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2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/>
  <dimension ref="A1:P41"/>
  <sheetViews>
    <sheetView zoomScaleNormal="100" workbookViewId="0">
      <selection activeCell="A2" sqref="A1:O2"/>
    </sheetView>
  </sheetViews>
  <sheetFormatPr baseColWidth="10" defaultRowHeight="12.75" x14ac:dyDescent="0.2"/>
  <cols>
    <col min="1" max="1" width="4.42578125" customWidth="1"/>
    <col min="2" max="2" width="14.5703125" customWidth="1"/>
    <col min="3" max="3" width="12" customWidth="1"/>
    <col min="4" max="4" width="7.7109375" customWidth="1"/>
    <col min="5" max="5" width="4.140625" customWidth="1"/>
    <col min="6" max="6" width="10.28515625" customWidth="1"/>
    <col min="7" max="7" width="13.7109375" customWidth="1"/>
    <col min="8" max="8" width="10.85546875" customWidth="1"/>
    <col min="9" max="9" width="14" customWidth="1"/>
    <col min="10" max="10" width="9.140625" customWidth="1"/>
    <col min="11" max="11" width="8.5703125" customWidth="1"/>
    <col min="12" max="12" width="6" style="34" customWidth="1"/>
    <col min="13" max="14" width="9.28515625" customWidth="1"/>
    <col min="15" max="15" width="24.42578125" customWidth="1"/>
  </cols>
  <sheetData>
    <row r="1" spans="1:16" ht="18.75" customHeight="1" thickTop="1" x14ac:dyDescent="0.2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4"/>
    </row>
    <row r="2" spans="1:16" s="20" customFormat="1" ht="18" customHeight="1" x14ac:dyDescent="0.2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4"/>
    </row>
    <row r="3" spans="1:16" x14ac:dyDescent="0.2">
      <c r="A3" s="14"/>
      <c r="B3" s="13"/>
      <c r="C3" s="13"/>
      <c r="D3" s="13"/>
      <c r="E3" s="13"/>
      <c r="F3" s="13"/>
      <c r="H3" s="15"/>
      <c r="I3" s="13"/>
      <c r="J3" s="15"/>
      <c r="K3" s="44"/>
      <c r="L3" s="33"/>
      <c r="M3" s="15"/>
      <c r="N3" s="39"/>
      <c r="O3" s="40"/>
    </row>
    <row r="4" spans="1:16" x14ac:dyDescent="0.2">
      <c r="A4" s="14"/>
      <c r="B4" s="13"/>
      <c r="C4" s="13"/>
      <c r="D4" s="13"/>
      <c r="E4" s="13"/>
      <c r="F4" s="13"/>
      <c r="G4" s="48" t="s">
        <v>54</v>
      </c>
      <c r="H4" s="44" t="s">
        <v>55</v>
      </c>
      <c r="I4" s="13"/>
      <c r="J4" s="15"/>
      <c r="K4" s="44"/>
      <c r="L4" s="33"/>
      <c r="M4" s="15"/>
      <c r="N4" s="37"/>
      <c r="O4" s="38"/>
    </row>
    <row r="5" spans="1:16" x14ac:dyDescent="0.2">
      <c r="A5" s="56"/>
      <c r="B5" s="13"/>
      <c r="C5" s="13"/>
      <c r="D5" s="13"/>
      <c r="E5" s="13"/>
      <c r="F5" s="13"/>
      <c r="H5" s="41" t="s">
        <v>22</v>
      </c>
      <c r="I5" s="49">
        <v>14000</v>
      </c>
      <c r="J5" s="26"/>
      <c r="K5" s="44"/>
      <c r="L5" s="45"/>
      <c r="M5" s="45"/>
      <c r="N5" s="45"/>
      <c r="O5" s="46"/>
    </row>
    <row r="6" spans="1:16" x14ac:dyDescent="0.2">
      <c r="A6" s="14"/>
      <c r="B6" s="13"/>
      <c r="C6" s="13"/>
      <c r="D6" s="13"/>
      <c r="E6" s="13"/>
      <c r="F6" s="13"/>
      <c r="H6" s="41"/>
      <c r="I6" s="49"/>
      <c r="J6" s="26"/>
      <c r="K6" s="44"/>
      <c r="L6" s="45"/>
      <c r="M6" s="45"/>
      <c r="N6" s="45"/>
      <c r="O6" s="46"/>
    </row>
    <row r="7" spans="1:16" ht="13.5" thickBo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33"/>
      <c r="M7" s="15"/>
      <c r="N7" s="95"/>
      <c r="O7" s="96"/>
    </row>
    <row r="8" spans="1:16" ht="18.75" customHeight="1" x14ac:dyDescent="0.2">
      <c r="A8" s="97" t="s">
        <v>4</v>
      </c>
      <c r="B8" s="100" t="s">
        <v>8</v>
      </c>
      <c r="C8" s="103" t="s">
        <v>24</v>
      </c>
      <c r="D8" s="104"/>
      <c r="E8" s="104"/>
      <c r="F8" s="105"/>
      <c r="G8" s="109" t="s">
        <v>19</v>
      </c>
      <c r="H8" s="111" t="s">
        <v>16</v>
      </c>
      <c r="I8" s="109" t="s">
        <v>15</v>
      </c>
      <c r="J8" s="111" t="s">
        <v>18</v>
      </c>
      <c r="K8" s="100" t="s">
        <v>17</v>
      </c>
      <c r="L8" s="113" t="s">
        <v>20</v>
      </c>
      <c r="M8" s="116" t="s">
        <v>1</v>
      </c>
      <c r="N8" s="116"/>
      <c r="O8" s="117"/>
    </row>
    <row r="9" spans="1:16" ht="18.75" customHeight="1" x14ac:dyDescent="0.2">
      <c r="A9" s="98"/>
      <c r="B9" s="101"/>
      <c r="C9" s="106"/>
      <c r="D9" s="107"/>
      <c r="E9" s="107"/>
      <c r="F9" s="108"/>
      <c r="G9" s="110"/>
      <c r="H9" s="112"/>
      <c r="I9" s="110"/>
      <c r="J9" s="112"/>
      <c r="K9" s="101"/>
      <c r="L9" s="114"/>
      <c r="M9" s="118"/>
      <c r="N9" s="118"/>
      <c r="O9" s="119"/>
      <c r="P9" s="73">
        <f>+MIN(C11:C40)</f>
        <v>36290</v>
      </c>
    </row>
    <row r="10" spans="1:16" ht="17.25" customHeight="1" thickBot="1" x14ac:dyDescent="0.25">
      <c r="A10" s="99"/>
      <c r="B10" s="102"/>
      <c r="C10" s="28" t="s">
        <v>5</v>
      </c>
      <c r="D10" s="16" t="s">
        <v>7</v>
      </c>
      <c r="E10" s="122" t="s">
        <v>6</v>
      </c>
      <c r="F10" s="123"/>
      <c r="G10" s="85" t="s">
        <v>27</v>
      </c>
      <c r="H10" s="86"/>
      <c r="I10" s="85" t="s">
        <v>28</v>
      </c>
      <c r="J10" s="86"/>
      <c r="K10" s="102"/>
      <c r="L10" s="115"/>
      <c r="M10" s="120"/>
      <c r="N10" s="120"/>
      <c r="O10" s="121"/>
    </row>
    <row r="11" spans="1:16" ht="15" customHeight="1" x14ac:dyDescent="0.2">
      <c r="A11" s="87"/>
      <c r="B11" s="124" t="s">
        <v>88</v>
      </c>
      <c r="C11" s="137">
        <v>36290</v>
      </c>
      <c r="D11" s="139">
        <f>(C11-I$5)/I$5</f>
        <v>1.5921428571428571</v>
      </c>
      <c r="E11" s="57">
        <v>1</v>
      </c>
      <c r="F11" s="58"/>
      <c r="G11" s="132"/>
      <c r="H11" s="144"/>
      <c r="I11" s="137">
        <f>IF(C11="","",C11)</f>
        <v>36290</v>
      </c>
      <c r="J11" s="188">
        <f>IF(C11="",0,P$9/C11*60)</f>
        <v>60</v>
      </c>
      <c r="K11" s="149">
        <f>H11+J11</f>
        <v>60</v>
      </c>
      <c r="L11" s="152">
        <f>RANK(K11,K$11:K$40,0)</f>
        <v>1</v>
      </c>
      <c r="M11" s="155"/>
      <c r="N11" s="156"/>
      <c r="O11" s="157"/>
    </row>
    <row r="12" spans="1:16" ht="15" customHeight="1" x14ac:dyDescent="0.2">
      <c r="A12" s="88"/>
      <c r="B12" s="125"/>
      <c r="C12" s="138"/>
      <c r="D12" s="130"/>
      <c r="E12" s="59">
        <v>2</v>
      </c>
      <c r="F12" s="60"/>
      <c r="G12" s="133"/>
      <c r="H12" s="145"/>
      <c r="I12" s="138"/>
      <c r="J12" s="147"/>
      <c r="K12" s="150"/>
      <c r="L12" s="153"/>
      <c r="M12" s="158"/>
      <c r="N12" s="140"/>
      <c r="O12" s="141"/>
    </row>
    <row r="13" spans="1:16" ht="15" customHeight="1" x14ac:dyDescent="0.2">
      <c r="A13" s="88"/>
      <c r="B13" s="135"/>
      <c r="C13" s="138"/>
      <c r="D13" s="130"/>
      <c r="E13" s="59">
        <v>3</v>
      </c>
      <c r="F13" s="60"/>
      <c r="G13" s="133"/>
      <c r="H13" s="145"/>
      <c r="I13" s="138"/>
      <c r="J13" s="147"/>
      <c r="K13" s="150"/>
      <c r="L13" s="153"/>
      <c r="M13" s="158"/>
      <c r="N13" s="140"/>
      <c r="O13" s="141"/>
    </row>
    <row r="14" spans="1:16" ht="15" customHeight="1" x14ac:dyDescent="0.2">
      <c r="A14" s="88"/>
      <c r="B14" s="135"/>
      <c r="C14" s="138"/>
      <c r="D14" s="130"/>
      <c r="E14" s="59">
        <v>4</v>
      </c>
      <c r="F14" s="60"/>
      <c r="G14" s="133"/>
      <c r="H14" s="145"/>
      <c r="I14" s="138"/>
      <c r="J14" s="147"/>
      <c r="K14" s="150"/>
      <c r="L14" s="153"/>
      <c r="M14" s="158"/>
      <c r="N14" s="140"/>
      <c r="O14" s="141"/>
    </row>
    <row r="15" spans="1:16" ht="15" customHeight="1" thickBot="1" x14ac:dyDescent="0.25">
      <c r="A15" s="89"/>
      <c r="B15" s="136"/>
      <c r="C15" s="138"/>
      <c r="D15" s="130"/>
      <c r="E15" s="61">
        <v>5</v>
      </c>
      <c r="F15" s="62"/>
      <c r="G15" s="133"/>
      <c r="H15" s="145"/>
      <c r="I15" s="138"/>
      <c r="J15" s="148"/>
      <c r="K15" s="151"/>
      <c r="L15" s="154"/>
      <c r="M15" s="159"/>
      <c r="N15" s="160"/>
      <c r="O15" s="161"/>
    </row>
    <row r="16" spans="1:16" ht="15" customHeight="1" x14ac:dyDescent="0.2">
      <c r="A16" s="87"/>
      <c r="B16" s="124"/>
      <c r="C16" s="126"/>
      <c r="D16" s="129">
        <f t="shared" ref="D16" si="0">(C16-I$5)/I$5</f>
        <v>-1</v>
      </c>
      <c r="E16" s="57">
        <v>1</v>
      </c>
      <c r="F16" s="63"/>
      <c r="G16" s="132"/>
      <c r="H16" s="163"/>
      <c r="I16" s="165" t="str">
        <f>IF(C16="","",C16)</f>
        <v/>
      </c>
      <c r="J16" s="188">
        <f t="shared" ref="J16" si="1">IF(C16="",0,P$9/C16*60)</f>
        <v>0</v>
      </c>
      <c r="K16" s="162">
        <f>H16+J16</f>
        <v>0</v>
      </c>
      <c r="L16" s="152">
        <f t="shared" ref="L16" si="2">RANK(K16,K$11:K$40,0)</f>
        <v>2</v>
      </c>
      <c r="M16" s="140"/>
      <c r="N16" s="140"/>
      <c r="O16" s="141"/>
    </row>
    <row r="17" spans="1:15" ht="15" customHeight="1" x14ac:dyDescent="0.2">
      <c r="A17" s="88"/>
      <c r="B17" s="125"/>
      <c r="C17" s="127"/>
      <c r="D17" s="130"/>
      <c r="E17" s="59">
        <v>2</v>
      </c>
      <c r="F17" s="60"/>
      <c r="G17" s="133"/>
      <c r="H17" s="145"/>
      <c r="I17" s="138"/>
      <c r="J17" s="147"/>
      <c r="K17" s="162"/>
      <c r="L17" s="153"/>
      <c r="M17" s="140"/>
      <c r="N17" s="140"/>
      <c r="O17" s="141"/>
    </row>
    <row r="18" spans="1:15" ht="15" customHeight="1" x14ac:dyDescent="0.2">
      <c r="A18" s="88"/>
      <c r="B18" s="135"/>
      <c r="C18" s="127"/>
      <c r="D18" s="130"/>
      <c r="E18" s="59">
        <v>3</v>
      </c>
      <c r="F18" s="60"/>
      <c r="G18" s="133"/>
      <c r="H18" s="145"/>
      <c r="I18" s="138"/>
      <c r="J18" s="147"/>
      <c r="K18" s="162"/>
      <c r="L18" s="153"/>
      <c r="M18" s="140"/>
      <c r="N18" s="140"/>
      <c r="O18" s="141"/>
    </row>
    <row r="19" spans="1:15" ht="15" customHeight="1" x14ac:dyDescent="0.2">
      <c r="A19" s="88"/>
      <c r="B19" s="135"/>
      <c r="C19" s="127"/>
      <c r="D19" s="130"/>
      <c r="E19" s="59">
        <v>4</v>
      </c>
      <c r="F19" s="60"/>
      <c r="G19" s="133"/>
      <c r="H19" s="145"/>
      <c r="I19" s="138"/>
      <c r="J19" s="147"/>
      <c r="K19" s="162"/>
      <c r="L19" s="153"/>
      <c r="M19" s="140"/>
      <c r="N19" s="140"/>
      <c r="O19" s="141"/>
    </row>
    <row r="20" spans="1:15" ht="15" customHeight="1" thickBot="1" x14ac:dyDescent="0.25">
      <c r="A20" s="89"/>
      <c r="B20" s="136"/>
      <c r="C20" s="128"/>
      <c r="D20" s="131"/>
      <c r="E20" s="61">
        <v>5</v>
      </c>
      <c r="F20" s="64"/>
      <c r="G20" s="134"/>
      <c r="H20" s="164"/>
      <c r="I20" s="166"/>
      <c r="J20" s="148"/>
      <c r="K20" s="162"/>
      <c r="L20" s="154"/>
      <c r="M20" s="140"/>
      <c r="N20" s="140"/>
      <c r="O20" s="141"/>
    </row>
    <row r="21" spans="1:15" ht="15" customHeight="1" x14ac:dyDescent="0.2">
      <c r="A21" s="87"/>
      <c r="B21" s="124"/>
      <c r="C21" s="126"/>
      <c r="D21" s="172">
        <f t="shared" ref="D21" si="3">(C21-I$5)/I$5</f>
        <v>-1</v>
      </c>
      <c r="E21" s="57">
        <v>1</v>
      </c>
      <c r="F21" s="63"/>
      <c r="G21" s="132"/>
      <c r="H21" s="163"/>
      <c r="I21" s="165" t="str">
        <f t="shared" ref="I21" si="4">IF(C21="","",C21)</f>
        <v/>
      </c>
      <c r="J21" s="188">
        <f t="shared" ref="J21" si="5">IF(C21="",0,P$9/C21*60)</f>
        <v>0</v>
      </c>
      <c r="K21" s="170">
        <f>H21+J21</f>
        <v>0</v>
      </c>
      <c r="L21" s="152">
        <f t="shared" ref="L21" si="6">RANK(K21,K$11:K$40,0)</f>
        <v>2</v>
      </c>
      <c r="M21" s="167"/>
      <c r="N21" s="168"/>
      <c r="O21" s="169"/>
    </row>
    <row r="22" spans="1:15" ht="15" customHeight="1" x14ac:dyDescent="0.2">
      <c r="A22" s="88"/>
      <c r="B22" s="125"/>
      <c r="C22" s="127"/>
      <c r="D22" s="130"/>
      <c r="E22" s="59">
        <v>2</v>
      </c>
      <c r="F22" s="60"/>
      <c r="G22" s="133"/>
      <c r="H22" s="145"/>
      <c r="I22" s="138"/>
      <c r="J22" s="147"/>
      <c r="K22" s="162"/>
      <c r="L22" s="153"/>
      <c r="M22" s="158"/>
      <c r="N22" s="140"/>
      <c r="O22" s="141"/>
    </row>
    <row r="23" spans="1:15" ht="15" customHeight="1" x14ac:dyDescent="0.2">
      <c r="A23" s="88"/>
      <c r="B23" s="135"/>
      <c r="C23" s="127"/>
      <c r="D23" s="130"/>
      <c r="E23" s="59">
        <v>3</v>
      </c>
      <c r="F23" s="60"/>
      <c r="G23" s="133"/>
      <c r="H23" s="145"/>
      <c r="I23" s="138"/>
      <c r="J23" s="147"/>
      <c r="K23" s="162"/>
      <c r="L23" s="153"/>
      <c r="M23" s="158"/>
      <c r="N23" s="140"/>
      <c r="O23" s="141"/>
    </row>
    <row r="24" spans="1:15" ht="15" customHeight="1" x14ac:dyDescent="0.2">
      <c r="A24" s="88"/>
      <c r="B24" s="135"/>
      <c r="C24" s="127"/>
      <c r="D24" s="130"/>
      <c r="E24" s="59">
        <v>4</v>
      </c>
      <c r="F24" s="60"/>
      <c r="G24" s="133"/>
      <c r="H24" s="145"/>
      <c r="I24" s="138"/>
      <c r="J24" s="147"/>
      <c r="K24" s="162"/>
      <c r="L24" s="153"/>
      <c r="M24" s="158"/>
      <c r="N24" s="140"/>
      <c r="O24" s="141"/>
    </row>
    <row r="25" spans="1:15" ht="15" customHeight="1" thickBot="1" x14ac:dyDescent="0.25">
      <c r="A25" s="89"/>
      <c r="B25" s="136"/>
      <c r="C25" s="128"/>
      <c r="D25" s="130"/>
      <c r="E25" s="61">
        <v>5</v>
      </c>
      <c r="F25" s="64"/>
      <c r="G25" s="134"/>
      <c r="H25" s="164"/>
      <c r="I25" s="166"/>
      <c r="J25" s="148"/>
      <c r="K25" s="171"/>
      <c r="L25" s="154"/>
      <c r="M25" s="159"/>
      <c r="N25" s="160"/>
      <c r="O25" s="161"/>
    </row>
    <row r="26" spans="1:15" ht="15" customHeight="1" x14ac:dyDescent="0.2">
      <c r="A26" s="87"/>
      <c r="B26" s="124"/>
      <c r="C26" s="165"/>
      <c r="D26" s="129">
        <f t="shared" ref="D26" si="7">(C26-I$5)/I$5</f>
        <v>-1</v>
      </c>
      <c r="E26" s="57">
        <v>1</v>
      </c>
      <c r="F26" s="63"/>
      <c r="G26" s="132"/>
      <c r="H26" s="163"/>
      <c r="I26" s="165" t="str">
        <f t="shared" ref="I26" si="8">IF(C26="","",C26)</f>
        <v/>
      </c>
      <c r="J26" s="188">
        <f t="shared" ref="J26" si="9">IF(C26="",0,P$9/C26*60)</f>
        <v>0</v>
      </c>
      <c r="K26" s="170">
        <f>H26+J26</f>
        <v>0</v>
      </c>
      <c r="L26" s="152">
        <f t="shared" ref="L26:L36" si="10">RANK(K26,K$11:K$40,0)</f>
        <v>2</v>
      </c>
      <c r="M26" s="167"/>
      <c r="N26" s="168"/>
      <c r="O26" s="169"/>
    </row>
    <row r="27" spans="1:15" ht="15" customHeight="1" x14ac:dyDescent="0.2">
      <c r="A27" s="88"/>
      <c r="B27" s="125"/>
      <c r="C27" s="138"/>
      <c r="D27" s="130"/>
      <c r="E27" s="59">
        <v>2</v>
      </c>
      <c r="F27" s="60"/>
      <c r="G27" s="133"/>
      <c r="H27" s="145"/>
      <c r="I27" s="138"/>
      <c r="J27" s="147"/>
      <c r="K27" s="162"/>
      <c r="L27" s="153"/>
      <c r="M27" s="158"/>
      <c r="N27" s="140"/>
      <c r="O27" s="141"/>
    </row>
    <row r="28" spans="1:15" ht="15" customHeight="1" x14ac:dyDescent="0.2">
      <c r="A28" s="88"/>
      <c r="B28" s="135"/>
      <c r="C28" s="138"/>
      <c r="D28" s="130"/>
      <c r="E28" s="59">
        <v>3</v>
      </c>
      <c r="F28" s="60"/>
      <c r="G28" s="133"/>
      <c r="H28" s="145"/>
      <c r="I28" s="138"/>
      <c r="J28" s="147"/>
      <c r="K28" s="162"/>
      <c r="L28" s="153"/>
      <c r="M28" s="158"/>
      <c r="N28" s="140"/>
      <c r="O28" s="141"/>
    </row>
    <row r="29" spans="1:15" ht="15" customHeight="1" x14ac:dyDescent="0.2">
      <c r="A29" s="88"/>
      <c r="B29" s="135"/>
      <c r="C29" s="138"/>
      <c r="D29" s="130"/>
      <c r="E29" s="59">
        <v>4</v>
      </c>
      <c r="F29" s="60"/>
      <c r="G29" s="133"/>
      <c r="H29" s="145"/>
      <c r="I29" s="138"/>
      <c r="J29" s="147"/>
      <c r="K29" s="162"/>
      <c r="L29" s="153"/>
      <c r="M29" s="158"/>
      <c r="N29" s="140"/>
      <c r="O29" s="141"/>
    </row>
    <row r="30" spans="1:15" ht="15" customHeight="1" thickBot="1" x14ac:dyDescent="0.25">
      <c r="A30" s="89"/>
      <c r="B30" s="136"/>
      <c r="C30" s="166"/>
      <c r="D30" s="131"/>
      <c r="E30" s="61">
        <v>5</v>
      </c>
      <c r="F30" s="64"/>
      <c r="G30" s="134"/>
      <c r="H30" s="164"/>
      <c r="I30" s="166"/>
      <c r="J30" s="148"/>
      <c r="K30" s="171"/>
      <c r="L30" s="154"/>
      <c r="M30" s="159"/>
      <c r="N30" s="160"/>
      <c r="O30" s="161"/>
    </row>
    <row r="31" spans="1:15" ht="15" customHeight="1" x14ac:dyDescent="0.2">
      <c r="A31" s="87"/>
      <c r="B31" s="124"/>
      <c r="C31" s="165"/>
      <c r="D31" s="172">
        <f t="shared" ref="D31" si="11">(C31-I$5)/I$5</f>
        <v>-1</v>
      </c>
      <c r="E31" s="57">
        <v>1</v>
      </c>
      <c r="F31" s="63"/>
      <c r="G31" s="132"/>
      <c r="H31" s="163"/>
      <c r="I31" s="165" t="str">
        <f t="shared" ref="I31" si="12">IF(C31="","",C31)</f>
        <v/>
      </c>
      <c r="J31" s="188">
        <f t="shared" ref="J31" si="13">IF(C31="",0,P$9/C31*60)</f>
        <v>0</v>
      </c>
      <c r="K31" s="170">
        <f>H31+J31</f>
        <v>0</v>
      </c>
      <c r="L31" s="152">
        <f t="shared" si="10"/>
        <v>2</v>
      </c>
      <c r="M31" s="167"/>
      <c r="N31" s="168"/>
      <c r="O31" s="169"/>
    </row>
    <row r="32" spans="1:15" ht="15" customHeight="1" x14ac:dyDescent="0.2">
      <c r="A32" s="88"/>
      <c r="B32" s="125"/>
      <c r="C32" s="138"/>
      <c r="D32" s="130"/>
      <c r="E32" s="59">
        <v>2</v>
      </c>
      <c r="F32" s="60"/>
      <c r="G32" s="133"/>
      <c r="H32" s="145"/>
      <c r="I32" s="138"/>
      <c r="J32" s="147"/>
      <c r="K32" s="162"/>
      <c r="L32" s="153"/>
      <c r="M32" s="158"/>
      <c r="N32" s="140"/>
      <c r="O32" s="141"/>
    </row>
    <row r="33" spans="1:15" ht="15" customHeight="1" x14ac:dyDescent="0.2">
      <c r="A33" s="88"/>
      <c r="B33" s="135"/>
      <c r="C33" s="138"/>
      <c r="D33" s="130"/>
      <c r="E33" s="59">
        <v>3</v>
      </c>
      <c r="F33" s="60"/>
      <c r="G33" s="133"/>
      <c r="H33" s="145"/>
      <c r="I33" s="138"/>
      <c r="J33" s="147"/>
      <c r="K33" s="162"/>
      <c r="L33" s="153"/>
      <c r="M33" s="158"/>
      <c r="N33" s="140"/>
      <c r="O33" s="141"/>
    </row>
    <row r="34" spans="1:15" ht="15" customHeight="1" x14ac:dyDescent="0.2">
      <c r="A34" s="88"/>
      <c r="B34" s="135"/>
      <c r="C34" s="138"/>
      <c r="D34" s="130"/>
      <c r="E34" s="59">
        <v>4</v>
      </c>
      <c r="F34" s="60"/>
      <c r="G34" s="133"/>
      <c r="H34" s="145"/>
      <c r="I34" s="138"/>
      <c r="J34" s="147"/>
      <c r="K34" s="162"/>
      <c r="L34" s="153"/>
      <c r="M34" s="158"/>
      <c r="N34" s="140"/>
      <c r="O34" s="141"/>
    </row>
    <row r="35" spans="1:15" ht="15" customHeight="1" thickBot="1" x14ac:dyDescent="0.25">
      <c r="A35" s="89"/>
      <c r="B35" s="136"/>
      <c r="C35" s="166"/>
      <c r="D35" s="130"/>
      <c r="E35" s="61">
        <v>5</v>
      </c>
      <c r="F35" s="64"/>
      <c r="G35" s="134"/>
      <c r="H35" s="164"/>
      <c r="I35" s="166"/>
      <c r="J35" s="148"/>
      <c r="K35" s="171"/>
      <c r="L35" s="154"/>
      <c r="M35" s="159"/>
      <c r="N35" s="160"/>
      <c r="O35" s="161"/>
    </row>
    <row r="36" spans="1:15" ht="15" customHeight="1" x14ac:dyDescent="0.2">
      <c r="A36" s="88"/>
      <c r="B36" s="124"/>
      <c r="C36" s="165"/>
      <c r="D36" s="129">
        <f>(C36-I$5)/I$5</f>
        <v>-1</v>
      </c>
      <c r="E36" s="57">
        <v>1</v>
      </c>
      <c r="F36" s="63"/>
      <c r="G36" s="132"/>
      <c r="H36" s="163"/>
      <c r="I36" s="165" t="str">
        <f t="shared" ref="I36" si="14">IF(C36="","",C36)</f>
        <v/>
      </c>
      <c r="J36" s="188">
        <f t="shared" ref="J36" si="15">IF(C36="",0,P$9/C36*60)</f>
        <v>0</v>
      </c>
      <c r="K36" s="170">
        <f>H36+J36</f>
        <v>0</v>
      </c>
      <c r="L36" s="152">
        <f t="shared" si="10"/>
        <v>2</v>
      </c>
      <c r="M36" s="167"/>
      <c r="N36" s="175"/>
      <c r="O36" s="176"/>
    </row>
    <row r="37" spans="1:15" ht="15" customHeight="1" x14ac:dyDescent="0.2">
      <c r="A37" s="88"/>
      <c r="B37" s="125"/>
      <c r="C37" s="138"/>
      <c r="D37" s="130"/>
      <c r="E37" s="59">
        <v>2</v>
      </c>
      <c r="F37" s="60"/>
      <c r="G37" s="133"/>
      <c r="H37" s="145"/>
      <c r="I37" s="138"/>
      <c r="J37" s="147"/>
      <c r="K37" s="162"/>
      <c r="L37" s="153"/>
      <c r="M37" s="177"/>
      <c r="N37" s="178"/>
      <c r="O37" s="179"/>
    </row>
    <row r="38" spans="1:15" ht="15" customHeight="1" x14ac:dyDescent="0.2">
      <c r="A38" s="88"/>
      <c r="B38" s="135"/>
      <c r="C38" s="138"/>
      <c r="D38" s="130"/>
      <c r="E38" s="59">
        <v>3</v>
      </c>
      <c r="F38" s="60"/>
      <c r="G38" s="133"/>
      <c r="H38" s="145"/>
      <c r="I38" s="138"/>
      <c r="J38" s="147"/>
      <c r="K38" s="162"/>
      <c r="L38" s="153"/>
      <c r="M38" s="177"/>
      <c r="N38" s="178"/>
      <c r="O38" s="179"/>
    </row>
    <row r="39" spans="1:15" ht="15" customHeight="1" x14ac:dyDescent="0.2">
      <c r="A39" s="88"/>
      <c r="B39" s="135"/>
      <c r="C39" s="138"/>
      <c r="D39" s="130"/>
      <c r="E39" s="59">
        <v>4</v>
      </c>
      <c r="F39" s="60"/>
      <c r="G39" s="133"/>
      <c r="H39" s="145"/>
      <c r="I39" s="138"/>
      <c r="J39" s="147"/>
      <c r="K39" s="162"/>
      <c r="L39" s="153"/>
      <c r="M39" s="177"/>
      <c r="N39" s="178"/>
      <c r="O39" s="179"/>
    </row>
    <row r="40" spans="1:15" ht="15" customHeight="1" thickBot="1" x14ac:dyDescent="0.25">
      <c r="A40" s="186"/>
      <c r="B40" s="185"/>
      <c r="C40" s="173"/>
      <c r="D40" s="187"/>
      <c r="E40" s="65">
        <v>5</v>
      </c>
      <c r="F40" s="66"/>
      <c r="G40" s="183"/>
      <c r="H40" s="184"/>
      <c r="I40" s="173"/>
      <c r="J40" s="148"/>
      <c r="K40" s="174"/>
      <c r="L40" s="154"/>
      <c r="M40" s="180"/>
      <c r="N40" s="181"/>
      <c r="O40" s="182"/>
    </row>
    <row r="41" spans="1:15" ht="13.5" thickTop="1" x14ac:dyDescent="0.2"/>
  </sheetData>
  <mergeCells count="88">
    <mergeCell ref="G36:G40"/>
    <mergeCell ref="H36:H40"/>
    <mergeCell ref="B38:B40"/>
    <mergeCell ref="A36:A40"/>
    <mergeCell ref="B36:B37"/>
    <mergeCell ref="C36:C40"/>
    <mergeCell ref="D36:D40"/>
    <mergeCell ref="I36:I40"/>
    <mergeCell ref="J36:J40"/>
    <mergeCell ref="K36:K40"/>
    <mergeCell ref="L36:L40"/>
    <mergeCell ref="M36:O40"/>
    <mergeCell ref="A31:A35"/>
    <mergeCell ref="B31:B32"/>
    <mergeCell ref="C31:C35"/>
    <mergeCell ref="D31:D35"/>
    <mergeCell ref="G31:G35"/>
    <mergeCell ref="L26:L30"/>
    <mergeCell ref="M26:O30"/>
    <mergeCell ref="L31:L35"/>
    <mergeCell ref="M31:O35"/>
    <mergeCell ref="B33:B35"/>
    <mergeCell ref="H31:H35"/>
    <mergeCell ref="B28:B30"/>
    <mergeCell ref="H26:H30"/>
    <mergeCell ref="I31:I35"/>
    <mergeCell ref="J31:J35"/>
    <mergeCell ref="K31:K35"/>
    <mergeCell ref="I26:I30"/>
    <mergeCell ref="J26:J30"/>
    <mergeCell ref="K26:K30"/>
    <mergeCell ref="A26:A30"/>
    <mergeCell ref="B26:B27"/>
    <mergeCell ref="C26:C30"/>
    <mergeCell ref="D26:D30"/>
    <mergeCell ref="G26:G30"/>
    <mergeCell ref="A21:A25"/>
    <mergeCell ref="B21:B22"/>
    <mergeCell ref="C21:C25"/>
    <mergeCell ref="D21:D25"/>
    <mergeCell ref="G21:G25"/>
    <mergeCell ref="L16:L20"/>
    <mergeCell ref="M16:O20"/>
    <mergeCell ref="L21:L25"/>
    <mergeCell ref="M21:O25"/>
    <mergeCell ref="B23:B25"/>
    <mergeCell ref="H21:H25"/>
    <mergeCell ref="B18:B20"/>
    <mergeCell ref="H16:H20"/>
    <mergeCell ref="I21:I25"/>
    <mergeCell ref="J21:J25"/>
    <mergeCell ref="K21:K25"/>
    <mergeCell ref="I16:I20"/>
    <mergeCell ref="J16:J20"/>
    <mergeCell ref="K16:K20"/>
    <mergeCell ref="A16:A20"/>
    <mergeCell ref="B16:B17"/>
    <mergeCell ref="C16:C20"/>
    <mergeCell ref="D16:D20"/>
    <mergeCell ref="G16:G20"/>
    <mergeCell ref="L11:L15"/>
    <mergeCell ref="M11:O15"/>
    <mergeCell ref="B13:B15"/>
    <mergeCell ref="A11:A15"/>
    <mergeCell ref="B11:B12"/>
    <mergeCell ref="C11:C15"/>
    <mergeCell ref="D11:D15"/>
    <mergeCell ref="G11:G15"/>
    <mergeCell ref="H11:H15"/>
    <mergeCell ref="I11:I15"/>
    <mergeCell ref="J11:J15"/>
    <mergeCell ref="K11:K15"/>
    <mergeCell ref="A1:O1"/>
    <mergeCell ref="A2:O2"/>
    <mergeCell ref="N7:O7"/>
    <mergeCell ref="A8:A10"/>
    <mergeCell ref="B8:B10"/>
    <mergeCell ref="C8:F9"/>
    <mergeCell ref="G8:G9"/>
    <mergeCell ref="H8:H9"/>
    <mergeCell ref="I8:I9"/>
    <mergeCell ref="J8:J9"/>
    <mergeCell ref="K8:K10"/>
    <mergeCell ref="L8:L10"/>
    <mergeCell ref="M8:O10"/>
    <mergeCell ref="E10:F10"/>
    <mergeCell ref="G10:H10"/>
    <mergeCell ref="I10:J10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7"/>
  <dimension ref="A1:K251"/>
  <sheetViews>
    <sheetView tabSelected="1" topLeftCell="E1" zoomScaleNormal="100" workbookViewId="0">
      <selection activeCell="I10" sqref="I10:I21"/>
    </sheetView>
  </sheetViews>
  <sheetFormatPr baseColWidth="10" defaultRowHeight="12.75" x14ac:dyDescent="0.2"/>
  <cols>
    <col min="2" max="2" width="3.7109375" customWidth="1"/>
    <col min="3" max="3" width="28" customWidth="1"/>
    <col min="4" max="8" width="18.7109375" customWidth="1"/>
    <col min="9" max="9" width="41.7109375" customWidth="1"/>
    <col min="10" max="10" width="12.85546875" customWidth="1"/>
    <col min="12" max="12" width="11.7109375" bestFit="1" customWidth="1"/>
  </cols>
  <sheetData>
    <row r="1" spans="1:11" ht="20.100000000000001" customHeight="1" thickTop="1" x14ac:dyDescent="0.2">
      <c r="B1" s="92" t="s">
        <v>0</v>
      </c>
      <c r="C1" s="193"/>
      <c r="D1" s="193"/>
      <c r="E1" s="193"/>
      <c r="F1" s="193"/>
      <c r="G1" s="193"/>
      <c r="H1" s="193"/>
      <c r="I1" s="194"/>
      <c r="J1" s="50"/>
    </row>
    <row r="2" spans="1:11" s="20" customFormat="1" ht="20.100000000000001" customHeight="1" x14ac:dyDescent="0.2">
      <c r="B2" s="17"/>
      <c r="C2" s="35"/>
      <c r="D2" s="18"/>
      <c r="E2" s="18"/>
      <c r="F2" s="18"/>
      <c r="G2" s="18"/>
      <c r="H2" s="18" t="e">
        <f>+#REF!</f>
        <v>#REF!</v>
      </c>
      <c r="I2" s="19"/>
      <c r="J2" s="30"/>
      <c r="K2" s="27"/>
    </row>
    <row r="3" spans="1:11" s="32" customFormat="1" ht="13.5" customHeight="1" x14ac:dyDescent="0.2">
      <c r="B3" s="29"/>
      <c r="C3" s="30"/>
      <c r="D3" s="30"/>
      <c r="E3" s="30"/>
      <c r="F3" s="30"/>
      <c r="G3" s="30"/>
      <c r="H3" s="30"/>
      <c r="I3" s="31"/>
      <c r="J3" s="30"/>
      <c r="K3" s="30"/>
    </row>
    <row r="4" spans="1:11" x14ac:dyDescent="0.2">
      <c r="B4" s="14"/>
      <c r="C4" s="13"/>
      <c r="D4" s="13"/>
      <c r="E4" s="13"/>
      <c r="F4" s="13"/>
      <c r="G4" s="13"/>
      <c r="H4" s="15"/>
      <c r="I4" s="24"/>
      <c r="J4" s="15"/>
    </row>
    <row r="5" spans="1:11" x14ac:dyDescent="0.2">
      <c r="B5" s="14"/>
      <c r="C5" s="13"/>
      <c r="D5" s="13"/>
      <c r="E5" s="13"/>
      <c r="F5" s="13"/>
      <c r="G5" s="13"/>
      <c r="H5" s="41" t="s">
        <v>23</v>
      </c>
      <c r="I5" s="51">
        <f>D38</f>
        <v>1077500</v>
      </c>
      <c r="J5" s="49"/>
    </row>
    <row r="6" spans="1:11" x14ac:dyDescent="0.2">
      <c r="B6" s="14"/>
      <c r="C6" s="13"/>
      <c r="D6" s="13"/>
      <c r="E6" s="13"/>
      <c r="F6" s="13"/>
      <c r="G6" s="13"/>
      <c r="H6" s="13"/>
      <c r="I6" s="25"/>
      <c r="J6" s="13"/>
    </row>
    <row r="7" spans="1:11" ht="13.5" thickBot="1" x14ac:dyDescent="0.25">
      <c r="B7" s="52"/>
      <c r="C7" s="53"/>
      <c r="D7" s="53"/>
      <c r="E7" s="53"/>
      <c r="F7" s="53"/>
      <c r="G7" s="53"/>
      <c r="H7" s="53"/>
      <c r="I7" s="54"/>
      <c r="J7" s="13"/>
    </row>
    <row r="8" spans="1:11" ht="21.95" customHeight="1" x14ac:dyDescent="0.2">
      <c r="B8" s="97" t="s">
        <v>13</v>
      </c>
      <c r="C8" s="100" t="s">
        <v>14</v>
      </c>
      <c r="D8" s="100" t="s">
        <v>21</v>
      </c>
      <c r="E8" s="103" t="s">
        <v>24</v>
      </c>
      <c r="F8" s="192"/>
      <c r="G8" s="210" t="s">
        <v>25</v>
      </c>
      <c r="H8" s="212" t="s">
        <v>7</v>
      </c>
      <c r="I8" s="190" t="s">
        <v>1</v>
      </c>
    </row>
    <row r="9" spans="1:11" ht="21.95" customHeight="1" thickBot="1" x14ac:dyDescent="0.25">
      <c r="B9" s="99"/>
      <c r="C9" s="102"/>
      <c r="D9" s="102"/>
      <c r="E9" s="22" t="s">
        <v>5</v>
      </c>
      <c r="F9" s="23" t="s">
        <v>7</v>
      </c>
      <c r="G9" s="211"/>
      <c r="H9" s="213"/>
      <c r="I9" s="191"/>
    </row>
    <row r="10" spans="1:11" ht="23.1" customHeight="1" x14ac:dyDescent="0.3">
      <c r="A10" s="189"/>
      <c r="B10" s="197">
        <v>1</v>
      </c>
      <c r="C10" s="68"/>
      <c r="D10" s="206">
        <f>'1'!I5</f>
        <v>88200</v>
      </c>
      <c r="E10" s="208">
        <f>'1'!C11</f>
        <v>99873.35</v>
      </c>
      <c r="F10" s="202">
        <f>IF(ISNUMBER(E10),(E10-D10)/D10,"")</f>
        <v>0.13235090702947852</v>
      </c>
      <c r="G10" s="203">
        <f>E10</f>
        <v>99873.35</v>
      </c>
      <c r="H10" s="204">
        <f>IF(ISNUMBER(G10),(G10-D10)/D10,"")</f>
        <v>0.13235090702947852</v>
      </c>
      <c r="I10" s="195" t="str">
        <f ca="1">INDEX(INDIRECT("'"&amp;B10&amp;"'!$B:$B"),MATCH(1,INDIRECT("'"&amp;B10&amp;"'!$l:$l"),0))</f>
        <v>BOUREAU</v>
      </c>
      <c r="J10" s="74"/>
    </row>
    <row r="11" spans="1:11" ht="23.1" customHeight="1" x14ac:dyDescent="0.2">
      <c r="A11" s="189"/>
      <c r="B11" s="197"/>
      <c r="C11" s="69"/>
      <c r="D11" s="207"/>
      <c r="E11" s="209"/>
      <c r="F11" s="202"/>
      <c r="G11" s="203"/>
      <c r="H11" s="205"/>
      <c r="I11" s="196"/>
    </row>
    <row r="12" spans="1:11" s="21" customFormat="1" ht="23.1" customHeight="1" x14ac:dyDescent="0.2">
      <c r="B12" s="197">
        <v>2</v>
      </c>
      <c r="C12" s="68"/>
      <c r="D12" s="198">
        <f>'2'!I$5</f>
        <v>495000</v>
      </c>
      <c r="E12" s="200">
        <f>'2'!C11</f>
        <v>551201.85</v>
      </c>
      <c r="F12" s="202">
        <f>IF(ISNUMBER(E12),(E12-D12)/D12,"")</f>
        <v>0.11353909090909087</v>
      </c>
      <c r="G12" s="203">
        <f>E12</f>
        <v>551201.85</v>
      </c>
      <c r="H12" s="204">
        <f>IF(ISNUMBER(G12),(G12-D12)/D12,"")</f>
        <v>0.11353909090909087</v>
      </c>
      <c r="I12" s="195" t="str">
        <f t="shared" ref="I12:I21" ca="1" si="0">INDEX(INDIRECT("'"&amp;B12&amp;"'!$B:$B"),MATCH(1,INDIRECT("'"&amp;B12&amp;"'!$l:$l"),0))</f>
        <v>SARL CANGI LORIANI</v>
      </c>
    </row>
    <row r="13" spans="1:11" s="21" customFormat="1" ht="23.1" customHeight="1" x14ac:dyDescent="0.2">
      <c r="B13" s="197"/>
      <c r="C13" s="69"/>
      <c r="D13" s="199"/>
      <c r="E13" s="201"/>
      <c r="F13" s="202"/>
      <c r="G13" s="203"/>
      <c r="H13" s="205"/>
      <c r="I13" s="196"/>
    </row>
    <row r="14" spans="1:11" s="21" customFormat="1" ht="23.1" customHeight="1" x14ac:dyDescent="0.2">
      <c r="B14" s="197">
        <v>3</v>
      </c>
      <c r="C14" s="68"/>
      <c r="D14" s="215">
        <f>'3'!I5</f>
        <v>144500</v>
      </c>
      <c r="E14" s="216">
        <f>'3'!C16</f>
        <v>147807.49</v>
      </c>
      <c r="F14" s="202">
        <f>IF(ISNUMBER(E14),(E14-D14)/D14,"")</f>
        <v>2.2889204152249071E-2</v>
      </c>
      <c r="G14" s="203">
        <f>E14</f>
        <v>147807.49</v>
      </c>
      <c r="H14" s="204">
        <f>IF(ISNUMBER(G14),(G14-D14)/D14,"")</f>
        <v>2.2889204152249071E-2</v>
      </c>
      <c r="I14" s="195" t="str">
        <f t="shared" ref="I14:I21" ca="1" si="1">INDEX(INDIRECT("'"&amp;B14&amp;"'!$B:$B"),MATCH(1,INDIRECT("'"&amp;B14&amp;"'!$l:$l"),0))</f>
        <v>CASTELLANI</v>
      </c>
    </row>
    <row r="15" spans="1:11" s="21" customFormat="1" ht="23.1" customHeight="1" x14ac:dyDescent="0.2">
      <c r="B15" s="197"/>
      <c r="C15" s="69"/>
      <c r="D15" s="215"/>
      <c r="E15" s="216"/>
      <c r="F15" s="202"/>
      <c r="G15" s="203"/>
      <c r="H15" s="205"/>
      <c r="I15" s="196"/>
    </row>
    <row r="16" spans="1:11" s="21" customFormat="1" ht="23.1" customHeight="1" x14ac:dyDescent="0.2">
      <c r="B16" s="197">
        <v>4</v>
      </c>
      <c r="C16" s="68"/>
      <c r="D16" s="215">
        <f>'4'!I5</f>
        <v>167800</v>
      </c>
      <c r="E16" s="216">
        <f>'4'!C11</f>
        <v>94499</v>
      </c>
      <c r="F16" s="202">
        <f>IF(ISNUMBER(E16),(E16-D16)/D16,"")</f>
        <v>-0.43683551847437424</v>
      </c>
      <c r="G16" s="203">
        <f>E16</f>
        <v>94499</v>
      </c>
      <c r="H16" s="204">
        <f>IF(ISNUMBER(G16),(G16-D16)/D16,"")</f>
        <v>-0.43683551847437424</v>
      </c>
      <c r="I16" s="195" t="str">
        <f t="shared" ref="I16:I21" ca="1" si="2">INDEX(INDIRECT("'"&amp;B16&amp;"'!$B:$B"),MATCH(1,INDIRECT("'"&amp;B16&amp;"'!$l:$l"),0))</f>
        <v>BAVOILLOT</v>
      </c>
    </row>
    <row r="17" spans="2:9" s="21" customFormat="1" ht="23.1" customHeight="1" x14ac:dyDescent="0.2">
      <c r="B17" s="197"/>
      <c r="C17" s="69"/>
      <c r="D17" s="215"/>
      <c r="E17" s="216"/>
      <c r="F17" s="202"/>
      <c r="G17" s="203"/>
      <c r="H17" s="205"/>
      <c r="I17" s="196"/>
    </row>
    <row r="18" spans="2:9" s="21" customFormat="1" ht="23.1" customHeight="1" x14ac:dyDescent="0.2">
      <c r="B18" s="197">
        <v>5</v>
      </c>
      <c r="C18" s="68"/>
      <c r="D18" s="215">
        <f>'5'!I5</f>
        <v>130000</v>
      </c>
      <c r="E18" s="216">
        <f>'5'!C16</f>
        <v>102073.3</v>
      </c>
      <c r="F18" s="202">
        <f>IF(ISNUMBER(E18),(E18-D18)/D18,"")</f>
        <v>-0.2148207692307692</v>
      </c>
      <c r="G18" s="203">
        <f>E18</f>
        <v>102073.3</v>
      </c>
      <c r="H18" s="204">
        <f>IF(ISNUMBER(G18),(G18-D18)/D18,"")</f>
        <v>-0.2148207692307692</v>
      </c>
      <c r="I18" s="195" t="str">
        <f t="shared" ref="I18:I21" ca="1" si="3">INDEX(INDIRECT("'"&amp;B18&amp;"'!$B:$B"),MATCH(1,INDIRECT("'"&amp;B18&amp;"'!$l:$l"),0))</f>
        <v>BAZIN</v>
      </c>
    </row>
    <row r="19" spans="2:9" s="21" customFormat="1" ht="23.1" customHeight="1" x14ac:dyDescent="0.2">
      <c r="B19" s="197"/>
      <c r="C19" s="69"/>
      <c r="D19" s="215"/>
      <c r="E19" s="216"/>
      <c r="F19" s="202"/>
      <c r="G19" s="203"/>
      <c r="H19" s="205"/>
      <c r="I19" s="196"/>
    </row>
    <row r="20" spans="2:9" s="21" customFormat="1" ht="23.1" customHeight="1" x14ac:dyDescent="0.2">
      <c r="B20" s="197">
        <v>6</v>
      </c>
      <c r="C20" s="68"/>
      <c r="D20" s="215">
        <f>'6'!I$5</f>
        <v>52000</v>
      </c>
      <c r="E20" s="216">
        <f>'6'!C11</f>
        <v>39390</v>
      </c>
      <c r="F20" s="202">
        <f>IF(ISNUMBER(E20),(E20-D20)/D20,"")</f>
        <v>-0.24249999999999999</v>
      </c>
      <c r="G20" s="203">
        <f>E20</f>
        <v>39390</v>
      </c>
      <c r="H20" s="204">
        <f>IF(ISNUMBER(G20),(G20-D20)/D20,"")</f>
        <v>-0.24249999999999999</v>
      </c>
      <c r="I20" s="195" t="str">
        <f t="shared" ref="I20:I21" ca="1" si="4">INDEX(INDIRECT("'"&amp;B20&amp;"'!$B:$B"),MATCH(1,INDIRECT("'"&amp;B20&amp;"'!$l:$l"),0))</f>
        <v xml:space="preserve">BGC </v>
      </c>
    </row>
    <row r="21" spans="2:9" s="21" customFormat="1" ht="23.1" customHeight="1" x14ac:dyDescent="0.2">
      <c r="B21" s="217"/>
      <c r="C21" s="70"/>
      <c r="D21" s="198"/>
      <c r="E21" s="200"/>
      <c r="F21" s="204"/>
      <c r="G21" s="218"/>
      <c r="H21" s="205"/>
      <c r="I21" s="196"/>
    </row>
    <row r="22" spans="2:9" s="21" customFormat="1" ht="23.1" customHeight="1" x14ac:dyDescent="0.2">
      <c r="B22" s="238">
        <v>7</v>
      </c>
      <c r="C22" s="71"/>
      <c r="D22" s="198">
        <f>+'7'!I5</f>
        <v>80500</v>
      </c>
      <c r="E22" s="218"/>
      <c r="F22" s="236"/>
      <c r="G22" s="218"/>
      <c r="H22" s="236"/>
      <c r="I22" s="214"/>
    </row>
    <row r="23" spans="2:9" s="21" customFormat="1" ht="23.1" customHeight="1" x14ac:dyDescent="0.2">
      <c r="B23" s="239"/>
      <c r="C23" s="69"/>
      <c r="D23" s="199"/>
      <c r="E23" s="235"/>
      <c r="F23" s="237"/>
      <c r="G23" s="235"/>
      <c r="H23" s="237"/>
      <c r="I23" s="196"/>
    </row>
    <row r="24" spans="2:9" s="21" customFormat="1" ht="23.1" customHeight="1" x14ac:dyDescent="0.2">
      <c r="B24" s="238">
        <v>8</v>
      </c>
      <c r="C24" s="71"/>
      <c r="D24" s="198">
        <f>+'8'!I5</f>
        <v>37800</v>
      </c>
      <c r="E24" s="218"/>
      <c r="F24" s="236"/>
      <c r="G24" s="218"/>
      <c r="H24" s="236"/>
      <c r="I24" s="214"/>
    </row>
    <row r="25" spans="2:9" s="21" customFormat="1" ht="23.1" customHeight="1" x14ac:dyDescent="0.2">
      <c r="B25" s="239"/>
      <c r="C25" s="69"/>
      <c r="D25" s="199"/>
      <c r="E25" s="235"/>
      <c r="F25" s="237"/>
      <c r="G25" s="235"/>
      <c r="H25" s="237"/>
      <c r="I25" s="196"/>
    </row>
    <row r="26" spans="2:9" s="21" customFormat="1" ht="23.1" customHeight="1" x14ac:dyDescent="0.2">
      <c r="B26" s="238">
        <v>9</v>
      </c>
      <c r="C26" s="71"/>
      <c r="D26" s="198">
        <f>+'9'!I5</f>
        <v>50900</v>
      </c>
      <c r="E26" s="218"/>
      <c r="F26" s="236"/>
      <c r="G26" s="218"/>
      <c r="H26" s="236"/>
      <c r="I26" s="214"/>
    </row>
    <row r="27" spans="2:9" s="21" customFormat="1" ht="23.1" customHeight="1" x14ac:dyDescent="0.2">
      <c r="B27" s="239"/>
      <c r="C27" s="69"/>
      <c r="D27" s="199"/>
      <c r="E27" s="235"/>
      <c r="F27" s="237"/>
      <c r="G27" s="235"/>
      <c r="H27" s="237"/>
      <c r="I27" s="196"/>
    </row>
    <row r="28" spans="2:9" s="21" customFormat="1" ht="23.1" customHeight="1" x14ac:dyDescent="0.2">
      <c r="B28" s="238">
        <v>10</v>
      </c>
      <c r="C28" s="71"/>
      <c r="D28" s="198">
        <f>+'10'!I5</f>
        <v>96000</v>
      </c>
      <c r="E28" s="218"/>
      <c r="F28" s="236"/>
      <c r="G28" s="218"/>
      <c r="H28" s="236"/>
      <c r="I28" s="214"/>
    </row>
    <row r="29" spans="2:9" s="21" customFormat="1" ht="23.1" customHeight="1" x14ac:dyDescent="0.2">
      <c r="B29" s="239"/>
      <c r="C29" s="69"/>
      <c r="D29" s="199"/>
      <c r="E29" s="235"/>
      <c r="F29" s="237"/>
      <c r="G29" s="235"/>
      <c r="H29" s="237"/>
      <c r="I29" s="196"/>
    </row>
    <row r="30" spans="2:9" s="21" customFormat="1" ht="23.1" customHeight="1" x14ac:dyDescent="0.2">
      <c r="B30" s="242" t="s">
        <v>31</v>
      </c>
      <c r="C30" s="71"/>
      <c r="D30" s="198">
        <f>+'11 a'!I5</f>
        <v>106000</v>
      </c>
      <c r="E30" s="218"/>
      <c r="F30" s="236"/>
      <c r="G30" s="218"/>
      <c r="H30" s="236"/>
      <c r="I30" s="214"/>
    </row>
    <row r="31" spans="2:9" s="21" customFormat="1" ht="23.1" customHeight="1" x14ac:dyDescent="0.2">
      <c r="B31" s="239"/>
      <c r="C31" s="69"/>
      <c r="D31" s="199"/>
      <c r="E31" s="235"/>
      <c r="F31" s="237"/>
      <c r="G31" s="235"/>
      <c r="H31" s="237"/>
      <c r="I31" s="196"/>
    </row>
    <row r="32" spans="2:9" s="21" customFormat="1" ht="23.1" customHeight="1" x14ac:dyDescent="0.2">
      <c r="B32" s="243" t="s">
        <v>32</v>
      </c>
      <c r="C32" s="70"/>
      <c r="D32" s="198">
        <f>+'11 b'!I5</f>
        <v>0</v>
      </c>
      <c r="E32" s="218"/>
      <c r="F32" s="236"/>
      <c r="G32" s="218"/>
      <c r="H32" s="236"/>
      <c r="I32" s="214"/>
    </row>
    <row r="33" spans="2:9" s="21" customFormat="1" ht="23.1" customHeight="1" x14ac:dyDescent="0.2">
      <c r="B33" s="239"/>
      <c r="C33" s="70"/>
      <c r="D33" s="199"/>
      <c r="E33" s="235"/>
      <c r="F33" s="237"/>
      <c r="G33" s="235"/>
      <c r="H33" s="237"/>
      <c r="I33" s="196"/>
    </row>
    <row r="34" spans="2:9" s="21" customFormat="1" ht="23.1" customHeight="1" x14ac:dyDescent="0.2">
      <c r="B34" s="238">
        <v>12</v>
      </c>
      <c r="C34" s="71"/>
      <c r="D34" s="198">
        <f>+'12'!I5</f>
        <v>26000</v>
      </c>
      <c r="E34" s="218"/>
      <c r="F34" s="236"/>
      <c r="G34" s="218"/>
      <c r="H34" s="236"/>
      <c r="I34" s="214"/>
    </row>
    <row r="35" spans="2:9" s="21" customFormat="1" ht="23.1" customHeight="1" x14ac:dyDescent="0.2">
      <c r="B35" s="239"/>
      <c r="C35" s="69"/>
      <c r="D35" s="199"/>
      <c r="E35" s="235"/>
      <c r="F35" s="237"/>
      <c r="G35" s="235"/>
      <c r="H35" s="237"/>
      <c r="I35" s="196"/>
    </row>
    <row r="36" spans="2:9" s="21" customFormat="1" ht="23.1" customHeight="1" x14ac:dyDescent="0.2">
      <c r="B36" s="240">
        <v>14</v>
      </c>
      <c r="C36" s="70"/>
      <c r="D36" s="198">
        <f>+'14'!I5</f>
        <v>14000</v>
      </c>
      <c r="E36" s="218"/>
      <c r="F36" s="236"/>
      <c r="G36" s="218"/>
      <c r="H36" s="236"/>
      <c r="I36" s="214"/>
    </row>
    <row r="37" spans="2:9" s="21" customFormat="1" ht="23.1" customHeight="1" thickBot="1" x14ac:dyDescent="0.25">
      <c r="B37" s="241"/>
      <c r="C37" s="70"/>
      <c r="D37" s="245"/>
      <c r="E37" s="244"/>
      <c r="F37" s="246"/>
      <c r="G37" s="244"/>
      <c r="H37" s="246"/>
      <c r="I37" s="247"/>
    </row>
    <row r="38" spans="2:9" s="21" customFormat="1" ht="21.95" customHeight="1" x14ac:dyDescent="0.2">
      <c r="B38" s="225"/>
      <c r="C38" s="227" t="s">
        <v>2</v>
      </c>
      <c r="D38" s="229">
        <f>SUM(D10:D21)</f>
        <v>1077500</v>
      </c>
      <c r="E38" s="231">
        <f>SUM(E10:E21)</f>
        <v>1034844.99</v>
      </c>
      <c r="F38" s="233">
        <f>IF(ISNUMBER(E38),(E38-D38)/D38,"")</f>
        <v>-3.958701624129931E-2</v>
      </c>
      <c r="G38" s="219">
        <f>E38</f>
        <v>1034844.99</v>
      </c>
      <c r="H38" s="221">
        <f>IF(ISNUMBER(G38),(G38-D38)/D38,"")</f>
        <v>-3.958701624129931E-2</v>
      </c>
      <c r="I38" s="223"/>
    </row>
    <row r="39" spans="2:9" s="21" customFormat="1" ht="21.95" customHeight="1" thickBot="1" x14ac:dyDescent="0.25">
      <c r="B39" s="226"/>
      <c r="C39" s="228"/>
      <c r="D39" s="230"/>
      <c r="E39" s="232"/>
      <c r="F39" s="234"/>
      <c r="G39" s="220"/>
      <c r="H39" s="222"/>
      <c r="I39" s="224"/>
    </row>
    <row r="40" spans="2:9" s="21" customFormat="1" ht="18" customHeight="1" thickTop="1" x14ac:dyDescent="0.2"/>
    <row r="41" spans="2:9" s="21" customFormat="1" ht="18" customHeight="1" x14ac:dyDescent="0.2">
      <c r="H41" s="43"/>
    </row>
    <row r="42" spans="2:9" s="21" customFormat="1" ht="18" customHeight="1" x14ac:dyDescent="0.2">
      <c r="E42" s="47"/>
    </row>
    <row r="43" spans="2:9" s="21" customFormat="1" ht="18" customHeight="1" x14ac:dyDescent="0.2"/>
    <row r="44" spans="2:9" s="21" customFormat="1" x14ac:dyDescent="0.2"/>
    <row r="45" spans="2:9" s="21" customFormat="1" x14ac:dyDescent="0.2"/>
    <row r="46" spans="2:9" s="21" customFormat="1" x14ac:dyDescent="0.2"/>
    <row r="47" spans="2:9" s="21" customFormat="1" x14ac:dyDescent="0.2"/>
    <row r="48" spans="2:9" s="21" customFormat="1" x14ac:dyDescent="0.2"/>
    <row r="49" s="21" customFormat="1" x14ac:dyDescent="0.2"/>
    <row r="50" s="21" customFormat="1" x14ac:dyDescent="0.2"/>
    <row r="51" s="21" customFormat="1" x14ac:dyDescent="0.2"/>
    <row r="52" s="21" customFormat="1" x14ac:dyDescent="0.2"/>
    <row r="53" s="21" customFormat="1" x14ac:dyDescent="0.2"/>
    <row r="54" s="21" customFormat="1" x14ac:dyDescent="0.2"/>
    <row r="55" s="21" customFormat="1" x14ac:dyDescent="0.2"/>
    <row r="56" s="21" customFormat="1" x14ac:dyDescent="0.2"/>
    <row r="57" s="21" customFormat="1" x14ac:dyDescent="0.2"/>
    <row r="58" s="21" customFormat="1" x14ac:dyDescent="0.2"/>
    <row r="59" s="21" customFormat="1" x14ac:dyDescent="0.2"/>
    <row r="60" s="21" customFormat="1" x14ac:dyDescent="0.2"/>
    <row r="61" s="21" customFormat="1" x14ac:dyDescent="0.2"/>
    <row r="62" s="21" customFormat="1" x14ac:dyDescent="0.2"/>
    <row r="63" s="21" customFormat="1" x14ac:dyDescent="0.2"/>
    <row r="64" s="21" customFormat="1" x14ac:dyDescent="0.2"/>
    <row r="65" s="21" customFormat="1" x14ac:dyDescent="0.2"/>
    <row r="66" s="21" customFormat="1" x14ac:dyDescent="0.2"/>
    <row r="67" s="21" customFormat="1" x14ac:dyDescent="0.2"/>
    <row r="68" s="21" customFormat="1" x14ac:dyDescent="0.2"/>
    <row r="69" s="21" customFormat="1" x14ac:dyDescent="0.2"/>
    <row r="70" s="21" customFormat="1" x14ac:dyDescent="0.2"/>
    <row r="71" s="21" customFormat="1" x14ac:dyDescent="0.2"/>
    <row r="72" s="21" customFormat="1" x14ac:dyDescent="0.2"/>
    <row r="73" s="21" customFormat="1" x14ac:dyDescent="0.2"/>
    <row r="74" s="21" customFormat="1" x14ac:dyDescent="0.2"/>
    <row r="75" s="21" customFormat="1" x14ac:dyDescent="0.2"/>
    <row r="76" s="21" customFormat="1" x14ac:dyDescent="0.2"/>
    <row r="77" s="21" customFormat="1" x14ac:dyDescent="0.2"/>
    <row r="78" s="21" customFormat="1" x14ac:dyDescent="0.2"/>
    <row r="79" s="21" customFormat="1" x14ac:dyDescent="0.2"/>
    <row r="80" s="21" customFormat="1" x14ac:dyDescent="0.2"/>
    <row r="81" s="21" customFormat="1" x14ac:dyDescent="0.2"/>
    <row r="82" s="21" customFormat="1" x14ac:dyDescent="0.2"/>
    <row r="83" s="21" customFormat="1" x14ac:dyDescent="0.2"/>
    <row r="84" s="21" customFormat="1" x14ac:dyDescent="0.2"/>
    <row r="85" s="21" customFormat="1" x14ac:dyDescent="0.2"/>
    <row r="86" s="21" customFormat="1" x14ac:dyDescent="0.2"/>
    <row r="87" s="21" customFormat="1" x14ac:dyDescent="0.2"/>
    <row r="88" s="21" customFormat="1" x14ac:dyDescent="0.2"/>
    <row r="89" s="21" customFormat="1" x14ac:dyDescent="0.2"/>
    <row r="90" s="21" customFormat="1" x14ac:dyDescent="0.2"/>
    <row r="91" s="21" customFormat="1" x14ac:dyDescent="0.2"/>
    <row r="92" s="21" customFormat="1" x14ac:dyDescent="0.2"/>
    <row r="93" s="21" customFormat="1" x14ac:dyDescent="0.2"/>
    <row r="94" s="21" customFormat="1" x14ac:dyDescent="0.2"/>
    <row r="95" s="21" customFormat="1" x14ac:dyDescent="0.2"/>
    <row r="96" s="21" customFormat="1" x14ac:dyDescent="0.2"/>
    <row r="97" s="21" customFormat="1" x14ac:dyDescent="0.2"/>
    <row r="98" s="21" customFormat="1" x14ac:dyDescent="0.2"/>
    <row r="99" s="21" customFormat="1" x14ac:dyDescent="0.2"/>
    <row r="100" s="21" customFormat="1" x14ac:dyDescent="0.2"/>
    <row r="101" s="21" customFormat="1" x14ac:dyDescent="0.2"/>
    <row r="102" s="21" customFormat="1" x14ac:dyDescent="0.2"/>
    <row r="103" s="21" customFormat="1" x14ac:dyDescent="0.2"/>
    <row r="104" s="21" customFormat="1" x14ac:dyDescent="0.2"/>
    <row r="105" s="21" customFormat="1" x14ac:dyDescent="0.2"/>
    <row r="106" s="21" customFormat="1" x14ac:dyDescent="0.2"/>
    <row r="107" s="21" customFormat="1" x14ac:dyDescent="0.2"/>
    <row r="108" s="21" customFormat="1" x14ac:dyDescent="0.2"/>
    <row r="109" s="21" customFormat="1" x14ac:dyDescent="0.2"/>
    <row r="110" s="21" customFormat="1" x14ac:dyDescent="0.2"/>
    <row r="111" s="21" customFormat="1" x14ac:dyDescent="0.2"/>
    <row r="112" s="21" customFormat="1" x14ac:dyDescent="0.2"/>
    <row r="113" s="21" customFormat="1" x14ac:dyDescent="0.2"/>
    <row r="114" s="21" customFormat="1" x14ac:dyDescent="0.2"/>
    <row r="115" s="21" customFormat="1" x14ac:dyDescent="0.2"/>
    <row r="116" s="21" customFormat="1" x14ac:dyDescent="0.2"/>
    <row r="117" s="21" customFormat="1" x14ac:dyDescent="0.2"/>
    <row r="118" s="21" customFormat="1" x14ac:dyDescent="0.2"/>
    <row r="119" s="21" customFormat="1" x14ac:dyDescent="0.2"/>
    <row r="120" s="21" customFormat="1" x14ac:dyDescent="0.2"/>
    <row r="121" s="21" customFormat="1" x14ac:dyDescent="0.2"/>
    <row r="122" s="21" customFormat="1" x14ac:dyDescent="0.2"/>
    <row r="123" s="21" customFormat="1" x14ac:dyDescent="0.2"/>
    <row r="124" s="21" customFormat="1" x14ac:dyDescent="0.2"/>
    <row r="125" s="21" customFormat="1" x14ac:dyDescent="0.2"/>
    <row r="126" s="21" customFormat="1" x14ac:dyDescent="0.2"/>
    <row r="127" s="21" customFormat="1" x14ac:dyDescent="0.2"/>
    <row r="128" s="21" customFormat="1" x14ac:dyDescent="0.2"/>
    <row r="129" s="21" customFormat="1" x14ac:dyDescent="0.2"/>
    <row r="130" s="21" customFormat="1" x14ac:dyDescent="0.2"/>
    <row r="131" s="21" customFormat="1" x14ac:dyDescent="0.2"/>
    <row r="132" s="21" customFormat="1" x14ac:dyDescent="0.2"/>
    <row r="133" s="21" customFormat="1" x14ac:dyDescent="0.2"/>
    <row r="134" s="21" customFormat="1" x14ac:dyDescent="0.2"/>
    <row r="135" s="21" customFormat="1" x14ac:dyDescent="0.2"/>
    <row r="136" s="21" customFormat="1" x14ac:dyDescent="0.2"/>
    <row r="137" s="21" customFormat="1" x14ac:dyDescent="0.2"/>
    <row r="138" s="21" customFormat="1" x14ac:dyDescent="0.2"/>
    <row r="139" s="21" customFormat="1" x14ac:dyDescent="0.2"/>
    <row r="140" s="21" customFormat="1" x14ac:dyDescent="0.2"/>
    <row r="141" s="21" customFormat="1" x14ac:dyDescent="0.2"/>
    <row r="142" s="21" customFormat="1" x14ac:dyDescent="0.2"/>
    <row r="143" s="21" customFormat="1" x14ac:dyDescent="0.2"/>
    <row r="144" s="21" customFormat="1" x14ac:dyDescent="0.2"/>
    <row r="145" s="21" customFormat="1" x14ac:dyDescent="0.2"/>
    <row r="146" s="21" customFormat="1" x14ac:dyDescent="0.2"/>
    <row r="147" s="21" customFormat="1" x14ac:dyDescent="0.2"/>
    <row r="148" s="21" customFormat="1" x14ac:dyDescent="0.2"/>
    <row r="149" s="21" customFormat="1" x14ac:dyDescent="0.2"/>
    <row r="150" s="21" customFormat="1" x14ac:dyDescent="0.2"/>
    <row r="151" s="21" customFormat="1" x14ac:dyDescent="0.2"/>
    <row r="152" s="21" customFormat="1" x14ac:dyDescent="0.2"/>
    <row r="153" s="21" customFormat="1" x14ac:dyDescent="0.2"/>
    <row r="154" s="21" customFormat="1" x14ac:dyDescent="0.2"/>
    <row r="155" s="21" customFormat="1" x14ac:dyDescent="0.2"/>
    <row r="156" s="21" customFormat="1" x14ac:dyDescent="0.2"/>
    <row r="157" s="21" customFormat="1" x14ac:dyDescent="0.2"/>
    <row r="158" s="21" customFormat="1" x14ac:dyDescent="0.2"/>
    <row r="159" s="21" customFormat="1" x14ac:dyDescent="0.2"/>
    <row r="160" s="21" customFormat="1" x14ac:dyDescent="0.2"/>
    <row r="161" s="21" customFormat="1" x14ac:dyDescent="0.2"/>
    <row r="162" s="21" customFormat="1" x14ac:dyDescent="0.2"/>
    <row r="163" s="21" customFormat="1" x14ac:dyDescent="0.2"/>
    <row r="164" s="21" customFormat="1" x14ac:dyDescent="0.2"/>
    <row r="165" s="21" customFormat="1" x14ac:dyDescent="0.2"/>
    <row r="166" s="21" customFormat="1" x14ac:dyDescent="0.2"/>
    <row r="167" s="21" customFormat="1" x14ac:dyDescent="0.2"/>
    <row r="168" s="21" customFormat="1" x14ac:dyDescent="0.2"/>
    <row r="169" s="21" customFormat="1" x14ac:dyDescent="0.2"/>
    <row r="170" s="21" customFormat="1" x14ac:dyDescent="0.2"/>
    <row r="171" s="21" customFormat="1" x14ac:dyDescent="0.2"/>
    <row r="172" s="21" customFormat="1" x14ac:dyDescent="0.2"/>
    <row r="173" s="21" customFormat="1" x14ac:dyDescent="0.2"/>
    <row r="174" s="21" customFormat="1" x14ac:dyDescent="0.2"/>
    <row r="175" s="21" customFormat="1" x14ac:dyDescent="0.2"/>
    <row r="176" s="21" customFormat="1" x14ac:dyDescent="0.2"/>
    <row r="177" s="21" customFormat="1" x14ac:dyDescent="0.2"/>
    <row r="178" s="21" customFormat="1" x14ac:dyDescent="0.2"/>
    <row r="179" s="21" customFormat="1" x14ac:dyDescent="0.2"/>
    <row r="180" s="21" customFormat="1" x14ac:dyDescent="0.2"/>
    <row r="181" s="21" customFormat="1" x14ac:dyDescent="0.2"/>
    <row r="182" s="21" customFormat="1" x14ac:dyDescent="0.2"/>
    <row r="183" s="21" customFormat="1" x14ac:dyDescent="0.2"/>
    <row r="184" s="21" customFormat="1" x14ac:dyDescent="0.2"/>
    <row r="185" s="21" customFormat="1" x14ac:dyDescent="0.2"/>
    <row r="186" s="21" customFormat="1" x14ac:dyDescent="0.2"/>
    <row r="187" s="21" customFormat="1" x14ac:dyDescent="0.2"/>
    <row r="188" s="21" customFormat="1" x14ac:dyDescent="0.2"/>
    <row r="189" s="21" customFormat="1" x14ac:dyDescent="0.2"/>
    <row r="190" s="21" customFormat="1" x14ac:dyDescent="0.2"/>
    <row r="191" s="21" customFormat="1" x14ac:dyDescent="0.2"/>
    <row r="192" s="21" customFormat="1" x14ac:dyDescent="0.2"/>
    <row r="193" s="21" customFormat="1" x14ac:dyDescent="0.2"/>
    <row r="194" s="21" customFormat="1" x14ac:dyDescent="0.2"/>
    <row r="195" s="21" customFormat="1" x14ac:dyDescent="0.2"/>
    <row r="196" s="21" customFormat="1" x14ac:dyDescent="0.2"/>
    <row r="197" s="21" customFormat="1" x14ac:dyDescent="0.2"/>
    <row r="198" s="21" customFormat="1" x14ac:dyDescent="0.2"/>
    <row r="199" s="21" customFormat="1" x14ac:dyDescent="0.2"/>
    <row r="200" s="21" customFormat="1" x14ac:dyDescent="0.2"/>
    <row r="201" s="21" customFormat="1" x14ac:dyDescent="0.2"/>
    <row r="202" s="21" customFormat="1" x14ac:dyDescent="0.2"/>
    <row r="203" s="21" customFormat="1" x14ac:dyDescent="0.2"/>
    <row r="204" s="21" customFormat="1" x14ac:dyDescent="0.2"/>
    <row r="205" s="21" customFormat="1" x14ac:dyDescent="0.2"/>
    <row r="206" s="21" customFormat="1" x14ac:dyDescent="0.2"/>
    <row r="207" s="21" customFormat="1" x14ac:dyDescent="0.2"/>
    <row r="208" s="21" customFormat="1" x14ac:dyDescent="0.2"/>
    <row r="209" s="21" customFormat="1" x14ac:dyDescent="0.2"/>
    <row r="210" s="21" customFormat="1" x14ac:dyDescent="0.2"/>
    <row r="211" s="21" customFormat="1" x14ac:dyDescent="0.2"/>
    <row r="212" s="21" customFormat="1" x14ac:dyDescent="0.2"/>
    <row r="213" s="21" customFormat="1" x14ac:dyDescent="0.2"/>
    <row r="214" s="21" customFormat="1" x14ac:dyDescent="0.2"/>
    <row r="215" s="21" customFormat="1" x14ac:dyDescent="0.2"/>
    <row r="216" s="21" customFormat="1" x14ac:dyDescent="0.2"/>
    <row r="217" s="21" customFormat="1" x14ac:dyDescent="0.2"/>
    <row r="218" s="21" customFormat="1" x14ac:dyDescent="0.2"/>
    <row r="219" s="21" customFormat="1" x14ac:dyDescent="0.2"/>
    <row r="220" s="21" customFormat="1" x14ac:dyDescent="0.2"/>
    <row r="221" s="21" customFormat="1" x14ac:dyDescent="0.2"/>
    <row r="222" s="21" customFormat="1" x14ac:dyDescent="0.2"/>
    <row r="223" s="21" customFormat="1" x14ac:dyDescent="0.2"/>
    <row r="224" s="21" customFormat="1" x14ac:dyDescent="0.2"/>
    <row r="225" s="21" customFormat="1" x14ac:dyDescent="0.2"/>
    <row r="226" s="21" customFormat="1" x14ac:dyDescent="0.2"/>
    <row r="227" s="21" customFormat="1" x14ac:dyDescent="0.2"/>
    <row r="228" s="21" customFormat="1" x14ac:dyDescent="0.2"/>
    <row r="229" s="21" customFormat="1" x14ac:dyDescent="0.2"/>
    <row r="230" s="21" customFormat="1" x14ac:dyDescent="0.2"/>
    <row r="231" s="21" customFormat="1" x14ac:dyDescent="0.2"/>
    <row r="232" s="21" customFormat="1" x14ac:dyDescent="0.2"/>
    <row r="233" s="21" customFormat="1" x14ac:dyDescent="0.2"/>
    <row r="234" s="21" customFormat="1" x14ac:dyDescent="0.2"/>
    <row r="235" s="21" customFormat="1" x14ac:dyDescent="0.2"/>
    <row r="236" s="21" customFormat="1" x14ac:dyDescent="0.2"/>
    <row r="237" s="21" customFormat="1" x14ac:dyDescent="0.2"/>
    <row r="238" s="21" customFormat="1" x14ac:dyDescent="0.2"/>
    <row r="239" s="21" customFormat="1" x14ac:dyDescent="0.2"/>
    <row r="240" s="21" customFormat="1" x14ac:dyDescent="0.2"/>
    <row r="241" s="21" customFormat="1" x14ac:dyDescent="0.2"/>
    <row r="242" s="21" customFormat="1" x14ac:dyDescent="0.2"/>
    <row r="243" s="21" customFormat="1" x14ac:dyDescent="0.2"/>
    <row r="244" s="21" customFormat="1" x14ac:dyDescent="0.2"/>
    <row r="245" s="21" customFormat="1" x14ac:dyDescent="0.2"/>
    <row r="246" s="21" customFormat="1" x14ac:dyDescent="0.2"/>
    <row r="247" s="21" customFormat="1" x14ac:dyDescent="0.2"/>
    <row r="248" s="21" customFormat="1" x14ac:dyDescent="0.2"/>
    <row r="249" s="21" customFormat="1" x14ac:dyDescent="0.2"/>
    <row r="250" s="21" customFormat="1" x14ac:dyDescent="0.2"/>
    <row r="251" s="21" customFormat="1" x14ac:dyDescent="0.2"/>
  </sheetData>
  <mergeCells count="115">
    <mergeCell ref="I32:I33"/>
    <mergeCell ref="I34:I35"/>
    <mergeCell ref="I36:I37"/>
    <mergeCell ref="I22:I23"/>
    <mergeCell ref="I24:I25"/>
    <mergeCell ref="I26:I27"/>
    <mergeCell ref="I28:I29"/>
    <mergeCell ref="I30:I31"/>
    <mergeCell ref="H28:H29"/>
    <mergeCell ref="H30:H31"/>
    <mergeCell ref="H32:H33"/>
    <mergeCell ref="H34:H35"/>
    <mergeCell ref="H36:H37"/>
    <mergeCell ref="G28:G29"/>
    <mergeCell ref="G30:G31"/>
    <mergeCell ref="G32:G33"/>
    <mergeCell ref="G34:G35"/>
    <mergeCell ref="G36:G37"/>
    <mergeCell ref="F28:F29"/>
    <mergeCell ref="F30:F31"/>
    <mergeCell ref="F32:F33"/>
    <mergeCell ref="F34:F35"/>
    <mergeCell ref="F36:F37"/>
    <mergeCell ref="E28:E29"/>
    <mergeCell ref="E30:E31"/>
    <mergeCell ref="E32:E33"/>
    <mergeCell ref="E34:E35"/>
    <mergeCell ref="E36:E37"/>
    <mergeCell ref="D28:D29"/>
    <mergeCell ref="D30:D31"/>
    <mergeCell ref="D32:D33"/>
    <mergeCell ref="D34:D35"/>
    <mergeCell ref="D36:D37"/>
    <mergeCell ref="E26:E27"/>
    <mergeCell ref="F26:F27"/>
    <mergeCell ref="G26:G27"/>
    <mergeCell ref="H26:H27"/>
    <mergeCell ref="D24:D25"/>
    <mergeCell ref="E24:E25"/>
    <mergeCell ref="F24:F25"/>
    <mergeCell ref="G24:G25"/>
    <mergeCell ref="H24:H25"/>
    <mergeCell ref="G38:G39"/>
    <mergeCell ref="H38:H39"/>
    <mergeCell ref="I38:I39"/>
    <mergeCell ref="B38:B39"/>
    <mergeCell ref="C38:C39"/>
    <mergeCell ref="D38:D39"/>
    <mergeCell ref="E38:E39"/>
    <mergeCell ref="F38:F39"/>
    <mergeCell ref="H20:H21"/>
    <mergeCell ref="I20:I21"/>
    <mergeCell ref="D22:D23"/>
    <mergeCell ref="E22:E23"/>
    <mergeCell ref="F22:F23"/>
    <mergeCell ref="G22:G23"/>
    <mergeCell ref="H22:H23"/>
    <mergeCell ref="B22:B23"/>
    <mergeCell ref="B34:B35"/>
    <mergeCell ref="B36:B37"/>
    <mergeCell ref="B24:B25"/>
    <mergeCell ref="B26:B27"/>
    <mergeCell ref="B28:B29"/>
    <mergeCell ref="B30:B31"/>
    <mergeCell ref="B32:B33"/>
    <mergeCell ref="D26:D27"/>
    <mergeCell ref="I18:I19"/>
    <mergeCell ref="B18:B19"/>
    <mergeCell ref="D18:D19"/>
    <mergeCell ref="E18:E19"/>
    <mergeCell ref="F18:F19"/>
    <mergeCell ref="G18:G19"/>
    <mergeCell ref="H18:H19"/>
    <mergeCell ref="B20:B21"/>
    <mergeCell ref="D20:D21"/>
    <mergeCell ref="E20:E21"/>
    <mergeCell ref="F20:F21"/>
    <mergeCell ref="G20:G21"/>
    <mergeCell ref="I14:I15"/>
    <mergeCell ref="B16:B17"/>
    <mergeCell ref="D16:D17"/>
    <mergeCell ref="E16:E17"/>
    <mergeCell ref="F16:F17"/>
    <mergeCell ref="G16:G17"/>
    <mergeCell ref="H16:H17"/>
    <mergeCell ref="I16:I17"/>
    <mergeCell ref="B14:B15"/>
    <mergeCell ref="D14:D15"/>
    <mergeCell ref="E14:E15"/>
    <mergeCell ref="F14:F15"/>
    <mergeCell ref="G14:G15"/>
    <mergeCell ref="H14:H15"/>
    <mergeCell ref="A10:A11"/>
    <mergeCell ref="I8:I9"/>
    <mergeCell ref="E8:F8"/>
    <mergeCell ref="B1:I1"/>
    <mergeCell ref="I10:I11"/>
    <mergeCell ref="B12:B13"/>
    <mergeCell ref="D12:D13"/>
    <mergeCell ref="E12:E13"/>
    <mergeCell ref="F12:F13"/>
    <mergeCell ref="G12:G13"/>
    <mergeCell ref="H12:H13"/>
    <mergeCell ref="I12:I13"/>
    <mergeCell ref="B10:B11"/>
    <mergeCell ref="D10:D11"/>
    <mergeCell ref="E10:E11"/>
    <mergeCell ref="F10:F11"/>
    <mergeCell ref="G10:G11"/>
    <mergeCell ref="B8:B9"/>
    <mergeCell ref="C8:C9"/>
    <mergeCell ref="D8:D9"/>
    <mergeCell ref="G8:G9"/>
    <mergeCell ref="H8:H9"/>
    <mergeCell ref="H10:H11"/>
  </mergeCells>
  <printOptions horizontalCentered="1"/>
  <pageMargins left="0.19685039370078741" right="0.19685039370078741" top="0.39370078740157483" bottom="0.39370078740157483" header="0.51181102362204722" footer="0.51181102362204722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Garde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 a</vt:lpstr>
      <vt:lpstr>11 b</vt:lpstr>
      <vt:lpstr>12</vt:lpstr>
      <vt:lpstr>14</vt:lpstr>
      <vt:lpstr>Récap</vt:lpstr>
      <vt:lpstr>Récap!Zone_d_impression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ANALYSEOFFRE</dc:title>
  <dc:subject>50 WASSY</dc:subject>
  <dc:creator>Atelier Archi 52</dc:creator>
  <cp:lastModifiedBy>DjiDji</cp:lastModifiedBy>
  <cp:lastPrinted>2018-11-01T13:37:49Z</cp:lastPrinted>
  <dcterms:created xsi:type="dcterms:W3CDTF">1998-02-10T10:13:41Z</dcterms:created>
  <dcterms:modified xsi:type="dcterms:W3CDTF">2018-12-11T15:48:45Z</dcterms:modified>
</cp:coreProperties>
</file>