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600" windowWidth="14955" windowHeight="8865" activeTab="1" xr2:uid="{7FE99264-C311-4066-BDC3-838E11EE9FF0}"/>
  </bookViews>
  <sheets>
    <sheet name="BL - FACT" sheetId="5" r:id="rId1"/>
    <sheet name="ANALYSE" sheetId="7" r:id="rId2"/>
  </sheets>
  <definedNames>
    <definedName name="_xlnm._FilterDatabase" localSheetId="0" hidden="1">'BL - FACT'!$B$2:$H$182</definedName>
    <definedName name="thm_etude">#REF!</definedName>
    <definedName name="thmc">#REF!</definedName>
    <definedName name="totdl_tf">#REF!</definedName>
    <definedName name="totdl_ts1">#REF!</definedName>
    <definedName name="totdl_ts2">#REF!</definedName>
    <definedName name="totdl_ts3">#REF!</definedName>
    <definedName name="totdm_tf">#REF!</definedName>
    <definedName name="totdm_ts1">#REF!</definedName>
    <definedName name="totdm_ts2">#REF!</definedName>
    <definedName name="totdm_ts3">#REF!</definedName>
    <definedName name="totds_tf">#REF!</definedName>
    <definedName name="totds_ts1">#REF!</definedName>
    <definedName name="totds_ts2">#REF!</definedName>
    <definedName name="totds_ts3">#REF!</definedName>
    <definedName name="totdt_tf">#REF!</definedName>
    <definedName name="totdt_ts1">#REF!</definedName>
    <definedName name="totdt_ts2">#REF!</definedName>
    <definedName name="totdt_ts3">#REF!</definedName>
    <definedName name="toth_tf">#REF!</definedName>
    <definedName name="toth_ts1">#REF!</definedName>
    <definedName name="toth_ts2">#REF!</definedName>
    <definedName name="toth_ts3">#REF!</definedName>
  </definedNames>
  <calcPr calcId="171027"/>
  <pivotCaches>
    <pivotCache cacheId="4" r:id="rId3"/>
    <pivotCache cacheId="8" r:id="rId4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7" l="1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29" i="7"/>
  <c r="G28" i="7"/>
  <c r="G27" i="7"/>
  <c r="H47" i="7"/>
  <c r="H48" i="7"/>
  <c r="H49" i="7"/>
  <c r="H50" i="7"/>
  <c r="H51" i="7"/>
  <c r="H52" i="7"/>
  <c r="H53" i="7"/>
  <c r="H54" i="7"/>
  <c r="H55" i="7"/>
  <c r="H38" i="7"/>
  <c r="H39" i="7"/>
  <c r="H40" i="7"/>
  <c r="H41" i="7"/>
  <c r="H42" i="7"/>
  <c r="H43" i="7"/>
  <c r="H44" i="7"/>
  <c r="H45" i="7"/>
  <c r="H46" i="7"/>
  <c r="H29" i="7"/>
  <c r="H30" i="7"/>
  <c r="H31" i="7"/>
  <c r="H32" i="7"/>
  <c r="H33" i="7"/>
  <c r="H34" i="7"/>
  <c r="H35" i="7"/>
  <c r="H36" i="7"/>
  <c r="H37" i="7"/>
  <c r="H28" i="7"/>
  <c r="H27" i="7"/>
  <c r="J28" i="7"/>
  <c r="J27" i="7"/>
  <c r="L55" i="7" l="1"/>
  <c r="L54" i="7"/>
  <c r="L53" i="7"/>
  <c r="L52" i="7"/>
  <c r="L51" i="7"/>
  <c r="L50" i="7"/>
  <c r="L49" i="7"/>
  <c r="L48" i="7"/>
  <c r="L47" i="7"/>
  <c r="L46" i="7"/>
  <c r="L45" i="7"/>
  <c r="L44" i="7"/>
  <c r="L43" i="7"/>
  <c r="L42" i="7"/>
  <c r="L41" i="7"/>
  <c r="L40" i="7"/>
  <c r="L39" i="7"/>
  <c r="L38" i="7"/>
  <c r="L37" i="7"/>
  <c r="L36" i="7"/>
  <c r="L35" i="7"/>
  <c r="L34" i="7"/>
  <c r="L33" i="7"/>
  <c r="L32" i="7"/>
  <c r="L31" i="7"/>
  <c r="L30" i="7"/>
  <c r="L29" i="7"/>
  <c r="L28" i="7"/>
  <c r="L27" i="7"/>
  <c r="L26" i="7"/>
  <c r="F88" i="5" l="1"/>
  <c r="F71" i="5"/>
  <c r="F63" i="5"/>
  <c r="F62" i="5"/>
  <c r="F56" i="5"/>
  <c r="F54" i="5"/>
  <c r="F51" i="5"/>
  <c r="F47" i="5"/>
  <c r="F44" i="5"/>
  <c r="F43" i="5"/>
  <c r="F35" i="5"/>
  <c r="F34" i="5"/>
  <c r="F33" i="5"/>
  <c r="F29" i="5"/>
  <c r="F27" i="5"/>
  <c r="F26" i="5"/>
  <c r="F23" i="5"/>
  <c r="F18" i="5"/>
  <c r="F17" i="5"/>
  <c r="F14" i="5"/>
  <c r="F13" i="5"/>
  <c r="O55" i="7" l="1"/>
  <c r="O54" i="7"/>
  <c r="O53" i="7"/>
  <c r="O52" i="7"/>
  <c r="O51" i="7"/>
  <c r="O50" i="7"/>
  <c r="O49" i="7"/>
  <c r="O48" i="7"/>
  <c r="O47" i="7"/>
  <c r="O46" i="7"/>
  <c r="O45" i="7"/>
  <c r="O44" i="7"/>
  <c r="O43" i="7"/>
  <c r="O42" i="7"/>
  <c r="O41" i="7"/>
  <c r="O40" i="7"/>
  <c r="O39" i="7"/>
  <c r="O38" i="7"/>
  <c r="O37" i="7"/>
  <c r="O36" i="7"/>
  <c r="O35" i="7"/>
  <c r="O34" i="7"/>
  <c r="O33" i="7"/>
  <c r="O32" i="7"/>
  <c r="O31" i="7"/>
  <c r="O30" i="7"/>
  <c r="O27" i="7"/>
  <c r="O26" i="7"/>
  <c r="H26" i="7"/>
  <c r="N2" i="5"/>
  <c r="J26" i="7"/>
  <c r="M26" i="7" l="1"/>
  <c r="N26" i="7"/>
  <c r="N27" i="7"/>
  <c r="M27" i="7"/>
  <c r="J29" i="7"/>
  <c r="M28" i="7" l="1"/>
  <c r="O28" i="7" s="1"/>
  <c r="N28" i="7"/>
  <c r="N29" i="7" l="1"/>
  <c r="M29" i="7"/>
  <c r="O29" i="7" s="1"/>
  <c r="J30" i="7"/>
  <c r="M30" i="7" l="1"/>
  <c r="N30" i="7"/>
  <c r="J31" i="7"/>
  <c r="N31" i="7" l="1"/>
  <c r="M31" i="7"/>
  <c r="J32" i="7"/>
  <c r="M32" i="7" l="1"/>
  <c r="N32" i="7"/>
  <c r="J33" i="7"/>
  <c r="N33" i="7" l="1"/>
  <c r="M33" i="7"/>
  <c r="J34" i="7"/>
  <c r="M34" i="7" l="1"/>
  <c r="N34" i="7"/>
  <c r="J35" i="7"/>
  <c r="N35" i="7" l="1"/>
  <c r="M35" i="7"/>
  <c r="J36" i="7"/>
  <c r="M36" i="7" l="1"/>
  <c r="N36" i="7"/>
  <c r="J37" i="7"/>
  <c r="N37" i="7" l="1"/>
  <c r="M37" i="7"/>
  <c r="J38" i="7"/>
  <c r="M38" i="7" l="1"/>
  <c r="N38" i="7"/>
  <c r="J39" i="7"/>
  <c r="N39" i="7" l="1"/>
  <c r="M39" i="7"/>
  <c r="J40" i="7"/>
  <c r="M40" i="7" l="1"/>
  <c r="N40" i="7"/>
  <c r="J41" i="7"/>
  <c r="N41" i="7" l="1"/>
  <c r="M41" i="7"/>
  <c r="J42" i="7"/>
  <c r="M42" i="7" l="1"/>
  <c r="N42" i="7"/>
  <c r="J43" i="7"/>
  <c r="N43" i="7" l="1"/>
  <c r="M43" i="7"/>
  <c r="J44" i="7"/>
  <c r="M44" i="7" l="1"/>
  <c r="N44" i="7"/>
  <c r="J45" i="7"/>
  <c r="N45" i="7" l="1"/>
  <c r="M45" i="7"/>
  <c r="J46" i="7"/>
  <c r="M46" i="7" l="1"/>
  <c r="N46" i="7"/>
  <c r="J47" i="7"/>
  <c r="N47" i="7" l="1"/>
  <c r="M47" i="7"/>
  <c r="J48" i="7"/>
  <c r="M48" i="7" l="1"/>
  <c r="N48" i="7"/>
  <c r="J49" i="7"/>
  <c r="N49" i="7" l="1"/>
  <c r="M49" i="7"/>
  <c r="J50" i="7"/>
  <c r="M50" i="7" l="1"/>
  <c r="N50" i="7"/>
  <c r="J51" i="7"/>
  <c r="N51" i="7" l="1"/>
  <c r="M51" i="7"/>
  <c r="J52" i="7"/>
  <c r="M52" i="7" l="1"/>
  <c r="N52" i="7"/>
  <c r="J53" i="7"/>
  <c r="N53" i="7" l="1"/>
  <c r="M53" i="7"/>
  <c r="J55" i="7"/>
  <c r="J54" i="7"/>
  <c r="N55" i="7" l="1"/>
  <c r="M55" i="7"/>
  <c r="M54" i="7"/>
  <c r="N54" i="7"/>
</calcChain>
</file>

<file path=xl/sharedStrings.xml><?xml version="1.0" encoding="utf-8"?>
<sst xmlns="http://schemas.openxmlformats.org/spreadsheetml/2006/main" count="262" uniqueCount="158">
  <si>
    <t>DATE</t>
  </si>
  <si>
    <t>MARGE</t>
  </si>
  <si>
    <t>Total général</t>
  </si>
  <si>
    <t>(vide)</t>
  </si>
  <si>
    <t>PRORATA</t>
  </si>
  <si>
    <t>CODE TÂCHE</t>
  </si>
  <si>
    <t>DESIGNATION</t>
  </si>
  <si>
    <t>NUMERO BL</t>
  </si>
  <si>
    <t>FOURNISSEUR</t>
  </si>
  <si>
    <t>MONTANT</t>
  </si>
  <si>
    <t>NUMERO FACTURE</t>
  </si>
  <si>
    <t>Mois</t>
  </si>
  <si>
    <t>Somme</t>
  </si>
  <si>
    <t>BL sans facture</t>
  </si>
  <si>
    <t>Somme bl</t>
  </si>
  <si>
    <t>Fournisseurs</t>
  </si>
  <si>
    <t>Total factures</t>
  </si>
  <si>
    <t>TOTAL MONTANT</t>
  </si>
  <si>
    <t>ANALYSE</t>
  </si>
  <si>
    <t>CODE TÂCHE MARCHE</t>
  </si>
  <si>
    <t>CODE TÂCHE T.S.</t>
  </si>
  <si>
    <t>Facture 
du mois</t>
  </si>
  <si>
    <t>Dep (Mat)</t>
  </si>
  <si>
    <t>Nbr d'heures</t>
  </si>
  <si>
    <t>Dep (Heure)</t>
  </si>
  <si>
    <t>Dépenses 
totales</t>
  </si>
  <si>
    <t>PH1 - 1.1 PREPA</t>
  </si>
  <si>
    <t>PH1 - 1.2 ADAPTATIONS</t>
  </si>
  <si>
    <t>PH1 - 1.3 CDI INFRASTRUCTURES</t>
  </si>
  <si>
    <t>PH1 - 1.4 CDI SUPERSTRUCTURES</t>
  </si>
  <si>
    <t>PH2 - 2.1 PREPA</t>
  </si>
  <si>
    <t>PH2 - 2.2 ADAPTATIONS</t>
  </si>
  <si>
    <t>PH2 - 2.3 INFRASTRUCTURES</t>
  </si>
  <si>
    <t>PH2 - 2.4 SUPERSTRUCTURES</t>
  </si>
  <si>
    <t>PH3 - 3.1 PREPA</t>
  </si>
  <si>
    <t>PH3 - 3.2 ADAPTATIONS</t>
  </si>
  <si>
    <t>PH3 - 3.3 INFRASTRUCTURES</t>
  </si>
  <si>
    <t>PH3 - 3.4 SUPERSTRUCTURES</t>
  </si>
  <si>
    <t>PH 4 - FRAIS CHANTIER</t>
  </si>
  <si>
    <t>PH1 - TS1 : Suppr galerie1 et scellements</t>
  </si>
  <si>
    <t>POINT P</t>
  </si>
  <si>
    <t xml:space="preserve">BL N°5459 + 5730 + 5784 + 5962 + 6023 </t>
  </si>
  <si>
    <t>ALTRAD</t>
  </si>
  <si>
    <t>étaiement de ???</t>
  </si>
  <si>
    <t>CHAUSSON</t>
  </si>
  <si>
    <t>ciment + bois</t>
  </si>
  <si>
    <t>vis</t>
  </si>
  <si>
    <t>BERNARD PAGES</t>
  </si>
  <si>
    <t>tournevis</t>
  </si>
  <si>
    <t>manchons + coudes + etc</t>
  </si>
  <si>
    <t>TERREFORT</t>
  </si>
  <si>
    <t>mission G3 refaite aux Eurocodes</t>
  </si>
  <si>
    <t xml:space="preserve">réseaux </t>
  </si>
  <si>
    <t xml:space="preserve">GARONNAISE </t>
  </si>
  <si>
    <t>Sit N°1 - pieux de fondation CDI</t>
  </si>
  <si>
    <t>PAC</t>
  </si>
  <si>
    <t>KP1 - hourdis béton + palette - Ht VS</t>
  </si>
  <si>
    <t>KP1</t>
  </si>
  <si>
    <t>188 poutrelles hourdis ht VS</t>
  </si>
  <si>
    <t>BPE C 25/30 - 7,50 m3</t>
  </si>
  <si>
    <t>chevilles hilti + forets</t>
  </si>
  <si>
    <t>piquet et jalons</t>
  </si>
  <si>
    <t>DENJEAN</t>
  </si>
  <si>
    <t>gravier 0/14 - 13,55 T</t>
  </si>
  <si>
    <t>fil attache, botte</t>
  </si>
  <si>
    <t>fil attache</t>
  </si>
  <si>
    <t>fil de fer</t>
  </si>
  <si>
    <t>ciment en sac</t>
  </si>
  <si>
    <t>MEDIACO</t>
  </si>
  <si>
    <t>grue + chauffeur (9h)</t>
  </si>
  <si>
    <t>fourreau, manchon</t>
  </si>
  <si>
    <t>ruban, barre a mine, pince, gobelet</t>
  </si>
  <si>
    <t>béton 7,5 m3</t>
  </si>
  <si>
    <t>GCA POMPAGE</t>
  </si>
  <si>
    <t>LOC pompe</t>
  </si>
  <si>
    <t>Location PPM 50T pour longrines</t>
  </si>
  <si>
    <t>MTP</t>
  </si>
  <si>
    <t>tubes pvc pour réseaux + buses ciments pour lest banches</t>
  </si>
  <si>
    <t>tube, culotte, coude</t>
  </si>
  <si>
    <t>disque, cadenas, manchon</t>
  </si>
  <si>
    <t>béton 3 m3</t>
  </si>
  <si>
    <t>loc pompage</t>
  </si>
  <si>
    <t>sapin, cp film, sapin, liteau</t>
  </si>
  <si>
    <t>buse puit</t>
  </si>
  <si>
    <t>longrines, réhausses</t>
  </si>
  <si>
    <t>KILOUTOU</t>
  </si>
  <si>
    <t>LOC gaine, pompe, tuyau</t>
  </si>
  <si>
    <t>traceur, pelle, regle, fil</t>
  </si>
  <si>
    <t>fiche, cordeau, griffe, cadenas</t>
  </si>
  <si>
    <t>MANDELLI</t>
  </si>
  <si>
    <t>cale, cale</t>
  </si>
  <si>
    <t>PRO ARMATURE</t>
  </si>
  <si>
    <t>armature 1,023 T</t>
  </si>
  <si>
    <t>pioche, manche, gaine</t>
  </si>
  <si>
    <t>SUEZ</t>
  </si>
  <si>
    <t>??? Nettoyage balayeuse sur route</t>
  </si>
  <si>
    <t>OTCE</t>
  </si>
  <si>
    <t>EXE acompte n°2</t>
  </si>
  <si>
    <t>complément f-0941</t>
  </si>
  <si>
    <t>piquet</t>
  </si>
  <si>
    <t>complément f-5393</t>
  </si>
  <si>
    <t>ATP</t>
  </si>
  <si>
    <t>complément f-5797</t>
  </si>
  <si>
    <t>EPIN SECURITE</t>
  </si>
  <si>
    <t>sécurité 2 jours</t>
  </si>
  <si>
    <t>PROARMATURE</t>
  </si>
  <si>
    <t>complément facture 1712</t>
  </si>
  <si>
    <t>LOC pelleteuse</t>
  </si>
  <si>
    <t>MC2F</t>
  </si>
  <si>
    <t>instal élec chantier</t>
  </si>
  <si>
    <t>mission g3 géotech</t>
  </si>
  <si>
    <t>béton 3,5 m3</t>
  </si>
  <si>
    <t>deblais</t>
  </si>
  <si>
    <t>terre, 4 tours</t>
  </si>
  <si>
    <t>trnasport 5 tours</t>
  </si>
  <si>
    <t>PLATEFORME</t>
  </si>
  <si>
    <t>ruban, cadenas, lunette, raccord</t>
  </si>
  <si>
    <t>terre, 1 tour</t>
  </si>
  <si>
    <t>signal acier, bande magnet</t>
  </si>
  <si>
    <t>armatures fondation (2,825 T)</t>
  </si>
  <si>
    <t>terre, 5 tours</t>
  </si>
  <si>
    <t>tuyau, bouchon, novoform</t>
  </si>
  <si>
    <t>robinet, raccord, piquet</t>
  </si>
  <si>
    <t>POP ART</t>
  </si>
  <si>
    <t xml:space="preserve">panneau alu </t>
  </si>
  <si>
    <t>rond a béton, cordeau</t>
  </si>
  <si>
    <t>REPROMAT</t>
  </si>
  <si>
    <t>impression dossier</t>
  </si>
  <si>
    <t>gant, traceur, piquet</t>
  </si>
  <si>
    <t>Honoraires du BET (48 000 € ht)</t>
  </si>
  <si>
    <t>volige sapin</t>
  </si>
  <si>
    <t>piquet implantation</t>
  </si>
  <si>
    <t>SOLLASE</t>
  </si>
  <si>
    <t>theodolite, trepied</t>
  </si>
  <si>
    <t>SPAZEO</t>
  </si>
  <si>
    <t>location base vie NOV 2017</t>
  </si>
  <si>
    <t>LOXAM</t>
  </si>
  <si>
    <t>loc chariot elevateur 7 M</t>
  </si>
  <si>
    <t>REGISERVICES</t>
  </si>
  <si>
    <t>transport matériel BL N°7928+7724+7728+7731</t>
  </si>
  <si>
    <t>BL N°2238+5064+9576+0514+3039</t>
  </si>
  <si>
    <t>COLAS</t>
  </si>
  <si>
    <t>travaux pour réalisation de la plateforme devant CDI</t>
  </si>
  <si>
    <t>SAISSAC</t>
  </si>
  <si>
    <t>terrassement du 23/10 et 26+16/11 (sondages)</t>
  </si>
  <si>
    <t>curage canalisation</t>
  </si>
  <si>
    <t>loc pelleteuse + BRH</t>
  </si>
  <si>
    <t>Base vie - transport + montage</t>
  </si>
  <si>
    <t>SCP CAZESUS - MURET</t>
  </si>
  <si>
    <t>Constat d'huissier avant travaux</t>
  </si>
  <si>
    <t>BENNE DIB + GRILLES + CONTAINERS</t>
  </si>
  <si>
    <t>&lt;31/10/2017</t>
  </si>
  <si>
    <t>2017</t>
  </si>
  <si>
    <t>oct</t>
  </si>
  <si>
    <t>nov</t>
  </si>
  <si>
    <t>déc</t>
  </si>
  <si>
    <t>2018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</si>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</sst>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.00\ [$h-437]_-;\-* #,##0.00\ [$h-437]_-;_-* &quot;-&quot;??\ [$h-437]_-;_-@_-"/>
    <numFmt numFmtId="166" formatCode="0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theme="5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39BE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0C1ED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9E1F2"/>
        <bgColor indexed="64"/>
      </patternFill>
    </fill>
  </fills>
  <borders count="4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/>
      <right/>
      <top/>
      <bottom style="thick">
        <color theme="0" tint="-0.499984740745262"/>
      </bottom>
      <diagonal/>
    </border>
    <border>
      <left style="thick">
        <color theme="2" tint="-0.499984740745262"/>
      </left>
      <right/>
      <top style="thick">
        <color theme="2" tint="-0.499984740745262"/>
      </top>
      <bottom style="thick">
        <color theme="2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medium">
        <color indexed="64"/>
      </left>
      <right style="thick">
        <color theme="2" tint="-0.499984740745262"/>
      </right>
      <top/>
      <bottom/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dashDot">
        <color theme="0"/>
      </bottom>
      <diagonal/>
    </border>
    <border>
      <left/>
      <right style="thick">
        <color theme="0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Dot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Dot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theme="0"/>
      </bottom>
      <diagonal/>
    </border>
    <border>
      <left style="medium">
        <color indexed="64"/>
      </left>
      <right style="medium">
        <color indexed="64"/>
      </right>
      <top style="dashDotDot">
        <color theme="0"/>
      </top>
      <bottom style="dashDotDot">
        <color theme="0"/>
      </bottom>
      <diagonal/>
    </border>
    <border>
      <left style="medium">
        <color indexed="64"/>
      </left>
      <right style="thin">
        <color indexed="64"/>
      </right>
      <top style="dashDotDot">
        <color theme="0"/>
      </top>
      <bottom style="dashDotDot">
        <color theme="0"/>
      </bottom>
      <diagonal/>
    </border>
    <border>
      <left style="thin">
        <color indexed="64"/>
      </left>
      <right style="thin">
        <color indexed="64"/>
      </right>
      <top style="dashDotDot">
        <color theme="0"/>
      </top>
      <bottom style="dashDotDot">
        <color theme="0"/>
      </bottom>
      <diagonal/>
    </border>
    <border>
      <left style="medium">
        <color indexed="64"/>
      </left>
      <right style="thin">
        <color indexed="64"/>
      </right>
      <top style="dashDotDot">
        <color theme="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theme="0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ashDotDot">
        <color theme="0"/>
      </bottom>
      <diagonal/>
    </border>
    <border>
      <left/>
      <right style="medium">
        <color indexed="64"/>
      </right>
      <top style="medium">
        <color indexed="64"/>
      </top>
      <bottom style="dashDotDot">
        <color theme="0"/>
      </bottom>
      <diagonal/>
    </border>
    <border>
      <left style="thin">
        <color indexed="64"/>
      </left>
      <right/>
      <top style="dashDotDot">
        <color theme="0"/>
      </top>
      <bottom style="dashDotDot">
        <color theme="0"/>
      </bottom>
      <diagonal/>
    </border>
    <border>
      <left/>
      <right style="medium">
        <color indexed="64"/>
      </right>
      <top style="dashDotDot">
        <color theme="0"/>
      </top>
      <bottom style="dashDotDot">
        <color theme="0"/>
      </bottom>
      <diagonal/>
    </border>
    <border>
      <left style="thin">
        <color indexed="64"/>
      </left>
      <right/>
      <top style="dashDotDot">
        <color theme="0"/>
      </top>
      <bottom style="medium">
        <color indexed="64"/>
      </bottom>
      <diagonal/>
    </border>
    <border>
      <left/>
      <right style="medium">
        <color indexed="64"/>
      </right>
      <top style="dashDotDot">
        <color theme="0"/>
      </top>
      <bottom style="medium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122">
    <xf numFmtId="0" fontId="0" fillId="0" borderId="0" xfId="0"/>
    <xf numFmtId="44" fontId="0" fillId="0" borderId="0" xfId="0" applyNumberFormat="1"/>
    <xf numFmtId="0" fontId="11" fillId="0" borderId="0" xfId="0" applyFont="1"/>
    <xf numFmtId="14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12" fillId="6" borderId="1" xfId="0" applyFont="1" applyFill="1" applyBorder="1" applyAlignment="1">
      <alignment vertical="center" wrapText="1"/>
    </xf>
    <xf numFmtId="0" fontId="11" fillId="0" borderId="3" xfId="0" applyFont="1" applyBorder="1"/>
    <xf numFmtId="44" fontId="13" fillId="0" borderId="0" xfId="1" applyFont="1"/>
    <xf numFmtId="0" fontId="11" fillId="0" borderId="2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44" fontId="11" fillId="0" borderId="0" xfId="1" applyFont="1"/>
    <xf numFmtId="0" fontId="11" fillId="0" borderId="0" xfId="0" applyFont="1" applyBorder="1"/>
    <xf numFmtId="0" fontId="11" fillId="0" borderId="0" xfId="0" applyFont="1" applyBorder="1" applyAlignment="1">
      <alignment horizont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0" fillId="0" borderId="0" xfId="0" applyFont="1"/>
    <xf numFmtId="14" fontId="11" fillId="8" borderId="0" xfId="0" applyNumberFormat="1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 indent="1"/>
    </xf>
    <xf numFmtId="44" fontId="0" fillId="0" borderId="0" xfId="1" applyFont="1"/>
    <xf numFmtId="44" fontId="2" fillId="0" borderId="0" xfId="1" applyFont="1"/>
    <xf numFmtId="44" fontId="11" fillId="0" borderId="0" xfId="0" applyNumberFormat="1" applyFont="1"/>
    <xf numFmtId="44" fontId="2" fillId="0" borderId="0" xfId="0" applyNumberFormat="1" applyFont="1"/>
    <xf numFmtId="44" fontId="11" fillId="0" borderId="0" xfId="2" applyNumberFormat="1" applyFont="1"/>
    <xf numFmtId="10" fontId="11" fillId="0" borderId="0" xfId="2" applyNumberFormat="1" applyFont="1"/>
    <xf numFmtId="0" fontId="0" fillId="0" borderId="0" xfId="0" applyAlignment="1">
      <alignment horizontal="left"/>
    </xf>
    <xf numFmtId="164" fontId="0" fillId="0" borderId="0" xfId="0" applyNumberFormat="1"/>
    <xf numFmtId="44" fontId="12" fillId="0" borderId="0" xfId="1" applyFont="1" applyAlignment="1">
      <alignment vertical="center"/>
    </xf>
    <xf numFmtId="14" fontId="11" fillId="0" borderId="0" xfId="0" applyNumberFormat="1" applyFont="1"/>
    <xf numFmtId="14" fontId="11" fillId="0" borderId="14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11" fillId="0" borderId="2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11" fillId="0" borderId="5" xfId="0" applyFont="1" applyBorder="1"/>
    <xf numFmtId="0" fontId="11" fillId="0" borderId="10" xfId="0" applyFont="1" applyBorder="1"/>
    <xf numFmtId="0" fontId="11" fillId="0" borderId="9" xfId="0" applyFont="1" applyBorder="1" applyAlignment="1">
      <alignment horizontal="left"/>
    </xf>
    <xf numFmtId="0" fontId="11" fillId="0" borderId="17" xfId="0" applyFont="1" applyBorder="1"/>
    <xf numFmtId="14" fontId="3" fillId="6" borderId="11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 applyAlignment="1">
      <alignment horizontal="center" vertical="center" wrapText="1"/>
    </xf>
    <xf numFmtId="0" fontId="3" fillId="6" borderId="13" xfId="0" applyFont="1" applyFill="1" applyBorder="1" applyAlignment="1">
      <alignment horizontal="left" vertical="center" wrapText="1"/>
    </xf>
    <xf numFmtId="0" fontId="3" fillId="6" borderId="13" xfId="0" applyFont="1" applyFill="1" applyBorder="1" applyAlignment="1">
      <alignment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3" fillId="6" borderId="12" xfId="0" applyFont="1" applyFill="1" applyBorder="1" applyAlignment="1">
      <alignment horizontal="center" vertical="center" wrapText="1"/>
    </xf>
    <xf numFmtId="0" fontId="0" fillId="6" borderId="19" xfId="0" applyFont="1" applyFill="1" applyBorder="1" applyAlignment="1" applyProtection="1">
      <alignment horizontal="center"/>
      <protection locked="0"/>
    </xf>
    <xf numFmtId="0" fontId="0" fillId="6" borderId="20" xfId="0" applyFont="1" applyFill="1" applyBorder="1" applyAlignment="1" applyProtection="1">
      <alignment horizontal="left"/>
      <protection locked="0"/>
    </xf>
    <xf numFmtId="0" fontId="11" fillId="2" borderId="21" xfId="0" applyFont="1" applyFill="1" applyBorder="1" applyAlignment="1" applyProtection="1">
      <alignment horizontal="center"/>
      <protection locked="0"/>
    </xf>
    <xf numFmtId="0" fontId="0" fillId="2" borderId="22" xfId="0" applyFont="1" applyFill="1" applyBorder="1" applyAlignment="1" applyProtection="1">
      <alignment horizontal="left"/>
      <protection locked="0"/>
    </xf>
    <xf numFmtId="0" fontId="11" fillId="2" borderId="23" xfId="0" applyFont="1" applyFill="1" applyBorder="1" applyAlignment="1" applyProtection="1">
      <alignment horizontal="center"/>
      <protection locked="0"/>
    </xf>
    <xf numFmtId="0" fontId="0" fillId="2" borderId="24" xfId="0" applyFont="1" applyFill="1" applyBorder="1" applyAlignment="1" applyProtection="1">
      <alignment horizontal="left"/>
      <protection locked="0"/>
    </xf>
    <xf numFmtId="0" fontId="11" fillId="2" borderId="19" xfId="0" applyFont="1" applyFill="1" applyBorder="1" applyAlignment="1" applyProtection="1">
      <alignment horizontal="center"/>
      <protection locked="0"/>
    </xf>
    <xf numFmtId="0" fontId="0" fillId="2" borderId="20" xfId="0" applyFont="1" applyFill="1" applyBorder="1" applyAlignment="1" applyProtection="1">
      <alignment horizontal="left"/>
      <protection locked="0"/>
    </xf>
    <xf numFmtId="14" fontId="11" fillId="0" borderId="14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vertical="center"/>
    </xf>
    <xf numFmtId="0" fontId="11" fillId="0" borderId="2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44" fontId="14" fillId="0" borderId="0" xfId="1" applyFont="1" applyFill="1" applyBorder="1" applyAlignment="1">
      <alignment vertical="center"/>
    </xf>
    <xf numFmtId="44" fontId="14" fillId="0" borderId="0" xfId="1" applyFont="1" applyBorder="1" applyAlignment="1">
      <alignment vertical="center"/>
    </xf>
    <xf numFmtId="44" fontId="14" fillId="0" borderId="0" xfId="1" applyFont="1" applyBorder="1"/>
    <xf numFmtId="0" fontId="19" fillId="0" borderId="0" xfId="0" applyFont="1" applyFill="1" applyBorder="1" applyAlignment="1">
      <alignment vertical="center"/>
    </xf>
    <xf numFmtId="0" fontId="20" fillId="5" borderId="25" xfId="0" applyFont="1" applyFill="1" applyBorder="1" applyAlignment="1">
      <alignment horizontal="center" vertical="center" wrapText="1"/>
    </xf>
    <xf numFmtId="0" fontId="20" fillId="5" borderId="26" xfId="0" applyFont="1" applyFill="1" applyBorder="1" applyAlignment="1">
      <alignment horizontal="center" vertical="center"/>
    </xf>
    <xf numFmtId="17" fontId="20" fillId="5" borderId="26" xfId="0" applyNumberFormat="1" applyFont="1" applyFill="1" applyBorder="1" applyAlignment="1">
      <alignment horizontal="center" vertical="center"/>
    </xf>
    <xf numFmtId="17" fontId="1" fillId="5" borderId="28" xfId="1" applyNumberFormat="1" applyFont="1" applyFill="1" applyBorder="1"/>
    <xf numFmtId="17" fontId="1" fillId="5" borderId="31" xfId="1" applyNumberFormat="1" applyFont="1" applyFill="1" applyBorder="1"/>
    <xf numFmtId="17" fontId="0" fillId="0" borderId="0" xfId="0" applyNumberFormat="1"/>
    <xf numFmtId="14" fontId="0" fillId="0" borderId="0" xfId="0" applyNumberFormat="1"/>
    <xf numFmtId="44" fontId="10" fillId="4" borderId="35" xfId="1" applyFont="1" applyFill="1" applyBorder="1"/>
    <xf numFmtId="44" fontId="21" fillId="4" borderId="30" xfId="1" applyFont="1" applyFill="1" applyBorder="1"/>
    <xf numFmtId="44" fontId="21" fillId="4" borderId="33" xfId="1" applyFont="1" applyFill="1" applyBorder="1"/>
    <xf numFmtId="44" fontId="21" fillId="3" borderId="29" xfId="1" applyFont="1" applyFill="1" applyBorder="1"/>
    <xf numFmtId="44" fontId="21" fillId="3" borderId="32" xfId="1" applyFont="1" applyFill="1" applyBorder="1"/>
    <xf numFmtId="44" fontId="21" fillId="3" borderId="34" xfId="1" applyFont="1" applyFill="1" applyBorder="1"/>
    <xf numFmtId="44" fontId="21" fillId="4" borderId="35" xfId="1" applyFont="1" applyFill="1" applyBorder="1"/>
    <xf numFmtId="17" fontId="20" fillId="5" borderId="27" xfId="0" applyNumberFormat="1" applyFont="1" applyFill="1" applyBorder="1" applyAlignment="1">
      <alignment horizontal="center" vertical="center" wrapText="1"/>
    </xf>
    <xf numFmtId="14" fontId="0" fillId="0" borderId="14" xfId="0" applyNumberFormat="1" applyFont="1" applyFill="1" applyBorder="1" applyAlignment="1">
      <alignment horizontal="center" vertical="center"/>
    </xf>
    <xf numFmtId="165" fontId="21" fillId="3" borderId="30" xfId="1" applyNumberFormat="1" applyFont="1" applyFill="1" applyBorder="1"/>
    <xf numFmtId="165" fontId="21" fillId="3" borderId="33" xfId="1" applyNumberFormat="1" applyFont="1" applyFill="1" applyBorder="1"/>
    <xf numFmtId="165" fontId="21" fillId="3" borderId="35" xfId="1" applyNumberFormat="1" applyFont="1" applyFill="1" applyBorder="1"/>
    <xf numFmtId="44" fontId="10" fillId="9" borderId="37" xfId="1" applyFont="1" applyFill="1" applyBorder="1"/>
    <xf numFmtId="2" fontId="18" fillId="9" borderId="38" xfId="0" applyNumberFormat="1" applyFont="1" applyFill="1" applyBorder="1" applyAlignment="1">
      <alignment horizontal="center" vertical="center"/>
    </xf>
    <xf numFmtId="44" fontId="10" fillId="9" borderId="39" xfId="1" applyFont="1" applyFill="1" applyBorder="1"/>
    <xf numFmtId="2" fontId="18" fillId="9" borderId="40" xfId="0" applyNumberFormat="1" applyFont="1" applyFill="1" applyBorder="1" applyAlignment="1">
      <alignment horizontal="center" vertical="center"/>
    </xf>
    <xf numFmtId="44" fontId="10" fillId="9" borderId="41" xfId="1" applyFont="1" applyFill="1" applyBorder="1"/>
    <xf numFmtId="2" fontId="18" fillId="9" borderId="42" xfId="0" applyNumberFormat="1" applyFont="1" applyFill="1" applyBorder="1" applyAlignment="1">
      <alignment horizontal="center" vertical="center"/>
    </xf>
    <xf numFmtId="44" fontId="9" fillId="0" borderId="0" xfId="1" applyFont="1" applyAlignment="1">
      <alignment vertical="center"/>
    </xf>
    <xf numFmtId="44" fontId="16" fillId="6" borderId="13" xfId="1" applyFont="1" applyFill="1" applyBorder="1" applyAlignment="1">
      <alignment vertical="center" wrapText="1"/>
    </xf>
    <xf numFmtId="44" fontId="14" fillId="0" borderId="0" xfId="1" applyFont="1"/>
    <xf numFmtId="14" fontId="1" fillId="11" borderId="14" xfId="0" applyNumberFormat="1" applyFont="1" applyFill="1" applyBorder="1" applyAlignment="1">
      <alignment horizontal="center" vertical="center"/>
    </xf>
    <xf numFmtId="0" fontId="0" fillId="11" borderId="0" xfId="0" applyFont="1" applyFill="1" applyBorder="1" applyAlignment="1">
      <alignment horizontal="center" vertical="center"/>
    </xf>
    <xf numFmtId="0" fontId="0" fillId="11" borderId="0" xfId="0" applyFont="1" applyFill="1" applyBorder="1" applyAlignment="1">
      <alignment horizontal="left" vertical="center"/>
    </xf>
    <xf numFmtId="0" fontId="0" fillId="11" borderId="0" xfId="0" applyFont="1" applyFill="1" applyBorder="1" applyAlignment="1">
      <alignment vertical="center"/>
    </xf>
    <xf numFmtId="0" fontId="1" fillId="11" borderId="2" xfId="0" applyFont="1" applyFill="1" applyBorder="1" applyAlignment="1">
      <alignment horizontal="center" vertical="center"/>
    </xf>
    <xf numFmtId="0" fontId="0" fillId="11" borderId="16" xfId="0" applyFont="1" applyFill="1" applyBorder="1" applyAlignment="1">
      <alignment horizontal="center" vertical="center"/>
    </xf>
    <xf numFmtId="44" fontId="14" fillId="11" borderId="0" xfId="1" applyFont="1" applyFill="1" applyBorder="1" applyAlignment="1">
      <alignment vertical="center"/>
    </xf>
    <xf numFmtId="166" fontId="0" fillId="11" borderId="0" xfId="0" applyNumberFormat="1" applyFont="1" applyFill="1" applyBorder="1" applyAlignment="1">
      <alignment horizontal="center" vertical="center"/>
    </xf>
    <xf numFmtId="14" fontId="1" fillId="12" borderId="14" xfId="0" applyNumberFormat="1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horizontal="left" vertical="center"/>
    </xf>
    <xf numFmtId="0" fontId="0" fillId="12" borderId="0" xfId="0" applyFont="1" applyFill="1" applyBorder="1" applyAlignment="1">
      <alignment vertical="center"/>
    </xf>
    <xf numFmtId="0" fontId="1" fillId="12" borderId="2" xfId="0" applyFont="1" applyFill="1" applyBorder="1" applyAlignment="1">
      <alignment horizontal="center" vertical="center"/>
    </xf>
    <xf numFmtId="0" fontId="0" fillId="12" borderId="16" xfId="0" applyFont="1" applyFill="1" applyBorder="1" applyAlignment="1">
      <alignment horizontal="center" vertical="center"/>
    </xf>
    <xf numFmtId="44" fontId="14" fillId="12" borderId="0" xfId="1" applyFont="1" applyFill="1" applyBorder="1" applyAlignment="1">
      <alignment vertical="center"/>
    </xf>
    <xf numFmtId="14" fontId="0" fillId="12" borderId="14" xfId="0" applyNumberFormat="1" applyFont="1" applyFill="1" applyBorder="1" applyAlignment="1">
      <alignment horizontal="center" vertical="center"/>
    </xf>
    <xf numFmtId="44" fontId="22" fillId="0" borderId="0" xfId="1" applyFont="1" applyFill="1" applyBorder="1" applyAlignment="1">
      <alignment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wrapText="1"/>
    </xf>
    <xf numFmtId="165" fontId="17" fillId="7" borderId="18" xfId="3" applyNumberFormat="1" applyFont="1" applyFill="1" applyBorder="1" applyAlignment="1">
      <alignment horizontal="center" vertical="center" wrapText="1"/>
    </xf>
    <xf numFmtId="165" fontId="17" fillId="7" borderId="9" xfId="3" applyNumberFormat="1" applyFont="1" applyFill="1" applyBorder="1" applyAlignment="1">
      <alignment horizontal="center" vertical="center" wrapText="1"/>
    </xf>
    <xf numFmtId="0" fontId="15" fillId="6" borderId="11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center" vertical="center"/>
    </xf>
    <xf numFmtId="164" fontId="5" fillId="7" borderId="8" xfId="3" applyNumberFormat="1" applyFont="1" applyFill="1" applyBorder="1" applyAlignment="1">
      <alignment vertical="center" wrapText="1"/>
    </xf>
    <xf numFmtId="164" fontId="5" fillId="7" borderId="7" xfId="3" applyNumberFormat="1" applyFont="1" applyFill="1" applyBorder="1" applyAlignment="1">
      <alignment vertical="center" wrapText="1"/>
    </xf>
    <xf numFmtId="17" fontId="8" fillId="5" borderId="36" xfId="0" applyNumberFormat="1" applyFont="1" applyFill="1" applyBorder="1" applyAlignment="1">
      <alignment horizontal="center" vertical="center"/>
    </xf>
    <xf numFmtId="17" fontId="8" fillId="5" borderId="1" xfId="0" applyNumberFormat="1" applyFont="1" applyFill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6" fillId="10" borderId="7" xfId="0" applyFont="1" applyFill="1" applyBorder="1" applyAlignment="1">
      <alignment horizontal="center" vertical="center"/>
    </xf>
  </cellXfs>
  <cellStyles count="8">
    <cellStyle name="Milliers 2" xfId="5" xr:uid="{00000000-0005-0000-0000-000001000000}"/>
    <cellStyle name="Monétaire" xfId="1" builtinId="4"/>
    <cellStyle name="Monétaire 2" xfId="6" xr:uid="{00000000-0005-0000-0000-000003000000}"/>
    <cellStyle name="Normal" xfId="0" builtinId="0"/>
    <cellStyle name="Normal 2" xfId="4" xr:uid="{00000000-0005-0000-0000-000005000000}"/>
    <cellStyle name="Normal_Feuil1" xfId="3" xr:uid="{00000000-0005-0000-0000-000006000000}"/>
    <cellStyle name="Pourcentage" xfId="2" builtinId="5"/>
    <cellStyle name="Pourcentage 2" xfId="7" xr:uid="{00000000-0005-0000-0000-000008000000}"/>
  </cellStyles>
  <dxfs count="154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BA84D8"/>
      <color rgb="FFAA67CF"/>
      <color rgb="FFC39BE1"/>
      <color rgb="FFFF3300"/>
      <color rgb="FFE0C1ED"/>
      <color rgb="FFCC6600"/>
      <color rgb="FFFF67F1"/>
      <color rgb="FFFF7C80"/>
      <color rgb="FF2CB8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1.xlsm]ANALYSE!Tableau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1" i="0" u="none" strike="noStrike" kern="1200" cap="small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cap="small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Dépenses matériels par mois</a:t>
            </a:r>
          </a:p>
        </c:rich>
      </c:tx>
      <c:layout>
        <c:manualLayout>
          <c:xMode val="edge"/>
          <c:yMode val="edge"/>
          <c:x val="4.8760388942323506E-2"/>
          <c:y val="1.2861496486613852E-2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1" i="0" u="none" strike="noStrike" kern="1200" cap="small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3.977742056645453E-2"/>
          <c:y val="9.4647993724031723E-2"/>
          <c:w val="0.94966494434380555"/>
          <c:h val="0.7771968310234282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ANALYSE!$F$3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ANALYSE!$E$4:$E$12</c:f>
              <c:multiLvlStrCache>
                <c:ptCount val="5"/>
                <c:lvl>
                  <c:pt idx="0">
                    <c:v>(vide)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</c:lvl>
                <c:lvl>
                  <c:pt idx="0">
                    <c:v>&lt;31/10/2017</c:v>
                  </c:pt>
                  <c:pt idx="1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ANALYSE!$F$4:$F$12</c:f>
              <c:numCache>
                <c:formatCode>_("€"* #,##0.00_);_("€"* \(#,##0.00\);_("€"* "-"??_);_(@_)</c:formatCode>
                <c:ptCount val="5"/>
                <c:pt idx="1">
                  <c:v>960</c:v>
                </c:pt>
                <c:pt idx="2">
                  <c:v>25825.45</c:v>
                </c:pt>
                <c:pt idx="3">
                  <c:v>46954.510000000009</c:v>
                </c:pt>
                <c:pt idx="4">
                  <c:v>82494.75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B7-4121-AD63-1672356552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73378952"/>
        <c:axId val="573381576"/>
      </c:barChart>
      <c:catAx>
        <c:axId val="573378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81576"/>
        <c:crosses val="autoZero"/>
        <c:auto val="1"/>
        <c:lblAlgn val="ctr"/>
        <c:lblOffset val="100"/>
        <c:noMultiLvlLbl val="0"/>
      </c:catAx>
      <c:valAx>
        <c:axId val="573381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78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cap="small" baseline="0"/>
              <a:t>Bilan factures et dépenses par mois</a:t>
            </a:r>
          </a:p>
        </c:rich>
      </c:tx>
      <c:layout>
        <c:manualLayout>
          <c:xMode val="edge"/>
          <c:yMode val="edge"/>
          <c:x val="5.5034158963169086E-2"/>
          <c:y val="2.2039757676927254E-2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3617691234360371E-2"/>
          <c:y val="3.1139990932623113E-2"/>
          <c:w val="0.95595696906227079"/>
          <c:h val="0.7324976700176075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ANALYSE!$I$25</c:f>
              <c:strCache>
                <c:ptCount val="1"/>
                <c:pt idx="0">
                  <c:v>Facture 
du mois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 w="15875">
              <a:solidFill>
                <a:schemeClr val="accent6">
                  <a:alpha val="87000"/>
                </a:schemeClr>
              </a:solidFill>
            </a:ln>
            <a:effectLst/>
          </c:spPr>
          <c:invertIfNegative val="0"/>
          <c:cat>
            <c:numRef>
              <c:f>ANALYSE!$H$26:$H$55</c:f>
              <c:numCache>
                <c:formatCode>General</c:formatCode>
                <c:ptCount val="30"/>
                <c:pt idx="0" formatCode="mmm\-yy">
                  <c:v>43039</c:v>
                </c:pt>
                <c:pt idx="1">
                  <c:v>43069</c:v>
                </c:pt>
                <c:pt idx="2">
                  <c:v>43100</c:v>
                </c:pt>
                <c:pt idx="3">
                  <c:v>43131</c:v>
                </c:pt>
                <c:pt idx="4">
                  <c:v>43159</c:v>
                </c:pt>
                <c:pt idx="5">
                  <c:v>43190</c:v>
                </c:pt>
                <c:pt idx="6">
                  <c:v>43220</c:v>
                </c:pt>
                <c:pt idx="7">
                  <c:v>43251</c:v>
                </c:pt>
                <c:pt idx="8">
                  <c:v>43281</c:v>
                </c:pt>
                <c:pt idx="9">
                  <c:v>43312</c:v>
                </c:pt>
                <c:pt idx="10">
                  <c:v>43343</c:v>
                </c:pt>
                <c:pt idx="11">
                  <c:v>43373</c:v>
                </c:pt>
                <c:pt idx="12">
                  <c:v>43404</c:v>
                </c:pt>
                <c:pt idx="13">
                  <c:v>43434</c:v>
                </c:pt>
                <c:pt idx="14">
                  <c:v>43465</c:v>
                </c:pt>
                <c:pt idx="15">
                  <c:v>43496</c:v>
                </c:pt>
                <c:pt idx="16">
                  <c:v>43524</c:v>
                </c:pt>
                <c:pt idx="17">
                  <c:v>43555</c:v>
                </c:pt>
                <c:pt idx="18">
                  <c:v>43585</c:v>
                </c:pt>
                <c:pt idx="19">
                  <c:v>43616</c:v>
                </c:pt>
                <c:pt idx="20">
                  <c:v>43646</c:v>
                </c:pt>
                <c:pt idx="21">
                  <c:v>43677</c:v>
                </c:pt>
                <c:pt idx="22">
                  <c:v>43708</c:v>
                </c:pt>
                <c:pt idx="23" formatCode="mmm\-yy">
                  <c:v>43738</c:v>
                </c:pt>
                <c:pt idx="24" formatCode="mmm\-yy">
                  <c:v>43769</c:v>
                </c:pt>
                <c:pt idx="25" formatCode="mmm\-yy">
                  <c:v>43799</c:v>
                </c:pt>
                <c:pt idx="26" formatCode="mmm\-yy">
                  <c:v>43830</c:v>
                </c:pt>
                <c:pt idx="27" formatCode="mmm\-yy">
                  <c:v>43861</c:v>
                </c:pt>
                <c:pt idx="28" formatCode="mmm\-yy">
                  <c:v>43890</c:v>
                </c:pt>
                <c:pt idx="29" formatCode="mmm\-yy">
                  <c:v>43921</c:v>
                </c:pt>
              </c:numCache>
            </c:numRef>
          </c:cat>
          <c:val>
            <c:numRef>
              <c:f>ANALYSE!$I$26:$I$55</c:f>
              <c:numCache>
                <c:formatCode>_("€"* #,##0.00_);_("€"* \(#,##0.00\);_("€"* "-"??_);_(@_)</c:formatCode>
                <c:ptCount val="30"/>
                <c:pt idx="2">
                  <c:v>44343.75</c:v>
                </c:pt>
                <c:pt idx="3">
                  <c:v>158069.57999999999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2DA-426E-8B9B-967091ADC307}"/>
            </c:ext>
          </c:extLst>
        </c:ser>
        <c:ser>
          <c:idx val="1"/>
          <c:order val="1"/>
          <c:tx>
            <c:strRef>
              <c:f>ANALYSE!$M$25</c:f>
              <c:strCache>
                <c:ptCount val="1"/>
                <c:pt idx="0">
                  <c:v>Dépenses 
totales</c:v>
                </c:pt>
              </c:strCache>
            </c:strRef>
          </c:tx>
          <c:spPr>
            <a:solidFill>
              <a:srgbClr val="FF0000">
                <a:alpha val="81000"/>
              </a:srgbClr>
            </a:solidFill>
            <a:ln w="15875">
              <a:solidFill>
                <a:srgbClr val="FF0000">
                  <a:alpha val="85000"/>
                </a:srgbClr>
              </a:solidFill>
            </a:ln>
            <a:effectLst/>
          </c:spPr>
          <c:invertIfNegative val="0"/>
          <c:cat>
            <c:numRef>
              <c:f>ANALYSE!$H$26:$H$55</c:f>
              <c:numCache>
                <c:formatCode>General</c:formatCode>
                <c:ptCount val="30"/>
                <c:pt idx="0" formatCode="mmm\-yy">
                  <c:v>43039</c:v>
                </c:pt>
                <c:pt idx="1">
                  <c:v>43069</c:v>
                </c:pt>
                <c:pt idx="2">
                  <c:v>43100</c:v>
                </c:pt>
                <c:pt idx="3">
                  <c:v>43131</c:v>
                </c:pt>
                <c:pt idx="4">
                  <c:v>43159</c:v>
                </c:pt>
                <c:pt idx="5">
                  <c:v>43190</c:v>
                </c:pt>
                <c:pt idx="6">
                  <c:v>43220</c:v>
                </c:pt>
                <c:pt idx="7">
                  <c:v>43251</c:v>
                </c:pt>
                <c:pt idx="8">
                  <c:v>43281</c:v>
                </c:pt>
                <c:pt idx="9">
                  <c:v>43312</c:v>
                </c:pt>
                <c:pt idx="10">
                  <c:v>43343</c:v>
                </c:pt>
                <c:pt idx="11">
                  <c:v>43373</c:v>
                </c:pt>
                <c:pt idx="12">
                  <c:v>43404</c:v>
                </c:pt>
                <c:pt idx="13">
                  <c:v>43434</c:v>
                </c:pt>
                <c:pt idx="14">
                  <c:v>43465</c:v>
                </c:pt>
                <c:pt idx="15">
                  <c:v>43496</c:v>
                </c:pt>
                <c:pt idx="16">
                  <c:v>43524</c:v>
                </c:pt>
                <c:pt idx="17">
                  <c:v>43555</c:v>
                </c:pt>
                <c:pt idx="18">
                  <c:v>43585</c:v>
                </c:pt>
                <c:pt idx="19">
                  <c:v>43616</c:v>
                </c:pt>
                <c:pt idx="20">
                  <c:v>43646</c:v>
                </c:pt>
                <c:pt idx="21">
                  <c:v>43677</c:v>
                </c:pt>
                <c:pt idx="22">
                  <c:v>43708</c:v>
                </c:pt>
                <c:pt idx="23" formatCode="mmm\-yy">
                  <c:v>43738</c:v>
                </c:pt>
                <c:pt idx="24" formatCode="mmm\-yy">
                  <c:v>43769</c:v>
                </c:pt>
                <c:pt idx="25" formatCode="mmm\-yy">
                  <c:v>43799</c:v>
                </c:pt>
                <c:pt idx="26" formatCode="mmm\-yy">
                  <c:v>43830</c:v>
                </c:pt>
                <c:pt idx="27" formatCode="mmm\-yy">
                  <c:v>43861</c:v>
                </c:pt>
                <c:pt idx="28" formatCode="mmm\-yy">
                  <c:v>43890</c:v>
                </c:pt>
                <c:pt idx="29" formatCode="mmm\-yy">
                  <c:v>43921</c:v>
                </c:pt>
              </c:numCache>
            </c:numRef>
          </c:cat>
          <c:val>
            <c:numRef>
              <c:f>ANALYSE!$M$26:$M$55</c:f>
              <c:numCache>
                <c:formatCode>_("€"* #,##0.00_);_("€"* \(#,##0.00\);_("€"* "-"??_);_(@_)</c:formatCode>
                <c:ptCount val="30"/>
                <c:pt idx="0">
                  <c:v>960</c:v>
                </c:pt>
                <c:pt idx="1">
                  <c:v>25825.45</c:v>
                </c:pt>
                <c:pt idx="2">
                  <c:v>46954.510000000009</c:v>
                </c:pt>
                <c:pt idx="3">
                  <c:v>39750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2DA-426E-8B9B-967091ADC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0145064"/>
        <c:axId val="520147688"/>
      </c:barChart>
      <c:catAx>
        <c:axId val="520145064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147688"/>
        <c:crosses val="autoZero"/>
        <c:auto val="1"/>
        <c:lblAlgn val="ctr"/>
        <c:lblOffset val="100"/>
        <c:noMultiLvlLbl val="1"/>
      </c:catAx>
      <c:valAx>
        <c:axId val="520147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14506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bg1">
                <a:lumMod val="65000"/>
                <a:alpha val="93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1" i="0" u="none" strike="noStrike" kern="1200" baseline="0">
                <a:solidFill>
                  <a:schemeClr val="bg1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INSERTION LIGNE</a:t>
          </a: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TRIE PAR</a:t>
          </a:r>
          <a:r>
            <a:rPr lang="fr-FR" sz="1100" b="1" baseline="0">
              <a:solidFill>
                <a:schemeClr val="bg1"/>
              </a:solidFill>
            </a:rPr>
            <a:t> DATE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163830</xdr:colOff>
      <xdr:row>24</xdr:row>
      <xdr:rowOff>30480</xdr:rowOff>
    </xdr:from>
    <xdr:to>
      <xdr:col>37</xdr:col>
      <xdr:colOff>152400</xdr:colOff>
      <xdr:row>45</xdr:row>
      <xdr:rowOff>144780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348ECED-1425-41E8-9A1C-23F291B3C9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33132</xdr:colOff>
      <xdr:row>0</xdr:row>
      <xdr:rowOff>64604</xdr:rowOff>
    </xdr:from>
    <xdr:to>
      <xdr:col>6</xdr:col>
      <xdr:colOff>271670</xdr:colOff>
      <xdr:row>1</xdr:row>
      <xdr:rowOff>112643</xdr:rowOff>
    </xdr:to>
    <xdr:sp macro="[0]!Actualiser_donnée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61ECF3E-3579-4FB1-AEEF-43478D224C04}"/>
            </a:ext>
          </a:extLst>
        </xdr:cNvPr>
        <xdr:cNvSpPr/>
      </xdr:nvSpPr>
      <xdr:spPr>
        <a:xfrm>
          <a:off x="2027584" y="64604"/>
          <a:ext cx="2080590" cy="372717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ACTUALISER</a:t>
          </a:r>
          <a:r>
            <a:rPr lang="fr-FR" sz="1200" b="1" baseline="0">
              <a:solidFill>
                <a:schemeClr val="bg1"/>
              </a:solidFill>
            </a:rPr>
            <a:t> LES DONNEES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579120</xdr:colOff>
      <xdr:row>1</xdr:row>
      <xdr:rowOff>45720</xdr:rowOff>
    </xdr:from>
    <xdr:to>
      <xdr:col>37</xdr:col>
      <xdr:colOff>114300</xdr:colOff>
      <xdr:row>23</xdr:row>
      <xdr:rowOff>77857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6EE8479-DD80-49C7-9C46-EEE8ECCFAB1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Jean-Paul" refreshedDate="43139.604846759263" createdVersion="6" refreshedVersion="6" minRefreshableVersion="3" recordCount="180" xr:uid="{00000000-000A-0000-FFFF-FFFF0C000000}">
  <cacheSource type="worksheet">
    <worksheetSource ref="B2:H182" sheet="BL - FACT"/>
  </cacheSource>
  <cacheFields count="7">
    <cacheField name="DATE" numFmtId="14">
      <sharedItems containsNonDate="0" containsDate="1" containsString="0" containsBlank="1" minDate="2017-10-31T00:00:00" maxDate="2018-01-31T00:00:00"/>
    </cacheField>
    <cacheField name="NUMERO BL" numFmtId="0">
      <sharedItems containsNonDate="0" containsString="0" containsBlank="1"/>
    </cacheField>
    <cacheField name="FOURNISSEUR" numFmtId="0">
      <sharedItems containsBlank="1" count="77">
        <s v="POINT P"/>
        <s v="ALTRAD"/>
        <s v="CHAUSSON"/>
        <s v="BERNARD PAGES"/>
        <s v="TERREFORT"/>
        <s v="GARONNAISE "/>
        <s v="PAC"/>
        <s v="KP1"/>
        <s v="DENJEAN"/>
        <s v="MEDIACO"/>
        <s v="GCA POMPAGE"/>
        <s v="MTP"/>
        <s v="KILOUTOU"/>
        <s v="MANDELLI"/>
        <s v="PRO ARMATURE"/>
        <s v="SUEZ"/>
        <s v="OTCE"/>
        <s v="ATP"/>
        <s v="EPIN SECURITE"/>
        <s v="PROARMATURE"/>
        <s v="MC2F"/>
        <s v="PLATEFORME"/>
        <s v="POP ART"/>
        <s v="REPROMAT"/>
        <s v="SOLLASE"/>
        <s v="SPAZEO"/>
        <s v="LOXAM"/>
        <s v="REGISERVICES"/>
        <s v="COLAS"/>
        <s v="SAISSAC"/>
        <s v="SCP CAZESUS - MURET"/>
        <m/>
        <s v="AAA" u="1"/>
        <s v="REVEL BOIS " u="1"/>
        <s v="CHATEAUD'EAU" u="1"/>
        <s v="PIERRE ALQUIER" u="1"/>
        <s v="SPIE" u="1"/>
        <s v="FAUROUX" u="1"/>
        <s v="TVS" u="1"/>
        <s v="RIV'AIR" u="1"/>
        <s v="BET-ICES-BTP" u="1"/>
        <s v="SABLIÈRES MALET" u="1"/>
        <s v="SAUGNAC" u="1"/>
        <s v="ETP" u="1"/>
        <s v="WURTH" u="1"/>
        <s v="CCL" u="1"/>
        <s v="MISTER MINIT" u="1"/>
        <s v="ALTARD COFFRAGE" u="1"/>
        <s v="AURIOL FRAPPE A FROID" u="1"/>
        <s v="MSO" u="1"/>
        <s v="PROMETAL" u="1"/>
        <s v="SBR" u="1"/>
        <s v="TERRES CUITES SAVÈS" u="1"/>
        <s v="A.CARRE" u="1"/>
        <s v="ALAIN SAISSAC" u="1"/>
        <s v="PMS" u="1"/>
        <s v="LMS" u="1"/>
        <s v="CM CIC LEASING" u="1"/>
        <s v="ANDUZE LOC SERVI" u="1"/>
        <s v="ENI RHONE ALPES" u="1"/>
        <s v="EDF" u="1"/>
        <s v="FRANCE MATÉRIAUX" u="1"/>
        <s v="MAISON DE LA PEINTURE" u="1"/>
        <s v="AUGE BERNARD" u="1"/>
        <s v="AXENVIRONNEMENT" u="1"/>
        <s v="ENHO" u="1"/>
        <s v="SMF" u="1"/>
        <s v="SHARP" u="1"/>
        <s v="MPA" u="1"/>
        <s v="CORUDO" u="1"/>
        <s v="AJS" u="1"/>
        <s v="COPEREX" u="1"/>
        <s v="SUEZ SRA" u="1"/>
        <s v="QUAGLIA METAL" u="1"/>
        <s v="PRODOMO" u="1"/>
        <s v="SDME" u="1"/>
        <s v="CAZENEUVE FACADES" u="1"/>
      </sharedItems>
    </cacheField>
    <cacheField name="DESIGNATION" numFmtId="0">
      <sharedItems containsBlank="1"/>
    </cacheField>
    <cacheField name="MONTANT" numFmtId="44">
      <sharedItems containsString="0" containsBlank="1" containsNumber="1" minValue="-17.809999999999999" maxValue="25587.9"/>
    </cacheField>
    <cacheField name="CODE TÂCHE" numFmtId="0">
      <sharedItems containsString="0" containsBlank="1" containsNumber="1" containsInteger="1" minValue="4" maxValue="13"/>
    </cacheField>
    <cacheField name="NUMERO 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Paul" refreshedDate="43139.620935416664" createdVersion="6" refreshedVersion="6" minRefreshableVersion="3" recordCount="180" xr:uid="{00000000-000A-0000-FFFF-FFFF08000000}">
  <cacheSource type="worksheet">
    <worksheetSource ref="B2:H182" sheet="BL - FACT"/>
  </cacheSource>
  <cacheFields count="9">
    <cacheField name="DATE" numFmtId="14">
      <sharedItems containsNonDate="0" containsDate="1" containsString="0" containsBlank="1" minDate="2017-10-31T00:00:00" maxDate="2018-01-31T00:00:00" count="40">
        <d v="2018-01-30T00:00:00"/>
        <d v="2018-01-23T00:00:00"/>
        <d v="2018-01-22T00:00:00"/>
        <d v="2018-01-19T00:00:00"/>
        <d v="2018-01-18T00:00:00"/>
        <d v="2018-01-17T00:00:00"/>
        <d v="2018-01-16T00:00:00"/>
        <d v="2018-01-15T00:00:00"/>
        <d v="2018-01-12T00:00:00"/>
        <d v="2018-01-11T00:00:00"/>
        <d v="2018-01-10T00:00:00"/>
        <d v="2018-01-09T00:00:00"/>
        <d v="2018-01-08T00:00:00"/>
        <d v="2018-01-05T00:00:00"/>
        <d v="2018-01-04T00:00:00"/>
        <d v="2018-01-03T00:00:00"/>
        <d v="2018-01-01T00:00:00"/>
        <d v="2017-12-31T00:00:00"/>
        <d v="2017-12-22T00:00:00"/>
        <d v="2017-12-21T00:00:00"/>
        <d v="2017-12-20T00:00:00"/>
        <d v="2017-12-19T00:00:00"/>
        <d v="2017-12-18T00:00:00"/>
        <d v="2017-12-15T00:00:00"/>
        <d v="2017-12-14T00:00:00"/>
        <d v="2017-12-12T00:00:00"/>
        <d v="2017-12-08T00:00:00"/>
        <d v="2017-12-07T00:00:00"/>
        <d v="2017-12-06T00:00:00"/>
        <d v="2017-12-05T00:00:00"/>
        <d v="2017-12-04T00:00:00"/>
        <d v="2017-11-30T00:00:00"/>
        <d v="2017-11-29T00:00:00"/>
        <d v="2017-11-24T00:00:00"/>
        <d v="2017-11-17T00:00:00"/>
        <d v="2017-11-14T00:00:00"/>
        <d v="2017-11-08T00:00:00"/>
        <d v="2017-11-06T00:00:00"/>
        <d v="2017-10-31T00:00:00"/>
        <m/>
      </sharedItems>
      <fieldGroup par="8" base="0">
        <rangePr groupBy="months" startDate="2017-10-31T00:00:00" endDate="2018-01-3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1/2018"/>
        </groupItems>
      </fieldGroup>
    </cacheField>
    <cacheField name="NUMERO BL" numFmtId="0">
      <sharedItems containsNonDate="0" containsString="0" containsBlank="1"/>
    </cacheField>
    <cacheField name="FOURNISSEUR" numFmtId="0">
      <sharedItems containsBlank="1"/>
    </cacheField>
    <cacheField name="DESIGNATION" numFmtId="0">
      <sharedItems containsBlank="1"/>
    </cacheField>
    <cacheField name="MONTANT" numFmtId="44">
      <sharedItems containsString="0" containsBlank="1" containsNumber="1" minValue="-17.809999999999999" maxValue="25587.9"/>
    </cacheField>
    <cacheField name="CODE TÂCHE" numFmtId="0">
      <sharedItems containsString="0" containsBlank="1" containsNumber="1" containsInteger="1" minValue="4" maxValue="13"/>
    </cacheField>
    <cacheField name="NUMERO FACTURE" numFmtId="0">
      <sharedItems containsNonDate="0" containsBlank="1" count="56">
        <m/>
        <s v="F-7591" u="1"/>
        <s v="F-4187" u="1"/>
        <s v="F-0457" u="1"/>
        <s v="F-0063" u="1"/>
        <s v="F-5393" u="1"/>
        <s v="F-1712" u="1"/>
        <s v="F-4973" u="1"/>
        <s v="F-1879" u="1"/>
        <s v="F" u="1"/>
        <s v="F-0160" u="1"/>
        <s v="F-2287" u="1"/>
        <s v="F-0577" u="1"/>
        <s v="F-7292" u="1"/>
        <s v="F-8051" u="1"/>
        <s v="F-1006" u="1"/>
        <s v="F-0941" u="1"/>
        <s v="F-5901" u="1"/>
        <s v="F-5674" u="1"/>
        <s v="F-5359" u="1"/>
        <s v="F-7364" u="1"/>
        <s v="F-6590" u="1"/>
        <s v="F-5964" u="1"/>
        <s v="F-6634" u="1"/>
        <s v="F-" u="1"/>
        <s v="F-8609" u="1"/>
        <s v="F-0479" u="1"/>
        <s v="F-2085" u="1"/>
        <s v="F-8573" u="1"/>
        <s v="F-7499" u="1"/>
        <s v="F-1439" u="1"/>
        <s v="F-4065" u="1"/>
        <s v="F-2803" u="1"/>
        <s v="F-0645" u="1"/>
        <s v="F-1211" u="1"/>
        <s v="F-5797" u="1"/>
        <s v="F-0668" u="1"/>
        <s v="F-0495" u="1"/>
        <s v="F-3150" u="1"/>
        <s v="F-3608" u="1"/>
        <s v="F-3041" u="1"/>
        <s v="F-0021" u="1"/>
        <s v="F-0498" u="1"/>
        <s v="F-8041" u="1"/>
        <s v="F-2242" u="1"/>
        <s v="F-9351" u="1"/>
        <s v="BL" u="1"/>
        <s v="F-7262" u="1"/>
        <s v="F-0458" u="1"/>
        <s v="F-1217" u="1"/>
        <s v="F-3217" u="1"/>
        <s v="F-6862" u="1"/>
        <s v="F-7547" u="1"/>
        <s v="F-8148" u="1"/>
        <s v="F-2039" u="1"/>
        <s v="F-0027" u="1"/>
      </sharedItems>
    </cacheField>
    <cacheField name="Trimestres" numFmtId="0" databaseField="0">
      <fieldGroup base="0">
        <rangePr groupBy="quarters" startDate="2017-10-31T00:00:00" endDate="2018-01-31T00:00:00"/>
        <groupItems count="6">
          <s v="&lt;31/10/2017"/>
          <s v="Trimestre1"/>
          <s v="Trimestre2"/>
          <s v="Trimestre3"/>
          <s v="Trimestre4"/>
          <s v="&gt;31/01/2018"/>
        </groupItems>
      </fieldGroup>
    </cacheField>
    <cacheField name="Années" numFmtId="0" databaseField="0">
      <fieldGroup base="0">
        <rangePr groupBy="years" startDate="2017-10-31T00:00:00" endDate="2018-01-31T00:00:00"/>
        <groupItems count="4">
          <s v="&lt;31/10/2017"/>
          <s v="2017"/>
          <s v="2018"/>
          <s v="&gt;31/01/2018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d v="2018-01-30T00:00:00"/>
    <m/>
    <x v="0"/>
    <s v="BL N°5459 + 5730 + 5784 + 5962 + 6023 "/>
    <n v="367.95"/>
    <n v="11"/>
    <m/>
  </r>
  <r>
    <d v="2018-01-23T00:00:00"/>
    <m/>
    <x v="1"/>
    <s v="étaiement de ???"/>
    <n v="500"/>
    <n v="13"/>
    <m/>
  </r>
  <r>
    <d v="2018-01-23T00:00:00"/>
    <m/>
    <x v="2"/>
    <s v="ciment + bois"/>
    <n v="1056.96"/>
    <n v="13"/>
    <m/>
  </r>
  <r>
    <d v="2018-01-23T00:00:00"/>
    <m/>
    <x v="2"/>
    <s v="vis"/>
    <n v="20.48"/>
    <n v="11"/>
    <m/>
  </r>
  <r>
    <d v="2018-01-23T00:00:00"/>
    <m/>
    <x v="3"/>
    <s v="tournevis"/>
    <n v="20.260000000000002"/>
    <n v="11"/>
    <m/>
  </r>
  <r>
    <d v="2018-01-22T00:00:00"/>
    <m/>
    <x v="2"/>
    <s v="manchons + coudes + etc"/>
    <n v="158.62"/>
    <n v="13"/>
    <m/>
  </r>
  <r>
    <d v="2018-01-22T00:00:00"/>
    <m/>
    <x v="4"/>
    <s v="mission G3 refaite aux Eurocodes"/>
    <n v="306"/>
    <n v="11"/>
    <m/>
  </r>
  <r>
    <d v="2018-01-19T00:00:00"/>
    <m/>
    <x v="2"/>
    <s v="réseaux "/>
    <n v="16.399999999999999"/>
    <n v="13"/>
    <m/>
  </r>
  <r>
    <d v="2018-01-19T00:00:00"/>
    <m/>
    <x v="5"/>
    <s v="Sit N°1 - pieux de fondation CDI"/>
    <n v="25587.9"/>
    <n v="13"/>
    <m/>
  </r>
  <r>
    <d v="2018-01-18T00:00:00"/>
    <m/>
    <x v="6"/>
    <s v="KP1 - hourdis béton + palette - Ht VS"/>
    <n v="10000"/>
    <n v="13"/>
    <m/>
  </r>
  <r>
    <d v="2018-01-18T00:00:00"/>
    <m/>
    <x v="7"/>
    <s v="188 poutrelles hourdis ht VS"/>
    <n v="12000"/>
    <n v="13"/>
    <m/>
  </r>
  <r>
    <d v="2018-01-17T00:00:00"/>
    <m/>
    <x v="0"/>
    <s v="BPE C 25/30 - 7,50 m3"/>
    <n v="825"/>
    <n v="13"/>
    <m/>
  </r>
  <r>
    <d v="2018-01-17T00:00:00"/>
    <m/>
    <x v="2"/>
    <s v="chevilles hilti + forets"/>
    <n v="34.119999999999997"/>
    <n v="13"/>
    <m/>
  </r>
  <r>
    <d v="2018-01-17T00:00:00"/>
    <m/>
    <x v="0"/>
    <s v="piquet et jalons"/>
    <n v="131.21"/>
    <n v="11"/>
    <m/>
  </r>
  <r>
    <d v="2018-01-16T00:00:00"/>
    <m/>
    <x v="6"/>
    <s v="KP1 - hourdis béton + palette - Ht VS"/>
    <n v="10000"/>
    <n v="13"/>
    <m/>
  </r>
  <r>
    <d v="2018-01-16T00:00:00"/>
    <m/>
    <x v="8"/>
    <s v="gravier 0/14 - 13,55 T"/>
    <n v="365.85"/>
    <n v="13"/>
    <m/>
  </r>
  <r>
    <d v="2018-01-16T00:00:00"/>
    <m/>
    <x v="2"/>
    <s v="fil attache, botte"/>
    <n v="35.76"/>
    <n v="13"/>
    <m/>
  </r>
  <r>
    <d v="2018-01-16T00:00:00"/>
    <m/>
    <x v="2"/>
    <s v="fil attache"/>
    <n v="-17.809999999999999"/>
    <n v="13"/>
    <m/>
  </r>
  <r>
    <d v="2018-01-16T00:00:00"/>
    <m/>
    <x v="0"/>
    <s v="fil de fer"/>
    <n v="12.9"/>
    <n v="11"/>
    <m/>
  </r>
  <r>
    <d v="2018-01-15T00:00:00"/>
    <m/>
    <x v="2"/>
    <s v="ciment en sac"/>
    <n v="276.36"/>
    <n v="13"/>
    <m/>
  </r>
  <r>
    <d v="2018-01-12T00:00:00"/>
    <m/>
    <x v="9"/>
    <s v="grue + chauffeur (9h)"/>
    <n v="900"/>
    <n v="13"/>
    <m/>
  </r>
  <r>
    <d v="2018-01-11T00:00:00"/>
    <m/>
    <x v="3"/>
    <s v="fourreau, manchon"/>
    <n v="50"/>
    <n v="13"/>
    <m/>
  </r>
  <r>
    <d v="2018-01-11T00:00:00"/>
    <m/>
    <x v="3"/>
    <s v="ruban, barre a mine, pince, gobelet"/>
    <n v="238.06"/>
    <n v="11"/>
    <m/>
  </r>
  <r>
    <d v="2018-01-11T00:00:00"/>
    <m/>
    <x v="0"/>
    <s v="béton 7,5 m3"/>
    <n v="675"/>
    <n v="13"/>
    <m/>
  </r>
  <r>
    <d v="2018-01-11T00:00:00"/>
    <m/>
    <x v="0"/>
    <s v="béton 7,5 m3"/>
    <n v="675"/>
    <n v="13"/>
    <m/>
  </r>
  <r>
    <d v="2018-01-11T00:00:00"/>
    <m/>
    <x v="10"/>
    <s v="LOC pompe"/>
    <n v="200"/>
    <n v="13"/>
    <m/>
  </r>
  <r>
    <d v="2018-01-10T00:00:00"/>
    <m/>
    <x v="9"/>
    <s v="Location PPM 50T pour longrines"/>
    <n v="1000"/>
    <n v="13"/>
    <m/>
  </r>
  <r>
    <d v="2018-01-10T00:00:00"/>
    <m/>
    <x v="11"/>
    <s v="tubes pvc pour réseaux + buses ciments pour lest banches"/>
    <n v="1308.68"/>
    <n v="13"/>
    <m/>
  </r>
  <r>
    <d v="2018-01-10T00:00:00"/>
    <m/>
    <x v="11"/>
    <s v="tube, culotte, coude"/>
    <n v="1293.74"/>
    <n v="13"/>
    <m/>
  </r>
  <r>
    <d v="2018-01-10T00:00:00"/>
    <m/>
    <x v="2"/>
    <s v="disque, cadenas, manchon"/>
    <n v="41.16"/>
    <n v="11"/>
    <m/>
  </r>
  <r>
    <d v="2018-01-09T00:00:00"/>
    <m/>
    <x v="0"/>
    <s v="béton 7,5 m3"/>
    <n v="675"/>
    <n v="13"/>
    <m/>
  </r>
  <r>
    <d v="2018-01-09T00:00:00"/>
    <m/>
    <x v="0"/>
    <s v="béton 7,5 m3"/>
    <n v="675"/>
    <n v="13"/>
    <m/>
  </r>
  <r>
    <d v="2018-01-09T00:00:00"/>
    <m/>
    <x v="0"/>
    <s v="béton 3 m3"/>
    <n v="270"/>
    <n v="13"/>
    <m/>
  </r>
  <r>
    <d v="2018-01-09T00:00:00"/>
    <m/>
    <x v="10"/>
    <s v="loc pompage"/>
    <n v="200"/>
    <n v="13"/>
    <m/>
  </r>
  <r>
    <d v="2018-01-09T00:00:00"/>
    <m/>
    <x v="2"/>
    <s v="sapin, cp film, sapin, liteau"/>
    <n v="1438.44"/>
    <n v="13"/>
    <m/>
  </r>
  <r>
    <d v="2018-01-09T00:00:00"/>
    <m/>
    <x v="2"/>
    <s v="buse puit"/>
    <n v="88.7"/>
    <n v="13"/>
    <m/>
  </r>
  <r>
    <d v="2018-01-09T00:00:00"/>
    <m/>
    <x v="7"/>
    <s v="longrines, réhausses"/>
    <n v="5000"/>
    <n v="13"/>
    <m/>
  </r>
  <r>
    <d v="2018-01-08T00:00:00"/>
    <m/>
    <x v="12"/>
    <s v="LOC gaine, pompe, tuyau"/>
    <n v="250"/>
    <n v="11"/>
    <m/>
  </r>
  <r>
    <d v="2018-01-08T00:00:00"/>
    <m/>
    <x v="2"/>
    <s v="traceur, pelle, regle, fil"/>
    <n v="79.06"/>
    <n v="13"/>
    <m/>
  </r>
  <r>
    <d v="2018-01-08T00:00:00"/>
    <m/>
    <x v="7"/>
    <s v="longrines, réhausses"/>
    <n v="2500"/>
    <n v="13"/>
    <m/>
  </r>
  <r>
    <d v="2018-01-05T00:00:00"/>
    <m/>
    <x v="0"/>
    <s v="béton 7,5 m3"/>
    <n v="675"/>
    <n v="13"/>
    <m/>
  </r>
  <r>
    <d v="2018-01-05T00:00:00"/>
    <m/>
    <x v="0"/>
    <s v="béton 7,5 m3"/>
    <n v="675"/>
    <n v="13"/>
    <m/>
  </r>
  <r>
    <d v="2018-01-05T00:00:00"/>
    <m/>
    <x v="2"/>
    <s v="fiche, cordeau, griffe, cadenas"/>
    <n v="43.3"/>
    <n v="11"/>
    <m/>
  </r>
  <r>
    <d v="2018-01-05T00:00:00"/>
    <m/>
    <x v="13"/>
    <s v="cale, cale"/>
    <n v="167.31"/>
    <n v="11"/>
    <m/>
  </r>
  <r>
    <d v="2018-01-04T00:00:00"/>
    <m/>
    <x v="14"/>
    <s v="armature 1,023 T"/>
    <n v="1125.3000000000002"/>
    <n v="13"/>
    <m/>
  </r>
  <r>
    <d v="2018-01-03T00:00:00"/>
    <m/>
    <x v="0"/>
    <s v="pioche, manche, gaine"/>
    <n v="53.04"/>
    <n v="11"/>
    <m/>
  </r>
  <r>
    <d v="2018-01-01T00:00:00"/>
    <m/>
    <x v="15"/>
    <s v="??? Nettoyage balayeuse sur route"/>
    <n v="500"/>
    <n v="11"/>
    <m/>
  </r>
  <r>
    <d v="2017-12-31T00:00:00"/>
    <m/>
    <x v="16"/>
    <s v="EXE acompte n°2"/>
    <n v="8160"/>
    <n v="11"/>
    <m/>
  </r>
  <r>
    <d v="2017-12-31T00:00:00"/>
    <m/>
    <x v="0"/>
    <s v="complément f-0941"/>
    <n v="62.019999999999996"/>
    <n v="13"/>
    <m/>
  </r>
  <r>
    <d v="2017-12-31T00:00:00"/>
    <m/>
    <x v="0"/>
    <s v="piquet"/>
    <n v="106.8"/>
    <n v="13"/>
    <m/>
  </r>
  <r>
    <d v="2017-12-31T00:00:00"/>
    <m/>
    <x v="0"/>
    <s v="complément f-5393"/>
    <n v="48.12"/>
    <n v="13"/>
    <m/>
  </r>
  <r>
    <d v="2017-12-31T00:00:00"/>
    <m/>
    <x v="17"/>
    <s v="complément f-5797"/>
    <n v="1980.25"/>
    <n v="13"/>
    <m/>
  </r>
  <r>
    <d v="2017-12-31T00:00:00"/>
    <m/>
    <x v="18"/>
    <s v="sécurité 2 jours"/>
    <n v="1276"/>
    <n v="4"/>
    <m/>
  </r>
  <r>
    <d v="2017-12-22T00:00:00"/>
    <m/>
    <x v="19"/>
    <s v="complément facture 1712"/>
    <n v="553.62"/>
    <n v="13"/>
    <m/>
  </r>
  <r>
    <d v="2017-12-22T00:00:00"/>
    <m/>
    <x v="12"/>
    <s v="LOC pelleteuse"/>
    <n v="921.42"/>
    <n v="11"/>
    <m/>
  </r>
  <r>
    <d v="2017-12-22T00:00:00"/>
    <m/>
    <x v="12"/>
    <s v="LOC pelleteuse"/>
    <n v="652.12"/>
    <n v="11"/>
    <m/>
  </r>
  <r>
    <d v="2017-12-21T00:00:00"/>
    <m/>
    <x v="20"/>
    <s v="instal élec chantier"/>
    <n v="12700"/>
    <n v="11"/>
    <m/>
  </r>
  <r>
    <d v="2017-12-21T00:00:00"/>
    <m/>
    <x v="4"/>
    <s v="mission g3 géotech"/>
    <n v="550"/>
    <n v="11"/>
    <m/>
  </r>
  <r>
    <d v="2017-12-20T00:00:00"/>
    <m/>
    <x v="17"/>
    <m/>
    <n v="385"/>
    <n v="13"/>
    <m/>
  </r>
  <r>
    <d v="2017-12-19T00:00:00"/>
    <m/>
    <x v="0"/>
    <s v="béton 7,5 m3"/>
    <n v="618.83999999999992"/>
    <n v="11"/>
    <m/>
  </r>
  <r>
    <d v="2017-12-19T00:00:00"/>
    <m/>
    <x v="0"/>
    <s v="béton 3,5 m3"/>
    <n v="356.79999999999995"/>
    <n v="11"/>
    <m/>
  </r>
  <r>
    <d v="2017-12-19T00:00:00"/>
    <m/>
    <x v="17"/>
    <s v="deblais"/>
    <n v="1155"/>
    <n v="13"/>
    <m/>
  </r>
  <r>
    <d v="2017-12-19T00:00:00"/>
    <m/>
    <x v="17"/>
    <s v="terre, 4 tours"/>
    <n v="520"/>
    <n v="13"/>
    <m/>
  </r>
  <r>
    <d v="2017-12-18T00:00:00"/>
    <m/>
    <x v="17"/>
    <s v="trnasport 5 tours"/>
    <n v="520"/>
    <n v="13"/>
    <m/>
  </r>
  <r>
    <d v="2017-12-18T00:00:00"/>
    <m/>
    <x v="17"/>
    <s v="deblais"/>
    <n v="385"/>
    <n v="13"/>
    <m/>
  </r>
  <r>
    <d v="2017-12-15T00:00:00"/>
    <m/>
    <x v="21"/>
    <s v="ruban, cadenas, lunette, raccord"/>
    <n v="141.28"/>
    <n v="11"/>
    <m/>
  </r>
  <r>
    <d v="2017-12-15T00:00:00"/>
    <m/>
    <x v="17"/>
    <s v="terre, 1 tour"/>
    <n v="260"/>
    <n v="13"/>
    <m/>
  </r>
  <r>
    <d v="2017-12-15T00:00:00"/>
    <m/>
    <x v="13"/>
    <s v="signal acier, bande magnet"/>
    <n v="128.5"/>
    <n v="11"/>
    <m/>
  </r>
  <r>
    <d v="2017-12-14T00:00:00"/>
    <m/>
    <x v="19"/>
    <s v="armatures fondation (2,825 T)"/>
    <n v="2797.57"/>
    <n v="13"/>
    <m/>
  </r>
  <r>
    <d v="2017-12-14T00:00:00"/>
    <m/>
    <x v="17"/>
    <s v="terre, 5 tours"/>
    <n v="520"/>
    <n v="13"/>
    <m/>
  </r>
  <r>
    <d v="2017-12-14T00:00:00"/>
    <m/>
    <x v="13"/>
    <s v="tuyau, bouchon, novoform"/>
    <n v="1095.1400000000001"/>
    <n v="13"/>
    <m/>
  </r>
  <r>
    <d v="2017-12-12T00:00:00"/>
    <m/>
    <x v="0"/>
    <s v="robinet, raccord, piquet"/>
    <n v="36.75"/>
    <n v="11"/>
    <m/>
  </r>
  <r>
    <d v="2017-12-08T00:00:00"/>
    <m/>
    <x v="22"/>
    <s v="panneau alu "/>
    <n v="528"/>
    <n v="11"/>
    <m/>
  </r>
  <r>
    <d v="2017-12-07T00:00:00"/>
    <m/>
    <x v="0"/>
    <s v="rond a béton, cordeau"/>
    <n v="55.86"/>
    <n v="13"/>
    <m/>
  </r>
  <r>
    <d v="2017-12-06T00:00:00"/>
    <m/>
    <x v="23"/>
    <s v="impression dossier"/>
    <n v="360"/>
    <n v="11"/>
    <m/>
  </r>
  <r>
    <d v="2017-12-06T00:00:00"/>
    <m/>
    <x v="0"/>
    <s v="gant, traceur, piquet"/>
    <n v="50.62"/>
    <n v="11"/>
    <m/>
  </r>
  <r>
    <d v="2017-12-05T00:00:00"/>
    <m/>
    <x v="16"/>
    <s v="Honoraires du BET (48 000 € ht)"/>
    <n v="9600"/>
    <n v="11"/>
    <m/>
  </r>
  <r>
    <d v="2017-12-04T00:00:00"/>
    <m/>
    <x v="0"/>
    <s v="volige sapin"/>
    <n v="150"/>
    <n v="11"/>
    <m/>
  </r>
  <r>
    <d v="2017-12-04T00:00:00"/>
    <m/>
    <x v="0"/>
    <s v="piquet implantation"/>
    <n v="106.8"/>
    <n v="11"/>
    <m/>
  </r>
  <r>
    <d v="2017-12-04T00:00:00"/>
    <m/>
    <x v="24"/>
    <s v="theodolite, trepied"/>
    <n v="173"/>
    <n v="11"/>
    <m/>
  </r>
  <r>
    <d v="2017-11-30T00:00:00"/>
    <m/>
    <x v="25"/>
    <s v="location base vie NOV 2017"/>
    <n v="1884.59"/>
    <n v="11"/>
    <m/>
  </r>
  <r>
    <d v="2017-11-30T00:00:00"/>
    <m/>
    <x v="26"/>
    <s v="loc chariot elevateur 7 M"/>
    <n v="541.89"/>
    <n v="13"/>
    <m/>
  </r>
  <r>
    <d v="2017-11-30T00:00:00"/>
    <m/>
    <x v="27"/>
    <s v="transport matériel BL N°7928+7724+7728+7731"/>
    <n v="1005"/>
    <n v="11"/>
    <m/>
  </r>
  <r>
    <d v="2017-11-30T00:00:00"/>
    <m/>
    <x v="3"/>
    <s v="BL N°2238+5064+9576+0514+3039"/>
    <n v="836.03"/>
    <n v="12"/>
    <m/>
  </r>
  <r>
    <d v="2017-11-29T00:00:00"/>
    <m/>
    <x v="28"/>
    <s v="travaux pour réalisation de la plateforme devant CDI"/>
    <n v="18743.2"/>
    <n v="11"/>
    <m/>
  </r>
  <r>
    <d v="2017-11-24T00:00:00"/>
    <m/>
    <x v="29"/>
    <s v="terrassement du 23/10 et 26+16/11 (sondages)"/>
    <n v="500"/>
    <n v="11"/>
    <m/>
  </r>
  <r>
    <d v="2017-11-17T00:00:00"/>
    <m/>
    <x v="15"/>
    <s v="curage canalisation"/>
    <n v="150"/>
    <n v="11"/>
    <m/>
  </r>
  <r>
    <d v="2017-11-14T00:00:00"/>
    <m/>
    <x v="12"/>
    <s v="loc pelleteuse + BRH"/>
    <n v="421.74"/>
    <n v="13"/>
    <m/>
  </r>
  <r>
    <d v="2017-11-08T00:00:00"/>
    <m/>
    <x v="25"/>
    <s v="Base vie - transport + montage"/>
    <n v="1443"/>
    <n v="11"/>
    <m/>
  </r>
  <r>
    <d v="2017-11-06T00:00:00"/>
    <m/>
    <x v="30"/>
    <s v="Constat d'huissier avant travaux"/>
    <n v="300"/>
    <n v="11"/>
    <m/>
  </r>
  <r>
    <d v="2017-10-31T00:00:00"/>
    <m/>
    <x v="27"/>
    <s v="BENNE DIB + GRILLES + CONTAINERS"/>
    <n v="960"/>
    <n v="11"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x v="0"/>
    <m/>
    <s v="POINT P"/>
    <s v="BL N°5459 + 5730 + 5784 + 5962 + 6023 "/>
    <n v="367.95"/>
    <n v="11"/>
    <x v="0"/>
  </r>
  <r>
    <x v="1"/>
    <m/>
    <s v="ALTRAD"/>
    <s v="étaiement de ???"/>
    <n v="500"/>
    <n v="13"/>
    <x v="0"/>
  </r>
  <r>
    <x v="1"/>
    <m/>
    <s v="CHAUSSON"/>
    <s v="ciment + bois"/>
    <n v="1056.96"/>
    <n v="13"/>
    <x v="0"/>
  </r>
  <r>
    <x v="1"/>
    <m/>
    <s v="CHAUSSON"/>
    <s v="vis"/>
    <n v="20.48"/>
    <n v="11"/>
    <x v="0"/>
  </r>
  <r>
    <x v="1"/>
    <m/>
    <s v="BERNARD PAGES"/>
    <s v="tournevis"/>
    <n v="20.260000000000002"/>
    <n v="11"/>
    <x v="0"/>
  </r>
  <r>
    <x v="2"/>
    <m/>
    <s v="CHAUSSON"/>
    <s v="manchons + coudes + etc"/>
    <n v="158.62"/>
    <n v="13"/>
    <x v="0"/>
  </r>
  <r>
    <x v="2"/>
    <m/>
    <s v="TERREFORT"/>
    <s v="mission G3 refaite aux Eurocodes"/>
    <n v="306"/>
    <n v="11"/>
    <x v="0"/>
  </r>
  <r>
    <x v="3"/>
    <m/>
    <s v="CHAUSSON"/>
    <s v="réseaux "/>
    <n v="16.399999999999999"/>
    <n v="13"/>
    <x v="0"/>
  </r>
  <r>
    <x v="3"/>
    <m/>
    <s v="GARONNAISE "/>
    <s v="Sit N°1 - pieux de fondation CDI"/>
    <n v="25587.9"/>
    <n v="13"/>
    <x v="0"/>
  </r>
  <r>
    <x v="4"/>
    <m/>
    <s v="PAC"/>
    <s v="KP1 - hourdis béton + palette - Ht VS"/>
    <n v="10000"/>
    <n v="13"/>
    <x v="0"/>
  </r>
  <r>
    <x v="4"/>
    <m/>
    <s v="KP1"/>
    <s v="188 poutrelles hourdis ht VS"/>
    <n v="12000"/>
    <n v="13"/>
    <x v="0"/>
  </r>
  <r>
    <x v="5"/>
    <m/>
    <s v="POINT P"/>
    <s v="BPE C 25/30 - 7,50 m3"/>
    <n v="825"/>
    <n v="13"/>
    <x v="0"/>
  </r>
  <r>
    <x v="5"/>
    <m/>
    <s v="CHAUSSON"/>
    <s v="chevilles hilti + forets"/>
    <n v="34.119999999999997"/>
    <n v="13"/>
    <x v="0"/>
  </r>
  <r>
    <x v="5"/>
    <m/>
    <s v="POINT P"/>
    <s v="piquet et jalons"/>
    <n v="131.21"/>
    <n v="11"/>
    <x v="0"/>
  </r>
  <r>
    <x v="6"/>
    <m/>
    <s v="PAC"/>
    <s v="KP1 - hourdis béton + palette - Ht VS"/>
    <n v="10000"/>
    <n v="13"/>
    <x v="0"/>
  </r>
  <r>
    <x v="6"/>
    <m/>
    <s v="DENJEAN"/>
    <s v="gravier 0/14 - 13,55 T"/>
    <n v="365.85"/>
    <n v="13"/>
    <x v="0"/>
  </r>
  <r>
    <x v="6"/>
    <m/>
    <s v="CHAUSSON"/>
    <s v="fil attache, botte"/>
    <n v="35.76"/>
    <n v="13"/>
    <x v="0"/>
  </r>
  <r>
    <x v="6"/>
    <m/>
    <s v="CHAUSSON"/>
    <s v="fil attache"/>
    <n v="-17.809999999999999"/>
    <n v="13"/>
    <x v="0"/>
  </r>
  <r>
    <x v="6"/>
    <m/>
    <s v="POINT P"/>
    <s v="fil de fer"/>
    <n v="12.9"/>
    <n v="11"/>
    <x v="0"/>
  </r>
  <r>
    <x v="7"/>
    <m/>
    <s v="CHAUSSON"/>
    <s v="ciment en sac"/>
    <n v="276.36"/>
    <n v="13"/>
    <x v="0"/>
  </r>
  <r>
    <x v="8"/>
    <m/>
    <s v="MEDIACO"/>
    <s v="grue + chauffeur (9h)"/>
    <n v="900"/>
    <n v="13"/>
    <x v="0"/>
  </r>
  <r>
    <x v="9"/>
    <m/>
    <s v="BERNARD PAGES"/>
    <s v="fourreau, manchon"/>
    <n v="50"/>
    <n v="13"/>
    <x v="0"/>
  </r>
  <r>
    <x v="9"/>
    <m/>
    <s v="BERNARD PAGES"/>
    <s v="ruban, barre a mine, pince, gobelet"/>
    <n v="238.06"/>
    <n v="11"/>
    <x v="0"/>
  </r>
  <r>
    <x v="9"/>
    <m/>
    <s v="POINT P"/>
    <s v="béton 7,5 m3"/>
    <n v="675"/>
    <n v="13"/>
    <x v="0"/>
  </r>
  <r>
    <x v="9"/>
    <m/>
    <s v="POINT P"/>
    <s v="béton 7,5 m3"/>
    <n v="675"/>
    <n v="13"/>
    <x v="0"/>
  </r>
  <r>
    <x v="9"/>
    <m/>
    <s v="GCA POMPAGE"/>
    <s v="LOC pompe"/>
    <n v="200"/>
    <n v="13"/>
    <x v="0"/>
  </r>
  <r>
    <x v="10"/>
    <m/>
    <s v="MEDIACO"/>
    <s v="Location PPM 50T pour longrines"/>
    <n v="1000"/>
    <n v="13"/>
    <x v="0"/>
  </r>
  <r>
    <x v="10"/>
    <m/>
    <s v="MTP"/>
    <s v="tubes pvc pour réseaux + buses ciments pour lest banches"/>
    <n v="1308.68"/>
    <n v="13"/>
    <x v="0"/>
  </r>
  <r>
    <x v="10"/>
    <m/>
    <s v="MTP"/>
    <s v="tube, culotte, coude"/>
    <n v="1293.74"/>
    <n v="13"/>
    <x v="0"/>
  </r>
  <r>
    <x v="10"/>
    <m/>
    <s v="CHAUSSON"/>
    <s v="disque, cadenas, manchon"/>
    <n v="41.16"/>
    <n v="11"/>
    <x v="0"/>
  </r>
  <r>
    <x v="11"/>
    <m/>
    <s v="POINT P"/>
    <s v="béton 7,5 m3"/>
    <n v="675"/>
    <n v="13"/>
    <x v="0"/>
  </r>
  <r>
    <x v="11"/>
    <m/>
    <s v="POINT P"/>
    <s v="béton 7,5 m3"/>
    <n v="675"/>
    <n v="13"/>
    <x v="0"/>
  </r>
  <r>
    <x v="11"/>
    <m/>
    <s v="POINT P"/>
    <s v="béton 3 m3"/>
    <n v="270"/>
    <n v="13"/>
    <x v="0"/>
  </r>
  <r>
    <x v="11"/>
    <m/>
    <s v="GCA POMPAGE"/>
    <s v="loc pompage"/>
    <n v="200"/>
    <n v="13"/>
    <x v="0"/>
  </r>
  <r>
    <x v="11"/>
    <m/>
    <s v="CHAUSSON"/>
    <s v="sapin, cp film, sapin, liteau"/>
    <n v="1438.44"/>
    <n v="13"/>
    <x v="0"/>
  </r>
  <r>
    <x v="11"/>
    <m/>
    <s v="CHAUSSON"/>
    <s v="buse puit"/>
    <n v="88.7"/>
    <n v="13"/>
    <x v="0"/>
  </r>
  <r>
    <x v="11"/>
    <m/>
    <s v="KP1"/>
    <s v="longrines, réhausses"/>
    <n v="5000"/>
    <n v="13"/>
    <x v="0"/>
  </r>
  <r>
    <x v="12"/>
    <m/>
    <s v="KILOUTOU"/>
    <s v="LOC gaine, pompe, tuyau"/>
    <n v="250"/>
    <n v="11"/>
    <x v="0"/>
  </r>
  <r>
    <x v="12"/>
    <m/>
    <s v="CHAUSSON"/>
    <s v="traceur, pelle, regle, fil"/>
    <n v="79.06"/>
    <n v="13"/>
    <x v="0"/>
  </r>
  <r>
    <x v="12"/>
    <m/>
    <s v="KP1"/>
    <s v="longrines, réhausses"/>
    <n v="2500"/>
    <n v="13"/>
    <x v="0"/>
  </r>
  <r>
    <x v="13"/>
    <m/>
    <s v="POINT P"/>
    <s v="béton 7,5 m3"/>
    <n v="675"/>
    <n v="13"/>
    <x v="0"/>
  </r>
  <r>
    <x v="13"/>
    <m/>
    <s v="POINT P"/>
    <s v="béton 7,5 m3"/>
    <n v="675"/>
    <n v="13"/>
    <x v="0"/>
  </r>
  <r>
    <x v="13"/>
    <m/>
    <s v="CHAUSSON"/>
    <s v="fiche, cordeau, griffe, cadenas"/>
    <n v="43.3"/>
    <n v="11"/>
    <x v="0"/>
  </r>
  <r>
    <x v="13"/>
    <m/>
    <s v="MANDELLI"/>
    <s v="cale, cale"/>
    <n v="167.31"/>
    <n v="11"/>
    <x v="0"/>
  </r>
  <r>
    <x v="14"/>
    <m/>
    <s v="PRO ARMATURE"/>
    <s v="armature 1,023 T"/>
    <n v="1125.3000000000002"/>
    <n v="13"/>
    <x v="0"/>
  </r>
  <r>
    <x v="15"/>
    <m/>
    <s v="POINT P"/>
    <s v="pioche, manche, gaine"/>
    <n v="53.04"/>
    <n v="11"/>
    <x v="0"/>
  </r>
  <r>
    <x v="16"/>
    <m/>
    <s v="SUEZ"/>
    <s v="??? Nettoyage balayeuse sur route"/>
    <n v="500"/>
    <n v="11"/>
    <x v="0"/>
  </r>
  <r>
    <x v="17"/>
    <m/>
    <s v="OTCE"/>
    <s v="EXE acompte n°2"/>
    <n v="8160"/>
    <n v="11"/>
    <x v="0"/>
  </r>
  <r>
    <x v="17"/>
    <m/>
    <s v="POINT P"/>
    <s v="complément f-0941"/>
    <n v="62.019999999999996"/>
    <n v="13"/>
    <x v="0"/>
  </r>
  <r>
    <x v="17"/>
    <m/>
    <s v="POINT P"/>
    <s v="piquet"/>
    <n v="106.8"/>
    <n v="13"/>
    <x v="0"/>
  </r>
  <r>
    <x v="17"/>
    <m/>
    <s v="POINT P"/>
    <s v="complément f-5393"/>
    <n v="48.12"/>
    <n v="13"/>
    <x v="0"/>
  </r>
  <r>
    <x v="17"/>
    <m/>
    <s v="ATP"/>
    <s v="complément f-5797"/>
    <n v="1980.25"/>
    <n v="13"/>
    <x v="0"/>
  </r>
  <r>
    <x v="17"/>
    <m/>
    <s v="EPIN SECURITE"/>
    <s v="sécurité 2 jours"/>
    <n v="1276"/>
    <n v="4"/>
    <x v="0"/>
  </r>
  <r>
    <x v="18"/>
    <m/>
    <s v="PROARMATURE"/>
    <s v="complément facture 1712"/>
    <n v="553.62"/>
    <n v="13"/>
    <x v="0"/>
  </r>
  <r>
    <x v="18"/>
    <m/>
    <s v="KILOUTOU"/>
    <s v="LOC pelleteuse"/>
    <n v="921.42"/>
    <n v="11"/>
    <x v="0"/>
  </r>
  <r>
    <x v="18"/>
    <m/>
    <s v="KILOUTOU"/>
    <s v="LOC pelleteuse"/>
    <n v="652.12"/>
    <n v="11"/>
    <x v="0"/>
  </r>
  <r>
    <x v="19"/>
    <m/>
    <s v="MC2F"/>
    <s v="instal élec chantier"/>
    <n v="12700"/>
    <n v="11"/>
    <x v="0"/>
  </r>
  <r>
    <x v="19"/>
    <m/>
    <s v="TERREFORT"/>
    <s v="mission g3 géotech"/>
    <n v="550"/>
    <n v="11"/>
    <x v="0"/>
  </r>
  <r>
    <x v="20"/>
    <m/>
    <s v="ATP"/>
    <m/>
    <n v="385"/>
    <n v="13"/>
    <x v="0"/>
  </r>
  <r>
    <x v="21"/>
    <m/>
    <s v="POINT P"/>
    <s v="béton 7,5 m3"/>
    <n v="618.83999999999992"/>
    <n v="11"/>
    <x v="0"/>
  </r>
  <r>
    <x v="21"/>
    <m/>
    <s v="POINT P"/>
    <s v="béton 3,5 m3"/>
    <n v="356.79999999999995"/>
    <n v="11"/>
    <x v="0"/>
  </r>
  <r>
    <x v="21"/>
    <m/>
    <s v="ATP"/>
    <s v="deblais"/>
    <n v="1155"/>
    <n v="13"/>
    <x v="0"/>
  </r>
  <r>
    <x v="21"/>
    <m/>
    <s v="ATP"/>
    <s v="terre, 4 tours"/>
    <n v="520"/>
    <n v="13"/>
    <x v="0"/>
  </r>
  <r>
    <x v="22"/>
    <m/>
    <s v="ATP"/>
    <s v="trnasport 5 tours"/>
    <n v="520"/>
    <n v="13"/>
    <x v="0"/>
  </r>
  <r>
    <x v="22"/>
    <m/>
    <s v="ATP"/>
    <s v="deblais"/>
    <n v="385"/>
    <n v="13"/>
    <x v="0"/>
  </r>
  <r>
    <x v="23"/>
    <m/>
    <s v="PLATEFORME"/>
    <s v="ruban, cadenas, lunette, raccord"/>
    <n v="141.28"/>
    <n v="11"/>
    <x v="0"/>
  </r>
  <r>
    <x v="23"/>
    <m/>
    <s v="ATP"/>
    <s v="terre, 1 tour"/>
    <n v="260"/>
    <n v="13"/>
    <x v="0"/>
  </r>
  <r>
    <x v="23"/>
    <m/>
    <s v="MANDELLI"/>
    <s v="signal acier, bande magnet"/>
    <n v="128.5"/>
    <n v="11"/>
    <x v="0"/>
  </r>
  <r>
    <x v="24"/>
    <m/>
    <s v="PROARMATURE"/>
    <s v="armatures fondation (2,825 T)"/>
    <n v="2797.57"/>
    <n v="13"/>
    <x v="0"/>
  </r>
  <r>
    <x v="24"/>
    <m/>
    <s v="ATP"/>
    <s v="terre, 5 tours"/>
    <n v="520"/>
    <n v="13"/>
    <x v="0"/>
  </r>
  <r>
    <x v="24"/>
    <m/>
    <s v="MANDELLI"/>
    <s v="tuyau, bouchon, novoform"/>
    <n v="1095.1400000000001"/>
    <n v="13"/>
    <x v="0"/>
  </r>
  <r>
    <x v="25"/>
    <m/>
    <s v="POINT P"/>
    <s v="robinet, raccord, piquet"/>
    <n v="36.75"/>
    <n v="11"/>
    <x v="0"/>
  </r>
  <r>
    <x v="26"/>
    <m/>
    <s v="POP ART"/>
    <s v="panneau alu "/>
    <n v="528"/>
    <n v="11"/>
    <x v="0"/>
  </r>
  <r>
    <x v="27"/>
    <m/>
    <s v="POINT P"/>
    <s v="rond a béton, cordeau"/>
    <n v="55.86"/>
    <n v="13"/>
    <x v="0"/>
  </r>
  <r>
    <x v="28"/>
    <m/>
    <s v="REPROMAT"/>
    <s v="impression dossier"/>
    <n v="360"/>
    <n v="11"/>
    <x v="0"/>
  </r>
  <r>
    <x v="28"/>
    <m/>
    <s v="POINT P"/>
    <s v="gant, traceur, piquet"/>
    <n v="50.62"/>
    <n v="11"/>
    <x v="0"/>
  </r>
  <r>
    <x v="29"/>
    <m/>
    <s v="OTCE"/>
    <s v="Honoraires du BET (48 000 € ht)"/>
    <n v="9600"/>
    <n v="11"/>
    <x v="0"/>
  </r>
  <r>
    <x v="30"/>
    <m/>
    <s v="POINT P"/>
    <s v="volige sapin"/>
    <n v="150"/>
    <n v="11"/>
    <x v="0"/>
  </r>
  <r>
    <x v="30"/>
    <m/>
    <s v="POINT P"/>
    <s v="piquet implantation"/>
    <n v="106.8"/>
    <n v="11"/>
    <x v="0"/>
  </r>
  <r>
    <x v="30"/>
    <m/>
    <s v="SOLLASE"/>
    <s v="theodolite, trepied"/>
    <n v="173"/>
    <n v="11"/>
    <x v="0"/>
  </r>
  <r>
    <x v="31"/>
    <m/>
    <s v="SPAZEO"/>
    <s v="location base vie NOV 2017"/>
    <n v="1884.59"/>
    <n v="11"/>
    <x v="0"/>
  </r>
  <r>
    <x v="31"/>
    <m/>
    <s v="LOXAM"/>
    <s v="loc chariot elevateur 7 M"/>
    <n v="541.89"/>
    <n v="13"/>
    <x v="0"/>
  </r>
  <r>
    <x v="31"/>
    <m/>
    <s v="REGISERVICES"/>
    <s v="transport matériel BL N°7928+7724+7728+7731"/>
    <n v="1005"/>
    <n v="11"/>
    <x v="0"/>
  </r>
  <r>
    <x v="31"/>
    <m/>
    <s v="BERNARD PAGES"/>
    <s v="BL N°2238+5064+9576+0514+3039"/>
    <n v="836.03"/>
    <n v="12"/>
    <x v="0"/>
  </r>
  <r>
    <x v="32"/>
    <m/>
    <s v="COLAS"/>
    <s v="travaux pour réalisation de la plateforme devant CDI"/>
    <n v="18743.2"/>
    <n v="11"/>
    <x v="0"/>
  </r>
  <r>
    <x v="33"/>
    <m/>
    <s v="SAISSAC"/>
    <s v="terrassement du 23/10 et 26+16/11 (sondages)"/>
    <n v="500"/>
    <n v="11"/>
    <x v="0"/>
  </r>
  <r>
    <x v="34"/>
    <m/>
    <s v="SUEZ"/>
    <s v="curage canalisation"/>
    <n v="150"/>
    <n v="11"/>
    <x v="0"/>
  </r>
  <r>
    <x v="35"/>
    <m/>
    <s v="KILOUTOU"/>
    <s v="loc pelleteuse + BRH"/>
    <n v="421.74"/>
    <n v="13"/>
    <x v="0"/>
  </r>
  <r>
    <x v="36"/>
    <m/>
    <s v="SPAZEO"/>
    <s v="Base vie - transport + montage"/>
    <n v="1443"/>
    <n v="11"/>
    <x v="0"/>
  </r>
  <r>
    <x v="37"/>
    <m/>
    <s v="SCP CAZESUS - MURET"/>
    <s v="Constat d'huissier avant travaux"/>
    <n v="300"/>
    <n v="11"/>
    <x v="0"/>
  </r>
  <r>
    <x v="38"/>
    <m/>
    <s v="REGISERVICES"/>
    <s v="BENNE DIB + GRILLES + CONTAINERS"/>
    <n v="960"/>
    <n v="11"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  <r>
    <x v="39"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Fournisseurs">
  <location ref="B7:C40" firstHeaderRow="1" firstDataRow="1" firstDataCol="1"/>
  <pivotFields count="7">
    <pivotField subtotalTop="0" showAll="0"/>
    <pivotField subtotalTop="0" showAll="0"/>
    <pivotField axis="axisRow" subtotalTop="0" showAll="0" sortType="ascending">
      <items count="78">
        <item m="1" x="53"/>
        <item m="1" x="32"/>
        <item m="1" x="70"/>
        <item m="1" x="54"/>
        <item m="1" x="47"/>
        <item x="1"/>
        <item m="1" x="58"/>
        <item x="17"/>
        <item m="1" x="63"/>
        <item m="1" x="48"/>
        <item m="1" x="64"/>
        <item x="3"/>
        <item m="1" x="40"/>
        <item m="1" x="76"/>
        <item m="1" x="45"/>
        <item m="1" x="34"/>
        <item x="2"/>
        <item m="1" x="57"/>
        <item x="28"/>
        <item m="1" x="71"/>
        <item m="1" x="69"/>
        <item x="8"/>
        <item m="1" x="60"/>
        <item m="1" x="65"/>
        <item m="1" x="59"/>
        <item x="18"/>
        <item m="1" x="43"/>
        <item m="1" x="37"/>
        <item m="1" x="61"/>
        <item x="5"/>
        <item x="10"/>
        <item x="12"/>
        <item x="7"/>
        <item m="1" x="56"/>
        <item x="26"/>
        <item m="1" x="62"/>
        <item x="13"/>
        <item x="20"/>
        <item x="9"/>
        <item m="1" x="46"/>
        <item m="1" x="68"/>
        <item m="1" x="49"/>
        <item x="11"/>
        <item x="16"/>
        <item x="6"/>
        <item m="1" x="35"/>
        <item x="21"/>
        <item m="1" x="55"/>
        <item x="0"/>
        <item x="22"/>
        <item x="14"/>
        <item x="19"/>
        <item m="1" x="74"/>
        <item m="1" x="50"/>
        <item m="1" x="73"/>
        <item x="27"/>
        <item x="23"/>
        <item m="1" x="33"/>
        <item m="1" x="39"/>
        <item m="1" x="41"/>
        <item x="29"/>
        <item m="1" x="42"/>
        <item m="1" x="51"/>
        <item x="30"/>
        <item m="1" x="75"/>
        <item m="1" x="67"/>
        <item m="1" x="66"/>
        <item x="24"/>
        <item x="25"/>
        <item m="1" x="36"/>
        <item x="15"/>
        <item m="1" x="72"/>
        <item x="4"/>
        <item m="1" x="52"/>
        <item m="1" x="38"/>
        <item m="1" x="44"/>
        <item x="31"/>
        <item t="default"/>
      </items>
    </pivotField>
    <pivotField subtotalTop="0" showAll="0"/>
    <pivotField dataField="1" subtotalTop="0" showAll="0"/>
    <pivotField subtotalTop="0" showAll="0"/>
    <pivotField subtotalTop="0" showAll="0"/>
  </pivotFields>
  <rowFields count="1">
    <field x="2"/>
  </rowFields>
  <rowItems count="33">
    <i>
      <x v="5"/>
    </i>
    <i>
      <x v="7"/>
    </i>
    <i>
      <x v="11"/>
    </i>
    <i>
      <x v="16"/>
    </i>
    <i>
      <x v="18"/>
    </i>
    <i>
      <x v="21"/>
    </i>
    <i>
      <x v="25"/>
    </i>
    <i>
      <x v="29"/>
    </i>
    <i>
      <x v="30"/>
    </i>
    <i>
      <x v="31"/>
    </i>
    <i>
      <x v="32"/>
    </i>
    <i>
      <x v="34"/>
    </i>
    <i>
      <x v="36"/>
    </i>
    <i>
      <x v="37"/>
    </i>
    <i>
      <x v="38"/>
    </i>
    <i>
      <x v="42"/>
    </i>
    <i>
      <x v="43"/>
    </i>
    <i>
      <x v="44"/>
    </i>
    <i>
      <x v="46"/>
    </i>
    <i>
      <x v="48"/>
    </i>
    <i>
      <x v="49"/>
    </i>
    <i>
      <x v="50"/>
    </i>
    <i>
      <x v="51"/>
    </i>
    <i>
      <x v="55"/>
    </i>
    <i>
      <x v="56"/>
    </i>
    <i>
      <x v="60"/>
    </i>
    <i>
      <x v="63"/>
    </i>
    <i>
      <x v="67"/>
    </i>
    <i>
      <x v="68"/>
    </i>
    <i>
      <x v="70"/>
    </i>
    <i>
      <x v="72"/>
    </i>
    <i>
      <x v="76"/>
    </i>
    <i t="grand">
      <x/>
    </i>
  </rowItems>
  <colItems count="1">
    <i/>
  </colItems>
  <dataFields count="1">
    <dataField name="Total factures" fld="4" baseField="2" baseItem="0" numFmtId="16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2000000}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Mois">
  <location ref="E3:F12" firstHeaderRow="1" firstDataRow="1" firstDataCol="1"/>
  <pivotFields count="9">
    <pivotField axis="axisRow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ubtotalTop="0" showAll="0"/>
    <pivotField subtotalTop="0" showAll="0"/>
    <pivotField showAll="0">
      <items count="7">
        <item sd="0" x="1"/>
        <item sd="0" x="2"/>
        <item sd="0" x="3"/>
        <item sd="0" x="4"/>
        <item x="0"/>
        <item x="5"/>
        <item t="default"/>
      </items>
    </pivotField>
    <pivotField name="Année" axis="axisRow" showAll="0">
      <items count="5">
        <item x="0"/>
        <item x="1"/>
        <item x="2"/>
        <item x="3"/>
        <item t="default"/>
      </items>
    </pivotField>
  </pivotFields>
  <rowFields count="2">
    <field x="8"/>
    <field x="0"/>
  </rowFields>
  <rowItems count="9">
    <i>
      <x/>
    </i>
    <i r="1">
      <x/>
    </i>
    <i>
      <x v="1"/>
    </i>
    <i r="1">
      <x v="10"/>
    </i>
    <i r="1">
      <x v="11"/>
    </i>
    <i r="1">
      <x v="12"/>
    </i>
    <i>
      <x v="2"/>
    </i>
    <i r="1">
      <x v="1"/>
    </i>
    <i t="grand">
      <x/>
    </i>
  </rowItems>
  <colItems count="1">
    <i/>
  </colItems>
  <dataFields count="1">
    <dataField name="Somme" fld="4" baseField="8" baseItem="0" numFmtId="44"/>
  </dataFields>
  <formats count="2">
    <format dxfId="4">
      <pivotArea grandRow="1" outline="0" collapsedLevelsAreSubtotals="1" fieldPosition="0"/>
    </format>
    <format dxfId="3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BL sans facture">
  <location ref="B3:C4" firstHeaderRow="1" firstDataRow="1" firstDataCol="1"/>
  <pivotFields count="9">
    <pivotField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ubtotalTop="0" showAll="0"/>
    <pivotField axis="axisRow" subtotalTop="0" showAll="0">
      <items count="57">
        <item m="1" x="46"/>
        <item h="1" m="1" x="9"/>
        <item h="1" m="1" x="24"/>
        <item h="1" m="1" x="41"/>
        <item h="1" m="1" x="3"/>
        <item h="1" m="1" x="26"/>
        <item h="1" m="1" x="36"/>
        <item h="1" m="1" x="8"/>
        <item h="1" m="1" x="27"/>
        <item h="1" m="1" x="11"/>
        <item h="1" m="1" x="32"/>
        <item h="1" m="1" x="38"/>
        <item h="1" m="1" x="39"/>
        <item h="1" m="1" x="31"/>
        <item h="1" m="1" x="2"/>
        <item h="1" m="1" x="7"/>
        <item h="1" m="1" x="19"/>
        <item h="1" m="1" x="21"/>
        <item h="1" m="1" x="47"/>
        <item h="1" m="1" x="13"/>
        <item h="1" m="1" x="43"/>
        <item h="1" m="1" x="14"/>
        <item h="1" m="1" x="53"/>
        <item h="1" m="1" x="28"/>
        <item h="1" m="1" x="45"/>
        <item h="1" x="0"/>
        <item h="1" m="1" x="4"/>
        <item h="1" m="1" x="55"/>
        <item h="1" m="1" x="15"/>
        <item h="1" m="1" x="33"/>
        <item h="1" m="1" x="16"/>
        <item h="1" m="1" x="25"/>
        <item h="1" m="1" x="5"/>
        <item h="1" m="1" x="35"/>
        <item h="1" m="1" x="49"/>
        <item h="1" m="1" x="6"/>
        <item h="1" m="1" x="51"/>
        <item h="1" m="1" x="23"/>
        <item h="1" m="1" x="20"/>
        <item h="1" m="1" x="37"/>
        <item h="1" m="1" x="30"/>
        <item h="1" m="1" x="54"/>
        <item h="1" m="1" x="40"/>
        <item h="1" m="1" x="34"/>
        <item h="1" m="1" x="12"/>
        <item h="1" m="1" x="48"/>
        <item h="1" m="1" x="42"/>
        <item h="1" m="1" x="22"/>
        <item h="1" m="1" x="52"/>
        <item h="1" m="1" x="1"/>
        <item h="1" m="1" x="18"/>
        <item h="1" m="1" x="50"/>
        <item h="1" m="1" x="17"/>
        <item h="1" m="1" x="10"/>
        <item h="1" m="1" x="44"/>
        <item h="1" m="1" x="29"/>
        <item t="default"/>
      </items>
    </pivotField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6"/>
  </rowFields>
  <rowItems count="1">
    <i t="grand">
      <x/>
    </i>
  </rowItems>
  <colItems count="1">
    <i/>
  </colItems>
  <dataFields count="1">
    <dataField name="Somme bl" fld="4" baseField="6" baseItem="0" numFmtId="44"/>
  </dataFields>
  <formats count="1">
    <format dxfId="5">
      <pivotArea outline="0" collapsedLevelsAreSubtotals="1" fieldPosition="0"/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92D050"/>
  </sheetPr>
  <dimension ref="A1:AY741"/>
  <sheetViews>
    <sheetView showGridLines="0" topLeftCell="A37" workbookViewId="0">
      <selection activeCell="B50" sqref="B50"/>
    </sheetView>
  </sheetViews>
  <sheetFormatPr baseColWidth="10" defaultColWidth="11.5703125" defaultRowHeight="15" x14ac:dyDescent="0.25"/>
  <cols>
    <col min="1" max="1" width="2.42578125" style="2" customWidth="1"/>
    <col min="2" max="2" width="11.85546875" style="3" customWidth="1"/>
    <col min="3" max="3" width="11.5703125" style="5"/>
    <col min="4" max="4" width="16.140625" style="4" bestFit="1" customWidth="1"/>
    <col min="5" max="5" width="38" style="2" customWidth="1"/>
    <col min="6" max="6" width="13.5703125" style="91" customWidth="1"/>
    <col min="7" max="7" width="12.140625" style="5" customWidth="1"/>
    <col min="8" max="8" width="14.85546875" style="5" customWidth="1"/>
    <col min="9" max="9" width="3.7109375" style="2" hidden="1" customWidth="1"/>
    <col min="10" max="10" width="4.28515625" style="2" hidden="1" customWidth="1"/>
    <col min="11" max="11" width="7.42578125" style="2" customWidth="1"/>
    <col min="12" max="12" width="7.5703125" style="5" customWidth="1"/>
    <col min="13" max="13" width="33.28515625" style="4" bestFit="1" customWidth="1"/>
    <col min="14" max="14" width="3.7109375" style="2" customWidth="1"/>
    <col min="15" max="15" width="10.140625" style="2" customWidth="1"/>
    <col min="16" max="16" width="33.28515625" style="4" bestFit="1" customWidth="1"/>
    <col min="17" max="17" width="4.28515625" style="2" customWidth="1"/>
    <col min="18" max="18" width="9.5703125" style="2" customWidth="1"/>
    <col min="19" max="19" width="15.42578125" style="2" customWidth="1"/>
    <col min="20" max="20" width="18.7109375" style="2" customWidth="1"/>
    <col min="21" max="24" width="11.5703125" style="2" customWidth="1"/>
    <col min="25" max="25" width="20.42578125" style="2" customWidth="1"/>
    <col min="26" max="26" width="12.7109375" style="2" bestFit="1" customWidth="1"/>
    <col min="27" max="28" width="11.5703125" style="2"/>
    <col min="29" max="29" width="12.7109375" style="2" bestFit="1" customWidth="1"/>
    <col min="30" max="44" width="11.5703125" style="2"/>
    <col min="45" max="45" width="11.5703125" style="29"/>
    <col min="46" max="48" width="11.5703125" style="2"/>
    <col min="49" max="49" width="11.5703125" style="11"/>
    <col min="50" max="16384" width="11.5703125" style="2"/>
  </cols>
  <sheetData>
    <row r="1" spans="1:51" ht="30" customHeight="1" thickBot="1" x14ac:dyDescent="0.3">
      <c r="B1" s="17"/>
      <c r="E1" s="28"/>
      <c r="F1" s="89"/>
      <c r="G1" s="28"/>
      <c r="H1" s="28"/>
      <c r="K1" s="22"/>
      <c r="M1" s="38"/>
      <c r="N1" s="12"/>
      <c r="O1" s="12"/>
      <c r="P1" s="15"/>
    </row>
    <row r="2" spans="1:51" ht="30" customHeight="1" thickTop="1" thickBot="1" x14ac:dyDescent="0.3">
      <c r="B2" s="40" t="s">
        <v>0</v>
      </c>
      <c r="C2" s="41" t="s">
        <v>7</v>
      </c>
      <c r="D2" s="42" t="s">
        <v>8</v>
      </c>
      <c r="E2" s="43" t="s">
        <v>6</v>
      </c>
      <c r="F2" s="90" t="s">
        <v>9</v>
      </c>
      <c r="G2" s="44" t="s">
        <v>5</v>
      </c>
      <c r="H2" s="45" t="s">
        <v>10</v>
      </c>
      <c r="I2" s="6"/>
      <c r="J2" s="6"/>
      <c r="K2" s="39"/>
      <c r="L2" s="111" t="s">
        <v>17</v>
      </c>
      <c r="M2" s="112"/>
      <c r="N2" s="115">
        <f>SUM(F2:F182)</f>
        <v>156234.71000000002</v>
      </c>
      <c r="O2" s="116"/>
      <c r="P2" s="37"/>
      <c r="AP2" s="29"/>
      <c r="AS2" s="2"/>
      <c r="AT2" s="11"/>
      <c r="AW2" s="2"/>
    </row>
    <row r="3" spans="1:51" ht="16.5" thickTop="1" thickBot="1" x14ac:dyDescent="0.3">
      <c r="A3" s="12"/>
      <c r="B3" s="92">
        <v>43130</v>
      </c>
      <c r="C3" s="93"/>
      <c r="D3" s="94" t="s">
        <v>40</v>
      </c>
      <c r="E3" s="95" t="s">
        <v>41</v>
      </c>
      <c r="F3" s="98">
        <v>367.95</v>
      </c>
      <c r="G3" s="96">
        <v>11</v>
      </c>
      <c r="H3" s="97"/>
      <c r="N3" s="12"/>
      <c r="O3" s="36"/>
      <c r="AP3" s="29"/>
      <c r="AS3" s="2"/>
      <c r="AT3" s="11"/>
      <c r="AW3" s="2"/>
    </row>
    <row r="4" spans="1:51" ht="22.5" thickTop="1" thickBot="1" x14ac:dyDescent="0.3">
      <c r="A4" s="12"/>
      <c r="B4" s="92">
        <v>43123</v>
      </c>
      <c r="C4" s="93"/>
      <c r="D4" s="94" t="s">
        <v>42</v>
      </c>
      <c r="E4" s="95" t="s">
        <v>43</v>
      </c>
      <c r="F4" s="98">
        <v>500</v>
      </c>
      <c r="G4" s="96">
        <v>13</v>
      </c>
      <c r="H4" s="97"/>
      <c r="L4" s="113" t="s">
        <v>19</v>
      </c>
      <c r="M4" s="114"/>
      <c r="O4" s="113" t="s">
        <v>20</v>
      </c>
      <c r="P4" s="114"/>
      <c r="AP4" s="29"/>
      <c r="AS4" s="2"/>
      <c r="AT4" s="11"/>
      <c r="AW4" s="2"/>
    </row>
    <row r="5" spans="1:51" ht="15.75" thickTop="1" x14ac:dyDescent="0.25">
      <c r="A5" s="12"/>
      <c r="B5" s="92">
        <v>43123</v>
      </c>
      <c r="C5" s="93"/>
      <c r="D5" s="94" t="s">
        <v>44</v>
      </c>
      <c r="E5" s="95" t="s">
        <v>45</v>
      </c>
      <c r="F5" s="98">
        <v>1056.96</v>
      </c>
      <c r="G5" s="96">
        <v>13</v>
      </c>
      <c r="H5" s="97"/>
      <c r="L5" s="46">
        <v>0</v>
      </c>
      <c r="M5" s="47" t="s">
        <v>4</v>
      </c>
      <c r="O5" s="52">
        <v>101</v>
      </c>
      <c r="P5" s="53" t="s">
        <v>39</v>
      </c>
      <c r="AP5" s="29"/>
      <c r="AS5" s="2"/>
      <c r="AT5" s="11"/>
      <c r="AW5" s="2"/>
    </row>
    <row r="6" spans="1:51" x14ac:dyDescent="0.25">
      <c r="A6" s="12"/>
      <c r="B6" s="92">
        <v>43123</v>
      </c>
      <c r="C6" s="93"/>
      <c r="D6" s="94" t="s">
        <v>44</v>
      </c>
      <c r="E6" s="95" t="s">
        <v>46</v>
      </c>
      <c r="F6" s="98">
        <v>20.48</v>
      </c>
      <c r="G6" s="96">
        <v>11</v>
      </c>
      <c r="H6" s="97"/>
      <c r="K6" s="12"/>
      <c r="L6" s="48">
        <v>11</v>
      </c>
      <c r="M6" s="49" t="s">
        <v>26</v>
      </c>
      <c r="O6" s="48">
        <v>102</v>
      </c>
      <c r="P6" s="49"/>
      <c r="Q6" s="16"/>
      <c r="AP6" s="29"/>
      <c r="AS6" s="2"/>
      <c r="AT6" s="11"/>
      <c r="AW6" s="2"/>
    </row>
    <row r="7" spans="1:51" x14ac:dyDescent="0.25">
      <c r="A7" s="12"/>
      <c r="B7" s="92">
        <v>43123</v>
      </c>
      <c r="C7" s="93"/>
      <c r="D7" s="94" t="s">
        <v>47</v>
      </c>
      <c r="E7" s="95" t="s">
        <v>48</v>
      </c>
      <c r="F7" s="98">
        <v>20.260000000000002</v>
      </c>
      <c r="G7" s="96">
        <v>11</v>
      </c>
      <c r="H7" s="97"/>
      <c r="K7" s="12"/>
      <c r="L7" s="48">
        <v>12</v>
      </c>
      <c r="M7" s="49" t="s">
        <v>27</v>
      </c>
      <c r="O7" s="48">
        <v>103</v>
      </c>
      <c r="P7" s="49"/>
      <c r="Q7" s="16"/>
      <c r="Z7" s="22"/>
      <c r="AP7" s="29"/>
      <c r="AS7" s="2"/>
      <c r="AT7" s="11"/>
      <c r="AW7" s="2"/>
    </row>
    <row r="8" spans="1:51" x14ac:dyDescent="0.25">
      <c r="A8" s="12"/>
      <c r="B8" s="92">
        <v>43122</v>
      </c>
      <c r="C8" s="93"/>
      <c r="D8" s="94" t="s">
        <v>44</v>
      </c>
      <c r="E8" s="95" t="s">
        <v>49</v>
      </c>
      <c r="F8" s="98">
        <v>158.62</v>
      </c>
      <c r="G8" s="96">
        <v>13</v>
      </c>
      <c r="H8" s="97"/>
      <c r="K8" s="12"/>
      <c r="L8" s="48">
        <v>13</v>
      </c>
      <c r="M8" s="49" t="s">
        <v>28</v>
      </c>
      <c r="O8" s="48">
        <v>104</v>
      </c>
      <c r="P8" s="49"/>
      <c r="Q8" s="16"/>
      <c r="Y8" s="16"/>
      <c r="Z8" s="22"/>
      <c r="AP8" s="29"/>
      <c r="AS8" s="2"/>
      <c r="AT8" s="11"/>
      <c r="AW8" s="2"/>
    </row>
    <row r="9" spans="1:51" x14ac:dyDescent="0.25">
      <c r="A9" s="12"/>
      <c r="B9" s="92">
        <v>43122</v>
      </c>
      <c r="C9" s="93"/>
      <c r="D9" s="94" t="s">
        <v>50</v>
      </c>
      <c r="E9" s="95" t="s">
        <v>51</v>
      </c>
      <c r="F9" s="98">
        <v>306</v>
      </c>
      <c r="G9" s="96">
        <v>11</v>
      </c>
      <c r="H9" s="97"/>
      <c r="K9" s="12"/>
      <c r="L9" s="48">
        <v>14</v>
      </c>
      <c r="M9" s="49" t="s">
        <v>29</v>
      </c>
      <c r="O9" s="48">
        <v>105</v>
      </c>
      <c r="P9" s="49"/>
      <c r="Q9" s="16"/>
      <c r="Z9" s="16"/>
      <c r="AP9" s="29"/>
      <c r="AS9" s="2"/>
      <c r="AT9" s="11"/>
      <c r="AW9" s="2"/>
    </row>
    <row r="10" spans="1:51" x14ac:dyDescent="0.25">
      <c r="A10" s="12"/>
      <c r="B10" s="92">
        <v>43119</v>
      </c>
      <c r="C10" s="93"/>
      <c r="D10" s="94" t="s">
        <v>44</v>
      </c>
      <c r="E10" s="95" t="s">
        <v>52</v>
      </c>
      <c r="F10" s="98">
        <v>16.399999999999999</v>
      </c>
      <c r="G10" s="96">
        <v>13</v>
      </c>
      <c r="H10" s="97"/>
      <c r="K10" s="12"/>
      <c r="L10" s="48">
        <v>21</v>
      </c>
      <c r="M10" s="49" t="s">
        <v>30</v>
      </c>
      <c r="O10" s="48">
        <v>106</v>
      </c>
      <c r="P10" s="49"/>
      <c r="Q10" s="16"/>
    </row>
    <row r="11" spans="1:51" x14ac:dyDescent="0.25">
      <c r="A11" s="12"/>
      <c r="B11" s="92">
        <v>43119</v>
      </c>
      <c r="C11" s="93"/>
      <c r="D11" s="94" t="s">
        <v>53</v>
      </c>
      <c r="E11" s="95" t="s">
        <v>54</v>
      </c>
      <c r="F11" s="98">
        <v>25587.9</v>
      </c>
      <c r="G11" s="96">
        <v>13</v>
      </c>
      <c r="H11" s="97"/>
      <c r="K11" s="12"/>
      <c r="L11" s="48">
        <v>22</v>
      </c>
      <c r="M11" s="49" t="s">
        <v>31</v>
      </c>
      <c r="O11" s="48">
        <v>107</v>
      </c>
      <c r="P11" s="49"/>
    </row>
    <row r="12" spans="1:51" x14ac:dyDescent="0.25">
      <c r="A12" s="12"/>
      <c r="B12" s="92">
        <v>43118</v>
      </c>
      <c r="C12" s="93"/>
      <c r="D12" s="94" t="s">
        <v>55</v>
      </c>
      <c r="E12" s="95" t="s">
        <v>56</v>
      </c>
      <c r="F12" s="98">
        <v>10000</v>
      </c>
      <c r="G12" s="96">
        <v>13</v>
      </c>
      <c r="H12" s="97"/>
      <c r="K12" s="12"/>
      <c r="L12" s="48">
        <v>23</v>
      </c>
      <c r="M12" s="49" t="s">
        <v>32</v>
      </c>
      <c r="O12" s="48">
        <v>108</v>
      </c>
      <c r="P12" s="49"/>
    </row>
    <row r="13" spans="1:51" x14ac:dyDescent="0.25">
      <c r="A13" s="12"/>
      <c r="B13" s="92">
        <v>43118</v>
      </c>
      <c r="C13" s="93"/>
      <c r="D13" s="94" t="s">
        <v>57</v>
      </c>
      <c r="E13" s="95" t="s">
        <v>58</v>
      </c>
      <c r="F13" s="98">
        <f>800*15</f>
        <v>12000</v>
      </c>
      <c r="G13" s="96">
        <v>13</v>
      </c>
      <c r="H13" s="97"/>
      <c r="K13" s="12"/>
      <c r="L13" s="48">
        <v>24</v>
      </c>
      <c r="M13" s="49" t="s">
        <v>33</v>
      </c>
      <c r="O13" s="48">
        <v>109</v>
      </c>
      <c r="P13" s="49"/>
    </row>
    <row r="14" spans="1:51" x14ac:dyDescent="0.25">
      <c r="A14" s="12"/>
      <c r="B14" s="92">
        <v>43117</v>
      </c>
      <c r="C14" s="93"/>
      <c r="D14" s="94" t="s">
        <v>40</v>
      </c>
      <c r="E14" s="95" t="s">
        <v>59</v>
      </c>
      <c r="F14" s="98">
        <f>7.5*110</f>
        <v>825</v>
      </c>
      <c r="G14" s="96">
        <v>13</v>
      </c>
      <c r="H14" s="97"/>
      <c r="K14" s="12"/>
      <c r="L14" s="48">
        <v>31</v>
      </c>
      <c r="M14" s="49" t="s">
        <v>34</v>
      </c>
      <c r="O14" s="48">
        <v>110</v>
      </c>
      <c r="P14" s="49"/>
    </row>
    <row r="15" spans="1:51" x14ac:dyDescent="0.25">
      <c r="A15" s="12"/>
      <c r="B15" s="92">
        <v>43117</v>
      </c>
      <c r="C15" s="93"/>
      <c r="D15" s="94" t="s">
        <v>44</v>
      </c>
      <c r="E15" s="95" t="s">
        <v>60</v>
      </c>
      <c r="F15" s="98">
        <v>34.119999999999997</v>
      </c>
      <c r="G15" s="96">
        <v>13</v>
      </c>
      <c r="H15" s="97"/>
      <c r="K15" s="12"/>
      <c r="L15" s="48">
        <v>32</v>
      </c>
      <c r="M15" s="49" t="s">
        <v>35</v>
      </c>
      <c r="O15" s="48">
        <v>111</v>
      </c>
      <c r="P15" s="49"/>
    </row>
    <row r="16" spans="1:51" x14ac:dyDescent="0.25">
      <c r="A16" s="12"/>
      <c r="B16" s="92">
        <v>43117</v>
      </c>
      <c r="C16" s="93"/>
      <c r="D16" s="94" t="s">
        <v>40</v>
      </c>
      <c r="E16" s="95" t="s">
        <v>61</v>
      </c>
      <c r="F16" s="98">
        <v>131.21</v>
      </c>
      <c r="G16" s="96">
        <v>11</v>
      </c>
      <c r="H16" s="97"/>
      <c r="K16" s="12"/>
      <c r="L16" s="48">
        <v>33</v>
      </c>
      <c r="M16" s="49" t="s">
        <v>36</v>
      </c>
      <c r="O16" s="48">
        <v>112</v>
      </c>
      <c r="P16" s="49"/>
      <c r="AR16" s="7"/>
      <c r="AS16" s="3"/>
      <c r="AU16" s="4"/>
      <c r="AW16" s="8"/>
      <c r="AX16" s="9"/>
      <c r="AY16" s="10"/>
    </row>
    <row r="17" spans="1:26" x14ac:dyDescent="0.25">
      <c r="A17" s="12"/>
      <c r="B17" s="92">
        <v>43116</v>
      </c>
      <c r="C17" s="99"/>
      <c r="D17" s="94" t="s">
        <v>55</v>
      </c>
      <c r="E17" s="95" t="s">
        <v>56</v>
      </c>
      <c r="F17" s="98">
        <f>400*25</f>
        <v>10000</v>
      </c>
      <c r="G17" s="96">
        <v>13</v>
      </c>
      <c r="H17" s="97"/>
      <c r="K17" s="12"/>
      <c r="L17" s="48">
        <v>34</v>
      </c>
      <c r="M17" s="49" t="s">
        <v>37</v>
      </c>
      <c r="O17" s="48">
        <v>113</v>
      </c>
      <c r="P17" s="49"/>
    </row>
    <row r="18" spans="1:26" x14ac:dyDescent="0.25">
      <c r="A18" s="12"/>
      <c r="B18" s="92">
        <v>43116</v>
      </c>
      <c r="C18" s="93"/>
      <c r="D18" s="94" t="s">
        <v>62</v>
      </c>
      <c r="E18" s="95" t="s">
        <v>63</v>
      </c>
      <c r="F18" s="98">
        <f>13.55*27</f>
        <v>365.85</v>
      </c>
      <c r="G18" s="96">
        <v>13</v>
      </c>
      <c r="H18" s="97"/>
      <c r="K18" s="12"/>
      <c r="L18" s="48">
        <v>4</v>
      </c>
      <c r="M18" s="49" t="s">
        <v>38</v>
      </c>
      <c r="O18" s="48">
        <v>114</v>
      </c>
      <c r="P18" s="49"/>
    </row>
    <row r="19" spans="1:26" x14ac:dyDescent="0.25">
      <c r="A19" s="12"/>
      <c r="B19" s="92">
        <v>43116</v>
      </c>
      <c r="C19" s="93"/>
      <c r="D19" s="94" t="s">
        <v>44</v>
      </c>
      <c r="E19" s="95" t="s">
        <v>64</v>
      </c>
      <c r="F19" s="98">
        <v>35.76</v>
      </c>
      <c r="G19" s="96">
        <v>13</v>
      </c>
      <c r="H19" s="97"/>
      <c r="K19" s="12"/>
      <c r="L19" s="48"/>
      <c r="M19" s="49"/>
      <c r="O19" s="48">
        <v>115</v>
      </c>
      <c r="P19" s="49"/>
    </row>
    <row r="20" spans="1:26" x14ac:dyDescent="0.25">
      <c r="A20" s="12"/>
      <c r="B20" s="92">
        <v>43116</v>
      </c>
      <c r="C20" s="93"/>
      <c r="D20" s="94" t="s">
        <v>44</v>
      </c>
      <c r="E20" s="95" t="s">
        <v>65</v>
      </c>
      <c r="F20" s="98">
        <v>-17.809999999999999</v>
      </c>
      <c r="G20" s="96">
        <v>13</v>
      </c>
      <c r="H20" s="97"/>
      <c r="K20" s="12"/>
      <c r="L20" s="48"/>
      <c r="M20" s="49"/>
      <c r="O20" s="48">
        <v>116</v>
      </c>
      <c r="P20" s="49"/>
    </row>
    <row r="21" spans="1:26" x14ac:dyDescent="0.25">
      <c r="A21" s="12"/>
      <c r="B21" s="92">
        <v>43116</v>
      </c>
      <c r="C21" s="93"/>
      <c r="D21" s="94" t="s">
        <v>40</v>
      </c>
      <c r="E21" s="95" t="s">
        <v>66</v>
      </c>
      <c r="F21" s="98">
        <v>12.9</v>
      </c>
      <c r="G21" s="96">
        <v>11</v>
      </c>
      <c r="H21" s="97"/>
      <c r="K21" s="12"/>
      <c r="L21" s="48"/>
      <c r="M21" s="49"/>
      <c r="O21" s="48">
        <v>117</v>
      </c>
      <c r="P21" s="49"/>
    </row>
    <row r="22" spans="1:26" x14ac:dyDescent="0.25">
      <c r="A22" s="12"/>
      <c r="B22" s="92">
        <v>43115</v>
      </c>
      <c r="C22" s="93"/>
      <c r="D22" s="94" t="s">
        <v>44</v>
      </c>
      <c r="E22" s="95" t="s">
        <v>67</v>
      </c>
      <c r="F22" s="98">
        <v>276.36</v>
      </c>
      <c r="G22" s="96">
        <v>13</v>
      </c>
      <c r="H22" s="97"/>
      <c r="K22" s="12"/>
      <c r="L22" s="48"/>
      <c r="M22" s="49"/>
      <c r="O22" s="48">
        <v>118</v>
      </c>
      <c r="P22" s="49"/>
      <c r="Q22" s="16"/>
    </row>
    <row r="23" spans="1:26" ht="15.75" thickBot="1" x14ac:dyDescent="0.3">
      <c r="A23" s="12"/>
      <c r="B23" s="92">
        <v>43112</v>
      </c>
      <c r="C23" s="93"/>
      <c r="D23" s="94" t="s">
        <v>68</v>
      </c>
      <c r="E23" s="95" t="s">
        <v>69</v>
      </c>
      <c r="F23" s="98">
        <f>9*100</f>
        <v>900</v>
      </c>
      <c r="G23" s="96">
        <v>13</v>
      </c>
      <c r="H23" s="97"/>
      <c r="K23" s="12"/>
      <c r="L23" s="50"/>
      <c r="M23" s="51"/>
      <c r="O23" s="50">
        <v>119</v>
      </c>
      <c r="P23" s="51"/>
      <c r="Q23" s="16"/>
    </row>
    <row r="24" spans="1:26" ht="15.75" thickTop="1" x14ac:dyDescent="0.25">
      <c r="A24" s="12"/>
      <c r="B24" s="92">
        <v>43111</v>
      </c>
      <c r="C24" s="93"/>
      <c r="D24" s="94" t="s">
        <v>47</v>
      </c>
      <c r="E24" s="95" t="s">
        <v>70</v>
      </c>
      <c r="F24" s="98">
        <v>50</v>
      </c>
      <c r="G24" s="96">
        <v>13</v>
      </c>
      <c r="H24" s="97"/>
      <c r="K24" s="12"/>
      <c r="L24" s="2"/>
      <c r="Q24" s="16"/>
    </row>
    <row r="25" spans="1:26" x14ac:dyDescent="0.25">
      <c r="A25" s="12"/>
      <c r="B25" s="92">
        <v>43111</v>
      </c>
      <c r="C25" s="93"/>
      <c r="D25" s="94" t="s">
        <v>47</v>
      </c>
      <c r="E25" s="95" t="s">
        <v>71</v>
      </c>
      <c r="F25" s="98">
        <v>238.06</v>
      </c>
      <c r="G25" s="96">
        <v>11</v>
      </c>
      <c r="H25" s="97"/>
      <c r="K25" s="12"/>
      <c r="L25" s="2"/>
      <c r="Q25" s="16"/>
    </row>
    <row r="26" spans="1:26" x14ac:dyDescent="0.25">
      <c r="A26" s="12"/>
      <c r="B26" s="92">
        <v>43111</v>
      </c>
      <c r="C26" s="93"/>
      <c r="D26" s="94" t="s">
        <v>40</v>
      </c>
      <c r="E26" s="95" t="s">
        <v>72</v>
      </c>
      <c r="F26" s="98">
        <f>7.5*90</f>
        <v>675</v>
      </c>
      <c r="G26" s="96">
        <v>13</v>
      </c>
      <c r="H26" s="97"/>
      <c r="K26" s="12"/>
      <c r="Q26" s="16"/>
    </row>
    <row r="27" spans="1:26" x14ac:dyDescent="0.25">
      <c r="A27" s="12"/>
      <c r="B27" s="92">
        <v>43111</v>
      </c>
      <c r="C27" s="93"/>
      <c r="D27" s="94" t="s">
        <v>40</v>
      </c>
      <c r="E27" s="95" t="s">
        <v>72</v>
      </c>
      <c r="F27" s="98">
        <f>7.5*90</f>
        <v>675</v>
      </c>
      <c r="G27" s="96">
        <v>13</v>
      </c>
      <c r="H27" s="97"/>
      <c r="K27" s="12"/>
      <c r="Q27" s="16"/>
    </row>
    <row r="28" spans="1:26" x14ac:dyDescent="0.25">
      <c r="A28" s="12"/>
      <c r="B28" s="92">
        <v>43111</v>
      </c>
      <c r="C28" s="93"/>
      <c r="D28" s="94" t="s">
        <v>73</v>
      </c>
      <c r="E28" s="95" t="s">
        <v>74</v>
      </c>
      <c r="F28" s="98">
        <v>200</v>
      </c>
      <c r="G28" s="96">
        <v>13</v>
      </c>
      <c r="H28" s="97"/>
      <c r="K28" s="12"/>
      <c r="Q28" s="16"/>
    </row>
    <row r="29" spans="1:26" x14ac:dyDescent="0.25">
      <c r="A29" s="12"/>
      <c r="B29" s="92">
        <v>43110</v>
      </c>
      <c r="C29" s="93"/>
      <c r="D29" s="94" t="s">
        <v>68</v>
      </c>
      <c r="E29" s="95" t="s">
        <v>75</v>
      </c>
      <c r="F29" s="98">
        <f>8*125</f>
        <v>1000</v>
      </c>
      <c r="G29" s="96">
        <v>13</v>
      </c>
      <c r="H29" s="97"/>
      <c r="K29" s="12"/>
      <c r="Q29" s="16"/>
    </row>
    <row r="30" spans="1:26" x14ac:dyDescent="0.25">
      <c r="A30" s="12"/>
      <c r="B30" s="92">
        <v>43110</v>
      </c>
      <c r="C30" s="93"/>
      <c r="D30" s="94" t="s">
        <v>76</v>
      </c>
      <c r="E30" s="95" t="s">
        <v>77</v>
      </c>
      <c r="F30" s="98">
        <v>1308.68</v>
      </c>
      <c r="G30" s="96">
        <v>13</v>
      </c>
      <c r="H30" s="97"/>
      <c r="K30" s="12"/>
      <c r="Q30" s="16"/>
    </row>
    <row r="31" spans="1:26" x14ac:dyDescent="0.25">
      <c r="A31" s="12"/>
      <c r="B31" s="92">
        <v>43110</v>
      </c>
      <c r="C31" s="93"/>
      <c r="D31" s="94" t="s">
        <v>76</v>
      </c>
      <c r="E31" s="95" t="s">
        <v>78</v>
      </c>
      <c r="F31" s="98">
        <v>1293.74</v>
      </c>
      <c r="G31" s="96">
        <v>13</v>
      </c>
      <c r="H31" s="97"/>
      <c r="K31" s="12"/>
      <c r="Q31" s="16"/>
    </row>
    <row r="32" spans="1:26" x14ac:dyDescent="0.25">
      <c r="A32" s="12"/>
      <c r="B32" s="92">
        <v>43110</v>
      </c>
      <c r="C32" s="93"/>
      <c r="D32" s="94" t="s">
        <v>44</v>
      </c>
      <c r="E32" s="95" t="s">
        <v>79</v>
      </c>
      <c r="F32" s="98">
        <v>41.16</v>
      </c>
      <c r="G32" s="96">
        <v>11</v>
      </c>
      <c r="H32" s="97"/>
      <c r="K32" s="12"/>
      <c r="Q32" s="16"/>
      <c r="Z32" s="21"/>
    </row>
    <row r="33" spans="1:26" x14ac:dyDescent="0.25">
      <c r="A33" s="12"/>
      <c r="B33" s="92">
        <v>43109</v>
      </c>
      <c r="C33" s="93"/>
      <c r="D33" s="94" t="s">
        <v>40</v>
      </c>
      <c r="E33" s="95" t="s">
        <v>72</v>
      </c>
      <c r="F33" s="98">
        <f>7.5*90</f>
        <v>675</v>
      </c>
      <c r="G33" s="96">
        <v>13</v>
      </c>
      <c r="H33" s="97"/>
      <c r="K33" s="12"/>
      <c r="Q33" s="16"/>
      <c r="Z33" s="20"/>
    </row>
    <row r="34" spans="1:26" x14ac:dyDescent="0.25">
      <c r="A34" s="12"/>
      <c r="B34" s="92">
        <v>43109</v>
      </c>
      <c r="C34" s="93"/>
      <c r="D34" s="94" t="s">
        <v>40</v>
      </c>
      <c r="E34" s="95" t="s">
        <v>72</v>
      </c>
      <c r="F34" s="98">
        <f>7.5*90</f>
        <v>675</v>
      </c>
      <c r="G34" s="96">
        <v>13</v>
      </c>
      <c r="H34" s="97"/>
      <c r="K34" s="12"/>
      <c r="Q34" s="16"/>
      <c r="Z34" s="21"/>
    </row>
    <row r="35" spans="1:26" x14ac:dyDescent="0.25">
      <c r="A35" s="12"/>
      <c r="B35" s="92">
        <v>43109</v>
      </c>
      <c r="C35" s="93"/>
      <c r="D35" s="94" t="s">
        <v>40</v>
      </c>
      <c r="E35" s="95" t="s">
        <v>80</v>
      </c>
      <c r="F35" s="98">
        <f>3*90</f>
        <v>270</v>
      </c>
      <c r="G35" s="96">
        <v>13</v>
      </c>
      <c r="H35" s="97"/>
      <c r="K35" s="12"/>
      <c r="Q35" s="16"/>
    </row>
    <row r="36" spans="1:26" x14ac:dyDescent="0.25">
      <c r="A36" s="12"/>
      <c r="B36" s="92">
        <v>43109</v>
      </c>
      <c r="C36" s="93"/>
      <c r="D36" s="94" t="s">
        <v>73</v>
      </c>
      <c r="E36" s="95" t="s">
        <v>81</v>
      </c>
      <c r="F36" s="98">
        <v>200</v>
      </c>
      <c r="G36" s="96">
        <v>13</v>
      </c>
      <c r="H36" s="97"/>
      <c r="K36" s="12"/>
      <c r="Q36" s="16"/>
      <c r="Z36" s="20"/>
    </row>
    <row r="37" spans="1:26" x14ac:dyDescent="0.25">
      <c r="A37" s="12"/>
      <c r="B37" s="92">
        <v>43109</v>
      </c>
      <c r="C37" s="93"/>
      <c r="D37" s="94" t="s">
        <v>44</v>
      </c>
      <c r="E37" s="95" t="s">
        <v>82</v>
      </c>
      <c r="F37" s="98">
        <v>1438.44</v>
      </c>
      <c r="G37" s="96">
        <v>13</v>
      </c>
      <c r="H37" s="97"/>
      <c r="K37" s="12"/>
      <c r="Q37" s="16"/>
      <c r="Y37" s="109"/>
      <c r="Z37" s="109"/>
    </row>
    <row r="38" spans="1:26" x14ac:dyDescent="0.25">
      <c r="A38" s="12"/>
      <c r="B38" s="92">
        <v>43109</v>
      </c>
      <c r="C38" s="93"/>
      <c r="D38" s="94" t="s">
        <v>44</v>
      </c>
      <c r="E38" s="95" t="s">
        <v>83</v>
      </c>
      <c r="F38" s="98">
        <v>88.7</v>
      </c>
      <c r="G38" s="96">
        <v>13</v>
      </c>
      <c r="H38" s="97"/>
      <c r="K38" s="12"/>
      <c r="Q38" s="16"/>
      <c r="Y38" s="16"/>
      <c r="Z38" s="22"/>
    </row>
    <row r="39" spans="1:26" x14ac:dyDescent="0.25">
      <c r="A39" s="12"/>
      <c r="B39" s="92">
        <v>43109</v>
      </c>
      <c r="C39" s="93"/>
      <c r="D39" s="94" t="s">
        <v>57</v>
      </c>
      <c r="E39" s="95" t="s">
        <v>84</v>
      </c>
      <c r="F39" s="98">
        <v>5000</v>
      </c>
      <c r="G39" s="96">
        <v>13</v>
      </c>
      <c r="H39" s="97"/>
      <c r="K39" s="12"/>
      <c r="Q39" s="16"/>
      <c r="Y39" s="16"/>
      <c r="Z39" s="23"/>
    </row>
    <row r="40" spans="1:26" x14ac:dyDescent="0.25">
      <c r="A40" s="12"/>
      <c r="B40" s="92">
        <v>43108</v>
      </c>
      <c r="C40" s="93"/>
      <c r="D40" s="94" t="s">
        <v>85</v>
      </c>
      <c r="E40" s="95" t="s">
        <v>86</v>
      </c>
      <c r="F40" s="98">
        <v>250</v>
      </c>
      <c r="G40" s="96">
        <v>11</v>
      </c>
      <c r="H40" s="97"/>
      <c r="K40" s="12"/>
      <c r="Q40" s="16"/>
      <c r="Y40" s="16"/>
      <c r="Z40" s="23"/>
    </row>
    <row r="41" spans="1:26" x14ac:dyDescent="0.25">
      <c r="A41" s="12"/>
      <c r="B41" s="92">
        <v>43108</v>
      </c>
      <c r="C41" s="93"/>
      <c r="D41" s="94" t="s">
        <v>44</v>
      </c>
      <c r="E41" s="95" t="s">
        <v>87</v>
      </c>
      <c r="F41" s="98">
        <v>79.06</v>
      </c>
      <c r="G41" s="96">
        <v>13</v>
      </c>
      <c r="H41" s="97"/>
      <c r="K41" s="12"/>
      <c r="Y41" s="16"/>
    </row>
    <row r="42" spans="1:26" x14ac:dyDescent="0.25">
      <c r="A42" s="12"/>
      <c r="B42" s="92">
        <v>43108</v>
      </c>
      <c r="C42" s="93"/>
      <c r="D42" s="94" t="s">
        <v>57</v>
      </c>
      <c r="E42" s="95" t="s">
        <v>84</v>
      </c>
      <c r="F42" s="98">
        <v>2500</v>
      </c>
      <c r="G42" s="96">
        <v>13</v>
      </c>
      <c r="H42" s="97"/>
      <c r="K42" s="12"/>
      <c r="Y42" s="110"/>
      <c r="Z42" s="24"/>
    </row>
    <row r="43" spans="1:26" x14ac:dyDescent="0.25">
      <c r="A43" s="12"/>
      <c r="B43" s="92">
        <v>43105</v>
      </c>
      <c r="C43" s="93"/>
      <c r="D43" s="94" t="s">
        <v>40</v>
      </c>
      <c r="E43" s="95" t="s">
        <v>72</v>
      </c>
      <c r="F43" s="98">
        <f>7.5*90</f>
        <v>675</v>
      </c>
      <c r="G43" s="96">
        <v>13</v>
      </c>
      <c r="H43" s="97"/>
      <c r="K43" s="12"/>
      <c r="Y43" s="110"/>
      <c r="Z43" s="25"/>
    </row>
    <row r="44" spans="1:26" x14ac:dyDescent="0.25">
      <c r="A44" s="12"/>
      <c r="B44" s="92">
        <v>43105</v>
      </c>
      <c r="C44" s="93"/>
      <c r="D44" s="94" t="s">
        <v>40</v>
      </c>
      <c r="E44" s="95" t="s">
        <v>72</v>
      </c>
      <c r="F44" s="98">
        <f>7.5*90</f>
        <v>675</v>
      </c>
      <c r="G44" s="96">
        <v>13</v>
      </c>
      <c r="H44" s="97"/>
      <c r="K44" s="12"/>
    </row>
    <row r="45" spans="1:26" x14ac:dyDescent="0.25">
      <c r="A45" s="12"/>
      <c r="B45" s="92">
        <v>43105</v>
      </c>
      <c r="C45" s="93"/>
      <c r="D45" s="94" t="s">
        <v>44</v>
      </c>
      <c r="E45" s="95" t="s">
        <v>88</v>
      </c>
      <c r="F45" s="98">
        <v>43.3</v>
      </c>
      <c r="G45" s="96">
        <v>11</v>
      </c>
      <c r="H45" s="97"/>
      <c r="K45" s="12"/>
    </row>
    <row r="46" spans="1:26" x14ac:dyDescent="0.25">
      <c r="A46" s="12"/>
      <c r="B46" s="92">
        <v>43105</v>
      </c>
      <c r="C46" s="93"/>
      <c r="D46" s="94" t="s">
        <v>89</v>
      </c>
      <c r="E46" s="95" t="s">
        <v>90</v>
      </c>
      <c r="F46" s="98">
        <v>167.31</v>
      </c>
      <c r="G46" s="96">
        <v>11</v>
      </c>
      <c r="H46" s="97"/>
      <c r="K46" s="12"/>
    </row>
    <row r="47" spans="1:26" x14ac:dyDescent="0.25">
      <c r="A47" s="12"/>
      <c r="B47" s="92">
        <v>43104</v>
      </c>
      <c r="C47" s="93"/>
      <c r="D47" s="94" t="s">
        <v>91</v>
      </c>
      <c r="E47" s="95" t="s">
        <v>92</v>
      </c>
      <c r="F47" s="98">
        <f>1023*1.1</f>
        <v>1125.3000000000002</v>
      </c>
      <c r="G47" s="96">
        <v>13</v>
      </c>
      <c r="H47" s="97"/>
      <c r="K47" s="12"/>
    </row>
    <row r="48" spans="1:26" x14ac:dyDescent="0.25">
      <c r="A48" s="12"/>
      <c r="B48" s="92">
        <v>43103</v>
      </c>
      <c r="C48" s="93"/>
      <c r="D48" s="94" t="s">
        <v>40</v>
      </c>
      <c r="E48" s="95" t="s">
        <v>93</v>
      </c>
      <c r="F48" s="98">
        <v>53.04</v>
      </c>
      <c r="G48" s="96">
        <v>11</v>
      </c>
      <c r="H48" s="97"/>
      <c r="K48" s="12"/>
    </row>
    <row r="49" spans="1:11" x14ac:dyDescent="0.25">
      <c r="A49" s="12"/>
      <c r="B49" s="92">
        <v>43101</v>
      </c>
      <c r="C49" s="93"/>
      <c r="D49" s="94" t="s">
        <v>94</v>
      </c>
      <c r="E49" s="95" t="s">
        <v>95</v>
      </c>
      <c r="F49" s="98">
        <v>500</v>
      </c>
      <c r="G49" s="96">
        <v>11</v>
      </c>
      <c r="H49" s="97"/>
      <c r="K49" s="12"/>
    </row>
    <row r="50" spans="1:11" x14ac:dyDescent="0.25">
      <c r="A50" s="12"/>
      <c r="B50" s="100">
        <v>43100</v>
      </c>
      <c r="C50" s="101"/>
      <c r="D50" s="102" t="s">
        <v>96</v>
      </c>
      <c r="E50" s="103" t="s">
        <v>97</v>
      </c>
      <c r="F50" s="106">
        <v>8160</v>
      </c>
      <c r="G50" s="104">
        <v>11</v>
      </c>
      <c r="H50" s="105"/>
      <c r="K50" s="12"/>
    </row>
    <row r="51" spans="1:11" x14ac:dyDescent="0.25">
      <c r="A51" s="12"/>
      <c r="B51" s="100">
        <v>43100</v>
      </c>
      <c r="C51" s="101"/>
      <c r="D51" s="102" t="s">
        <v>40</v>
      </c>
      <c r="E51" s="103" t="s">
        <v>98</v>
      </c>
      <c r="F51" s="106">
        <f>3.51*2+55</f>
        <v>62.019999999999996</v>
      </c>
      <c r="G51" s="104">
        <v>13</v>
      </c>
      <c r="H51" s="105"/>
      <c r="K51" s="12"/>
    </row>
    <row r="52" spans="1:11" x14ac:dyDescent="0.25">
      <c r="A52" s="12"/>
      <c r="B52" s="100">
        <v>43100</v>
      </c>
      <c r="C52" s="101"/>
      <c r="D52" s="102" t="s">
        <v>40</v>
      </c>
      <c r="E52" s="103" t="s">
        <v>99</v>
      </c>
      <c r="F52" s="106">
        <v>106.8</v>
      </c>
      <c r="G52" s="104">
        <v>13</v>
      </c>
      <c r="H52" s="105"/>
      <c r="K52" s="12"/>
    </row>
    <row r="53" spans="1:11" x14ac:dyDescent="0.25">
      <c r="A53" s="12"/>
      <c r="B53" s="100">
        <v>43100</v>
      </c>
      <c r="C53" s="101"/>
      <c r="D53" s="102" t="s">
        <v>40</v>
      </c>
      <c r="E53" s="103" t="s">
        <v>100</v>
      </c>
      <c r="F53" s="106">
        <v>48.12</v>
      </c>
      <c r="G53" s="104">
        <v>13</v>
      </c>
      <c r="H53" s="105"/>
      <c r="K53" s="12"/>
    </row>
    <row r="54" spans="1:11" x14ac:dyDescent="0.25">
      <c r="A54" s="12"/>
      <c r="B54" s="100">
        <v>43100</v>
      </c>
      <c r="C54" s="101"/>
      <c r="D54" s="102" t="s">
        <v>101</v>
      </c>
      <c r="E54" s="103" t="s">
        <v>102</v>
      </c>
      <c r="F54" s="106">
        <f>1460.25+520</f>
        <v>1980.25</v>
      </c>
      <c r="G54" s="104">
        <v>13</v>
      </c>
      <c r="H54" s="105"/>
      <c r="K54" s="12"/>
    </row>
    <row r="55" spans="1:11" x14ac:dyDescent="0.25">
      <c r="A55" s="12"/>
      <c r="B55" s="100">
        <v>43100</v>
      </c>
      <c r="C55" s="101"/>
      <c r="D55" s="102" t="s">
        <v>103</v>
      </c>
      <c r="E55" s="103" t="s">
        <v>104</v>
      </c>
      <c r="F55" s="106">
        <v>1276</v>
      </c>
      <c r="G55" s="104">
        <v>4</v>
      </c>
      <c r="H55" s="105"/>
      <c r="K55" s="12"/>
    </row>
    <row r="56" spans="1:11" x14ac:dyDescent="0.25">
      <c r="A56" s="12"/>
      <c r="B56" s="100">
        <v>43091</v>
      </c>
      <c r="C56" s="101"/>
      <c r="D56" s="102" t="s">
        <v>105</v>
      </c>
      <c r="E56" s="103" t="s">
        <v>106</v>
      </c>
      <c r="F56" s="106">
        <f>528.39+17.22+8.01</f>
        <v>553.62</v>
      </c>
      <c r="G56" s="104">
        <v>13</v>
      </c>
      <c r="H56" s="105"/>
      <c r="K56" s="12"/>
    </row>
    <row r="57" spans="1:11" x14ac:dyDescent="0.25">
      <c r="A57" s="12"/>
      <c r="B57" s="100">
        <v>43091</v>
      </c>
      <c r="C57" s="101"/>
      <c r="D57" s="102" t="s">
        <v>85</v>
      </c>
      <c r="E57" s="103" t="s">
        <v>107</v>
      </c>
      <c r="F57" s="106">
        <v>921.42</v>
      </c>
      <c r="G57" s="104">
        <v>11</v>
      </c>
      <c r="H57" s="105"/>
      <c r="K57" s="12"/>
    </row>
    <row r="58" spans="1:11" x14ac:dyDescent="0.25">
      <c r="A58" s="12"/>
      <c r="B58" s="100">
        <v>43091</v>
      </c>
      <c r="C58" s="101"/>
      <c r="D58" s="102" t="s">
        <v>85</v>
      </c>
      <c r="E58" s="103" t="s">
        <v>107</v>
      </c>
      <c r="F58" s="106">
        <v>652.12</v>
      </c>
      <c r="G58" s="104">
        <v>11</v>
      </c>
      <c r="H58" s="105"/>
      <c r="K58" s="12"/>
    </row>
    <row r="59" spans="1:11" x14ac:dyDescent="0.25">
      <c r="A59" s="12"/>
      <c r="B59" s="100">
        <v>43090</v>
      </c>
      <c r="C59" s="101"/>
      <c r="D59" s="102" t="s">
        <v>108</v>
      </c>
      <c r="E59" s="103" t="s">
        <v>109</v>
      </c>
      <c r="F59" s="106">
        <v>12700</v>
      </c>
      <c r="G59" s="104">
        <v>11</v>
      </c>
      <c r="H59" s="105"/>
      <c r="K59" s="12"/>
    </row>
    <row r="60" spans="1:11" x14ac:dyDescent="0.25">
      <c r="A60" s="12"/>
      <c r="B60" s="100">
        <v>43090</v>
      </c>
      <c r="C60" s="101"/>
      <c r="D60" s="102" t="s">
        <v>50</v>
      </c>
      <c r="E60" s="103" t="s">
        <v>110</v>
      </c>
      <c r="F60" s="106">
        <v>550</v>
      </c>
      <c r="G60" s="104">
        <v>11</v>
      </c>
      <c r="H60" s="105"/>
      <c r="K60" s="12"/>
    </row>
    <row r="61" spans="1:11" x14ac:dyDescent="0.25">
      <c r="A61" s="12"/>
      <c r="B61" s="100">
        <v>43089</v>
      </c>
      <c r="C61" s="101"/>
      <c r="D61" s="102" t="s">
        <v>101</v>
      </c>
      <c r="E61" s="103"/>
      <c r="F61" s="106">
        <v>385</v>
      </c>
      <c r="G61" s="104">
        <v>13</v>
      </c>
      <c r="H61" s="105"/>
      <c r="K61" s="12"/>
    </row>
    <row r="62" spans="1:11" x14ac:dyDescent="0.25">
      <c r="A62" s="12"/>
      <c r="B62" s="100">
        <v>43088</v>
      </c>
      <c r="C62" s="101"/>
      <c r="D62" s="102" t="s">
        <v>40</v>
      </c>
      <c r="E62" s="103" t="s">
        <v>72</v>
      </c>
      <c r="F62" s="106">
        <f>491.25+0.08+127.5+0.01</f>
        <v>618.83999999999992</v>
      </c>
      <c r="G62" s="104">
        <v>11</v>
      </c>
      <c r="H62" s="105"/>
      <c r="K62" s="12"/>
    </row>
    <row r="63" spans="1:11" x14ac:dyDescent="0.25">
      <c r="A63" s="12"/>
      <c r="B63" s="100">
        <v>43088</v>
      </c>
      <c r="C63" s="101"/>
      <c r="D63" s="102" t="s">
        <v>40</v>
      </c>
      <c r="E63" s="103" t="s">
        <v>111</v>
      </c>
      <c r="F63" s="106">
        <f>229.25+0.04+127.5+0.01</f>
        <v>356.79999999999995</v>
      </c>
      <c r="G63" s="104">
        <v>11</v>
      </c>
      <c r="H63" s="105"/>
      <c r="K63" s="12"/>
    </row>
    <row r="64" spans="1:11" x14ac:dyDescent="0.25">
      <c r="A64" s="12"/>
      <c r="B64" s="100">
        <v>43088</v>
      </c>
      <c r="C64" s="101"/>
      <c r="D64" s="102" t="s">
        <v>101</v>
      </c>
      <c r="E64" s="103" t="s">
        <v>112</v>
      </c>
      <c r="F64" s="106">
        <v>1155</v>
      </c>
      <c r="G64" s="104">
        <v>13</v>
      </c>
      <c r="H64" s="105"/>
      <c r="K64" s="12"/>
    </row>
    <row r="65" spans="1:11" x14ac:dyDescent="0.25">
      <c r="A65" s="12"/>
      <c r="B65" s="100">
        <v>43088</v>
      </c>
      <c r="C65" s="101"/>
      <c r="D65" s="102" t="s">
        <v>101</v>
      </c>
      <c r="E65" s="103" t="s">
        <v>113</v>
      </c>
      <c r="F65" s="106">
        <v>520</v>
      </c>
      <c r="G65" s="104">
        <v>13</v>
      </c>
      <c r="H65" s="105"/>
      <c r="K65" s="12"/>
    </row>
    <row r="66" spans="1:11" x14ac:dyDescent="0.25">
      <c r="A66" s="12"/>
      <c r="B66" s="100">
        <v>43087</v>
      </c>
      <c r="C66" s="101"/>
      <c r="D66" s="102" t="s">
        <v>101</v>
      </c>
      <c r="E66" s="103" t="s">
        <v>114</v>
      </c>
      <c r="F66" s="106">
        <v>520</v>
      </c>
      <c r="G66" s="104">
        <v>13</v>
      </c>
      <c r="H66" s="105"/>
      <c r="K66" s="12"/>
    </row>
    <row r="67" spans="1:11" x14ac:dyDescent="0.25">
      <c r="A67" s="12"/>
      <c r="B67" s="100">
        <v>43087</v>
      </c>
      <c r="C67" s="101"/>
      <c r="D67" s="102" t="s">
        <v>101</v>
      </c>
      <c r="E67" s="103" t="s">
        <v>112</v>
      </c>
      <c r="F67" s="106">
        <v>385</v>
      </c>
      <c r="G67" s="104">
        <v>13</v>
      </c>
      <c r="H67" s="105"/>
      <c r="K67" s="12"/>
    </row>
    <row r="68" spans="1:11" x14ac:dyDescent="0.25">
      <c r="A68" s="12"/>
      <c r="B68" s="100">
        <v>43084</v>
      </c>
      <c r="C68" s="101"/>
      <c r="D68" s="102" t="s">
        <v>115</v>
      </c>
      <c r="E68" s="103" t="s">
        <v>116</v>
      </c>
      <c r="F68" s="106">
        <v>141.28</v>
      </c>
      <c r="G68" s="104">
        <v>11</v>
      </c>
      <c r="H68" s="105"/>
      <c r="K68" s="12"/>
    </row>
    <row r="69" spans="1:11" x14ac:dyDescent="0.25">
      <c r="A69" s="12"/>
      <c r="B69" s="100">
        <v>43084</v>
      </c>
      <c r="C69" s="101"/>
      <c r="D69" s="102" t="s">
        <v>101</v>
      </c>
      <c r="E69" s="103" t="s">
        <v>117</v>
      </c>
      <c r="F69" s="106">
        <v>260</v>
      </c>
      <c r="G69" s="104">
        <v>13</v>
      </c>
      <c r="H69" s="105"/>
      <c r="K69" s="12"/>
    </row>
    <row r="70" spans="1:11" x14ac:dyDescent="0.25">
      <c r="A70" s="12"/>
      <c r="B70" s="100">
        <v>43084</v>
      </c>
      <c r="C70" s="101"/>
      <c r="D70" s="102" t="s">
        <v>89</v>
      </c>
      <c r="E70" s="103" t="s">
        <v>118</v>
      </c>
      <c r="F70" s="106">
        <v>128.5</v>
      </c>
      <c r="G70" s="104">
        <v>11</v>
      </c>
      <c r="H70" s="105"/>
      <c r="K70" s="12"/>
    </row>
    <row r="71" spans="1:11" x14ac:dyDescent="0.25">
      <c r="A71" s="12"/>
      <c r="B71" s="100">
        <v>43083</v>
      </c>
      <c r="C71" s="101"/>
      <c r="D71" s="102" t="s">
        <v>105</v>
      </c>
      <c r="E71" s="103" t="s">
        <v>119</v>
      </c>
      <c r="F71" s="106">
        <f>2151.67+603.52+42.38</f>
        <v>2797.57</v>
      </c>
      <c r="G71" s="104">
        <v>13</v>
      </c>
      <c r="H71" s="105"/>
      <c r="K71" s="12"/>
    </row>
    <row r="72" spans="1:11" x14ac:dyDescent="0.25">
      <c r="A72" s="12"/>
      <c r="B72" s="100">
        <v>43083</v>
      </c>
      <c r="C72" s="101"/>
      <c r="D72" s="102" t="s">
        <v>101</v>
      </c>
      <c r="E72" s="103" t="s">
        <v>120</v>
      </c>
      <c r="F72" s="106">
        <v>520</v>
      </c>
      <c r="G72" s="104">
        <v>13</v>
      </c>
      <c r="H72" s="105"/>
      <c r="K72" s="12"/>
    </row>
    <row r="73" spans="1:11" x14ac:dyDescent="0.25">
      <c r="A73" s="12"/>
      <c r="B73" s="100">
        <v>43083</v>
      </c>
      <c r="C73" s="101"/>
      <c r="D73" s="102" t="s">
        <v>89</v>
      </c>
      <c r="E73" s="103" t="s">
        <v>121</v>
      </c>
      <c r="F73" s="106">
        <v>1095.1400000000001</v>
      </c>
      <c r="G73" s="104">
        <v>13</v>
      </c>
      <c r="H73" s="105"/>
      <c r="K73" s="12"/>
    </row>
    <row r="74" spans="1:11" x14ac:dyDescent="0.25">
      <c r="A74" s="12"/>
      <c r="B74" s="100">
        <v>43081</v>
      </c>
      <c r="C74" s="101"/>
      <c r="D74" s="102" t="s">
        <v>40</v>
      </c>
      <c r="E74" s="103" t="s">
        <v>122</v>
      </c>
      <c r="F74" s="106">
        <v>36.75</v>
      </c>
      <c r="G74" s="104">
        <v>11</v>
      </c>
      <c r="H74" s="105"/>
      <c r="K74" s="12"/>
    </row>
    <row r="75" spans="1:11" x14ac:dyDescent="0.25">
      <c r="A75" s="12"/>
      <c r="B75" s="107">
        <v>43077</v>
      </c>
      <c r="C75" s="101"/>
      <c r="D75" s="102" t="s">
        <v>123</v>
      </c>
      <c r="E75" s="103" t="s">
        <v>124</v>
      </c>
      <c r="F75" s="106">
        <v>528</v>
      </c>
      <c r="G75" s="104">
        <v>11</v>
      </c>
      <c r="H75" s="105"/>
      <c r="K75" s="12"/>
    </row>
    <row r="76" spans="1:11" x14ac:dyDescent="0.25">
      <c r="A76" s="12"/>
      <c r="B76" s="100">
        <v>43076</v>
      </c>
      <c r="C76" s="101"/>
      <c r="D76" s="102" t="s">
        <v>40</v>
      </c>
      <c r="E76" s="103" t="s">
        <v>125</v>
      </c>
      <c r="F76" s="106">
        <v>55.86</v>
      </c>
      <c r="G76" s="104">
        <v>13</v>
      </c>
      <c r="H76" s="105"/>
      <c r="K76" s="12"/>
    </row>
    <row r="77" spans="1:11" x14ac:dyDescent="0.25">
      <c r="A77" s="12"/>
      <c r="B77" s="100">
        <v>43075</v>
      </c>
      <c r="C77" s="101"/>
      <c r="D77" s="102" t="s">
        <v>126</v>
      </c>
      <c r="E77" s="103" t="s">
        <v>127</v>
      </c>
      <c r="F77" s="106">
        <v>360</v>
      </c>
      <c r="G77" s="104">
        <v>11</v>
      </c>
      <c r="H77" s="105"/>
      <c r="K77" s="12"/>
    </row>
    <row r="78" spans="1:11" x14ac:dyDescent="0.25">
      <c r="A78" s="12"/>
      <c r="B78" s="100">
        <v>43075</v>
      </c>
      <c r="C78" s="101"/>
      <c r="D78" s="102" t="s">
        <v>40</v>
      </c>
      <c r="E78" s="103" t="s">
        <v>128</v>
      </c>
      <c r="F78" s="106">
        <v>50.62</v>
      </c>
      <c r="G78" s="104">
        <v>11</v>
      </c>
      <c r="H78" s="105"/>
      <c r="K78" s="12"/>
    </row>
    <row r="79" spans="1:11" x14ac:dyDescent="0.25">
      <c r="A79" s="12"/>
      <c r="B79" s="100">
        <v>43074</v>
      </c>
      <c r="C79" s="101"/>
      <c r="D79" s="102" t="s">
        <v>96</v>
      </c>
      <c r="E79" s="103" t="s">
        <v>129</v>
      </c>
      <c r="F79" s="106">
        <v>9600</v>
      </c>
      <c r="G79" s="104">
        <v>11</v>
      </c>
      <c r="H79" s="105"/>
      <c r="K79" s="12"/>
    </row>
    <row r="80" spans="1:11" x14ac:dyDescent="0.25">
      <c r="A80" s="12"/>
      <c r="B80" s="100">
        <v>43073</v>
      </c>
      <c r="C80" s="101"/>
      <c r="D80" s="102" t="s">
        <v>40</v>
      </c>
      <c r="E80" s="103" t="s">
        <v>130</v>
      </c>
      <c r="F80" s="106">
        <v>150</v>
      </c>
      <c r="G80" s="104">
        <v>11</v>
      </c>
      <c r="H80" s="105"/>
      <c r="K80" s="12"/>
    </row>
    <row r="81" spans="1:11" x14ac:dyDescent="0.25">
      <c r="A81" s="12"/>
      <c r="B81" s="100">
        <v>43073</v>
      </c>
      <c r="C81" s="101"/>
      <c r="D81" s="102" t="s">
        <v>40</v>
      </c>
      <c r="E81" s="103" t="s">
        <v>131</v>
      </c>
      <c r="F81" s="106">
        <v>106.8</v>
      </c>
      <c r="G81" s="104">
        <v>11</v>
      </c>
      <c r="H81" s="105"/>
      <c r="K81" s="12"/>
    </row>
    <row r="82" spans="1:11" x14ac:dyDescent="0.25">
      <c r="A82" s="12"/>
      <c r="B82" s="100">
        <v>43073</v>
      </c>
      <c r="C82" s="101"/>
      <c r="D82" s="102" t="s">
        <v>132</v>
      </c>
      <c r="E82" s="103" t="s">
        <v>133</v>
      </c>
      <c r="F82" s="106">
        <v>173</v>
      </c>
      <c r="G82" s="104">
        <v>11</v>
      </c>
      <c r="H82" s="105"/>
      <c r="K82" s="12"/>
    </row>
    <row r="83" spans="1:11" x14ac:dyDescent="0.25">
      <c r="A83" s="12"/>
      <c r="B83" s="92">
        <v>43069</v>
      </c>
      <c r="C83" s="93"/>
      <c r="D83" s="94" t="s">
        <v>134</v>
      </c>
      <c r="E83" s="95" t="s">
        <v>135</v>
      </c>
      <c r="F83" s="98">
        <v>1884.59</v>
      </c>
      <c r="G83" s="96">
        <v>11</v>
      </c>
      <c r="H83" s="97"/>
      <c r="K83" s="12"/>
    </row>
    <row r="84" spans="1:11" x14ac:dyDescent="0.25">
      <c r="A84" s="12"/>
      <c r="B84" s="92">
        <v>43069</v>
      </c>
      <c r="C84" s="93"/>
      <c r="D84" s="94" t="s">
        <v>136</v>
      </c>
      <c r="E84" s="95" t="s">
        <v>137</v>
      </c>
      <c r="F84" s="98">
        <v>541.89</v>
      </c>
      <c r="G84" s="96">
        <v>13</v>
      </c>
      <c r="H84" s="97"/>
      <c r="K84" s="12"/>
    </row>
    <row r="85" spans="1:11" x14ac:dyDescent="0.25">
      <c r="A85" s="12"/>
      <c r="B85" s="92">
        <v>43069</v>
      </c>
      <c r="C85" s="93"/>
      <c r="D85" s="94" t="s">
        <v>138</v>
      </c>
      <c r="E85" s="95" t="s">
        <v>139</v>
      </c>
      <c r="F85" s="98">
        <v>1005</v>
      </c>
      <c r="G85" s="96">
        <v>11</v>
      </c>
      <c r="H85" s="97"/>
      <c r="K85" s="12"/>
    </row>
    <row r="86" spans="1:11" x14ac:dyDescent="0.25">
      <c r="A86" s="12"/>
      <c r="B86" s="92">
        <v>43069</v>
      </c>
      <c r="C86" s="93"/>
      <c r="D86" s="94" t="s">
        <v>47</v>
      </c>
      <c r="E86" s="95" t="s">
        <v>140</v>
      </c>
      <c r="F86" s="98">
        <v>836.03</v>
      </c>
      <c r="G86" s="96">
        <v>12</v>
      </c>
      <c r="H86" s="97"/>
      <c r="K86" s="12"/>
    </row>
    <row r="87" spans="1:11" x14ac:dyDescent="0.25">
      <c r="A87" s="12"/>
      <c r="B87" s="92">
        <v>43068</v>
      </c>
      <c r="C87" s="93"/>
      <c r="D87" s="94" t="s">
        <v>141</v>
      </c>
      <c r="E87" s="95" t="s">
        <v>142</v>
      </c>
      <c r="F87" s="98">
        <v>18743.2</v>
      </c>
      <c r="G87" s="96">
        <v>11</v>
      </c>
      <c r="H87" s="97"/>
      <c r="K87" s="12"/>
    </row>
    <row r="88" spans="1:11" x14ac:dyDescent="0.25">
      <c r="A88" s="12"/>
      <c r="B88" s="92">
        <v>43063</v>
      </c>
      <c r="C88" s="93"/>
      <c r="D88" s="94" t="s">
        <v>143</v>
      </c>
      <c r="E88" s="95" t="s">
        <v>144</v>
      </c>
      <c r="F88" s="98">
        <f>10*50</f>
        <v>500</v>
      </c>
      <c r="G88" s="96">
        <v>11</v>
      </c>
      <c r="H88" s="97"/>
      <c r="K88" s="12"/>
    </row>
    <row r="89" spans="1:11" x14ac:dyDescent="0.25">
      <c r="A89" s="12"/>
      <c r="B89" s="92">
        <v>43056</v>
      </c>
      <c r="C89" s="93"/>
      <c r="D89" s="94" t="s">
        <v>94</v>
      </c>
      <c r="E89" s="95" t="s">
        <v>145</v>
      </c>
      <c r="F89" s="98">
        <v>150</v>
      </c>
      <c r="G89" s="96">
        <v>11</v>
      </c>
      <c r="H89" s="97"/>
      <c r="K89" s="12"/>
    </row>
    <row r="90" spans="1:11" x14ac:dyDescent="0.25">
      <c r="A90" s="12"/>
      <c r="B90" s="92">
        <v>43053</v>
      </c>
      <c r="C90" s="93"/>
      <c r="D90" s="94" t="s">
        <v>85</v>
      </c>
      <c r="E90" s="95" t="s">
        <v>146</v>
      </c>
      <c r="F90" s="98">
        <v>421.74</v>
      </c>
      <c r="G90" s="96">
        <v>13</v>
      </c>
      <c r="H90" s="97"/>
      <c r="K90" s="12"/>
    </row>
    <row r="91" spans="1:11" x14ac:dyDescent="0.25">
      <c r="A91" s="12"/>
      <c r="B91" s="92">
        <v>43047</v>
      </c>
      <c r="C91" s="93"/>
      <c r="D91" s="94" t="s">
        <v>134</v>
      </c>
      <c r="E91" s="95" t="s">
        <v>147</v>
      </c>
      <c r="F91" s="98">
        <v>1443</v>
      </c>
      <c r="G91" s="96">
        <v>11</v>
      </c>
      <c r="H91" s="97"/>
      <c r="K91" s="12"/>
    </row>
    <row r="92" spans="1:11" x14ac:dyDescent="0.25">
      <c r="A92" s="12"/>
      <c r="B92" s="92">
        <v>43045</v>
      </c>
      <c r="C92" s="93"/>
      <c r="D92" s="94" t="s">
        <v>148</v>
      </c>
      <c r="E92" s="95" t="s">
        <v>149</v>
      </c>
      <c r="F92" s="98">
        <v>300</v>
      </c>
      <c r="G92" s="96">
        <v>11</v>
      </c>
      <c r="H92" s="97"/>
      <c r="K92" s="12"/>
    </row>
    <row r="93" spans="1:11" x14ac:dyDescent="0.25">
      <c r="A93" s="12"/>
      <c r="B93" s="100">
        <v>43039</v>
      </c>
      <c r="C93" s="101"/>
      <c r="D93" s="102" t="s">
        <v>138</v>
      </c>
      <c r="E93" s="103" t="s">
        <v>150</v>
      </c>
      <c r="F93" s="106">
        <v>960</v>
      </c>
      <c r="G93" s="104">
        <v>11</v>
      </c>
      <c r="H93" s="105"/>
    </row>
    <row r="94" spans="1:11" x14ac:dyDescent="0.25">
      <c r="A94" s="12"/>
      <c r="B94" s="79"/>
      <c r="C94" s="55"/>
      <c r="D94" s="56"/>
      <c r="E94" s="57"/>
      <c r="F94" s="60"/>
      <c r="G94" s="58"/>
      <c r="H94" s="59"/>
    </row>
    <row r="95" spans="1:11" x14ac:dyDescent="0.25">
      <c r="A95" s="12"/>
      <c r="B95" s="79"/>
      <c r="C95" s="55"/>
      <c r="D95" s="56"/>
      <c r="E95" s="57"/>
      <c r="F95" s="60"/>
      <c r="G95" s="58"/>
      <c r="H95" s="59"/>
    </row>
    <row r="96" spans="1:11" x14ac:dyDescent="0.25">
      <c r="A96" s="12"/>
      <c r="B96" s="79"/>
      <c r="C96" s="55"/>
      <c r="D96" s="56"/>
      <c r="E96" s="57"/>
      <c r="F96" s="60"/>
      <c r="G96" s="58"/>
      <c r="H96" s="59"/>
    </row>
    <row r="97" spans="1:8" x14ac:dyDescent="0.25">
      <c r="A97" s="12"/>
      <c r="B97" s="79"/>
      <c r="C97" s="55"/>
      <c r="D97" s="56"/>
      <c r="E97" s="57"/>
      <c r="F97" s="60"/>
      <c r="G97" s="58"/>
      <c r="H97" s="59"/>
    </row>
    <row r="98" spans="1:8" x14ac:dyDescent="0.25">
      <c r="A98" s="12"/>
      <c r="B98" s="79"/>
      <c r="C98" s="55"/>
      <c r="D98" s="56"/>
      <c r="E98" s="57"/>
      <c r="F98" s="60"/>
      <c r="G98" s="58"/>
      <c r="H98" s="59"/>
    </row>
    <row r="99" spans="1:8" x14ac:dyDescent="0.25">
      <c r="A99" s="12"/>
      <c r="B99" s="79"/>
      <c r="C99" s="55"/>
      <c r="D99" s="56"/>
      <c r="E99" s="57"/>
      <c r="F99" s="60"/>
      <c r="G99" s="58"/>
      <c r="H99" s="59"/>
    </row>
    <row r="100" spans="1:8" x14ac:dyDescent="0.25">
      <c r="A100" s="12"/>
      <c r="B100" s="79"/>
      <c r="C100" s="55"/>
      <c r="D100" s="56"/>
      <c r="E100" s="57"/>
      <c r="F100" s="60"/>
      <c r="G100" s="58"/>
      <c r="H100" s="59"/>
    </row>
    <row r="101" spans="1:8" x14ac:dyDescent="0.25">
      <c r="A101" s="12"/>
      <c r="B101" s="79"/>
      <c r="C101" s="55"/>
      <c r="D101" s="56"/>
      <c r="E101" s="57"/>
      <c r="F101" s="60"/>
      <c r="G101" s="58"/>
      <c r="H101" s="59"/>
    </row>
    <row r="102" spans="1:8" x14ac:dyDescent="0.25">
      <c r="A102" s="12"/>
      <c r="B102" s="79"/>
      <c r="C102" s="55"/>
      <c r="D102" s="56"/>
      <c r="E102" s="57"/>
      <c r="F102" s="60"/>
      <c r="G102" s="58"/>
      <c r="H102" s="59"/>
    </row>
    <row r="103" spans="1:8" x14ac:dyDescent="0.25">
      <c r="A103" s="12"/>
      <c r="B103" s="79"/>
      <c r="C103" s="55"/>
      <c r="D103" s="56"/>
      <c r="E103" s="57"/>
      <c r="F103" s="60"/>
      <c r="G103" s="58"/>
      <c r="H103" s="59"/>
    </row>
    <row r="104" spans="1:8" x14ac:dyDescent="0.25">
      <c r="A104" s="12"/>
      <c r="B104" s="79"/>
      <c r="C104" s="55"/>
      <c r="D104" s="56"/>
      <c r="E104" s="57"/>
      <c r="F104" s="60"/>
      <c r="G104" s="58"/>
      <c r="H104" s="59"/>
    </row>
    <row r="105" spans="1:8" x14ac:dyDescent="0.25">
      <c r="A105" s="12"/>
      <c r="B105" s="79"/>
      <c r="C105" s="55"/>
      <c r="D105" s="56"/>
      <c r="E105" s="57"/>
      <c r="F105" s="60"/>
      <c r="G105" s="58"/>
      <c r="H105" s="59"/>
    </row>
    <row r="106" spans="1:8" x14ac:dyDescent="0.25">
      <c r="A106" s="12"/>
      <c r="B106" s="79"/>
      <c r="C106" s="55"/>
      <c r="D106" s="56"/>
      <c r="E106" s="57"/>
      <c r="F106" s="60"/>
      <c r="G106" s="58"/>
      <c r="H106" s="59"/>
    </row>
    <row r="107" spans="1:8" x14ac:dyDescent="0.25">
      <c r="A107" s="12"/>
      <c r="B107" s="79"/>
      <c r="C107" s="55"/>
      <c r="D107" s="56"/>
      <c r="E107" s="57"/>
      <c r="F107" s="60"/>
      <c r="G107" s="58"/>
      <c r="H107" s="59"/>
    </row>
    <row r="108" spans="1:8" x14ac:dyDescent="0.25">
      <c r="A108" s="12"/>
      <c r="B108" s="79"/>
      <c r="C108" s="55"/>
      <c r="D108" s="56"/>
      <c r="E108" s="57"/>
      <c r="F108" s="60"/>
      <c r="G108" s="58"/>
      <c r="H108" s="59"/>
    </row>
    <row r="109" spans="1:8" x14ac:dyDescent="0.25">
      <c r="A109" s="12"/>
      <c r="B109" s="79"/>
      <c r="C109" s="55"/>
      <c r="D109" s="56"/>
      <c r="E109" s="57"/>
      <c r="F109" s="60"/>
      <c r="G109" s="58"/>
      <c r="H109" s="59"/>
    </row>
    <row r="110" spans="1:8" x14ac:dyDescent="0.25">
      <c r="A110" s="12"/>
      <c r="B110" s="79"/>
      <c r="C110" s="55"/>
      <c r="D110" s="56"/>
      <c r="E110" s="57"/>
      <c r="F110" s="60"/>
      <c r="G110" s="58"/>
      <c r="H110" s="59"/>
    </row>
    <row r="111" spans="1:8" x14ac:dyDescent="0.25">
      <c r="A111" s="12"/>
      <c r="B111" s="79"/>
      <c r="C111" s="55"/>
      <c r="D111" s="56"/>
      <c r="E111" s="57"/>
      <c r="F111" s="60"/>
      <c r="G111" s="58"/>
      <c r="H111" s="59"/>
    </row>
    <row r="112" spans="1:8" x14ac:dyDescent="0.25">
      <c r="A112" s="12"/>
      <c r="B112" s="79"/>
      <c r="C112" s="55"/>
      <c r="D112" s="56"/>
      <c r="E112" s="57"/>
      <c r="F112" s="60"/>
      <c r="G112" s="58"/>
      <c r="H112" s="59"/>
    </row>
    <row r="113" spans="1:8" x14ac:dyDescent="0.25">
      <c r="A113" s="12"/>
      <c r="B113" s="79"/>
      <c r="C113" s="55"/>
      <c r="D113" s="56"/>
      <c r="E113" s="57"/>
      <c r="F113" s="60"/>
      <c r="G113" s="58"/>
      <c r="H113" s="59"/>
    </row>
    <row r="114" spans="1:8" x14ac:dyDescent="0.25">
      <c r="A114" s="12"/>
      <c r="B114" s="79"/>
      <c r="C114" s="55"/>
      <c r="D114" s="56"/>
      <c r="E114" s="57"/>
      <c r="F114" s="60"/>
      <c r="G114" s="58"/>
      <c r="H114" s="59"/>
    </row>
    <row r="115" spans="1:8" x14ac:dyDescent="0.25">
      <c r="A115" s="12"/>
      <c r="B115" s="79"/>
      <c r="C115" s="55"/>
      <c r="D115" s="56"/>
      <c r="E115" s="57"/>
      <c r="F115" s="60"/>
      <c r="G115" s="58"/>
      <c r="H115" s="59"/>
    </row>
    <row r="116" spans="1:8" x14ac:dyDescent="0.25">
      <c r="A116" s="12"/>
      <c r="B116" s="79"/>
      <c r="C116" s="55"/>
      <c r="D116" s="56"/>
      <c r="E116" s="57"/>
      <c r="F116" s="60"/>
      <c r="G116" s="58"/>
      <c r="H116" s="59"/>
    </row>
    <row r="117" spans="1:8" x14ac:dyDescent="0.25">
      <c r="A117" s="12"/>
      <c r="B117" s="79"/>
      <c r="C117" s="55"/>
      <c r="D117" s="56"/>
      <c r="E117" s="57"/>
      <c r="F117" s="60"/>
      <c r="G117" s="58"/>
      <c r="H117" s="59"/>
    </row>
    <row r="118" spans="1:8" x14ac:dyDescent="0.25">
      <c r="A118" s="12"/>
      <c r="B118" s="79"/>
      <c r="C118" s="55"/>
      <c r="D118" s="56"/>
      <c r="E118" s="57"/>
      <c r="F118" s="60"/>
      <c r="G118" s="58"/>
      <c r="H118" s="59"/>
    </row>
    <row r="119" spans="1:8" x14ac:dyDescent="0.25">
      <c r="A119" s="12"/>
      <c r="B119" s="79"/>
      <c r="C119" s="55"/>
      <c r="D119" s="56"/>
      <c r="E119" s="57"/>
      <c r="F119" s="60"/>
      <c r="G119" s="58"/>
      <c r="H119" s="59"/>
    </row>
    <row r="120" spans="1:8" x14ac:dyDescent="0.25">
      <c r="A120" s="12"/>
      <c r="B120" s="79"/>
      <c r="C120" s="55"/>
      <c r="D120" s="56"/>
      <c r="E120" s="57"/>
      <c r="F120" s="60"/>
      <c r="G120" s="58"/>
      <c r="H120" s="59"/>
    </row>
    <row r="121" spans="1:8" x14ac:dyDescent="0.25">
      <c r="A121" s="12"/>
      <c r="B121" s="79"/>
      <c r="C121" s="55"/>
      <c r="D121" s="56"/>
      <c r="E121" s="57"/>
      <c r="F121" s="60"/>
      <c r="G121" s="58"/>
      <c r="H121" s="59"/>
    </row>
    <row r="122" spans="1:8" x14ac:dyDescent="0.25">
      <c r="A122" s="12"/>
      <c r="B122" s="79"/>
      <c r="C122" s="55"/>
      <c r="D122" s="56"/>
      <c r="E122" s="57"/>
      <c r="F122" s="60"/>
      <c r="G122" s="58"/>
      <c r="H122" s="59"/>
    </row>
    <row r="123" spans="1:8" x14ac:dyDescent="0.25">
      <c r="A123" s="12"/>
      <c r="B123" s="79"/>
      <c r="C123" s="55"/>
      <c r="D123" s="56"/>
      <c r="E123" s="57"/>
      <c r="F123" s="60"/>
      <c r="G123" s="58"/>
      <c r="H123" s="59"/>
    </row>
    <row r="124" spans="1:8" x14ac:dyDescent="0.25">
      <c r="A124" s="12"/>
      <c r="B124" s="79"/>
      <c r="C124" s="55"/>
      <c r="D124" s="56"/>
      <c r="E124" s="57"/>
      <c r="F124" s="60"/>
      <c r="G124" s="58"/>
      <c r="H124" s="59"/>
    </row>
    <row r="125" spans="1:8" x14ac:dyDescent="0.25">
      <c r="A125" s="12"/>
      <c r="B125" s="79"/>
      <c r="C125" s="55"/>
      <c r="D125" s="56"/>
      <c r="E125" s="57"/>
      <c r="F125" s="60"/>
      <c r="G125" s="58"/>
      <c r="H125" s="59"/>
    </row>
    <row r="126" spans="1:8" x14ac:dyDescent="0.25">
      <c r="A126" s="12"/>
      <c r="B126" s="79"/>
      <c r="C126" s="55"/>
      <c r="D126" s="56"/>
      <c r="E126" s="57"/>
      <c r="F126" s="60"/>
      <c r="G126" s="58"/>
      <c r="H126" s="59"/>
    </row>
    <row r="127" spans="1:8" x14ac:dyDescent="0.25">
      <c r="A127" s="12"/>
      <c r="B127" s="79"/>
      <c r="C127" s="55"/>
      <c r="D127" s="56"/>
      <c r="E127" s="57"/>
      <c r="F127" s="60"/>
      <c r="G127" s="58"/>
      <c r="H127" s="59"/>
    </row>
    <row r="128" spans="1:8" x14ac:dyDescent="0.25">
      <c r="A128" s="12"/>
      <c r="B128" s="79"/>
      <c r="C128" s="55"/>
      <c r="D128" s="56"/>
      <c r="E128" s="57"/>
      <c r="F128" s="60"/>
      <c r="G128" s="58"/>
      <c r="H128" s="59"/>
    </row>
    <row r="129" spans="1:8" x14ac:dyDescent="0.25">
      <c r="A129" s="12"/>
      <c r="B129" s="79"/>
      <c r="C129" s="55"/>
      <c r="D129" s="56"/>
      <c r="E129" s="57"/>
      <c r="F129" s="60"/>
      <c r="G129" s="58"/>
      <c r="H129" s="59"/>
    </row>
    <row r="130" spans="1:8" x14ac:dyDescent="0.25">
      <c r="A130" s="12"/>
      <c r="B130" s="79"/>
      <c r="C130" s="55"/>
      <c r="D130" s="56"/>
      <c r="E130" s="57"/>
      <c r="F130" s="60"/>
      <c r="G130" s="58"/>
      <c r="H130" s="59"/>
    </row>
    <row r="131" spans="1:8" x14ac:dyDescent="0.25">
      <c r="A131" s="12"/>
      <c r="B131" s="79"/>
      <c r="C131" s="55"/>
      <c r="D131" s="56"/>
      <c r="E131" s="57"/>
      <c r="F131" s="60"/>
      <c r="G131" s="58"/>
      <c r="H131" s="59"/>
    </row>
    <row r="132" spans="1:8" x14ac:dyDescent="0.25">
      <c r="A132" s="12"/>
      <c r="B132" s="79"/>
      <c r="C132" s="55"/>
      <c r="D132" s="56"/>
      <c r="E132" s="57"/>
      <c r="F132" s="60"/>
      <c r="G132" s="58"/>
      <c r="H132" s="59"/>
    </row>
    <row r="133" spans="1:8" x14ac:dyDescent="0.25">
      <c r="A133" s="12"/>
      <c r="B133" s="79"/>
      <c r="C133" s="55"/>
      <c r="D133" s="56"/>
      <c r="E133" s="57"/>
      <c r="F133" s="60"/>
      <c r="G133" s="58"/>
      <c r="H133" s="59"/>
    </row>
    <row r="134" spans="1:8" x14ac:dyDescent="0.25">
      <c r="A134" s="12"/>
      <c r="B134" s="79"/>
      <c r="C134" s="55"/>
      <c r="D134" s="56"/>
      <c r="E134" s="57"/>
      <c r="F134" s="60"/>
      <c r="G134" s="58"/>
      <c r="H134" s="59"/>
    </row>
    <row r="135" spans="1:8" x14ac:dyDescent="0.25">
      <c r="A135" s="12"/>
      <c r="B135" s="79"/>
      <c r="C135" s="55"/>
      <c r="D135" s="56"/>
      <c r="E135" s="57"/>
      <c r="F135" s="60"/>
      <c r="G135" s="58"/>
      <c r="H135" s="59"/>
    </row>
    <row r="136" spans="1:8" x14ac:dyDescent="0.25">
      <c r="A136" s="12"/>
      <c r="B136" s="79"/>
      <c r="C136" s="55"/>
      <c r="D136" s="56"/>
      <c r="E136" s="57"/>
      <c r="F136" s="60"/>
      <c r="G136" s="58"/>
      <c r="H136" s="59"/>
    </row>
    <row r="137" spans="1:8" x14ac:dyDescent="0.25">
      <c r="A137" s="12"/>
      <c r="B137" s="79"/>
      <c r="C137" s="55"/>
      <c r="D137" s="56"/>
      <c r="E137" s="57"/>
      <c r="F137" s="60"/>
      <c r="G137" s="58"/>
      <c r="H137" s="59"/>
    </row>
    <row r="138" spans="1:8" x14ac:dyDescent="0.25">
      <c r="A138" s="12"/>
      <c r="B138" s="79"/>
      <c r="C138" s="55"/>
      <c r="D138" s="56"/>
      <c r="E138" s="57"/>
      <c r="F138" s="60"/>
      <c r="G138" s="58"/>
      <c r="H138" s="59"/>
    </row>
    <row r="139" spans="1:8" x14ac:dyDescent="0.25">
      <c r="A139" s="12"/>
      <c r="B139" s="79"/>
      <c r="C139" s="55"/>
      <c r="D139" s="56"/>
      <c r="E139" s="57"/>
      <c r="F139" s="60"/>
      <c r="G139" s="58"/>
      <c r="H139" s="59"/>
    </row>
    <row r="140" spans="1:8" x14ac:dyDescent="0.25">
      <c r="A140" s="12"/>
      <c r="B140" s="79"/>
      <c r="C140" s="55"/>
      <c r="D140" s="56"/>
      <c r="E140" s="57"/>
      <c r="F140" s="60"/>
      <c r="G140" s="58"/>
      <c r="H140" s="59"/>
    </row>
    <row r="141" spans="1:8" x14ac:dyDescent="0.25">
      <c r="A141" s="12"/>
      <c r="B141" s="79"/>
      <c r="C141" s="55"/>
      <c r="D141" s="56"/>
      <c r="E141" s="57"/>
      <c r="F141" s="60"/>
      <c r="G141" s="58"/>
      <c r="H141" s="59"/>
    </row>
    <row r="142" spans="1:8" x14ac:dyDescent="0.25">
      <c r="A142" s="12"/>
      <c r="B142" s="79"/>
      <c r="C142" s="55"/>
      <c r="D142" s="56"/>
      <c r="E142" s="57"/>
      <c r="F142" s="60"/>
      <c r="G142" s="58"/>
      <c r="H142" s="59"/>
    </row>
    <row r="143" spans="1:8" x14ac:dyDescent="0.25">
      <c r="A143" s="12"/>
      <c r="B143" s="79"/>
      <c r="C143" s="55"/>
      <c r="D143" s="56"/>
      <c r="E143" s="57"/>
      <c r="F143" s="60"/>
      <c r="G143" s="58"/>
      <c r="H143" s="59"/>
    </row>
    <row r="144" spans="1:8" x14ac:dyDescent="0.25">
      <c r="A144" s="12"/>
      <c r="B144" s="54"/>
      <c r="C144" s="55"/>
      <c r="D144" s="56"/>
      <c r="E144" s="57"/>
      <c r="F144" s="60"/>
      <c r="G144" s="58"/>
      <c r="H144" s="59"/>
    </row>
    <row r="145" spans="1:8" x14ac:dyDescent="0.25">
      <c r="A145" s="12"/>
      <c r="B145" s="79"/>
      <c r="C145" s="55"/>
      <c r="D145" s="56"/>
      <c r="E145" s="57"/>
      <c r="F145" s="60"/>
      <c r="G145" s="58"/>
      <c r="H145" s="59"/>
    </row>
    <row r="146" spans="1:8" x14ac:dyDescent="0.25">
      <c r="A146" s="12"/>
      <c r="B146" s="54"/>
      <c r="C146" s="55"/>
      <c r="D146" s="56"/>
      <c r="E146" s="57"/>
      <c r="F146" s="60"/>
      <c r="G146" s="58"/>
      <c r="H146" s="59"/>
    </row>
    <row r="147" spans="1:8" x14ac:dyDescent="0.25">
      <c r="A147" s="12"/>
      <c r="B147" s="54"/>
      <c r="C147" s="55"/>
      <c r="D147" s="56"/>
      <c r="E147" s="57"/>
      <c r="F147" s="60"/>
      <c r="G147" s="58"/>
      <c r="H147" s="59"/>
    </row>
    <row r="148" spans="1:8" x14ac:dyDescent="0.25">
      <c r="A148" s="12"/>
      <c r="B148" s="54"/>
      <c r="C148" s="55"/>
      <c r="D148" s="56"/>
      <c r="E148" s="57"/>
      <c r="F148" s="60"/>
      <c r="G148" s="58"/>
      <c r="H148" s="59"/>
    </row>
    <row r="149" spans="1:8" x14ac:dyDescent="0.25">
      <c r="A149" s="12"/>
      <c r="B149" s="54"/>
      <c r="C149" s="55"/>
      <c r="D149" s="56"/>
      <c r="E149" s="57"/>
      <c r="F149" s="60"/>
      <c r="G149" s="58"/>
      <c r="H149" s="59"/>
    </row>
    <row r="150" spans="1:8" x14ac:dyDescent="0.25">
      <c r="A150" s="12"/>
      <c r="B150" s="54"/>
      <c r="C150" s="55"/>
      <c r="D150" s="56"/>
      <c r="E150" s="57"/>
      <c r="F150" s="60"/>
      <c r="G150" s="58"/>
      <c r="H150" s="59"/>
    </row>
    <row r="151" spans="1:8" x14ac:dyDescent="0.25">
      <c r="A151" s="12"/>
      <c r="B151" s="54"/>
      <c r="C151" s="55"/>
      <c r="D151" s="56"/>
      <c r="E151" s="57"/>
      <c r="F151" s="60"/>
      <c r="G151" s="58"/>
      <c r="H151" s="59"/>
    </row>
    <row r="152" spans="1:8" x14ac:dyDescent="0.25">
      <c r="A152" s="12"/>
      <c r="B152" s="54"/>
      <c r="C152" s="55"/>
      <c r="D152" s="56"/>
      <c r="E152" s="57"/>
      <c r="F152" s="60"/>
      <c r="G152" s="58"/>
      <c r="H152" s="59"/>
    </row>
    <row r="153" spans="1:8" x14ac:dyDescent="0.25">
      <c r="A153" s="12"/>
      <c r="B153" s="54"/>
      <c r="C153" s="55"/>
      <c r="D153" s="56"/>
      <c r="E153" s="57"/>
      <c r="F153" s="60"/>
      <c r="G153" s="58"/>
      <c r="H153" s="59"/>
    </row>
    <row r="154" spans="1:8" x14ac:dyDescent="0.25">
      <c r="A154" s="12"/>
      <c r="B154" s="54"/>
      <c r="C154" s="55"/>
      <c r="D154" s="56"/>
      <c r="E154" s="57"/>
      <c r="F154" s="60"/>
      <c r="G154" s="58"/>
      <c r="H154" s="59"/>
    </row>
    <row r="155" spans="1:8" x14ac:dyDescent="0.25">
      <c r="A155" s="12"/>
      <c r="B155" s="54"/>
      <c r="C155" s="55"/>
      <c r="D155" s="56"/>
      <c r="E155" s="57"/>
      <c r="F155" s="60"/>
      <c r="G155" s="58"/>
      <c r="H155" s="59"/>
    </row>
    <row r="156" spans="1:8" x14ac:dyDescent="0.25">
      <c r="A156" s="12"/>
      <c r="B156" s="54"/>
      <c r="C156" s="55"/>
      <c r="D156" s="56"/>
      <c r="E156" s="57"/>
      <c r="F156" s="60"/>
      <c r="G156" s="58"/>
      <c r="H156" s="59"/>
    </row>
    <row r="157" spans="1:8" x14ac:dyDescent="0.25">
      <c r="A157" s="12"/>
      <c r="B157" s="54"/>
      <c r="C157" s="55"/>
      <c r="D157" s="56"/>
      <c r="E157" s="57"/>
      <c r="F157" s="60"/>
      <c r="G157" s="58"/>
      <c r="H157" s="59"/>
    </row>
    <row r="158" spans="1:8" x14ac:dyDescent="0.25">
      <c r="A158" s="12"/>
      <c r="B158" s="54"/>
      <c r="C158" s="55"/>
      <c r="D158" s="56"/>
      <c r="E158" s="57"/>
      <c r="F158" s="60"/>
      <c r="G158" s="58"/>
      <c r="H158" s="59"/>
    </row>
    <row r="159" spans="1:8" x14ac:dyDescent="0.25">
      <c r="A159" s="12"/>
      <c r="B159" s="54"/>
      <c r="C159" s="55"/>
      <c r="D159" s="56"/>
      <c r="E159" s="57"/>
      <c r="F159" s="60"/>
      <c r="G159" s="58"/>
      <c r="H159" s="59"/>
    </row>
    <row r="160" spans="1:8" x14ac:dyDescent="0.25">
      <c r="A160" s="12"/>
      <c r="B160" s="54"/>
      <c r="C160" s="55"/>
      <c r="D160" s="56"/>
      <c r="E160" s="57"/>
      <c r="F160" s="60"/>
      <c r="G160" s="58"/>
      <c r="H160" s="59"/>
    </row>
    <row r="161" spans="1:8" x14ac:dyDescent="0.25">
      <c r="A161" s="12"/>
      <c r="B161" s="54"/>
      <c r="C161" s="55"/>
      <c r="D161" s="56"/>
      <c r="E161" s="57"/>
      <c r="F161" s="60"/>
      <c r="G161" s="58"/>
      <c r="H161" s="59"/>
    </row>
    <row r="162" spans="1:8" x14ac:dyDescent="0.25">
      <c r="A162" s="12"/>
      <c r="B162" s="54"/>
      <c r="C162" s="55"/>
      <c r="D162" s="56"/>
      <c r="E162" s="57"/>
      <c r="F162" s="60"/>
      <c r="G162" s="58"/>
      <c r="H162" s="59"/>
    </row>
    <row r="163" spans="1:8" x14ac:dyDescent="0.25">
      <c r="A163" s="12"/>
      <c r="B163" s="54"/>
      <c r="C163" s="55"/>
      <c r="D163" s="56"/>
      <c r="E163" s="57"/>
      <c r="F163" s="60"/>
      <c r="G163" s="58"/>
      <c r="H163" s="59"/>
    </row>
    <row r="164" spans="1:8" x14ac:dyDescent="0.25">
      <c r="A164" s="12"/>
      <c r="B164" s="54"/>
      <c r="C164" s="55"/>
      <c r="D164" s="56"/>
      <c r="E164" s="57"/>
      <c r="F164" s="60"/>
      <c r="G164" s="58"/>
      <c r="H164" s="59"/>
    </row>
    <row r="165" spans="1:8" x14ac:dyDescent="0.25">
      <c r="A165" s="12"/>
      <c r="B165" s="54"/>
      <c r="C165" s="55"/>
      <c r="D165" s="56"/>
      <c r="E165" s="57"/>
      <c r="F165" s="60"/>
      <c r="G165" s="58"/>
      <c r="H165" s="59"/>
    </row>
    <row r="166" spans="1:8" x14ac:dyDescent="0.25">
      <c r="A166" s="12"/>
      <c r="B166" s="30"/>
      <c r="C166" s="31"/>
      <c r="D166" s="32"/>
      <c r="E166" s="33"/>
      <c r="F166" s="61"/>
      <c r="G166" s="34"/>
      <c r="H166" s="35"/>
    </row>
    <row r="167" spans="1:8" x14ac:dyDescent="0.25">
      <c r="A167" s="12"/>
      <c r="B167" s="30"/>
      <c r="C167" s="31"/>
      <c r="D167" s="32"/>
      <c r="E167" s="33"/>
      <c r="F167" s="61"/>
      <c r="G167" s="34"/>
      <c r="H167" s="35"/>
    </row>
    <row r="168" spans="1:8" x14ac:dyDescent="0.25">
      <c r="A168" s="12"/>
      <c r="B168" s="30"/>
      <c r="C168" s="31"/>
      <c r="D168" s="32"/>
      <c r="E168" s="33"/>
      <c r="F168" s="61"/>
      <c r="G168" s="34"/>
      <c r="H168" s="35"/>
    </row>
    <row r="169" spans="1:8" x14ac:dyDescent="0.25">
      <c r="A169" s="12"/>
      <c r="B169" s="30"/>
      <c r="C169" s="31"/>
      <c r="D169" s="32"/>
      <c r="E169" s="33"/>
      <c r="F169" s="61"/>
      <c r="G169" s="34"/>
      <c r="H169" s="35"/>
    </row>
    <row r="170" spans="1:8" x14ac:dyDescent="0.25">
      <c r="A170" s="12"/>
      <c r="B170" s="30"/>
      <c r="C170" s="31"/>
      <c r="D170" s="32"/>
      <c r="E170" s="33"/>
      <c r="F170" s="61"/>
      <c r="G170" s="34"/>
      <c r="H170" s="35"/>
    </row>
    <row r="171" spans="1:8" x14ac:dyDescent="0.25">
      <c r="A171" s="12"/>
      <c r="B171" s="30"/>
      <c r="C171" s="31"/>
      <c r="D171" s="32"/>
      <c r="E171" s="33"/>
      <c r="F171" s="61"/>
      <c r="G171" s="34"/>
      <c r="H171" s="35"/>
    </row>
    <row r="172" spans="1:8" x14ac:dyDescent="0.25">
      <c r="A172" s="12"/>
      <c r="B172" s="30"/>
      <c r="C172" s="31"/>
      <c r="D172" s="32"/>
      <c r="E172" s="33"/>
      <c r="F172" s="61"/>
      <c r="G172" s="34"/>
      <c r="H172" s="35"/>
    </row>
    <row r="173" spans="1:8" x14ac:dyDescent="0.25">
      <c r="A173" s="12"/>
      <c r="B173" s="30"/>
      <c r="C173" s="31"/>
      <c r="D173" s="32"/>
      <c r="E173" s="33"/>
      <c r="F173" s="61"/>
      <c r="G173" s="34"/>
      <c r="H173" s="35"/>
    </row>
    <row r="174" spans="1:8" x14ac:dyDescent="0.25">
      <c r="A174" s="12"/>
      <c r="B174" s="30"/>
      <c r="C174" s="31"/>
      <c r="D174" s="32"/>
      <c r="E174" s="33"/>
      <c r="F174" s="61"/>
      <c r="G174" s="34"/>
      <c r="H174" s="35"/>
    </row>
    <row r="175" spans="1:8" x14ac:dyDescent="0.25">
      <c r="A175" s="12"/>
      <c r="B175" s="30"/>
      <c r="C175" s="31"/>
      <c r="D175" s="32"/>
      <c r="E175" s="33"/>
      <c r="F175" s="61"/>
      <c r="G175" s="34"/>
      <c r="H175" s="35"/>
    </row>
    <row r="176" spans="1:8" x14ac:dyDescent="0.25">
      <c r="A176" s="12"/>
      <c r="B176" s="30"/>
      <c r="C176" s="31"/>
      <c r="D176" s="32"/>
      <c r="E176" s="33"/>
      <c r="F176" s="61"/>
      <c r="G176" s="34"/>
      <c r="H176" s="35"/>
    </row>
    <row r="177" spans="1:10" x14ac:dyDescent="0.25">
      <c r="A177" s="12"/>
      <c r="B177" s="30"/>
      <c r="C177" s="31"/>
      <c r="D177" s="32"/>
      <c r="E177" s="33"/>
      <c r="F177" s="61"/>
      <c r="G177" s="34"/>
      <c r="H177" s="35"/>
    </row>
    <row r="178" spans="1:10" x14ac:dyDescent="0.25">
      <c r="A178" s="12"/>
      <c r="B178" s="30"/>
      <c r="C178" s="31"/>
      <c r="D178" s="32"/>
      <c r="E178" s="33"/>
      <c r="F178" s="61"/>
      <c r="G178" s="34"/>
      <c r="H178" s="35"/>
    </row>
    <row r="179" spans="1:10" x14ac:dyDescent="0.25">
      <c r="A179" s="12"/>
      <c r="B179" s="30"/>
      <c r="C179" s="31"/>
      <c r="D179" s="32"/>
      <c r="E179" s="33"/>
      <c r="F179" s="61"/>
      <c r="G179" s="34"/>
      <c r="H179" s="35"/>
    </row>
    <row r="180" spans="1:10" x14ac:dyDescent="0.25">
      <c r="A180" s="12"/>
      <c r="B180" s="30"/>
      <c r="C180" s="31"/>
      <c r="D180" s="32"/>
      <c r="E180" s="33"/>
      <c r="F180" s="61"/>
      <c r="G180" s="34"/>
      <c r="H180" s="35"/>
    </row>
    <row r="181" spans="1:10" x14ac:dyDescent="0.25">
      <c r="A181" s="12"/>
      <c r="B181" s="30"/>
      <c r="C181" s="31"/>
      <c r="D181" s="32"/>
      <c r="E181" s="33"/>
      <c r="F181" s="61"/>
      <c r="G181" s="34"/>
      <c r="H181" s="35"/>
    </row>
    <row r="182" spans="1:10" x14ac:dyDescent="0.25">
      <c r="A182" s="12"/>
      <c r="B182" s="30"/>
      <c r="C182" s="31"/>
      <c r="D182" s="32"/>
      <c r="E182" s="33"/>
      <c r="F182" s="61"/>
      <c r="G182" s="34"/>
      <c r="H182" s="35"/>
    </row>
    <row r="183" spans="1:10" x14ac:dyDescent="0.25">
      <c r="A183" s="12"/>
      <c r="B183" s="14"/>
      <c r="C183" s="13"/>
      <c r="D183" s="15"/>
      <c r="E183" s="12"/>
      <c r="F183" s="62"/>
      <c r="G183" s="13"/>
      <c r="H183" s="13"/>
      <c r="I183" s="12"/>
      <c r="J183" s="12"/>
    </row>
    <row r="184" spans="1:10" x14ac:dyDescent="0.25">
      <c r="A184" s="12"/>
      <c r="B184" s="14"/>
      <c r="C184" s="13"/>
      <c r="D184" s="15"/>
      <c r="E184" s="12"/>
      <c r="F184" s="62"/>
      <c r="G184" s="13"/>
      <c r="H184" s="13"/>
      <c r="I184" s="12"/>
      <c r="J184" s="12"/>
    </row>
    <row r="185" spans="1:10" x14ac:dyDescent="0.25">
      <c r="A185" s="12"/>
      <c r="B185" s="14"/>
      <c r="C185" s="13"/>
      <c r="D185" s="15"/>
      <c r="E185" s="12"/>
      <c r="F185" s="62"/>
      <c r="G185" s="13"/>
      <c r="H185" s="13"/>
      <c r="I185" s="12"/>
      <c r="J185" s="12"/>
    </row>
    <row r="186" spans="1:10" x14ac:dyDescent="0.25">
      <c r="A186" s="12"/>
      <c r="B186" s="14"/>
      <c r="C186" s="13"/>
      <c r="D186" s="15"/>
      <c r="E186" s="12"/>
      <c r="F186" s="62"/>
      <c r="G186" s="13"/>
      <c r="H186" s="13"/>
      <c r="I186" s="12"/>
      <c r="J186" s="12"/>
    </row>
    <row r="187" spans="1:10" x14ac:dyDescent="0.25">
      <c r="A187" s="12"/>
      <c r="B187" s="14"/>
      <c r="C187" s="13"/>
      <c r="D187" s="15"/>
      <c r="E187" s="12"/>
      <c r="F187" s="62"/>
      <c r="G187" s="13"/>
      <c r="H187" s="13"/>
      <c r="I187" s="12"/>
      <c r="J187" s="12"/>
    </row>
    <row r="188" spans="1:10" x14ac:dyDescent="0.25">
      <c r="A188" s="12"/>
      <c r="B188" s="14"/>
      <c r="C188" s="13"/>
      <c r="D188" s="15"/>
      <c r="E188" s="12"/>
      <c r="F188" s="62"/>
      <c r="G188" s="13"/>
      <c r="H188" s="13"/>
      <c r="I188" s="12"/>
      <c r="J188" s="12"/>
    </row>
    <row r="189" spans="1:10" x14ac:dyDescent="0.25">
      <c r="A189" s="12"/>
      <c r="B189" s="14"/>
      <c r="C189" s="13"/>
      <c r="D189" s="15"/>
      <c r="E189" s="12"/>
      <c r="F189" s="62"/>
      <c r="G189" s="13"/>
      <c r="H189" s="13"/>
      <c r="I189" s="12"/>
      <c r="J189" s="12"/>
    </row>
    <row r="190" spans="1:10" x14ac:dyDescent="0.25">
      <c r="A190" s="12"/>
      <c r="B190" s="14"/>
      <c r="C190" s="13"/>
      <c r="D190" s="15"/>
      <c r="E190" s="12"/>
      <c r="F190" s="62"/>
      <c r="G190" s="13"/>
      <c r="H190" s="13"/>
      <c r="I190" s="12"/>
      <c r="J190" s="12"/>
    </row>
    <row r="191" spans="1:10" x14ac:dyDescent="0.25">
      <c r="A191" s="12"/>
      <c r="B191" s="14"/>
      <c r="C191" s="13"/>
      <c r="D191" s="15"/>
      <c r="E191" s="12"/>
      <c r="F191" s="62"/>
      <c r="G191" s="13"/>
      <c r="H191" s="13"/>
      <c r="I191" s="12"/>
      <c r="J191" s="12"/>
    </row>
    <row r="192" spans="1:10" x14ac:dyDescent="0.25">
      <c r="A192" s="12"/>
      <c r="B192" s="14"/>
      <c r="C192" s="13"/>
      <c r="D192" s="15"/>
      <c r="E192" s="12"/>
      <c r="F192" s="62"/>
      <c r="G192" s="13"/>
      <c r="H192" s="13"/>
      <c r="I192" s="12"/>
      <c r="J192" s="12"/>
    </row>
    <row r="193" spans="1:10" x14ac:dyDescent="0.25">
      <c r="A193" s="12"/>
      <c r="B193" s="14"/>
      <c r="C193" s="13"/>
      <c r="D193" s="15"/>
      <c r="E193" s="12"/>
      <c r="F193" s="62"/>
      <c r="G193" s="13"/>
      <c r="H193" s="13"/>
      <c r="I193" s="12"/>
      <c r="J193" s="12"/>
    </row>
    <row r="194" spans="1:10" x14ac:dyDescent="0.25">
      <c r="A194" s="12"/>
      <c r="B194" s="14"/>
      <c r="C194" s="13"/>
      <c r="D194" s="15"/>
      <c r="E194" s="12"/>
      <c r="F194" s="62"/>
      <c r="G194" s="13"/>
      <c r="H194" s="13"/>
      <c r="I194" s="12"/>
      <c r="J194" s="12"/>
    </row>
    <row r="195" spans="1:10" x14ac:dyDescent="0.25">
      <c r="A195" s="12"/>
      <c r="B195" s="14"/>
      <c r="C195" s="13"/>
      <c r="D195" s="15"/>
      <c r="E195" s="12"/>
      <c r="F195" s="62"/>
      <c r="G195" s="13"/>
      <c r="H195" s="13"/>
      <c r="I195" s="12"/>
      <c r="J195" s="12"/>
    </row>
    <row r="196" spans="1:10" x14ac:dyDescent="0.25">
      <c r="A196" s="12"/>
      <c r="B196" s="14"/>
      <c r="C196" s="13"/>
      <c r="D196" s="15"/>
      <c r="E196" s="12"/>
      <c r="F196" s="62"/>
      <c r="G196" s="13"/>
      <c r="H196" s="13"/>
      <c r="I196" s="12"/>
      <c r="J196" s="12"/>
    </row>
    <row r="197" spans="1:10" x14ac:dyDescent="0.25">
      <c r="A197" s="12"/>
      <c r="B197" s="14"/>
      <c r="C197" s="13"/>
      <c r="D197" s="15"/>
      <c r="E197" s="12"/>
      <c r="F197" s="62"/>
      <c r="G197" s="13"/>
      <c r="H197" s="13"/>
      <c r="I197" s="12"/>
      <c r="J197" s="12"/>
    </row>
    <row r="198" spans="1:10" x14ac:dyDescent="0.25">
      <c r="A198" s="12"/>
      <c r="B198" s="14"/>
      <c r="C198" s="13"/>
      <c r="D198" s="15"/>
      <c r="E198" s="12"/>
      <c r="F198" s="62"/>
      <c r="G198" s="13"/>
      <c r="H198" s="13"/>
      <c r="I198" s="12"/>
      <c r="J198" s="12"/>
    </row>
    <row r="199" spans="1:10" x14ac:dyDescent="0.25">
      <c r="A199" s="12"/>
      <c r="B199" s="14"/>
      <c r="C199" s="13"/>
      <c r="D199" s="15"/>
      <c r="E199" s="12"/>
      <c r="F199" s="62"/>
      <c r="G199" s="13"/>
      <c r="H199" s="13"/>
      <c r="I199" s="12"/>
      <c r="J199" s="12"/>
    </row>
    <row r="200" spans="1:10" x14ac:dyDescent="0.25">
      <c r="A200" s="12"/>
      <c r="B200" s="14"/>
      <c r="C200" s="13"/>
      <c r="D200" s="15"/>
      <c r="E200" s="12"/>
      <c r="F200" s="62"/>
      <c r="G200" s="13"/>
      <c r="H200" s="13"/>
      <c r="I200" s="12"/>
      <c r="J200" s="12"/>
    </row>
    <row r="201" spans="1:10" x14ac:dyDescent="0.25">
      <c r="A201" s="12"/>
      <c r="B201" s="14"/>
      <c r="C201" s="13"/>
      <c r="D201" s="15"/>
      <c r="E201" s="12"/>
      <c r="F201" s="62"/>
      <c r="G201" s="13"/>
      <c r="H201" s="13"/>
      <c r="I201" s="12"/>
      <c r="J201" s="12"/>
    </row>
    <row r="202" spans="1:10" x14ac:dyDescent="0.25">
      <c r="A202" s="12"/>
      <c r="B202" s="14"/>
      <c r="C202" s="13"/>
      <c r="D202" s="15"/>
      <c r="E202" s="12"/>
      <c r="F202" s="62"/>
      <c r="G202" s="13"/>
      <c r="H202" s="13"/>
      <c r="I202" s="12"/>
      <c r="J202" s="12"/>
    </row>
    <row r="203" spans="1:10" x14ac:dyDescent="0.25">
      <c r="A203" s="12"/>
      <c r="B203" s="14"/>
      <c r="C203" s="13"/>
      <c r="D203" s="15"/>
      <c r="E203" s="12"/>
      <c r="F203" s="62"/>
      <c r="G203" s="13"/>
      <c r="H203" s="13"/>
      <c r="I203" s="12"/>
      <c r="J203" s="12"/>
    </row>
    <row r="204" spans="1:10" x14ac:dyDescent="0.25">
      <c r="A204" s="12"/>
      <c r="B204" s="14"/>
      <c r="C204" s="13"/>
      <c r="D204" s="15"/>
      <c r="E204" s="12"/>
      <c r="F204" s="62"/>
      <c r="G204" s="13"/>
      <c r="H204" s="13"/>
      <c r="I204" s="12"/>
      <c r="J204" s="12"/>
    </row>
    <row r="205" spans="1:10" x14ac:dyDescent="0.25">
      <c r="A205" s="12"/>
      <c r="B205" s="14"/>
      <c r="C205" s="13"/>
      <c r="D205" s="15"/>
      <c r="E205" s="12"/>
      <c r="F205" s="62"/>
      <c r="G205" s="13"/>
      <c r="H205" s="13"/>
      <c r="I205" s="12"/>
      <c r="J205" s="12"/>
    </row>
    <row r="206" spans="1:10" x14ac:dyDescent="0.25">
      <c r="A206" s="12"/>
      <c r="B206" s="14"/>
      <c r="C206" s="13"/>
      <c r="D206" s="15"/>
      <c r="E206" s="12"/>
      <c r="F206" s="62"/>
      <c r="G206" s="13"/>
      <c r="H206" s="13"/>
      <c r="I206" s="12"/>
      <c r="J206" s="12"/>
    </row>
    <row r="207" spans="1:10" x14ac:dyDescent="0.25">
      <c r="A207" s="12"/>
      <c r="B207" s="14"/>
      <c r="C207" s="13"/>
      <c r="D207" s="15"/>
      <c r="E207" s="12"/>
      <c r="F207" s="62"/>
      <c r="G207" s="13"/>
      <c r="H207" s="13"/>
      <c r="I207" s="12"/>
      <c r="J207" s="12"/>
    </row>
    <row r="208" spans="1:10" x14ac:dyDescent="0.25">
      <c r="A208" s="12"/>
      <c r="B208" s="14"/>
      <c r="C208" s="13"/>
      <c r="D208" s="15"/>
      <c r="E208" s="12"/>
      <c r="F208" s="62"/>
      <c r="G208" s="13"/>
      <c r="H208" s="13"/>
      <c r="I208" s="12"/>
      <c r="J208" s="12"/>
    </row>
    <row r="209" spans="1:10" x14ac:dyDescent="0.25">
      <c r="A209" s="12"/>
      <c r="B209" s="14"/>
      <c r="C209" s="13"/>
      <c r="D209" s="15"/>
      <c r="E209" s="12"/>
      <c r="F209" s="62"/>
      <c r="G209" s="13"/>
      <c r="H209" s="13"/>
      <c r="I209" s="12"/>
      <c r="J209" s="12"/>
    </row>
    <row r="210" spans="1:10" x14ac:dyDescent="0.25">
      <c r="A210" s="12"/>
      <c r="B210" s="14"/>
      <c r="C210" s="13"/>
      <c r="D210" s="15"/>
      <c r="E210" s="12"/>
      <c r="F210" s="62"/>
      <c r="G210" s="13"/>
      <c r="H210" s="13"/>
      <c r="I210" s="12"/>
      <c r="J210" s="12"/>
    </row>
    <row r="211" spans="1:10" x14ac:dyDescent="0.25">
      <c r="A211" s="12"/>
      <c r="B211" s="14"/>
      <c r="C211" s="13"/>
      <c r="D211" s="15"/>
      <c r="E211" s="12"/>
      <c r="F211" s="62"/>
      <c r="G211" s="13"/>
      <c r="H211" s="13"/>
      <c r="I211" s="12"/>
      <c r="J211" s="12"/>
    </row>
    <row r="212" spans="1:10" x14ac:dyDescent="0.25">
      <c r="A212" s="12"/>
      <c r="B212" s="14"/>
      <c r="C212" s="13"/>
      <c r="D212" s="15"/>
      <c r="E212" s="12"/>
      <c r="F212" s="62"/>
      <c r="G212" s="13"/>
      <c r="H212" s="13"/>
      <c r="I212" s="12"/>
      <c r="J212" s="12"/>
    </row>
    <row r="213" spans="1:10" x14ac:dyDescent="0.25">
      <c r="A213" s="12"/>
      <c r="B213" s="14"/>
      <c r="C213" s="13"/>
      <c r="D213" s="15"/>
      <c r="E213" s="12"/>
      <c r="F213" s="62"/>
      <c r="G213" s="13"/>
      <c r="H213" s="13"/>
      <c r="I213" s="12"/>
      <c r="J213" s="12"/>
    </row>
    <row r="214" spans="1:10" x14ac:dyDescent="0.25">
      <c r="A214" s="12"/>
      <c r="B214" s="14"/>
      <c r="C214" s="13"/>
      <c r="D214" s="15"/>
      <c r="E214" s="12"/>
      <c r="F214" s="62"/>
      <c r="G214" s="13"/>
      <c r="H214" s="13"/>
      <c r="I214" s="12"/>
      <c r="J214" s="12"/>
    </row>
    <row r="215" spans="1:10" x14ac:dyDescent="0.25">
      <c r="A215" s="12"/>
      <c r="B215" s="14"/>
      <c r="C215" s="13"/>
      <c r="D215" s="15"/>
      <c r="E215" s="12"/>
      <c r="F215" s="62"/>
      <c r="G215" s="13"/>
      <c r="H215" s="13"/>
      <c r="I215" s="12"/>
      <c r="J215" s="12"/>
    </row>
    <row r="216" spans="1:10" x14ac:dyDescent="0.25">
      <c r="A216" s="12"/>
      <c r="B216" s="14"/>
      <c r="C216" s="13"/>
      <c r="D216" s="15"/>
      <c r="E216" s="12"/>
      <c r="F216" s="62"/>
      <c r="G216" s="13"/>
      <c r="H216" s="13"/>
      <c r="I216" s="12"/>
      <c r="J216" s="12"/>
    </row>
    <row r="217" spans="1:10" x14ac:dyDescent="0.25">
      <c r="A217" s="12"/>
      <c r="B217" s="14"/>
      <c r="C217" s="13"/>
      <c r="D217" s="15"/>
      <c r="E217" s="12"/>
      <c r="F217" s="62"/>
      <c r="G217" s="13"/>
      <c r="H217" s="13"/>
      <c r="I217" s="12"/>
      <c r="J217" s="12"/>
    </row>
    <row r="218" spans="1:10" x14ac:dyDescent="0.25">
      <c r="A218" s="12"/>
      <c r="B218" s="14"/>
      <c r="C218" s="13"/>
      <c r="D218" s="15"/>
      <c r="E218" s="12"/>
      <c r="F218" s="62"/>
      <c r="G218" s="13"/>
      <c r="H218" s="13"/>
      <c r="I218" s="12"/>
      <c r="J218" s="12"/>
    </row>
    <row r="219" spans="1:10" x14ac:dyDescent="0.25">
      <c r="A219" s="12"/>
      <c r="B219" s="14"/>
      <c r="C219" s="13"/>
      <c r="D219" s="15"/>
      <c r="E219" s="12"/>
      <c r="F219" s="62"/>
      <c r="G219" s="13"/>
      <c r="H219" s="13"/>
      <c r="I219" s="12"/>
      <c r="J219" s="12"/>
    </row>
    <row r="220" spans="1:10" x14ac:dyDescent="0.25">
      <c r="A220" s="12"/>
      <c r="B220" s="14"/>
      <c r="C220" s="13"/>
      <c r="D220" s="15"/>
      <c r="E220" s="12"/>
      <c r="F220" s="62"/>
      <c r="G220" s="13"/>
      <c r="H220" s="13"/>
      <c r="I220" s="12"/>
      <c r="J220" s="12"/>
    </row>
    <row r="221" spans="1:10" x14ac:dyDescent="0.25">
      <c r="A221" s="12"/>
      <c r="B221" s="14"/>
      <c r="C221" s="13"/>
      <c r="D221" s="15"/>
      <c r="E221" s="12"/>
      <c r="F221" s="62"/>
      <c r="G221" s="13"/>
      <c r="H221" s="13"/>
      <c r="I221" s="12"/>
      <c r="J221" s="12"/>
    </row>
    <row r="222" spans="1:10" x14ac:dyDescent="0.25">
      <c r="A222" s="12"/>
      <c r="B222" s="14"/>
      <c r="C222" s="13"/>
      <c r="D222" s="15"/>
      <c r="E222" s="12"/>
      <c r="F222" s="62"/>
      <c r="G222" s="13"/>
      <c r="H222" s="13"/>
      <c r="I222" s="12"/>
      <c r="J222" s="12"/>
    </row>
    <row r="223" spans="1:10" x14ac:dyDescent="0.25">
      <c r="A223" s="12"/>
      <c r="B223" s="14"/>
      <c r="C223" s="13"/>
      <c r="D223" s="15"/>
      <c r="E223" s="12"/>
      <c r="F223" s="62"/>
      <c r="G223" s="13"/>
      <c r="H223" s="13"/>
      <c r="I223" s="12"/>
      <c r="J223" s="12"/>
    </row>
    <row r="224" spans="1:10" x14ac:dyDescent="0.25">
      <c r="A224" s="12"/>
      <c r="B224" s="14"/>
      <c r="C224" s="13"/>
      <c r="D224" s="15"/>
      <c r="E224" s="12"/>
      <c r="F224" s="62"/>
      <c r="G224" s="13"/>
      <c r="H224" s="13"/>
      <c r="I224" s="12"/>
      <c r="J224" s="12"/>
    </row>
    <row r="225" spans="1:10" x14ac:dyDescent="0.25">
      <c r="A225" s="12"/>
      <c r="B225" s="14"/>
      <c r="C225" s="13"/>
      <c r="D225" s="15"/>
      <c r="E225" s="12"/>
      <c r="F225" s="62"/>
      <c r="G225" s="13"/>
      <c r="H225" s="13"/>
      <c r="I225" s="12"/>
      <c r="J225" s="12"/>
    </row>
    <row r="226" spans="1:10" x14ac:dyDescent="0.25">
      <c r="A226" s="12"/>
      <c r="B226" s="14"/>
      <c r="C226" s="13"/>
      <c r="D226" s="15"/>
      <c r="E226" s="12"/>
      <c r="F226" s="62"/>
      <c r="G226" s="13"/>
      <c r="H226" s="13"/>
      <c r="I226" s="12"/>
      <c r="J226" s="12"/>
    </row>
    <row r="227" spans="1:10" x14ac:dyDescent="0.25">
      <c r="A227" s="12"/>
      <c r="B227" s="14"/>
      <c r="C227" s="13"/>
      <c r="D227" s="15"/>
      <c r="E227" s="12"/>
      <c r="F227" s="62"/>
      <c r="G227" s="13"/>
      <c r="H227" s="13"/>
      <c r="I227" s="12"/>
      <c r="J227" s="12"/>
    </row>
    <row r="228" spans="1:10" x14ac:dyDescent="0.25">
      <c r="A228" s="12"/>
      <c r="B228" s="14"/>
      <c r="C228" s="13"/>
      <c r="D228" s="15"/>
      <c r="E228" s="12"/>
      <c r="F228" s="62"/>
      <c r="G228" s="13"/>
      <c r="H228" s="13"/>
      <c r="I228" s="12"/>
      <c r="J228" s="12"/>
    </row>
    <row r="229" spans="1:10" x14ac:dyDescent="0.25">
      <c r="A229" s="12"/>
      <c r="B229" s="14"/>
      <c r="C229" s="13"/>
      <c r="D229" s="15"/>
      <c r="E229" s="12"/>
      <c r="F229" s="62"/>
      <c r="G229" s="13"/>
      <c r="H229" s="13"/>
      <c r="I229" s="12"/>
      <c r="J229" s="12"/>
    </row>
    <row r="230" spans="1:10" x14ac:dyDescent="0.25">
      <c r="A230" s="12"/>
      <c r="B230" s="14"/>
      <c r="C230" s="13"/>
      <c r="D230" s="15"/>
      <c r="E230" s="12"/>
      <c r="F230" s="62"/>
      <c r="G230" s="13"/>
      <c r="H230" s="13"/>
      <c r="I230" s="12"/>
      <c r="J230" s="12"/>
    </row>
    <row r="231" spans="1:10" x14ac:dyDescent="0.25">
      <c r="A231" s="12"/>
      <c r="B231" s="14"/>
      <c r="C231" s="13"/>
      <c r="D231" s="15"/>
      <c r="E231" s="12"/>
      <c r="F231" s="62"/>
      <c r="G231" s="13"/>
      <c r="H231" s="13"/>
      <c r="I231" s="12"/>
      <c r="J231" s="12"/>
    </row>
    <row r="232" spans="1:10" x14ac:dyDescent="0.25">
      <c r="A232" s="12"/>
      <c r="B232" s="14"/>
      <c r="C232" s="13"/>
      <c r="D232" s="15"/>
      <c r="E232" s="12"/>
      <c r="F232" s="62"/>
      <c r="G232" s="13"/>
      <c r="H232" s="13"/>
      <c r="I232" s="12"/>
      <c r="J232" s="12"/>
    </row>
    <row r="233" spans="1:10" x14ac:dyDescent="0.25">
      <c r="A233" s="12"/>
      <c r="B233" s="14"/>
      <c r="C233" s="13"/>
      <c r="D233" s="15"/>
      <c r="E233" s="12"/>
      <c r="F233" s="62"/>
      <c r="G233" s="13"/>
      <c r="H233" s="13"/>
      <c r="I233" s="12"/>
      <c r="J233" s="12"/>
    </row>
    <row r="234" spans="1:10" x14ac:dyDescent="0.25">
      <c r="A234" s="12"/>
      <c r="B234" s="14"/>
      <c r="C234" s="13"/>
      <c r="D234" s="15"/>
      <c r="E234" s="12"/>
      <c r="F234" s="62"/>
      <c r="G234" s="13"/>
      <c r="H234" s="13"/>
      <c r="I234" s="12"/>
      <c r="J234" s="12"/>
    </row>
    <row r="235" spans="1:10" x14ac:dyDescent="0.25">
      <c r="A235" s="12"/>
      <c r="B235" s="14"/>
      <c r="C235" s="13"/>
      <c r="D235" s="15"/>
      <c r="E235" s="12"/>
      <c r="F235" s="62"/>
      <c r="G235" s="13"/>
      <c r="H235" s="13"/>
      <c r="I235" s="12"/>
      <c r="J235" s="12"/>
    </row>
    <row r="236" spans="1:10" x14ac:dyDescent="0.25">
      <c r="A236" s="12"/>
      <c r="B236" s="14"/>
      <c r="C236" s="13"/>
      <c r="D236" s="15"/>
      <c r="E236" s="12"/>
      <c r="F236" s="62"/>
      <c r="G236" s="13"/>
      <c r="H236" s="13"/>
      <c r="I236" s="12"/>
      <c r="J236" s="12"/>
    </row>
    <row r="237" spans="1:10" x14ac:dyDescent="0.25">
      <c r="A237" s="12"/>
      <c r="B237" s="14"/>
      <c r="C237" s="13"/>
      <c r="D237" s="15"/>
      <c r="E237" s="12"/>
      <c r="F237" s="62"/>
      <c r="G237" s="13"/>
      <c r="H237" s="13"/>
      <c r="I237" s="12"/>
      <c r="J237" s="12"/>
    </row>
    <row r="238" spans="1:10" x14ac:dyDescent="0.25">
      <c r="A238" s="12"/>
      <c r="B238" s="14"/>
      <c r="C238" s="13"/>
      <c r="D238" s="15"/>
      <c r="E238" s="12"/>
      <c r="F238" s="62"/>
      <c r="G238" s="13"/>
      <c r="H238" s="13"/>
      <c r="I238" s="12"/>
      <c r="J238" s="12"/>
    </row>
    <row r="239" spans="1:10" x14ac:dyDescent="0.25">
      <c r="A239" s="12"/>
      <c r="B239" s="14"/>
      <c r="C239" s="13"/>
      <c r="D239" s="15"/>
      <c r="E239" s="12"/>
      <c r="F239" s="62"/>
      <c r="G239" s="13"/>
      <c r="H239" s="13"/>
      <c r="I239" s="12"/>
      <c r="J239" s="12"/>
    </row>
    <row r="240" spans="1:10" x14ac:dyDescent="0.25">
      <c r="A240" s="12"/>
      <c r="B240" s="14"/>
      <c r="C240" s="13"/>
      <c r="D240" s="15"/>
      <c r="E240" s="12"/>
      <c r="F240" s="62"/>
      <c r="G240" s="13"/>
      <c r="H240" s="13"/>
      <c r="I240" s="12"/>
      <c r="J240" s="12"/>
    </row>
    <row r="241" spans="1:10" x14ac:dyDescent="0.25">
      <c r="A241" s="12"/>
      <c r="B241" s="14"/>
      <c r="C241" s="13"/>
      <c r="D241" s="15"/>
      <c r="E241" s="12"/>
      <c r="F241" s="62"/>
      <c r="G241" s="13"/>
      <c r="H241" s="13"/>
      <c r="I241" s="12"/>
      <c r="J241" s="12"/>
    </row>
    <row r="242" spans="1:10" x14ac:dyDescent="0.25">
      <c r="A242" s="12"/>
      <c r="B242" s="14"/>
      <c r="C242" s="13"/>
      <c r="D242" s="15"/>
      <c r="E242" s="12"/>
      <c r="F242" s="62"/>
      <c r="G242" s="13"/>
      <c r="H242" s="13"/>
      <c r="I242" s="12"/>
      <c r="J242" s="12"/>
    </row>
    <row r="243" spans="1:10" x14ac:dyDescent="0.25">
      <c r="A243" s="12"/>
      <c r="B243" s="14"/>
      <c r="C243" s="13"/>
      <c r="D243" s="15"/>
      <c r="E243" s="12"/>
      <c r="F243" s="62"/>
      <c r="G243" s="13"/>
      <c r="H243" s="13"/>
      <c r="I243" s="12"/>
      <c r="J243" s="12"/>
    </row>
    <row r="244" spans="1:10" x14ac:dyDescent="0.25">
      <c r="A244" s="12"/>
      <c r="B244" s="14"/>
      <c r="C244" s="13"/>
      <c r="D244" s="15"/>
      <c r="E244" s="12"/>
      <c r="F244" s="62"/>
      <c r="G244" s="13"/>
      <c r="H244" s="13"/>
      <c r="I244" s="12"/>
      <c r="J244" s="12"/>
    </row>
    <row r="245" spans="1:10" x14ac:dyDescent="0.25">
      <c r="A245" s="12"/>
      <c r="B245" s="14"/>
      <c r="C245" s="13"/>
      <c r="D245" s="15"/>
      <c r="E245" s="12"/>
      <c r="F245" s="62"/>
      <c r="G245" s="13"/>
      <c r="H245" s="13"/>
      <c r="I245" s="12"/>
      <c r="J245" s="12"/>
    </row>
    <row r="246" spans="1:10" x14ac:dyDescent="0.25">
      <c r="A246" s="12"/>
      <c r="B246" s="14"/>
      <c r="C246" s="13"/>
      <c r="D246" s="15"/>
      <c r="E246" s="12"/>
      <c r="F246" s="62"/>
      <c r="G246" s="13"/>
      <c r="H246" s="13"/>
      <c r="I246" s="12"/>
      <c r="J246" s="12"/>
    </row>
    <row r="247" spans="1:10" x14ac:dyDescent="0.25">
      <c r="A247" s="12"/>
      <c r="B247" s="14"/>
      <c r="C247" s="13"/>
      <c r="D247" s="15"/>
      <c r="E247" s="12"/>
      <c r="F247" s="62"/>
      <c r="G247" s="13"/>
      <c r="H247" s="13"/>
      <c r="I247" s="12"/>
      <c r="J247" s="12"/>
    </row>
    <row r="248" spans="1:10" x14ac:dyDescent="0.25">
      <c r="A248" s="12"/>
      <c r="B248" s="14"/>
      <c r="C248" s="13"/>
      <c r="D248" s="15"/>
      <c r="E248" s="12"/>
      <c r="F248" s="62"/>
      <c r="G248" s="13"/>
      <c r="H248" s="13"/>
      <c r="I248" s="12"/>
      <c r="J248" s="12"/>
    </row>
    <row r="249" spans="1:10" x14ac:dyDescent="0.25">
      <c r="A249" s="12"/>
      <c r="B249" s="14"/>
      <c r="C249" s="13"/>
      <c r="D249" s="15"/>
      <c r="E249" s="12"/>
      <c r="F249" s="62"/>
      <c r="G249" s="13"/>
      <c r="H249" s="13"/>
      <c r="I249" s="12"/>
      <c r="J249" s="12"/>
    </row>
    <row r="250" spans="1:10" x14ac:dyDescent="0.25">
      <c r="A250" s="12"/>
      <c r="B250" s="14"/>
      <c r="C250" s="13"/>
      <c r="D250" s="15"/>
      <c r="E250" s="12"/>
      <c r="F250" s="62"/>
      <c r="G250" s="13"/>
      <c r="H250" s="13"/>
      <c r="I250" s="12"/>
      <c r="J250" s="12"/>
    </row>
    <row r="251" spans="1:10" x14ac:dyDescent="0.25">
      <c r="A251" s="12"/>
      <c r="B251" s="14"/>
      <c r="C251" s="13"/>
      <c r="D251" s="15"/>
      <c r="E251" s="12"/>
      <c r="F251" s="62"/>
      <c r="G251" s="13"/>
      <c r="H251" s="13"/>
      <c r="I251" s="12"/>
      <c r="J251" s="12"/>
    </row>
    <row r="252" spans="1:10" x14ac:dyDescent="0.25">
      <c r="A252" s="12"/>
      <c r="B252" s="14"/>
      <c r="C252" s="13"/>
      <c r="D252" s="15"/>
      <c r="E252" s="12"/>
      <c r="F252" s="62"/>
      <c r="G252" s="13"/>
      <c r="H252" s="13"/>
      <c r="I252" s="12"/>
      <c r="J252" s="12"/>
    </row>
    <row r="253" spans="1:10" x14ac:dyDescent="0.25">
      <c r="A253" s="12"/>
      <c r="B253" s="14"/>
      <c r="C253" s="13"/>
      <c r="D253" s="15"/>
      <c r="E253" s="12"/>
      <c r="F253" s="62"/>
      <c r="G253" s="13"/>
      <c r="H253" s="13"/>
      <c r="I253" s="12"/>
      <c r="J253" s="12"/>
    </row>
    <row r="254" spans="1:10" x14ac:dyDescent="0.25">
      <c r="A254" s="12"/>
      <c r="B254" s="14"/>
      <c r="C254" s="13"/>
      <c r="D254" s="15"/>
      <c r="E254" s="12"/>
      <c r="F254" s="62"/>
      <c r="G254" s="13"/>
      <c r="H254" s="13"/>
      <c r="I254" s="12"/>
      <c r="J254" s="12"/>
    </row>
    <row r="255" spans="1:10" x14ac:dyDescent="0.25">
      <c r="A255" s="12"/>
      <c r="B255" s="14"/>
      <c r="C255" s="13"/>
      <c r="D255" s="15"/>
      <c r="E255" s="12"/>
      <c r="F255" s="62"/>
      <c r="G255" s="13"/>
      <c r="H255" s="13"/>
      <c r="I255" s="12"/>
      <c r="J255" s="12"/>
    </row>
    <row r="256" spans="1:10" x14ac:dyDescent="0.25">
      <c r="A256" s="12"/>
      <c r="B256" s="14"/>
      <c r="C256" s="13"/>
      <c r="D256" s="15"/>
      <c r="E256" s="12"/>
      <c r="F256" s="62"/>
      <c r="G256" s="13"/>
      <c r="H256" s="13"/>
      <c r="I256" s="12"/>
      <c r="J256" s="12"/>
    </row>
    <row r="257" spans="1:10" x14ac:dyDescent="0.25">
      <c r="A257" s="12"/>
      <c r="B257" s="14"/>
      <c r="C257" s="13"/>
      <c r="D257" s="15"/>
      <c r="E257" s="12"/>
      <c r="F257" s="62"/>
      <c r="G257" s="13"/>
      <c r="H257" s="13"/>
      <c r="I257" s="12"/>
      <c r="J257" s="12"/>
    </row>
    <row r="258" spans="1:10" x14ac:dyDescent="0.25">
      <c r="A258" s="12"/>
      <c r="B258" s="14"/>
      <c r="C258" s="13"/>
      <c r="D258" s="15"/>
      <c r="E258" s="12"/>
      <c r="F258" s="62"/>
      <c r="G258" s="13"/>
      <c r="H258" s="13"/>
      <c r="I258" s="12"/>
      <c r="J258" s="12"/>
    </row>
    <row r="259" spans="1:10" x14ac:dyDescent="0.25">
      <c r="A259" s="12"/>
      <c r="B259" s="14"/>
      <c r="C259" s="13"/>
      <c r="D259" s="15"/>
      <c r="E259" s="12"/>
      <c r="F259" s="62"/>
      <c r="G259" s="13"/>
      <c r="H259" s="13"/>
      <c r="I259" s="12"/>
      <c r="J259" s="12"/>
    </row>
    <row r="260" spans="1:10" x14ac:dyDescent="0.25">
      <c r="A260" s="12"/>
      <c r="B260" s="14"/>
      <c r="C260" s="13"/>
      <c r="D260" s="15"/>
      <c r="E260" s="12"/>
      <c r="F260" s="62"/>
      <c r="G260" s="13"/>
      <c r="H260" s="13"/>
      <c r="I260" s="12"/>
      <c r="J260" s="12"/>
    </row>
    <row r="261" spans="1:10" x14ac:dyDescent="0.25">
      <c r="A261" s="12"/>
      <c r="B261" s="14"/>
      <c r="C261" s="13"/>
      <c r="D261" s="15"/>
      <c r="E261" s="12"/>
      <c r="F261" s="62"/>
      <c r="G261" s="13"/>
      <c r="H261" s="13"/>
      <c r="I261" s="12"/>
      <c r="J261" s="12"/>
    </row>
    <row r="262" spans="1:10" x14ac:dyDescent="0.25">
      <c r="A262" s="12"/>
      <c r="B262" s="14"/>
      <c r="C262" s="13"/>
      <c r="D262" s="15"/>
      <c r="E262" s="12"/>
      <c r="F262" s="62"/>
      <c r="G262" s="13"/>
      <c r="H262" s="13"/>
      <c r="I262" s="12"/>
      <c r="J262" s="12"/>
    </row>
    <row r="263" spans="1:10" x14ac:dyDescent="0.25">
      <c r="A263" s="12"/>
      <c r="B263" s="14"/>
      <c r="C263" s="13"/>
      <c r="D263" s="15"/>
      <c r="E263" s="12"/>
      <c r="F263" s="62"/>
      <c r="G263" s="13"/>
      <c r="H263" s="13"/>
      <c r="I263" s="12"/>
      <c r="J263" s="12"/>
    </row>
    <row r="264" spans="1:10" x14ac:dyDescent="0.25">
      <c r="A264" s="12"/>
      <c r="B264" s="14"/>
      <c r="C264" s="13"/>
      <c r="D264" s="15"/>
      <c r="E264" s="12"/>
      <c r="F264" s="62"/>
      <c r="G264" s="13"/>
      <c r="H264" s="13"/>
      <c r="I264" s="12"/>
      <c r="J264" s="12"/>
    </row>
    <row r="265" spans="1:10" x14ac:dyDescent="0.25">
      <c r="A265" s="12"/>
      <c r="B265" s="14"/>
      <c r="C265" s="13"/>
      <c r="D265" s="15"/>
      <c r="E265" s="12"/>
      <c r="F265" s="62"/>
      <c r="G265" s="13"/>
      <c r="H265" s="13"/>
      <c r="I265" s="12"/>
      <c r="J265" s="12"/>
    </row>
    <row r="266" spans="1:10" x14ac:dyDescent="0.25">
      <c r="A266" s="12"/>
      <c r="B266" s="14"/>
      <c r="C266" s="13"/>
      <c r="D266" s="15"/>
      <c r="E266" s="12"/>
      <c r="F266" s="62"/>
      <c r="G266" s="13"/>
      <c r="H266" s="13"/>
      <c r="I266" s="12"/>
      <c r="J266" s="12"/>
    </row>
    <row r="267" spans="1:10" x14ac:dyDescent="0.25">
      <c r="A267" s="12"/>
      <c r="B267" s="14"/>
      <c r="C267" s="13"/>
      <c r="D267" s="15"/>
      <c r="E267" s="12"/>
      <c r="F267" s="62"/>
      <c r="G267" s="13"/>
      <c r="H267" s="13"/>
      <c r="I267" s="12"/>
      <c r="J267" s="12"/>
    </row>
    <row r="268" spans="1:10" x14ac:dyDescent="0.25">
      <c r="A268" s="12"/>
      <c r="B268" s="14"/>
      <c r="C268" s="13"/>
      <c r="D268" s="15"/>
      <c r="E268" s="12"/>
      <c r="F268" s="62"/>
      <c r="G268" s="13"/>
      <c r="H268" s="13"/>
      <c r="I268" s="12"/>
      <c r="J268" s="12"/>
    </row>
    <row r="269" spans="1:10" x14ac:dyDescent="0.25">
      <c r="A269" s="12"/>
      <c r="B269" s="14"/>
      <c r="C269" s="13"/>
      <c r="D269" s="15"/>
      <c r="E269" s="12"/>
      <c r="F269" s="62"/>
      <c r="G269" s="13"/>
      <c r="H269" s="13"/>
      <c r="I269" s="12"/>
      <c r="J269" s="12"/>
    </row>
    <row r="270" spans="1:10" x14ac:dyDescent="0.25">
      <c r="A270" s="12"/>
      <c r="B270" s="14"/>
      <c r="C270" s="13"/>
      <c r="D270" s="15"/>
      <c r="E270" s="12"/>
      <c r="F270" s="62"/>
      <c r="G270" s="13"/>
      <c r="H270" s="13"/>
      <c r="I270" s="12"/>
      <c r="J270" s="12"/>
    </row>
    <row r="271" spans="1:10" x14ac:dyDescent="0.25">
      <c r="A271" s="12"/>
      <c r="B271" s="14"/>
      <c r="C271" s="13"/>
      <c r="D271" s="15"/>
      <c r="E271" s="12"/>
      <c r="F271" s="62"/>
      <c r="G271" s="13"/>
      <c r="H271" s="13"/>
      <c r="I271" s="12"/>
      <c r="J271" s="12"/>
    </row>
    <row r="272" spans="1:10" x14ac:dyDescent="0.25">
      <c r="A272" s="12"/>
      <c r="B272" s="14"/>
      <c r="C272" s="13"/>
      <c r="D272" s="15"/>
      <c r="E272" s="12"/>
      <c r="F272" s="62"/>
      <c r="G272" s="13"/>
      <c r="H272" s="13"/>
      <c r="I272" s="12"/>
      <c r="J272" s="12"/>
    </row>
    <row r="273" spans="1:10" x14ac:dyDescent="0.25">
      <c r="A273" s="12"/>
      <c r="B273" s="14"/>
      <c r="C273" s="13"/>
      <c r="D273" s="15"/>
      <c r="E273" s="12"/>
      <c r="F273" s="62"/>
      <c r="G273" s="13"/>
      <c r="H273" s="13"/>
      <c r="I273" s="12"/>
      <c r="J273" s="12"/>
    </row>
    <row r="274" spans="1:10" x14ac:dyDescent="0.25">
      <c r="A274" s="12"/>
      <c r="B274" s="14"/>
      <c r="C274" s="13"/>
      <c r="D274" s="15"/>
      <c r="E274" s="12"/>
      <c r="F274" s="62"/>
      <c r="G274" s="13"/>
      <c r="H274" s="13"/>
      <c r="I274" s="12"/>
      <c r="J274" s="12"/>
    </row>
    <row r="275" spans="1:10" x14ac:dyDescent="0.25">
      <c r="A275" s="12"/>
      <c r="B275" s="14"/>
      <c r="C275" s="13"/>
      <c r="D275" s="15"/>
      <c r="E275" s="12"/>
      <c r="F275" s="62"/>
      <c r="G275" s="13"/>
      <c r="H275" s="13"/>
      <c r="I275" s="12"/>
      <c r="J275" s="12"/>
    </row>
    <row r="276" spans="1:10" x14ac:dyDescent="0.25">
      <c r="A276" s="12"/>
      <c r="B276" s="14"/>
      <c r="C276" s="13"/>
      <c r="D276" s="15"/>
      <c r="E276" s="12"/>
      <c r="F276" s="62"/>
      <c r="G276" s="13"/>
      <c r="H276" s="13"/>
      <c r="I276" s="12"/>
      <c r="J276" s="12"/>
    </row>
    <row r="277" spans="1:10" x14ac:dyDescent="0.25">
      <c r="A277" s="12"/>
      <c r="B277" s="14"/>
      <c r="C277" s="13"/>
      <c r="D277" s="15"/>
      <c r="E277" s="12"/>
      <c r="F277" s="62"/>
      <c r="G277" s="13"/>
      <c r="H277" s="13"/>
      <c r="I277" s="12"/>
      <c r="J277" s="12"/>
    </row>
    <row r="278" spans="1:10" x14ac:dyDescent="0.25">
      <c r="A278" s="12"/>
      <c r="B278" s="14"/>
      <c r="C278" s="13"/>
      <c r="D278" s="15"/>
      <c r="E278" s="12"/>
      <c r="F278" s="62"/>
      <c r="G278" s="13"/>
      <c r="H278" s="13"/>
      <c r="I278" s="12"/>
      <c r="J278" s="12"/>
    </row>
    <row r="279" spans="1:10" x14ac:dyDescent="0.25">
      <c r="A279" s="12"/>
      <c r="B279" s="14"/>
      <c r="C279" s="13"/>
      <c r="D279" s="15"/>
      <c r="E279" s="12"/>
      <c r="F279" s="62"/>
      <c r="G279" s="13"/>
      <c r="H279" s="13"/>
      <c r="I279" s="12"/>
      <c r="J279" s="12"/>
    </row>
    <row r="280" spans="1:10" x14ac:dyDescent="0.25">
      <c r="A280" s="12"/>
      <c r="B280" s="14"/>
      <c r="C280" s="13"/>
      <c r="D280" s="15"/>
      <c r="E280" s="12"/>
      <c r="F280" s="62"/>
      <c r="G280" s="13"/>
      <c r="H280" s="13"/>
      <c r="I280" s="12"/>
      <c r="J280" s="12"/>
    </row>
    <row r="281" spans="1:10" x14ac:dyDescent="0.25">
      <c r="A281" s="12"/>
      <c r="B281" s="14"/>
      <c r="C281" s="13"/>
      <c r="D281" s="15"/>
      <c r="E281" s="12"/>
      <c r="F281" s="62"/>
      <c r="G281" s="13"/>
      <c r="H281" s="13"/>
      <c r="I281" s="12"/>
      <c r="J281" s="12"/>
    </row>
    <row r="282" spans="1:10" x14ac:dyDescent="0.25">
      <c r="A282" s="12"/>
      <c r="B282" s="14"/>
      <c r="C282" s="13"/>
      <c r="D282" s="15"/>
      <c r="E282" s="12"/>
      <c r="F282" s="62"/>
      <c r="G282" s="13"/>
      <c r="H282" s="13"/>
      <c r="I282" s="12"/>
      <c r="J282" s="12"/>
    </row>
    <row r="283" spans="1:10" x14ac:dyDescent="0.25">
      <c r="A283" s="12"/>
      <c r="B283" s="14"/>
      <c r="C283" s="13"/>
      <c r="D283" s="15"/>
      <c r="E283" s="12"/>
      <c r="F283" s="62"/>
      <c r="G283" s="13"/>
      <c r="H283" s="13"/>
      <c r="I283" s="12"/>
      <c r="J283" s="12"/>
    </row>
    <row r="284" spans="1:10" x14ac:dyDescent="0.25">
      <c r="A284" s="12"/>
      <c r="B284" s="14"/>
      <c r="C284" s="13"/>
      <c r="D284" s="15"/>
      <c r="E284" s="12"/>
      <c r="F284" s="62"/>
      <c r="G284" s="13"/>
      <c r="H284" s="13"/>
      <c r="I284" s="12"/>
      <c r="J284" s="12"/>
    </row>
    <row r="285" spans="1:10" x14ac:dyDescent="0.25">
      <c r="A285" s="12"/>
      <c r="B285" s="14"/>
      <c r="C285" s="13"/>
      <c r="D285" s="15"/>
      <c r="E285" s="12"/>
      <c r="F285" s="62"/>
      <c r="G285" s="13"/>
      <c r="H285" s="13"/>
      <c r="I285" s="12"/>
      <c r="J285" s="12"/>
    </row>
    <row r="286" spans="1:10" x14ac:dyDescent="0.25">
      <c r="A286" s="12"/>
      <c r="B286" s="14"/>
      <c r="C286" s="13"/>
      <c r="D286" s="15"/>
      <c r="E286" s="12"/>
      <c r="F286" s="62"/>
      <c r="G286" s="13"/>
      <c r="H286" s="13"/>
      <c r="I286" s="12"/>
      <c r="J286" s="12"/>
    </row>
    <row r="287" spans="1:10" x14ac:dyDescent="0.25">
      <c r="A287" s="12"/>
      <c r="B287" s="14"/>
      <c r="C287" s="13"/>
      <c r="D287" s="15"/>
      <c r="E287" s="12"/>
      <c r="F287" s="62"/>
      <c r="G287" s="13"/>
      <c r="H287" s="13"/>
      <c r="I287" s="12"/>
      <c r="J287" s="12"/>
    </row>
    <row r="288" spans="1:10" x14ac:dyDescent="0.25">
      <c r="A288" s="12"/>
      <c r="B288" s="14"/>
      <c r="C288" s="13"/>
      <c r="D288" s="15"/>
      <c r="E288" s="12"/>
      <c r="F288" s="62"/>
      <c r="G288" s="13"/>
      <c r="H288" s="13"/>
      <c r="I288" s="12"/>
      <c r="J288" s="12"/>
    </row>
    <row r="289" spans="1:10" x14ac:dyDescent="0.25">
      <c r="A289" s="12"/>
      <c r="B289" s="14"/>
      <c r="C289" s="13"/>
      <c r="D289" s="15"/>
      <c r="E289" s="12"/>
      <c r="F289" s="62"/>
      <c r="G289" s="13"/>
      <c r="H289" s="13"/>
      <c r="I289" s="12"/>
      <c r="J289" s="12"/>
    </row>
    <row r="290" spans="1:10" x14ac:dyDescent="0.25">
      <c r="A290" s="12"/>
      <c r="B290" s="14"/>
      <c r="C290" s="13"/>
      <c r="D290" s="15"/>
      <c r="E290" s="12"/>
      <c r="F290" s="62"/>
      <c r="G290" s="13"/>
      <c r="H290" s="13"/>
      <c r="I290" s="12"/>
      <c r="J290" s="12"/>
    </row>
    <row r="291" spans="1:10" x14ac:dyDescent="0.25">
      <c r="A291" s="12"/>
      <c r="B291" s="14"/>
      <c r="C291" s="13"/>
      <c r="D291" s="15"/>
      <c r="E291" s="12"/>
      <c r="F291" s="62"/>
      <c r="G291" s="13"/>
      <c r="H291" s="13"/>
      <c r="I291" s="12"/>
      <c r="J291" s="12"/>
    </row>
    <row r="292" spans="1:10" x14ac:dyDescent="0.25">
      <c r="A292" s="12"/>
      <c r="B292" s="14"/>
      <c r="C292" s="13"/>
      <c r="D292" s="15"/>
      <c r="E292" s="12"/>
      <c r="F292" s="62"/>
      <c r="G292" s="13"/>
      <c r="H292" s="13"/>
      <c r="I292" s="12"/>
      <c r="J292" s="12"/>
    </row>
    <row r="293" spans="1:10" x14ac:dyDescent="0.25">
      <c r="A293" s="12"/>
      <c r="B293" s="14"/>
      <c r="C293" s="13"/>
      <c r="D293" s="15"/>
      <c r="E293" s="12"/>
      <c r="F293" s="62"/>
      <c r="G293" s="13"/>
      <c r="H293" s="13"/>
      <c r="I293" s="12"/>
      <c r="J293" s="12"/>
    </row>
    <row r="294" spans="1:10" x14ac:dyDescent="0.25">
      <c r="A294" s="12"/>
      <c r="B294" s="14"/>
      <c r="C294" s="13"/>
      <c r="D294" s="15"/>
      <c r="E294" s="12"/>
      <c r="F294" s="62"/>
      <c r="G294" s="13"/>
      <c r="H294" s="13"/>
      <c r="I294" s="12"/>
      <c r="J294" s="12"/>
    </row>
    <row r="295" spans="1:10" x14ac:dyDescent="0.25">
      <c r="A295" s="12"/>
      <c r="B295" s="14"/>
      <c r="C295" s="13"/>
      <c r="D295" s="15"/>
      <c r="E295" s="12"/>
      <c r="F295" s="62"/>
      <c r="G295" s="13"/>
      <c r="H295" s="13"/>
      <c r="I295" s="12"/>
      <c r="J295" s="12"/>
    </row>
    <row r="296" spans="1:10" x14ac:dyDescent="0.25">
      <c r="A296" s="12"/>
      <c r="B296" s="14"/>
      <c r="C296" s="13"/>
      <c r="D296" s="15"/>
      <c r="E296" s="12"/>
      <c r="F296" s="62"/>
      <c r="G296" s="13"/>
      <c r="H296" s="13"/>
      <c r="I296" s="12"/>
      <c r="J296" s="12"/>
    </row>
    <row r="297" spans="1:10" x14ac:dyDescent="0.25">
      <c r="A297" s="12"/>
      <c r="B297" s="14"/>
      <c r="C297" s="13"/>
      <c r="D297" s="15"/>
      <c r="E297" s="12"/>
      <c r="F297" s="62"/>
      <c r="G297" s="13"/>
      <c r="H297" s="13"/>
      <c r="I297" s="12"/>
      <c r="J297" s="12"/>
    </row>
    <row r="298" spans="1:10" x14ac:dyDescent="0.25">
      <c r="A298" s="12"/>
      <c r="B298" s="14"/>
      <c r="C298" s="13"/>
      <c r="D298" s="15"/>
      <c r="E298" s="12"/>
      <c r="F298" s="62"/>
      <c r="G298" s="13"/>
      <c r="H298" s="13"/>
      <c r="I298" s="12"/>
      <c r="J298" s="12"/>
    </row>
    <row r="299" spans="1:10" x14ac:dyDescent="0.25">
      <c r="A299" s="12"/>
      <c r="B299" s="14"/>
      <c r="C299" s="13"/>
      <c r="D299" s="15"/>
      <c r="E299" s="12"/>
      <c r="F299" s="62"/>
      <c r="G299" s="13"/>
      <c r="H299" s="13"/>
      <c r="I299" s="12"/>
      <c r="J299" s="12"/>
    </row>
    <row r="300" spans="1:10" x14ac:dyDescent="0.25">
      <c r="A300" s="12"/>
      <c r="B300" s="14"/>
      <c r="C300" s="13"/>
      <c r="D300" s="15"/>
      <c r="E300" s="12"/>
      <c r="F300" s="62"/>
      <c r="G300" s="13"/>
      <c r="H300" s="13"/>
      <c r="I300" s="12"/>
      <c r="J300" s="12"/>
    </row>
    <row r="301" spans="1:10" x14ac:dyDescent="0.25">
      <c r="A301" s="12"/>
      <c r="B301" s="14"/>
      <c r="C301" s="13"/>
      <c r="D301" s="15"/>
      <c r="E301" s="12"/>
      <c r="F301" s="62"/>
      <c r="G301" s="13"/>
      <c r="H301" s="13"/>
      <c r="I301" s="12"/>
      <c r="J301" s="12"/>
    </row>
    <row r="302" spans="1:10" x14ac:dyDescent="0.25">
      <c r="A302" s="12"/>
      <c r="B302" s="14"/>
      <c r="C302" s="13"/>
      <c r="D302" s="15"/>
      <c r="E302" s="12"/>
      <c r="F302" s="62"/>
      <c r="G302" s="13"/>
      <c r="H302" s="13"/>
      <c r="I302" s="12"/>
      <c r="J302" s="12"/>
    </row>
    <row r="303" spans="1:10" x14ac:dyDescent="0.25">
      <c r="A303" s="12"/>
      <c r="B303" s="14"/>
      <c r="C303" s="13"/>
      <c r="D303" s="15"/>
      <c r="E303" s="12"/>
      <c r="F303" s="62"/>
      <c r="G303" s="13"/>
      <c r="H303" s="13"/>
      <c r="I303" s="12"/>
      <c r="J303" s="12"/>
    </row>
    <row r="304" spans="1:10" x14ac:dyDescent="0.25">
      <c r="A304" s="12"/>
      <c r="B304" s="14"/>
      <c r="C304" s="13"/>
      <c r="D304" s="15"/>
      <c r="E304" s="12"/>
      <c r="F304" s="62"/>
      <c r="G304" s="13"/>
      <c r="H304" s="13"/>
      <c r="I304" s="12"/>
      <c r="J304" s="12"/>
    </row>
    <row r="305" spans="1:10" x14ac:dyDescent="0.25">
      <c r="A305" s="12"/>
      <c r="B305" s="14"/>
      <c r="C305" s="13"/>
      <c r="D305" s="15"/>
      <c r="E305" s="12"/>
      <c r="F305" s="62"/>
      <c r="G305" s="13"/>
      <c r="H305" s="13"/>
      <c r="I305" s="12"/>
      <c r="J305" s="12"/>
    </row>
    <row r="306" spans="1:10" x14ac:dyDescent="0.25">
      <c r="A306" s="12"/>
      <c r="B306" s="14"/>
      <c r="C306" s="13"/>
      <c r="D306" s="15"/>
      <c r="E306" s="12"/>
      <c r="F306" s="62"/>
      <c r="G306" s="13"/>
      <c r="H306" s="13"/>
      <c r="I306" s="12"/>
      <c r="J306" s="12"/>
    </row>
    <row r="307" spans="1:10" x14ac:dyDescent="0.25">
      <c r="A307" s="12"/>
      <c r="B307" s="14"/>
      <c r="C307" s="13"/>
      <c r="D307" s="15"/>
      <c r="E307" s="12"/>
      <c r="F307" s="62"/>
      <c r="G307" s="13"/>
      <c r="H307" s="13"/>
      <c r="I307" s="12"/>
      <c r="J307" s="12"/>
    </row>
    <row r="308" spans="1:10" x14ac:dyDescent="0.25">
      <c r="A308" s="12"/>
      <c r="B308" s="14"/>
      <c r="C308" s="13"/>
      <c r="D308" s="15"/>
      <c r="E308" s="12"/>
      <c r="F308" s="62"/>
      <c r="G308" s="13"/>
      <c r="H308" s="13"/>
      <c r="I308" s="12"/>
      <c r="J308" s="12"/>
    </row>
    <row r="309" spans="1:10" x14ac:dyDescent="0.25">
      <c r="A309" s="12"/>
      <c r="B309" s="14"/>
      <c r="C309" s="13"/>
      <c r="D309" s="15"/>
      <c r="E309" s="12"/>
      <c r="F309" s="62"/>
      <c r="G309" s="13"/>
      <c r="H309" s="13"/>
      <c r="I309" s="12"/>
      <c r="J309" s="12"/>
    </row>
    <row r="310" spans="1:10" x14ac:dyDescent="0.25">
      <c r="A310" s="12"/>
      <c r="B310" s="14"/>
      <c r="C310" s="13"/>
      <c r="D310" s="15"/>
      <c r="E310" s="12"/>
      <c r="F310" s="62"/>
      <c r="G310" s="13"/>
      <c r="H310" s="13"/>
      <c r="I310" s="12"/>
      <c r="J310" s="12"/>
    </row>
    <row r="311" spans="1:10" x14ac:dyDescent="0.25">
      <c r="A311" s="12"/>
      <c r="B311" s="14"/>
      <c r="C311" s="13"/>
      <c r="D311" s="15"/>
      <c r="E311" s="12"/>
      <c r="F311" s="62"/>
      <c r="G311" s="13"/>
      <c r="H311" s="13"/>
      <c r="I311" s="12"/>
      <c r="J311" s="12"/>
    </row>
    <row r="312" spans="1:10" x14ac:dyDescent="0.25">
      <c r="A312" s="12"/>
      <c r="B312" s="14"/>
      <c r="C312" s="13"/>
      <c r="D312" s="15"/>
      <c r="E312" s="12"/>
      <c r="F312" s="62"/>
      <c r="G312" s="13"/>
      <c r="H312" s="13"/>
      <c r="I312" s="12"/>
      <c r="J312" s="12"/>
    </row>
    <row r="313" spans="1:10" x14ac:dyDescent="0.25">
      <c r="A313" s="12"/>
      <c r="B313" s="14"/>
      <c r="C313" s="13"/>
      <c r="D313" s="15"/>
      <c r="E313" s="12"/>
      <c r="F313" s="62"/>
      <c r="G313" s="13"/>
      <c r="H313" s="13"/>
      <c r="I313" s="12"/>
      <c r="J313" s="12"/>
    </row>
    <row r="314" spans="1:10" x14ac:dyDescent="0.25">
      <c r="A314" s="12"/>
      <c r="B314" s="14"/>
      <c r="C314" s="13"/>
      <c r="D314" s="15"/>
      <c r="E314" s="12"/>
      <c r="F314" s="62"/>
      <c r="G314" s="13"/>
      <c r="H314" s="13"/>
      <c r="I314" s="12"/>
      <c r="J314" s="12"/>
    </row>
    <row r="315" spans="1:10" x14ac:dyDescent="0.25">
      <c r="A315" s="12"/>
      <c r="B315" s="14"/>
      <c r="C315" s="13"/>
      <c r="D315" s="15"/>
      <c r="E315" s="12"/>
      <c r="F315" s="62"/>
      <c r="G315" s="13"/>
      <c r="H315" s="13"/>
      <c r="I315" s="12"/>
      <c r="J315" s="12"/>
    </row>
    <row r="316" spans="1:10" x14ac:dyDescent="0.25">
      <c r="A316" s="12"/>
      <c r="B316" s="14"/>
      <c r="C316" s="13"/>
      <c r="D316" s="15"/>
      <c r="E316" s="12"/>
      <c r="F316" s="62"/>
      <c r="G316" s="13"/>
      <c r="H316" s="13"/>
      <c r="I316" s="12"/>
      <c r="J316" s="12"/>
    </row>
    <row r="317" spans="1:10" x14ac:dyDescent="0.25">
      <c r="A317" s="12"/>
      <c r="B317" s="14"/>
      <c r="C317" s="13"/>
      <c r="D317" s="15"/>
      <c r="E317" s="12"/>
      <c r="F317" s="62"/>
      <c r="G317" s="13"/>
      <c r="H317" s="13"/>
      <c r="I317" s="12"/>
      <c r="J317" s="12"/>
    </row>
    <row r="318" spans="1:10" x14ac:dyDescent="0.25">
      <c r="A318" s="12"/>
      <c r="B318" s="14"/>
      <c r="C318" s="13"/>
      <c r="D318" s="15"/>
      <c r="E318" s="12"/>
      <c r="F318" s="62"/>
      <c r="G318" s="13"/>
      <c r="H318" s="13"/>
      <c r="I318" s="12"/>
      <c r="J318" s="12"/>
    </row>
    <row r="319" spans="1:10" x14ac:dyDescent="0.25">
      <c r="A319" s="12"/>
      <c r="B319" s="14"/>
      <c r="C319" s="13"/>
      <c r="D319" s="15"/>
      <c r="E319" s="12"/>
      <c r="F319" s="62"/>
      <c r="G319" s="13"/>
      <c r="H319" s="13"/>
      <c r="I319" s="12"/>
      <c r="J319" s="12"/>
    </row>
    <row r="320" spans="1:10" x14ac:dyDescent="0.25">
      <c r="A320" s="12"/>
      <c r="B320" s="14"/>
      <c r="C320" s="13"/>
      <c r="D320" s="15"/>
      <c r="E320" s="12"/>
      <c r="F320" s="62"/>
      <c r="G320" s="13"/>
      <c r="H320" s="13"/>
      <c r="I320" s="12"/>
      <c r="J320" s="12"/>
    </row>
    <row r="321" spans="1:10" x14ac:dyDescent="0.25">
      <c r="A321" s="12"/>
      <c r="B321" s="14"/>
      <c r="C321" s="13"/>
      <c r="D321" s="15"/>
      <c r="E321" s="12"/>
      <c r="F321" s="62"/>
      <c r="G321" s="13"/>
      <c r="H321" s="13"/>
      <c r="I321" s="12"/>
      <c r="J321" s="12"/>
    </row>
    <row r="322" spans="1:10" x14ac:dyDescent="0.25">
      <c r="A322" s="12"/>
      <c r="B322" s="14"/>
      <c r="C322" s="13"/>
      <c r="D322" s="15"/>
      <c r="E322" s="12"/>
      <c r="F322" s="62"/>
      <c r="G322" s="13"/>
      <c r="H322" s="13"/>
      <c r="I322" s="12"/>
      <c r="J322" s="12"/>
    </row>
    <row r="323" spans="1:10" x14ac:dyDescent="0.25">
      <c r="A323" s="12"/>
      <c r="B323" s="14"/>
      <c r="C323" s="13"/>
      <c r="D323" s="15"/>
      <c r="E323" s="12"/>
      <c r="F323" s="62"/>
      <c r="G323" s="13"/>
      <c r="H323" s="13"/>
      <c r="I323" s="12"/>
      <c r="J323" s="12"/>
    </row>
    <row r="324" spans="1:10" x14ac:dyDescent="0.25">
      <c r="A324" s="12"/>
      <c r="B324" s="14"/>
      <c r="C324" s="13"/>
      <c r="D324" s="15"/>
      <c r="E324" s="12"/>
      <c r="F324" s="62"/>
      <c r="G324" s="13"/>
      <c r="H324" s="13"/>
      <c r="I324" s="12"/>
      <c r="J324" s="12"/>
    </row>
    <row r="325" spans="1:10" x14ac:dyDescent="0.25">
      <c r="A325" s="12"/>
      <c r="B325" s="14"/>
      <c r="C325" s="13"/>
      <c r="D325" s="15"/>
      <c r="E325" s="12"/>
      <c r="F325" s="62"/>
      <c r="G325" s="13"/>
      <c r="H325" s="13"/>
      <c r="I325" s="12"/>
      <c r="J325" s="12"/>
    </row>
    <row r="326" spans="1:10" x14ac:dyDescent="0.25">
      <c r="A326" s="12"/>
      <c r="B326" s="14"/>
      <c r="C326" s="13"/>
      <c r="D326" s="15"/>
      <c r="E326" s="12"/>
      <c r="F326" s="62"/>
      <c r="G326" s="13"/>
      <c r="H326" s="13"/>
      <c r="I326" s="12"/>
      <c r="J326" s="12"/>
    </row>
    <row r="327" spans="1:10" x14ac:dyDescent="0.25">
      <c r="A327" s="12"/>
      <c r="B327" s="14"/>
      <c r="C327" s="13"/>
      <c r="D327" s="15"/>
      <c r="E327" s="12"/>
      <c r="F327" s="62"/>
      <c r="G327" s="13"/>
      <c r="H327" s="13"/>
      <c r="I327" s="12"/>
      <c r="J327" s="12"/>
    </row>
    <row r="328" spans="1:10" x14ac:dyDescent="0.25">
      <c r="A328" s="12"/>
      <c r="B328" s="14"/>
      <c r="C328" s="13"/>
      <c r="D328" s="15"/>
      <c r="E328" s="12"/>
      <c r="F328" s="62"/>
      <c r="G328" s="13"/>
      <c r="H328" s="13"/>
      <c r="I328" s="12"/>
      <c r="J328" s="12"/>
    </row>
    <row r="329" spans="1:10" x14ac:dyDescent="0.25">
      <c r="A329" s="12"/>
      <c r="B329" s="14"/>
      <c r="C329" s="13"/>
      <c r="D329" s="15"/>
      <c r="E329" s="12"/>
      <c r="F329" s="62"/>
      <c r="G329" s="13"/>
      <c r="H329" s="13"/>
      <c r="I329" s="12"/>
      <c r="J329" s="12"/>
    </row>
    <row r="330" spans="1:10" x14ac:dyDescent="0.25">
      <c r="A330" s="12"/>
      <c r="B330" s="14"/>
      <c r="C330" s="13"/>
      <c r="D330" s="15"/>
      <c r="E330" s="12"/>
      <c r="F330" s="62"/>
      <c r="G330" s="13"/>
      <c r="H330" s="13"/>
      <c r="I330" s="12"/>
      <c r="J330" s="12"/>
    </row>
    <row r="331" spans="1:10" x14ac:dyDescent="0.25">
      <c r="A331" s="12"/>
      <c r="B331" s="14"/>
      <c r="C331" s="13"/>
      <c r="D331" s="15"/>
      <c r="E331" s="12"/>
      <c r="F331" s="62"/>
      <c r="G331" s="13"/>
      <c r="H331" s="13"/>
      <c r="I331" s="12"/>
      <c r="J331" s="12"/>
    </row>
    <row r="332" spans="1:10" x14ac:dyDescent="0.25">
      <c r="A332" s="12"/>
      <c r="B332" s="14"/>
      <c r="C332" s="13"/>
      <c r="D332" s="15"/>
      <c r="E332" s="12"/>
      <c r="F332" s="62"/>
      <c r="G332" s="13"/>
      <c r="H332" s="13"/>
      <c r="I332" s="12"/>
      <c r="J332" s="12"/>
    </row>
    <row r="333" spans="1:10" x14ac:dyDescent="0.25">
      <c r="A333" s="12"/>
      <c r="B333" s="14"/>
      <c r="C333" s="13"/>
      <c r="D333" s="15"/>
      <c r="E333" s="12"/>
      <c r="F333" s="62"/>
      <c r="G333" s="13"/>
      <c r="H333" s="13"/>
      <c r="I333" s="12"/>
      <c r="J333" s="12"/>
    </row>
    <row r="334" spans="1:10" x14ac:dyDescent="0.25">
      <c r="A334" s="12"/>
      <c r="B334" s="14"/>
      <c r="C334" s="13"/>
      <c r="D334" s="15"/>
      <c r="E334" s="12"/>
      <c r="F334" s="62"/>
      <c r="G334" s="13"/>
      <c r="H334" s="13"/>
      <c r="I334" s="12"/>
      <c r="J334" s="12"/>
    </row>
    <row r="335" spans="1:10" x14ac:dyDescent="0.25">
      <c r="A335" s="12"/>
      <c r="B335" s="14"/>
      <c r="C335" s="13"/>
      <c r="D335" s="15"/>
      <c r="E335" s="12"/>
      <c r="F335" s="62"/>
      <c r="G335" s="13"/>
      <c r="H335" s="13"/>
      <c r="I335" s="12"/>
      <c r="J335" s="12"/>
    </row>
    <row r="336" spans="1:10" x14ac:dyDescent="0.25">
      <c r="A336" s="12"/>
      <c r="B336" s="14"/>
      <c r="C336" s="13"/>
      <c r="D336" s="15"/>
      <c r="E336" s="12"/>
      <c r="F336" s="62"/>
      <c r="G336" s="13"/>
      <c r="H336" s="13"/>
      <c r="I336" s="12"/>
      <c r="J336" s="12"/>
    </row>
    <row r="337" spans="1:10" x14ac:dyDescent="0.25">
      <c r="A337" s="12"/>
      <c r="B337" s="14"/>
      <c r="C337" s="13"/>
      <c r="D337" s="15"/>
      <c r="E337" s="12"/>
      <c r="F337" s="62"/>
      <c r="G337" s="13"/>
      <c r="H337" s="13"/>
      <c r="I337" s="12"/>
      <c r="J337" s="12"/>
    </row>
    <row r="338" spans="1:10" x14ac:dyDescent="0.25">
      <c r="A338" s="12"/>
      <c r="B338" s="14"/>
      <c r="C338" s="13"/>
      <c r="D338" s="15"/>
      <c r="E338" s="12"/>
      <c r="F338" s="62"/>
      <c r="G338" s="13"/>
      <c r="H338" s="13"/>
      <c r="I338" s="12"/>
      <c r="J338" s="12"/>
    </row>
    <row r="339" spans="1:10" x14ac:dyDescent="0.25">
      <c r="A339" s="12"/>
      <c r="B339" s="14"/>
      <c r="C339" s="13"/>
      <c r="D339" s="15"/>
      <c r="E339" s="12"/>
      <c r="F339" s="62"/>
      <c r="G339" s="13"/>
      <c r="H339" s="13"/>
      <c r="I339" s="12"/>
      <c r="J339" s="12"/>
    </row>
    <row r="340" spans="1:10" x14ac:dyDescent="0.25">
      <c r="A340" s="12"/>
      <c r="B340" s="14"/>
      <c r="C340" s="13"/>
      <c r="D340" s="15"/>
      <c r="E340" s="12"/>
      <c r="F340" s="62"/>
      <c r="G340" s="13"/>
      <c r="H340" s="13"/>
      <c r="I340" s="12"/>
      <c r="J340" s="12"/>
    </row>
    <row r="341" spans="1:10" x14ac:dyDescent="0.25">
      <c r="A341" s="12"/>
      <c r="B341" s="14"/>
      <c r="C341" s="13"/>
      <c r="D341" s="15"/>
      <c r="E341" s="12"/>
      <c r="F341" s="62"/>
      <c r="G341" s="13"/>
      <c r="H341" s="13"/>
      <c r="I341" s="12"/>
      <c r="J341" s="12"/>
    </row>
    <row r="342" spans="1:10" x14ac:dyDescent="0.25">
      <c r="A342" s="12"/>
      <c r="B342" s="14"/>
      <c r="C342" s="13"/>
      <c r="D342" s="15"/>
      <c r="E342" s="12"/>
      <c r="F342" s="62"/>
      <c r="G342" s="13"/>
      <c r="H342" s="13"/>
      <c r="I342" s="12"/>
      <c r="J342" s="12"/>
    </row>
    <row r="343" spans="1:10" x14ac:dyDescent="0.25">
      <c r="A343" s="12"/>
      <c r="B343" s="14"/>
      <c r="C343" s="13"/>
      <c r="D343" s="15"/>
      <c r="E343" s="12"/>
      <c r="F343" s="62"/>
      <c r="G343" s="13"/>
      <c r="H343" s="13"/>
      <c r="I343" s="12"/>
      <c r="J343" s="12"/>
    </row>
    <row r="344" spans="1:10" x14ac:dyDescent="0.25">
      <c r="A344" s="12"/>
      <c r="B344" s="14"/>
      <c r="C344" s="13"/>
      <c r="D344" s="15"/>
      <c r="E344" s="12"/>
      <c r="F344" s="62"/>
      <c r="G344" s="13"/>
      <c r="H344" s="13"/>
      <c r="I344" s="12"/>
      <c r="J344" s="12"/>
    </row>
    <row r="345" spans="1:10" x14ac:dyDescent="0.25">
      <c r="A345" s="12"/>
      <c r="B345" s="14"/>
      <c r="C345" s="13"/>
      <c r="D345" s="15"/>
      <c r="E345" s="12"/>
      <c r="F345" s="62"/>
      <c r="G345" s="13"/>
      <c r="H345" s="13"/>
      <c r="I345" s="12"/>
      <c r="J345" s="12"/>
    </row>
    <row r="346" spans="1:10" x14ac:dyDescent="0.25">
      <c r="A346" s="12"/>
      <c r="B346" s="14"/>
      <c r="C346" s="13"/>
      <c r="D346" s="15"/>
      <c r="E346" s="12"/>
      <c r="F346" s="62"/>
      <c r="G346" s="13"/>
      <c r="H346" s="13"/>
      <c r="I346" s="12"/>
      <c r="J346" s="12"/>
    </row>
    <row r="347" spans="1:10" x14ac:dyDescent="0.25">
      <c r="A347" s="12"/>
      <c r="B347" s="14"/>
      <c r="C347" s="13"/>
      <c r="D347" s="15"/>
      <c r="E347" s="12"/>
      <c r="F347" s="62"/>
      <c r="G347" s="13"/>
      <c r="H347" s="13"/>
      <c r="I347" s="12"/>
      <c r="J347" s="12"/>
    </row>
    <row r="348" spans="1:10" x14ac:dyDescent="0.25">
      <c r="A348" s="12"/>
      <c r="B348" s="14"/>
      <c r="C348" s="13"/>
      <c r="D348" s="15"/>
      <c r="E348" s="12"/>
      <c r="F348" s="62"/>
      <c r="G348" s="13"/>
      <c r="H348" s="13"/>
      <c r="I348" s="12"/>
      <c r="J348" s="12"/>
    </row>
    <row r="349" spans="1:10" x14ac:dyDescent="0.25">
      <c r="A349" s="12"/>
      <c r="B349" s="14"/>
      <c r="C349" s="13"/>
      <c r="D349" s="15"/>
      <c r="E349" s="12"/>
      <c r="F349" s="62"/>
      <c r="G349" s="13"/>
      <c r="H349" s="13"/>
      <c r="I349" s="12"/>
      <c r="J349" s="12"/>
    </row>
    <row r="350" spans="1:10" x14ac:dyDescent="0.25">
      <c r="A350" s="12"/>
      <c r="B350" s="14"/>
      <c r="C350" s="13"/>
      <c r="D350" s="15"/>
      <c r="E350" s="12"/>
      <c r="F350" s="62"/>
      <c r="G350" s="13"/>
      <c r="H350" s="13"/>
      <c r="I350" s="12"/>
      <c r="J350" s="12"/>
    </row>
    <row r="351" spans="1:10" x14ac:dyDescent="0.25">
      <c r="A351" s="12"/>
      <c r="B351" s="14"/>
      <c r="C351" s="13"/>
      <c r="D351" s="15"/>
      <c r="E351" s="12"/>
      <c r="F351" s="62"/>
      <c r="G351" s="13"/>
      <c r="H351" s="13"/>
      <c r="I351" s="12"/>
      <c r="J351" s="12"/>
    </row>
    <row r="352" spans="1:10" x14ac:dyDescent="0.25">
      <c r="A352" s="12"/>
      <c r="B352" s="14"/>
      <c r="C352" s="13"/>
      <c r="D352" s="15"/>
      <c r="E352" s="12"/>
      <c r="F352" s="62"/>
      <c r="G352" s="13"/>
      <c r="H352" s="13"/>
      <c r="I352" s="12"/>
      <c r="J352" s="12"/>
    </row>
    <row r="353" spans="1:10" x14ac:dyDescent="0.25">
      <c r="A353" s="12"/>
      <c r="B353" s="14"/>
      <c r="C353" s="13"/>
      <c r="D353" s="15"/>
      <c r="E353" s="12"/>
      <c r="F353" s="62"/>
      <c r="G353" s="13"/>
      <c r="H353" s="13"/>
      <c r="I353" s="12"/>
      <c r="J353" s="12"/>
    </row>
    <row r="354" spans="1:10" x14ac:dyDescent="0.25">
      <c r="A354" s="12"/>
      <c r="B354" s="14"/>
      <c r="C354" s="13"/>
      <c r="D354" s="15"/>
      <c r="E354" s="12"/>
      <c r="F354" s="62"/>
      <c r="G354" s="13"/>
      <c r="H354" s="13"/>
      <c r="I354" s="12"/>
      <c r="J354" s="12"/>
    </row>
    <row r="355" spans="1:10" x14ac:dyDescent="0.25">
      <c r="A355" s="12"/>
      <c r="B355" s="14"/>
      <c r="C355" s="13"/>
      <c r="D355" s="15"/>
      <c r="E355" s="12"/>
      <c r="F355" s="62"/>
      <c r="G355" s="13"/>
      <c r="H355" s="13"/>
      <c r="I355" s="12"/>
      <c r="J355" s="12"/>
    </row>
    <row r="356" spans="1:10" x14ac:dyDescent="0.25">
      <c r="A356" s="12"/>
      <c r="B356" s="14"/>
      <c r="C356" s="13"/>
      <c r="D356" s="15"/>
      <c r="E356" s="12"/>
      <c r="F356" s="62"/>
      <c r="G356" s="13"/>
      <c r="H356" s="13"/>
      <c r="I356" s="12"/>
      <c r="J356" s="12"/>
    </row>
    <row r="357" spans="1:10" x14ac:dyDescent="0.25">
      <c r="A357" s="12"/>
      <c r="B357" s="14"/>
      <c r="C357" s="13"/>
      <c r="D357" s="15"/>
      <c r="E357" s="12"/>
      <c r="F357" s="62"/>
      <c r="G357" s="13"/>
      <c r="H357" s="13"/>
      <c r="I357" s="12"/>
      <c r="J357" s="12"/>
    </row>
    <row r="358" spans="1:10" x14ac:dyDescent="0.25">
      <c r="A358" s="12"/>
      <c r="B358" s="14"/>
      <c r="C358" s="13"/>
      <c r="D358" s="15"/>
      <c r="E358" s="12"/>
      <c r="F358" s="62"/>
      <c r="G358" s="13"/>
      <c r="H358" s="13"/>
      <c r="I358" s="12"/>
      <c r="J358" s="12"/>
    </row>
    <row r="359" spans="1:10" x14ac:dyDescent="0.25">
      <c r="A359" s="12"/>
      <c r="I359" s="12"/>
      <c r="J359" s="12"/>
    </row>
    <row r="360" spans="1:10" x14ac:dyDescent="0.25">
      <c r="A360" s="12"/>
      <c r="I360" s="12"/>
      <c r="J360" s="12"/>
    </row>
    <row r="361" spans="1:10" x14ac:dyDescent="0.25">
      <c r="A361" s="12"/>
      <c r="I361" s="12"/>
      <c r="J361" s="12"/>
    </row>
    <row r="362" spans="1:10" x14ac:dyDescent="0.25">
      <c r="A362" s="12"/>
      <c r="I362" s="12"/>
      <c r="J362" s="12"/>
    </row>
    <row r="363" spans="1:10" x14ac:dyDescent="0.25">
      <c r="A363" s="12"/>
      <c r="I363" s="12"/>
      <c r="J363" s="12"/>
    </row>
    <row r="364" spans="1:10" x14ac:dyDescent="0.25">
      <c r="A364" s="12"/>
      <c r="I364" s="12"/>
      <c r="J364" s="12"/>
    </row>
    <row r="365" spans="1:10" x14ac:dyDescent="0.25">
      <c r="A365" s="12"/>
      <c r="I365" s="12"/>
      <c r="J365" s="12"/>
    </row>
    <row r="366" spans="1:10" x14ac:dyDescent="0.25">
      <c r="A366" s="12"/>
      <c r="I366" s="12"/>
      <c r="J366" s="12"/>
    </row>
    <row r="592" spans="12:12" x14ac:dyDescent="0.25">
      <c r="L592" s="13"/>
    </row>
    <row r="593" spans="12:12" x14ac:dyDescent="0.25">
      <c r="L593" s="13"/>
    </row>
    <row r="594" spans="12:12" x14ac:dyDescent="0.25">
      <c r="L594" s="13"/>
    </row>
    <row r="595" spans="12:12" x14ac:dyDescent="0.25">
      <c r="L595" s="13"/>
    </row>
    <row r="596" spans="12:12" x14ac:dyDescent="0.25">
      <c r="L596" s="13"/>
    </row>
    <row r="597" spans="12:12" x14ac:dyDescent="0.25">
      <c r="L597" s="13"/>
    </row>
    <row r="598" spans="12:12" x14ac:dyDescent="0.25">
      <c r="L598" s="13"/>
    </row>
    <row r="599" spans="12:12" x14ac:dyDescent="0.25">
      <c r="L599" s="13"/>
    </row>
    <row r="600" spans="12:12" x14ac:dyDescent="0.25">
      <c r="L600" s="13"/>
    </row>
    <row r="601" spans="12:12" x14ac:dyDescent="0.25">
      <c r="L601" s="13"/>
    </row>
    <row r="602" spans="12:12" x14ac:dyDescent="0.25">
      <c r="L602" s="13"/>
    </row>
    <row r="603" spans="12:12" x14ac:dyDescent="0.25">
      <c r="L603" s="13"/>
    </row>
    <row r="604" spans="12:12" x14ac:dyDescent="0.25">
      <c r="L604" s="13"/>
    </row>
    <row r="605" spans="12:12" x14ac:dyDescent="0.25">
      <c r="L605" s="13"/>
    </row>
    <row r="606" spans="12:12" x14ac:dyDescent="0.25">
      <c r="L606" s="13"/>
    </row>
    <row r="607" spans="12:12" x14ac:dyDescent="0.25">
      <c r="L607" s="13"/>
    </row>
    <row r="608" spans="12:12" x14ac:dyDescent="0.25">
      <c r="L608" s="13"/>
    </row>
    <row r="609" spans="12:12" x14ac:dyDescent="0.25">
      <c r="L609" s="13"/>
    </row>
    <row r="610" spans="12:12" x14ac:dyDescent="0.25">
      <c r="L610" s="13"/>
    </row>
    <row r="611" spans="12:12" x14ac:dyDescent="0.25">
      <c r="L611" s="13"/>
    </row>
    <row r="612" spans="12:12" x14ac:dyDescent="0.25">
      <c r="L612" s="13"/>
    </row>
    <row r="613" spans="12:12" x14ac:dyDescent="0.25">
      <c r="L613" s="13"/>
    </row>
    <row r="614" spans="12:12" x14ac:dyDescent="0.25">
      <c r="L614" s="13"/>
    </row>
    <row r="615" spans="12:12" x14ac:dyDescent="0.25">
      <c r="L615" s="13"/>
    </row>
    <row r="616" spans="12:12" x14ac:dyDescent="0.25">
      <c r="L616" s="13"/>
    </row>
    <row r="617" spans="12:12" x14ac:dyDescent="0.25">
      <c r="L617" s="13"/>
    </row>
    <row r="618" spans="12:12" x14ac:dyDescent="0.25">
      <c r="L618" s="13"/>
    </row>
    <row r="619" spans="12:12" x14ac:dyDescent="0.25">
      <c r="L619" s="13"/>
    </row>
    <row r="620" spans="12:12" x14ac:dyDescent="0.25">
      <c r="L620" s="13"/>
    </row>
    <row r="621" spans="12:12" x14ac:dyDescent="0.25">
      <c r="L621" s="13"/>
    </row>
    <row r="622" spans="12:12" x14ac:dyDescent="0.25">
      <c r="L622" s="13"/>
    </row>
    <row r="623" spans="12:12" x14ac:dyDescent="0.25">
      <c r="L623" s="13"/>
    </row>
    <row r="624" spans="12:12" x14ac:dyDescent="0.25">
      <c r="L624" s="13"/>
    </row>
    <row r="625" spans="12:12" x14ac:dyDescent="0.25">
      <c r="L625" s="13"/>
    </row>
    <row r="626" spans="12:12" x14ac:dyDescent="0.25">
      <c r="L626" s="13"/>
    </row>
    <row r="627" spans="12:12" x14ac:dyDescent="0.25">
      <c r="L627" s="13"/>
    </row>
    <row r="628" spans="12:12" x14ac:dyDescent="0.25">
      <c r="L628" s="13"/>
    </row>
    <row r="629" spans="12:12" x14ac:dyDescent="0.25">
      <c r="L629" s="13"/>
    </row>
    <row r="630" spans="12:12" x14ac:dyDescent="0.25">
      <c r="L630" s="13"/>
    </row>
    <row r="631" spans="12:12" x14ac:dyDescent="0.25">
      <c r="L631" s="13"/>
    </row>
    <row r="632" spans="12:12" x14ac:dyDescent="0.25">
      <c r="L632" s="13"/>
    </row>
    <row r="633" spans="12:12" x14ac:dyDescent="0.25">
      <c r="L633" s="13"/>
    </row>
    <row r="634" spans="12:12" x14ac:dyDescent="0.25">
      <c r="L634" s="13"/>
    </row>
    <row r="635" spans="12:12" x14ac:dyDescent="0.25">
      <c r="L635" s="13"/>
    </row>
    <row r="636" spans="12:12" x14ac:dyDescent="0.25">
      <c r="L636" s="13"/>
    </row>
    <row r="637" spans="12:12" x14ac:dyDescent="0.25">
      <c r="L637" s="13"/>
    </row>
    <row r="638" spans="12:12" x14ac:dyDescent="0.25">
      <c r="L638" s="13"/>
    </row>
    <row r="639" spans="12:12" x14ac:dyDescent="0.25">
      <c r="L639" s="13"/>
    </row>
    <row r="640" spans="12:12" x14ac:dyDescent="0.25">
      <c r="L640" s="13"/>
    </row>
    <row r="641" spans="12:12" x14ac:dyDescent="0.25">
      <c r="L641" s="13"/>
    </row>
    <row r="642" spans="12:12" x14ac:dyDescent="0.25">
      <c r="L642" s="13"/>
    </row>
    <row r="643" spans="12:12" x14ac:dyDescent="0.25">
      <c r="L643" s="13"/>
    </row>
    <row r="644" spans="12:12" x14ac:dyDescent="0.25">
      <c r="L644" s="13"/>
    </row>
    <row r="645" spans="12:12" x14ac:dyDescent="0.25">
      <c r="L645" s="13"/>
    </row>
    <row r="646" spans="12:12" x14ac:dyDescent="0.25">
      <c r="L646" s="13"/>
    </row>
    <row r="647" spans="12:12" x14ac:dyDescent="0.25">
      <c r="L647" s="13"/>
    </row>
    <row r="648" spans="12:12" x14ac:dyDescent="0.25">
      <c r="L648" s="13"/>
    </row>
    <row r="649" spans="12:12" x14ac:dyDescent="0.25">
      <c r="L649" s="13"/>
    </row>
    <row r="650" spans="12:12" x14ac:dyDescent="0.25">
      <c r="L650" s="13"/>
    </row>
    <row r="651" spans="12:12" x14ac:dyDescent="0.25">
      <c r="L651" s="13"/>
    </row>
    <row r="652" spans="12:12" x14ac:dyDescent="0.25">
      <c r="L652" s="13"/>
    </row>
    <row r="653" spans="12:12" x14ac:dyDescent="0.25">
      <c r="L653" s="13"/>
    </row>
    <row r="654" spans="12:12" x14ac:dyDescent="0.25">
      <c r="L654" s="13"/>
    </row>
    <row r="655" spans="12:12" x14ac:dyDescent="0.25">
      <c r="L655" s="13"/>
    </row>
    <row r="656" spans="12:12" x14ac:dyDescent="0.25">
      <c r="L656" s="13"/>
    </row>
    <row r="657" spans="12:12" x14ac:dyDescent="0.25">
      <c r="L657" s="13"/>
    </row>
    <row r="658" spans="12:12" x14ac:dyDescent="0.25">
      <c r="L658" s="13"/>
    </row>
    <row r="659" spans="12:12" x14ac:dyDescent="0.25">
      <c r="L659" s="13"/>
    </row>
    <row r="660" spans="12:12" x14ac:dyDescent="0.25">
      <c r="L660" s="13"/>
    </row>
    <row r="661" spans="12:12" x14ac:dyDescent="0.25">
      <c r="L661" s="13"/>
    </row>
    <row r="662" spans="12:12" x14ac:dyDescent="0.25">
      <c r="L662" s="13"/>
    </row>
    <row r="663" spans="12:12" x14ac:dyDescent="0.25">
      <c r="L663" s="13"/>
    </row>
    <row r="664" spans="12:12" x14ac:dyDescent="0.25">
      <c r="L664" s="13"/>
    </row>
    <row r="665" spans="12:12" x14ac:dyDescent="0.25">
      <c r="L665" s="13"/>
    </row>
    <row r="666" spans="12:12" x14ac:dyDescent="0.25">
      <c r="L666" s="13"/>
    </row>
    <row r="667" spans="12:12" x14ac:dyDescent="0.25">
      <c r="L667" s="13"/>
    </row>
    <row r="668" spans="12:12" x14ac:dyDescent="0.25">
      <c r="L668" s="13"/>
    </row>
    <row r="669" spans="12:12" x14ac:dyDescent="0.25">
      <c r="L669" s="13"/>
    </row>
    <row r="670" spans="12:12" x14ac:dyDescent="0.25">
      <c r="L670" s="13"/>
    </row>
    <row r="671" spans="12:12" x14ac:dyDescent="0.25">
      <c r="L671" s="13"/>
    </row>
    <row r="672" spans="12:12" x14ac:dyDescent="0.25">
      <c r="L672" s="13"/>
    </row>
    <row r="673" spans="12:12" x14ac:dyDescent="0.25">
      <c r="L673" s="13"/>
    </row>
    <row r="674" spans="12:12" x14ac:dyDescent="0.25">
      <c r="L674" s="13"/>
    </row>
    <row r="675" spans="12:12" x14ac:dyDescent="0.25">
      <c r="L675" s="13"/>
    </row>
    <row r="676" spans="12:12" x14ac:dyDescent="0.25">
      <c r="L676" s="13"/>
    </row>
    <row r="677" spans="12:12" x14ac:dyDescent="0.25">
      <c r="L677" s="13"/>
    </row>
    <row r="678" spans="12:12" x14ac:dyDescent="0.25">
      <c r="L678" s="13"/>
    </row>
    <row r="679" spans="12:12" x14ac:dyDescent="0.25">
      <c r="L679" s="13"/>
    </row>
    <row r="680" spans="12:12" x14ac:dyDescent="0.25">
      <c r="L680" s="13"/>
    </row>
    <row r="681" spans="12:12" x14ac:dyDescent="0.25">
      <c r="L681" s="13"/>
    </row>
    <row r="682" spans="12:12" x14ac:dyDescent="0.25">
      <c r="L682" s="13"/>
    </row>
    <row r="683" spans="12:12" x14ac:dyDescent="0.25">
      <c r="L683" s="13"/>
    </row>
    <row r="684" spans="12:12" x14ac:dyDescent="0.25">
      <c r="L684" s="13"/>
    </row>
    <row r="685" spans="12:12" x14ac:dyDescent="0.25">
      <c r="L685" s="13"/>
    </row>
    <row r="686" spans="12:12" x14ac:dyDescent="0.25">
      <c r="L686" s="13"/>
    </row>
    <row r="687" spans="12:12" x14ac:dyDescent="0.25">
      <c r="L687" s="13"/>
    </row>
    <row r="688" spans="12:12" x14ac:dyDescent="0.25">
      <c r="L688" s="13"/>
    </row>
    <row r="689" spans="12:12" x14ac:dyDescent="0.25">
      <c r="L689" s="13"/>
    </row>
    <row r="690" spans="12:12" x14ac:dyDescent="0.25">
      <c r="L690" s="13"/>
    </row>
    <row r="691" spans="12:12" x14ac:dyDescent="0.25">
      <c r="L691" s="13"/>
    </row>
    <row r="692" spans="12:12" x14ac:dyDescent="0.25">
      <c r="L692" s="13"/>
    </row>
    <row r="693" spans="12:12" x14ac:dyDescent="0.25">
      <c r="L693" s="13"/>
    </row>
    <row r="694" spans="12:12" x14ac:dyDescent="0.25">
      <c r="L694" s="13"/>
    </row>
    <row r="695" spans="12:12" x14ac:dyDescent="0.25">
      <c r="L695" s="13"/>
    </row>
    <row r="696" spans="12:12" x14ac:dyDescent="0.25">
      <c r="L696" s="13"/>
    </row>
    <row r="697" spans="12:12" x14ac:dyDescent="0.25">
      <c r="L697" s="13"/>
    </row>
    <row r="698" spans="12:12" x14ac:dyDescent="0.25">
      <c r="L698" s="13"/>
    </row>
    <row r="699" spans="12:12" x14ac:dyDescent="0.25">
      <c r="L699" s="13"/>
    </row>
    <row r="700" spans="12:12" x14ac:dyDescent="0.25">
      <c r="L700" s="13"/>
    </row>
    <row r="701" spans="12:12" x14ac:dyDescent="0.25">
      <c r="L701" s="13"/>
    </row>
    <row r="702" spans="12:12" x14ac:dyDescent="0.25">
      <c r="L702" s="13"/>
    </row>
    <row r="703" spans="12:12" x14ac:dyDescent="0.25">
      <c r="L703" s="13"/>
    </row>
    <row r="704" spans="12:12" x14ac:dyDescent="0.25">
      <c r="L704" s="13"/>
    </row>
    <row r="705" spans="12:12" x14ac:dyDescent="0.25">
      <c r="L705" s="13"/>
    </row>
    <row r="706" spans="12:12" x14ac:dyDescent="0.25">
      <c r="L706" s="13"/>
    </row>
    <row r="707" spans="12:12" x14ac:dyDescent="0.25">
      <c r="L707" s="13"/>
    </row>
    <row r="708" spans="12:12" x14ac:dyDescent="0.25">
      <c r="L708" s="13"/>
    </row>
    <row r="709" spans="12:12" x14ac:dyDescent="0.25">
      <c r="L709" s="13"/>
    </row>
    <row r="710" spans="12:12" x14ac:dyDescent="0.25">
      <c r="L710" s="13"/>
    </row>
    <row r="711" spans="12:12" x14ac:dyDescent="0.25">
      <c r="L711" s="13"/>
    </row>
    <row r="712" spans="12:12" x14ac:dyDescent="0.25">
      <c r="L712" s="13"/>
    </row>
    <row r="713" spans="12:12" x14ac:dyDescent="0.25">
      <c r="L713" s="13"/>
    </row>
    <row r="714" spans="12:12" x14ac:dyDescent="0.25">
      <c r="L714" s="13"/>
    </row>
    <row r="715" spans="12:12" x14ac:dyDescent="0.25">
      <c r="L715" s="13"/>
    </row>
    <row r="716" spans="12:12" x14ac:dyDescent="0.25">
      <c r="L716" s="13"/>
    </row>
    <row r="717" spans="12:12" x14ac:dyDescent="0.25">
      <c r="L717" s="13"/>
    </row>
    <row r="718" spans="12:12" x14ac:dyDescent="0.25">
      <c r="L718" s="13"/>
    </row>
    <row r="719" spans="12:12" x14ac:dyDescent="0.25">
      <c r="L719" s="13"/>
    </row>
    <row r="720" spans="12:12" x14ac:dyDescent="0.25">
      <c r="L720" s="13"/>
    </row>
    <row r="721" spans="12:12" x14ac:dyDescent="0.25">
      <c r="L721" s="13"/>
    </row>
    <row r="722" spans="12:12" x14ac:dyDescent="0.25">
      <c r="L722" s="13"/>
    </row>
    <row r="723" spans="12:12" x14ac:dyDescent="0.25">
      <c r="L723" s="13"/>
    </row>
    <row r="724" spans="12:12" x14ac:dyDescent="0.25">
      <c r="L724" s="13"/>
    </row>
    <row r="725" spans="12:12" x14ac:dyDescent="0.25">
      <c r="L725" s="13"/>
    </row>
    <row r="726" spans="12:12" x14ac:dyDescent="0.25">
      <c r="L726" s="13"/>
    </row>
    <row r="727" spans="12:12" x14ac:dyDescent="0.25">
      <c r="L727" s="13"/>
    </row>
    <row r="728" spans="12:12" x14ac:dyDescent="0.25">
      <c r="L728" s="13"/>
    </row>
    <row r="729" spans="12:12" x14ac:dyDescent="0.25">
      <c r="L729" s="13"/>
    </row>
    <row r="730" spans="12:12" x14ac:dyDescent="0.25">
      <c r="L730" s="13"/>
    </row>
    <row r="731" spans="12:12" x14ac:dyDescent="0.25">
      <c r="L731" s="13"/>
    </row>
    <row r="732" spans="12:12" x14ac:dyDescent="0.25">
      <c r="L732" s="13"/>
    </row>
    <row r="733" spans="12:12" x14ac:dyDescent="0.25">
      <c r="L733" s="13"/>
    </row>
    <row r="734" spans="12:12" x14ac:dyDescent="0.25">
      <c r="L734" s="13"/>
    </row>
    <row r="735" spans="12:12" x14ac:dyDescent="0.25">
      <c r="L735" s="13"/>
    </row>
    <row r="736" spans="12:12" x14ac:dyDescent="0.25">
      <c r="L736" s="13"/>
    </row>
    <row r="737" spans="12:12" x14ac:dyDescent="0.25">
      <c r="L737" s="13"/>
    </row>
    <row r="738" spans="12:12" x14ac:dyDescent="0.25">
      <c r="L738" s="13"/>
    </row>
    <row r="739" spans="12:12" x14ac:dyDescent="0.25">
      <c r="L739" s="13"/>
    </row>
    <row r="740" spans="12:12" x14ac:dyDescent="0.25">
      <c r="L740" s="13"/>
    </row>
    <row r="741" spans="12:12" x14ac:dyDescent="0.25">
      <c r="L741" s="13"/>
    </row>
  </sheetData>
  <autoFilter ref="B2:H182" xr:uid="{00000000-0009-0000-0000-000001000000}"/>
  <sortState ref="B3:H15360">
    <sortCondition descending="1" ref="B3:B15360"/>
    <sortCondition ref="C3:C15360"/>
  </sortState>
  <mergeCells count="6">
    <mergeCell ref="Y37:Z37"/>
    <mergeCell ref="Y42:Y43"/>
    <mergeCell ref="L2:M2"/>
    <mergeCell ref="L4:M4"/>
    <mergeCell ref="O4:P4"/>
    <mergeCell ref="N2:O2"/>
  </mergeCells>
  <conditionalFormatting sqref="F147:F1048576 F1:F2">
    <cfRule type="expression" dxfId="153" priority="145">
      <formula>H1=""</formula>
    </cfRule>
  </conditionalFormatting>
  <conditionalFormatting sqref="F146">
    <cfRule type="expression" dxfId="152" priority="144">
      <formula>H146=""</formula>
    </cfRule>
  </conditionalFormatting>
  <conditionalFormatting sqref="F145">
    <cfRule type="expression" dxfId="151" priority="143">
      <formula>H145=""</formula>
    </cfRule>
  </conditionalFormatting>
  <conditionalFormatting sqref="F144">
    <cfRule type="expression" dxfId="150" priority="142">
      <formula>H144=""</formula>
    </cfRule>
  </conditionalFormatting>
  <conditionalFormatting sqref="F143">
    <cfRule type="expression" dxfId="149" priority="141">
      <formula>H143=""</formula>
    </cfRule>
  </conditionalFormatting>
  <conditionalFormatting sqref="F142">
    <cfRule type="expression" dxfId="148" priority="140">
      <formula>H142=""</formula>
    </cfRule>
  </conditionalFormatting>
  <conditionalFormatting sqref="F141">
    <cfRule type="expression" dxfId="147" priority="139">
      <formula>H141=""</formula>
    </cfRule>
  </conditionalFormatting>
  <conditionalFormatting sqref="F140">
    <cfRule type="expression" dxfId="146" priority="138">
      <formula>H140=""</formula>
    </cfRule>
  </conditionalFormatting>
  <conditionalFormatting sqref="F139">
    <cfRule type="expression" dxfId="145" priority="137">
      <formula>H139=""</formula>
    </cfRule>
  </conditionalFormatting>
  <conditionalFormatting sqref="F138">
    <cfRule type="expression" dxfId="144" priority="136">
      <formula>H138=""</formula>
    </cfRule>
  </conditionalFormatting>
  <conditionalFormatting sqref="F137">
    <cfRule type="expression" dxfId="143" priority="135">
      <formula>H137=""</formula>
    </cfRule>
  </conditionalFormatting>
  <conditionalFormatting sqref="F136">
    <cfRule type="expression" dxfId="142" priority="134">
      <formula>H136=""</formula>
    </cfRule>
  </conditionalFormatting>
  <conditionalFormatting sqref="F135">
    <cfRule type="expression" dxfId="141" priority="133">
      <formula>H135=""</formula>
    </cfRule>
  </conditionalFormatting>
  <conditionalFormatting sqref="F134">
    <cfRule type="expression" dxfId="140" priority="132">
      <formula>H134=""</formula>
    </cfRule>
  </conditionalFormatting>
  <conditionalFormatting sqref="F133">
    <cfRule type="expression" dxfId="139" priority="131">
      <formula>H133=""</formula>
    </cfRule>
  </conditionalFormatting>
  <conditionalFormatting sqref="F132">
    <cfRule type="expression" dxfId="138" priority="130">
      <formula>H132=""</formula>
    </cfRule>
  </conditionalFormatting>
  <conditionalFormatting sqref="F131">
    <cfRule type="expression" dxfId="137" priority="129">
      <formula>H131=""</formula>
    </cfRule>
  </conditionalFormatting>
  <conditionalFormatting sqref="F130">
    <cfRule type="expression" dxfId="136" priority="128">
      <formula>H130=""</formula>
    </cfRule>
  </conditionalFormatting>
  <conditionalFormatting sqref="F129">
    <cfRule type="expression" dxfId="135" priority="127">
      <formula>H129=""</formula>
    </cfRule>
  </conditionalFormatting>
  <conditionalFormatting sqref="F128">
    <cfRule type="expression" dxfId="134" priority="126">
      <formula>H128=""</formula>
    </cfRule>
  </conditionalFormatting>
  <conditionalFormatting sqref="F127">
    <cfRule type="expression" dxfId="133" priority="125">
      <formula>H127=""</formula>
    </cfRule>
  </conditionalFormatting>
  <conditionalFormatting sqref="F126">
    <cfRule type="expression" dxfId="132" priority="124">
      <formula>H126=""</formula>
    </cfRule>
  </conditionalFormatting>
  <conditionalFormatting sqref="F125">
    <cfRule type="expression" dxfId="131" priority="123">
      <formula>H125=""</formula>
    </cfRule>
  </conditionalFormatting>
  <conditionalFormatting sqref="F124">
    <cfRule type="expression" dxfId="130" priority="122">
      <formula>H124=""</formula>
    </cfRule>
  </conditionalFormatting>
  <conditionalFormatting sqref="F123">
    <cfRule type="expression" dxfId="129" priority="121">
      <formula>H123=""</formula>
    </cfRule>
  </conditionalFormatting>
  <conditionalFormatting sqref="F122">
    <cfRule type="expression" dxfId="128" priority="120">
      <formula>H122=""</formula>
    </cfRule>
  </conditionalFormatting>
  <conditionalFormatting sqref="F121">
    <cfRule type="expression" dxfId="127" priority="119">
      <formula>H121=""</formula>
    </cfRule>
  </conditionalFormatting>
  <conditionalFormatting sqref="F120">
    <cfRule type="expression" dxfId="126" priority="118">
      <formula>H120=""</formula>
    </cfRule>
  </conditionalFormatting>
  <conditionalFormatting sqref="F119">
    <cfRule type="expression" dxfId="125" priority="117">
      <formula>H119=""</formula>
    </cfRule>
  </conditionalFormatting>
  <conditionalFormatting sqref="F118">
    <cfRule type="expression" dxfId="124" priority="116">
      <formula>H118=""</formula>
    </cfRule>
  </conditionalFormatting>
  <conditionalFormatting sqref="F117">
    <cfRule type="expression" dxfId="123" priority="115">
      <formula>H117=""</formula>
    </cfRule>
  </conditionalFormatting>
  <conditionalFormatting sqref="F116">
    <cfRule type="expression" dxfId="122" priority="114">
      <formula>H116=""</formula>
    </cfRule>
  </conditionalFormatting>
  <conditionalFormatting sqref="F115">
    <cfRule type="expression" dxfId="121" priority="113">
      <formula>H115=""</formula>
    </cfRule>
  </conditionalFormatting>
  <conditionalFormatting sqref="F114">
    <cfRule type="expression" dxfId="120" priority="112">
      <formula>H114=""</formula>
    </cfRule>
  </conditionalFormatting>
  <conditionalFormatting sqref="F113">
    <cfRule type="expression" dxfId="119" priority="111">
      <formula>H113=""</formula>
    </cfRule>
  </conditionalFormatting>
  <conditionalFormatting sqref="F112">
    <cfRule type="expression" dxfId="118" priority="110">
      <formula>H112=""</formula>
    </cfRule>
  </conditionalFormatting>
  <conditionalFormatting sqref="F111">
    <cfRule type="expression" dxfId="117" priority="109">
      <formula>H111=""</formula>
    </cfRule>
  </conditionalFormatting>
  <conditionalFormatting sqref="F110">
    <cfRule type="expression" dxfId="116" priority="108">
      <formula>H110=""</formula>
    </cfRule>
  </conditionalFormatting>
  <conditionalFormatting sqref="F109">
    <cfRule type="expression" dxfId="115" priority="107">
      <formula>H109=""</formula>
    </cfRule>
  </conditionalFormatting>
  <conditionalFormatting sqref="F108">
    <cfRule type="expression" dxfId="114" priority="106">
      <formula>H108=""</formula>
    </cfRule>
  </conditionalFormatting>
  <conditionalFormatting sqref="F107">
    <cfRule type="expression" dxfId="113" priority="105">
      <formula>H107=""</formula>
    </cfRule>
  </conditionalFormatting>
  <conditionalFormatting sqref="F106">
    <cfRule type="expression" dxfId="112" priority="104">
      <formula>H106=""</formula>
    </cfRule>
  </conditionalFormatting>
  <conditionalFormatting sqref="F105">
    <cfRule type="expression" dxfId="111" priority="103">
      <formula>H105=""</formula>
    </cfRule>
  </conditionalFormatting>
  <conditionalFormatting sqref="F104">
    <cfRule type="expression" dxfId="110" priority="102">
      <formula>H104=""</formula>
    </cfRule>
  </conditionalFormatting>
  <conditionalFormatting sqref="F103">
    <cfRule type="expression" dxfId="109" priority="101">
      <formula>H103=""</formula>
    </cfRule>
  </conditionalFormatting>
  <conditionalFormatting sqref="F102">
    <cfRule type="expression" dxfId="108" priority="100">
      <formula>H102=""</formula>
    </cfRule>
  </conditionalFormatting>
  <conditionalFormatting sqref="F101">
    <cfRule type="expression" dxfId="107" priority="99">
      <formula>H101=""</formula>
    </cfRule>
  </conditionalFormatting>
  <conditionalFormatting sqref="F100">
    <cfRule type="expression" dxfId="106" priority="98">
      <formula>H100=""</formula>
    </cfRule>
  </conditionalFormatting>
  <conditionalFormatting sqref="F99">
    <cfRule type="expression" dxfId="105" priority="97">
      <formula>H99=""</formula>
    </cfRule>
  </conditionalFormatting>
  <conditionalFormatting sqref="F98">
    <cfRule type="expression" dxfId="104" priority="96">
      <formula>H98=""</formula>
    </cfRule>
  </conditionalFormatting>
  <conditionalFormatting sqref="F97">
    <cfRule type="expression" dxfId="103" priority="95">
      <formula>H97=""</formula>
    </cfRule>
  </conditionalFormatting>
  <conditionalFormatting sqref="F96">
    <cfRule type="expression" dxfId="102" priority="94">
      <formula>H96=""</formula>
    </cfRule>
  </conditionalFormatting>
  <conditionalFormatting sqref="F95">
    <cfRule type="expression" dxfId="101" priority="93">
      <formula>H95=""</formula>
    </cfRule>
  </conditionalFormatting>
  <conditionalFormatting sqref="F94">
    <cfRule type="expression" dxfId="100" priority="92">
      <formula>H94=""</formula>
    </cfRule>
  </conditionalFormatting>
  <conditionalFormatting sqref="F93">
    <cfRule type="expression" dxfId="99" priority="91">
      <formula>H93=""</formula>
    </cfRule>
  </conditionalFormatting>
  <conditionalFormatting sqref="F92">
    <cfRule type="expression" dxfId="98" priority="90">
      <formula>H92=""</formula>
    </cfRule>
  </conditionalFormatting>
  <conditionalFormatting sqref="F91">
    <cfRule type="expression" dxfId="97" priority="89">
      <formula>H91=""</formula>
    </cfRule>
  </conditionalFormatting>
  <conditionalFormatting sqref="F90">
    <cfRule type="expression" dxfId="96" priority="88">
      <formula>H90=""</formula>
    </cfRule>
  </conditionalFormatting>
  <conditionalFormatting sqref="F89">
    <cfRule type="expression" dxfId="95" priority="87">
      <formula>H89=""</formula>
    </cfRule>
  </conditionalFormatting>
  <conditionalFormatting sqref="F88">
    <cfRule type="expression" dxfId="94" priority="86">
      <formula>H88=""</formula>
    </cfRule>
  </conditionalFormatting>
  <conditionalFormatting sqref="F87">
    <cfRule type="expression" dxfId="93" priority="85">
      <formula>H87=""</formula>
    </cfRule>
  </conditionalFormatting>
  <conditionalFormatting sqref="F86">
    <cfRule type="expression" dxfId="92" priority="84">
      <formula>H86=""</formula>
    </cfRule>
  </conditionalFormatting>
  <conditionalFormatting sqref="F85">
    <cfRule type="expression" dxfId="91" priority="83">
      <formula>H85=""</formula>
    </cfRule>
  </conditionalFormatting>
  <conditionalFormatting sqref="F84">
    <cfRule type="expression" dxfId="90" priority="82">
      <formula>H84=""</formula>
    </cfRule>
  </conditionalFormatting>
  <conditionalFormatting sqref="F83">
    <cfRule type="expression" dxfId="89" priority="81">
      <formula>H83=""</formula>
    </cfRule>
  </conditionalFormatting>
  <conditionalFormatting sqref="F82">
    <cfRule type="expression" dxfId="88" priority="80">
      <formula>H82=""</formula>
    </cfRule>
  </conditionalFormatting>
  <conditionalFormatting sqref="F81">
    <cfRule type="expression" dxfId="87" priority="79">
      <formula>H81=""</formula>
    </cfRule>
  </conditionalFormatting>
  <conditionalFormatting sqref="F80">
    <cfRule type="expression" dxfId="86" priority="78">
      <formula>H80=""</formula>
    </cfRule>
  </conditionalFormatting>
  <conditionalFormatting sqref="F79">
    <cfRule type="expression" dxfId="85" priority="77">
      <formula>H79=""</formula>
    </cfRule>
  </conditionalFormatting>
  <conditionalFormatting sqref="F78">
    <cfRule type="expression" dxfId="84" priority="76">
      <formula>H78=""</formula>
    </cfRule>
  </conditionalFormatting>
  <conditionalFormatting sqref="F77">
    <cfRule type="expression" dxfId="83" priority="75">
      <formula>H77=""</formula>
    </cfRule>
  </conditionalFormatting>
  <conditionalFormatting sqref="F76">
    <cfRule type="expression" dxfId="82" priority="74">
      <formula>H76=""</formula>
    </cfRule>
  </conditionalFormatting>
  <conditionalFormatting sqref="F75">
    <cfRule type="expression" dxfId="81" priority="73">
      <formula>H75=""</formula>
    </cfRule>
  </conditionalFormatting>
  <conditionalFormatting sqref="F74">
    <cfRule type="expression" dxfId="80" priority="72">
      <formula>H74=""</formula>
    </cfRule>
  </conditionalFormatting>
  <conditionalFormatting sqref="F73">
    <cfRule type="expression" dxfId="79" priority="71">
      <formula>H73=""</formula>
    </cfRule>
  </conditionalFormatting>
  <conditionalFormatting sqref="F72">
    <cfRule type="expression" dxfId="78" priority="70">
      <formula>H72=""</formula>
    </cfRule>
  </conditionalFormatting>
  <conditionalFormatting sqref="F71">
    <cfRule type="expression" dxfId="77" priority="69">
      <formula>H71=""</formula>
    </cfRule>
  </conditionalFormatting>
  <conditionalFormatting sqref="F70">
    <cfRule type="expression" dxfId="76" priority="68">
      <formula>H70=""</formula>
    </cfRule>
  </conditionalFormatting>
  <conditionalFormatting sqref="F69">
    <cfRule type="expression" dxfId="75" priority="67">
      <formula>H69=""</formula>
    </cfRule>
  </conditionalFormatting>
  <conditionalFormatting sqref="F68">
    <cfRule type="expression" dxfId="74" priority="66">
      <formula>H68=""</formula>
    </cfRule>
  </conditionalFormatting>
  <conditionalFormatting sqref="F67">
    <cfRule type="expression" dxfId="73" priority="65">
      <formula>H67=""</formula>
    </cfRule>
  </conditionalFormatting>
  <conditionalFormatting sqref="F66">
    <cfRule type="expression" dxfId="72" priority="64">
      <formula>H66=""</formula>
    </cfRule>
  </conditionalFormatting>
  <conditionalFormatting sqref="F65">
    <cfRule type="expression" dxfId="71" priority="63">
      <formula>H65=""</formula>
    </cfRule>
  </conditionalFormatting>
  <conditionalFormatting sqref="F64">
    <cfRule type="expression" dxfId="70" priority="62">
      <formula>H64=""</formula>
    </cfRule>
  </conditionalFormatting>
  <conditionalFormatting sqref="F63">
    <cfRule type="expression" dxfId="69" priority="61">
      <formula>H63=""</formula>
    </cfRule>
  </conditionalFormatting>
  <conditionalFormatting sqref="F62">
    <cfRule type="expression" dxfId="68" priority="60">
      <formula>H62=""</formula>
    </cfRule>
  </conditionalFormatting>
  <conditionalFormatting sqref="F61">
    <cfRule type="expression" dxfId="67" priority="59">
      <formula>H61=""</formula>
    </cfRule>
  </conditionalFormatting>
  <conditionalFormatting sqref="F60">
    <cfRule type="expression" dxfId="66" priority="58">
      <formula>H60=""</formula>
    </cfRule>
  </conditionalFormatting>
  <conditionalFormatting sqref="F59">
    <cfRule type="expression" dxfId="65" priority="57">
      <formula>H59=""</formula>
    </cfRule>
  </conditionalFormatting>
  <conditionalFormatting sqref="F58">
    <cfRule type="expression" dxfId="64" priority="56">
      <formula>H58=""</formula>
    </cfRule>
  </conditionalFormatting>
  <conditionalFormatting sqref="F57">
    <cfRule type="expression" dxfId="63" priority="55">
      <formula>H57=""</formula>
    </cfRule>
  </conditionalFormatting>
  <conditionalFormatting sqref="F56">
    <cfRule type="expression" dxfId="62" priority="54">
      <formula>H56=""</formula>
    </cfRule>
  </conditionalFormatting>
  <conditionalFormatting sqref="F55">
    <cfRule type="expression" dxfId="61" priority="53">
      <formula>H55=""</formula>
    </cfRule>
  </conditionalFormatting>
  <conditionalFormatting sqref="F54">
    <cfRule type="expression" dxfId="60" priority="52">
      <formula>H54=""</formula>
    </cfRule>
  </conditionalFormatting>
  <conditionalFormatting sqref="F53">
    <cfRule type="expression" dxfId="59" priority="51">
      <formula>H53=""</formula>
    </cfRule>
  </conditionalFormatting>
  <conditionalFormatting sqref="F52">
    <cfRule type="expression" dxfId="58" priority="50">
      <formula>H52=""</formula>
    </cfRule>
  </conditionalFormatting>
  <conditionalFormatting sqref="F51">
    <cfRule type="expression" dxfId="57" priority="49">
      <formula>H51=""</formula>
    </cfRule>
  </conditionalFormatting>
  <conditionalFormatting sqref="F50">
    <cfRule type="expression" dxfId="56" priority="48">
      <formula>H50=""</formula>
    </cfRule>
  </conditionalFormatting>
  <conditionalFormatting sqref="F49">
    <cfRule type="expression" dxfId="55" priority="47">
      <formula>H49=""</formula>
    </cfRule>
  </conditionalFormatting>
  <conditionalFormatting sqref="F48">
    <cfRule type="expression" dxfId="54" priority="46">
      <formula>H48=""</formula>
    </cfRule>
  </conditionalFormatting>
  <conditionalFormatting sqref="F47">
    <cfRule type="expression" dxfId="53" priority="45">
      <formula>H47=""</formula>
    </cfRule>
  </conditionalFormatting>
  <conditionalFormatting sqref="F46">
    <cfRule type="expression" dxfId="52" priority="44">
      <formula>H46=""</formula>
    </cfRule>
  </conditionalFormatting>
  <conditionalFormatting sqref="F45">
    <cfRule type="expression" dxfId="51" priority="43">
      <formula>H45=""</formula>
    </cfRule>
  </conditionalFormatting>
  <conditionalFormatting sqref="F44">
    <cfRule type="expression" dxfId="50" priority="42">
      <formula>H44=""</formula>
    </cfRule>
  </conditionalFormatting>
  <conditionalFormatting sqref="F43">
    <cfRule type="expression" dxfId="49" priority="41">
      <formula>H43=""</formula>
    </cfRule>
  </conditionalFormatting>
  <conditionalFormatting sqref="F42">
    <cfRule type="expression" dxfId="48" priority="40">
      <formula>H42=""</formula>
    </cfRule>
  </conditionalFormatting>
  <conditionalFormatting sqref="F41">
    <cfRule type="expression" dxfId="47" priority="39">
      <formula>H41=""</formula>
    </cfRule>
  </conditionalFormatting>
  <conditionalFormatting sqref="F40">
    <cfRule type="expression" dxfId="46" priority="38">
      <formula>H40=""</formula>
    </cfRule>
  </conditionalFormatting>
  <conditionalFormatting sqref="F39">
    <cfRule type="expression" dxfId="45" priority="37">
      <formula>H39=""</formula>
    </cfRule>
  </conditionalFormatting>
  <conditionalFormatting sqref="F38">
    <cfRule type="expression" dxfId="44" priority="36">
      <formula>H38=""</formula>
    </cfRule>
  </conditionalFormatting>
  <conditionalFormatting sqref="F37">
    <cfRule type="expression" dxfId="43" priority="35">
      <formula>H37=""</formula>
    </cfRule>
  </conditionalFormatting>
  <conditionalFormatting sqref="F36">
    <cfRule type="expression" dxfId="42" priority="34">
      <formula>H36=""</formula>
    </cfRule>
  </conditionalFormatting>
  <conditionalFormatting sqref="F35">
    <cfRule type="expression" dxfId="41" priority="33">
      <formula>H35=""</formula>
    </cfRule>
  </conditionalFormatting>
  <conditionalFormatting sqref="F34">
    <cfRule type="expression" dxfId="40" priority="32">
      <formula>H34=""</formula>
    </cfRule>
  </conditionalFormatting>
  <conditionalFormatting sqref="F33">
    <cfRule type="expression" dxfId="39" priority="31">
      <formula>H33=""</formula>
    </cfRule>
  </conditionalFormatting>
  <conditionalFormatting sqref="F32">
    <cfRule type="expression" dxfId="38" priority="30">
      <formula>H32=""</formula>
    </cfRule>
  </conditionalFormatting>
  <conditionalFormatting sqref="F31">
    <cfRule type="expression" dxfId="37" priority="29">
      <formula>H31=""</formula>
    </cfRule>
  </conditionalFormatting>
  <conditionalFormatting sqref="F30">
    <cfRule type="expression" dxfId="36" priority="28">
      <formula>H30=""</formula>
    </cfRule>
  </conditionalFormatting>
  <conditionalFormatting sqref="F29">
    <cfRule type="expression" dxfId="35" priority="27">
      <formula>H29=""</formula>
    </cfRule>
  </conditionalFormatting>
  <conditionalFormatting sqref="F28">
    <cfRule type="expression" dxfId="34" priority="26">
      <formula>H28=""</formula>
    </cfRule>
  </conditionalFormatting>
  <conditionalFormatting sqref="F27">
    <cfRule type="expression" dxfId="33" priority="25">
      <formula>H27=""</formula>
    </cfRule>
  </conditionalFormatting>
  <conditionalFormatting sqref="F26">
    <cfRule type="expression" dxfId="32" priority="24">
      <formula>H26=""</formula>
    </cfRule>
  </conditionalFormatting>
  <conditionalFormatting sqref="F25">
    <cfRule type="expression" dxfId="31" priority="23">
      <formula>H25=""</formula>
    </cfRule>
  </conditionalFormatting>
  <conditionalFormatting sqref="F24">
    <cfRule type="expression" dxfId="30" priority="22">
      <formula>H24=""</formula>
    </cfRule>
  </conditionalFormatting>
  <conditionalFormatting sqref="F23">
    <cfRule type="expression" dxfId="29" priority="21">
      <formula>H23=""</formula>
    </cfRule>
  </conditionalFormatting>
  <conditionalFormatting sqref="F22">
    <cfRule type="expression" dxfId="28" priority="20">
      <formula>H22=""</formula>
    </cfRule>
  </conditionalFormatting>
  <conditionalFormatting sqref="F21">
    <cfRule type="expression" dxfId="27" priority="19">
      <formula>H21=""</formula>
    </cfRule>
  </conditionalFormatting>
  <conditionalFormatting sqref="F20">
    <cfRule type="expression" dxfId="26" priority="18">
      <formula>H20=""</formula>
    </cfRule>
  </conditionalFormatting>
  <conditionalFormatting sqref="F19">
    <cfRule type="expression" dxfId="25" priority="17">
      <formula>H19=""</formula>
    </cfRule>
  </conditionalFormatting>
  <conditionalFormatting sqref="F18">
    <cfRule type="expression" dxfId="24" priority="16">
      <formula>H18=""</formula>
    </cfRule>
  </conditionalFormatting>
  <conditionalFormatting sqref="F17">
    <cfRule type="expression" dxfId="23" priority="15">
      <formula>H17=""</formula>
    </cfRule>
  </conditionalFormatting>
  <conditionalFormatting sqref="F16">
    <cfRule type="expression" dxfId="22" priority="14">
      <formula>H16=""</formula>
    </cfRule>
  </conditionalFormatting>
  <conditionalFormatting sqref="F15">
    <cfRule type="expression" dxfId="21" priority="13">
      <formula>H15=""</formula>
    </cfRule>
  </conditionalFormatting>
  <conditionalFormatting sqref="F14">
    <cfRule type="expression" dxfId="20" priority="12">
      <formula>H14=""</formula>
    </cfRule>
  </conditionalFormatting>
  <conditionalFormatting sqref="F13">
    <cfRule type="expression" dxfId="19" priority="11">
      <formula>H13=""</formula>
    </cfRule>
  </conditionalFormatting>
  <conditionalFormatting sqref="F12">
    <cfRule type="expression" dxfId="18" priority="10">
      <formula>H12=""</formula>
    </cfRule>
  </conditionalFormatting>
  <conditionalFormatting sqref="F11">
    <cfRule type="expression" dxfId="17" priority="9">
      <formula>H11=""</formula>
    </cfRule>
  </conditionalFormatting>
  <conditionalFormatting sqref="F10">
    <cfRule type="expression" dxfId="16" priority="8">
      <formula>H10=""</formula>
    </cfRule>
  </conditionalFormatting>
  <conditionalFormatting sqref="F9">
    <cfRule type="expression" dxfId="15" priority="7">
      <formula>H9=""</formula>
    </cfRule>
  </conditionalFormatting>
  <conditionalFormatting sqref="F8">
    <cfRule type="expression" dxfId="14" priority="6">
      <formula>H8=""</formula>
    </cfRule>
  </conditionalFormatting>
  <conditionalFormatting sqref="F7">
    <cfRule type="expression" dxfId="13" priority="5">
      <formula>H7=""</formula>
    </cfRule>
  </conditionalFormatting>
  <conditionalFormatting sqref="F6">
    <cfRule type="expression" dxfId="12" priority="4">
      <formula>H6=""</formula>
    </cfRule>
  </conditionalFormatting>
  <conditionalFormatting sqref="F5">
    <cfRule type="expression" dxfId="11" priority="3">
      <formula>H5=""</formula>
    </cfRule>
  </conditionalFormatting>
  <conditionalFormatting sqref="F4">
    <cfRule type="expression" dxfId="10" priority="2">
      <formula>H4=""</formula>
    </cfRule>
  </conditionalFormatting>
  <conditionalFormatting sqref="F3">
    <cfRule type="expression" dxfId="9" priority="1">
      <formula>H3=""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rgb="FFE0C1ED"/>
  </sheetPr>
  <dimension ref="A1:O65"/>
  <sheetViews>
    <sheetView showGridLines="0" tabSelected="1" topLeftCell="B22" zoomScale="115" zoomScaleNormal="115" workbookViewId="0">
      <selection activeCell="H27" sqref="H27:H48"/>
    </sheetView>
  </sheetViews>
  <sheetFormatPr baseColWidth="10" defaultColWidth="8.7109375" defaultRowHeight="15" x14ac:dyDescent="0.25"/>
  <cols>
    <col min="1" max="1" width="2" customWidth="1"/>
    <col min="2" max="2" width="16.28515625" bestFit="1" customWidth="1"/>
    <col min="3" max="3" width="10" style="20" bestFit="1" customWidth="1"/>
    <col min="4" max="4" width="5.140625" customWidth="1"/>
    <col min="5" max="5" width="15.140625" bestFit="1" customWidth="1"/>
    <col min="6" max="6" width="10.7109375" customWidth="1"/>
    <col min="7" max="7" width="8.42578125" customWidth="1"/>
    <col min="8" max="8" width="10.5703125" bestFit="1" customWidth="1"/>
    <col min="9" max="9" width="14.28515625" bestFit="1" customWidth="1"/>
    <col min="10" max="10" width="11.42578125" bestFit="1" customWidth="1"/>
    <col min="11" max="11" width="11" customWidth="1"/>
    <col min="12" max="12" width="13.140625" customWidth="1"/>
    <col min="13" max="13" width="14.140625" customWidth="1"/>
    <col min="14" max="14" width="12.28515625" customWidth="1"/>
    <col min="15" max="15" width="6.42578125" bestFit="1" customWidth="1"/>
  </cols>
  <sheetData>
    <row r="1" spans="1:11" ht="25.9" customHeight="1" thickTop="1" thickBot="1" x14ac:dyDescent="0.3">
      <c r="A1" s="119" t="s">
        <v>18</v>
      </c>
      <c r="B1" s="120"/>
      <c r="C1" s="121"/>
      <c r="E1" s="63"/>
      <c r="F1" s="63"/>
      <c r="G1" s="63"/>
      <c r="H1" s="63"/>
      <c r="I1" s="20"/>
      <c r="J1" s="20"/>
      <c r="K1" s="20"/>
    </row>
    <row r="2" spans="1:11" ht="16.149999999999999" customHeight="1" thickTop="1" x14ac:dyDescent="0.25">
      <c r="C2"/>
    </row>
    <row r="3" spans="1:11" x14ac:dyDescent="0.25">
      <c r="B3" s="18" t="s">
        <v>13</v>
      </c>
      <c r="C3" t="s">
        <v>14</v>
      </c>
      <c r="E3" s="18" t="s">
        <v>11</v>
      </c>
      <c r="F3" t="s">
        <v>12</v>
      </c>
    </row>
    <row r="4" spans="1:11" x14ac:dyDescent="0.25">
      <c r="B4" s="26" t="s">
        <v>2</v>
      </c>
      <c r="C4" s="1"/>
      <c r="E4" s="26" t="s">
        <v>151</v>
      </c>
      <c r="F4" s="1"/>
    </row>
    <row r="5" spans="1:11" x14ac:dyDescent="0.25">
      <c r="C5"/>
      <c r="E5" s="19" t="s">
        <v>3</v>
      </c>
      <c r="F5" s="1"/>
    </row>
    <row r="6" spans="1:11" x14ac:dyDescent="0.25">
      <c r="B6" s="26"/>
      <c r="C6" s="1"/>
      <c r="E6" s="26" t="s">
        <v>152</v>
      </c>
      <c r="F6" s="1">
        <v>73739.960000000006</v>
      </c>
    </row>
    <row r="7" spans="1:11" x14ac:dyDescent="0.25">
      <c r="B7" s="18" t="s">
        <v>15</v>
      </c>
      <c r="C7" t="s">
        <v>16</v>
      </c>
      <c r="E7" s="19" t="s">
        <v>153</v>
      </c>
      <c r="F7" s="1">
        <v>960</v>
      </c>
    </row>
    <row r="8" spans="1:11" x14ac:dyDescent="0.25">
      <c r="B8" s="26" t="s">
        <v>42</v>
      </c>
      <c r="C8" s="27">
        <v>500</v>
      </c>
      <c r="E8" s="19" t="s">
        <v>154</v>
      </c>
      <c r="F8" s="1">
        <v>25825.45</v>
      </c>
    </row>
    <row r="9" spans="1:11" x14ac:dyDescent="0.25">
      <c r="B9" s="26" t="s">
        <v>101</v>
      </c>
      <c r="C9" s="27">
        <v>5725.25</v>
      </c>
      <c r="E9" s="19" t="s">
        <v>155</v>
      </c>
      <c r="F9" s="1">
        <v>46954.510000000009</v>
      </c>
    </row>
    <row r="10" spans="1:11" x14ac:dyDescent="0.25">
      <c r="B10" s="26" t="s">
        <v>47</v>
      </c>
      <c r="C10" s="27">
        <v>1144.3499999999999</v>
      </c>
      <c r="E10" s="26" t="s">
        <v>156</v>
      </c>
      <c r="F10" s="1">
        <v>82494.75</v>
      </c>
    </row>
    <row r="11" spans="1:11" x14ac:dyDescent="0.25">
      <c r="B11" s="26" t="s">
        <v>44</v>
      </c>
      <c r="C11" s="27">
        <v>3271.5499999999997</v>
      </c>
      <c r="E11" s="19" t="s">
        <v>157</v>
      </c>
      <c r="F11" s="1">
        <v>82494.75</v>
      </c>
    </row>
    <row r="12" spans="1:11" x14ac:dyDescent="0.25">
      <c r="B12" s="26" t="s">
        <v>141</v>
      </c>
      <c r="C12" s="27">
        <v>18743.2</v>
      </c>
      <c r="E12" s="26" t="s">
        <v>2</v>
      </c>
      <c r="F12" s="1">
        <v>156234.71000000002</v>
      </c>
    </row>
    <row r="13" spans="1:11" x14ac:dyDescent="0.25">
      <c r="B13" s="26" t="s">
        <v>62</v>
      </c>
      <c r="C13" s="27">
        <v>365.85</v>
      </c>
    </row>
    <row r="14" spans="1:11" x14ac:dyDescent="0.25">
      <c r="B14" s="26" t="s">
        <v>103</v>
      </c>
      <c r="C14" s="27">
        <v>1276</v>
      </c>
    </row>
    <row r="15" spans="1:11" x14ac:dyDescent="0.25">
      <c r="B15" s="26" t="s">
        <v>53</v>
      </c>
      <c r="C15" s="27">
        <v>25587.9</v>
      </c>
    </row>
    <row r="16" spans="1:11" x14ac:dyDescent="0.25">
      <c r="B16" s="26" t="s">
        <v>73</v>
      </c>
      <c r="C16" s="27">
        <v>400</v>
      </c>
    </row>
    <row r="17" spans="2:15" x14ac:dyDescent="0.25">
      <c r="B17" s="26" t="s">
        <v>85</v>
      </c>
      <c r="C17" s="27">
        <v>2245.2799999999997</v>
      </c>
    </row>
    <row r="18" spans="2:15" x14ac:dyDescent="0.25">
      <c r="B18" s="26" t="s">
        <v>57</v>
      </c>
      <c r="C18" s="27">
        <v>19500</v>
      </c>
    </row>
    <row r="19" spans="2:15" x14ac:dyDescent="0.25">
      <c r="B19" s="26" t="s">
        <v>136</v>
      </c>
      <c r="C19" s="27">
        <v>541.89</v>
      </c>
    </row>
    <row r="20" spans="2:15" x14ac:dyDescent="0.25">
      <c r="B20" s="26" t="s">
        <v>89</v>
      </c>
      <c r="C20" s="27">
        <v>1390.95</v>
      </c>
    </row>
    <row r="21" spans="2:15" x14ac:dyDescent="0.25">
      <c r="B21" s="26" t="s">
        <v>108</v>
      </c>
      <c r="C21" s="27">
        <v>12700</v>
      </c>
    </row>
    <row r="22" spans="2:15" x14ac:dyDescent="0.25">
      <c r="B22" s="26" t="s">
        <v>68</v>
      </c>
      <c r="C22" s="27">
        <v>1900</v>
      </c>
    </row>
    <row r="23" spans="2:15" x14ac:dyDescent="0.25">
      <c r="B23" s="26" t="s">
        <v>76</v>
      </c>
      <c r="C23" s="27">
        <v>2602.42</v>
      </c>
    </row>
    <row r="24" spans="2:15" ht="15.75" thickBot="1" x14ac:dyDescent="0.3">
      <c r="B24" s="26" t="s">
        <v>96</v>
      </c>
      <c r="C24" s="27">
        <v>17760</v>
      </c>
    </row>
    <row r="25" spans="2:15" ht="26.25" thickBot="1" x14ac:dyDescent="0.3">
      <c r="B25" s="26" t="s">
        <v>55</v>
      </c>
      <c r="C25" s="27">
        <v>20000</v>
      </c>
      <c r="H25" s="108">
        <v>30</v>
      </c>
      <c r="I25" s="64" t="s">
        <v>21</v>
      </c>
      <c r="J25" s="65" t="s">
        <v>22</v>
      </c>
      <c r="K25" s="65" t="s">
        <v>23</v>
      </c>
      <c r="L25" s="66" t="s">
        <v>24</v>
      </c>
      <c r="M25" s="78" t="s">
        <v>25</v>
      </c>
      <c r="N25" s="117" t="s">
        <v>1</v>
      </c>
      <c r="O25" s="118"/>
    </row>
    <row r="26" spans="2:15" x14ac:dyDescent="0.25">
      <c r="B26" s="26" t="s">
        <v>115</v>
      </c>
      <c r="C26" s="27">
        <v>141.28</v>
      </c>
      <c r="H26" s="67">
        <f>MIN('BL - FACT'!B2:B184)</f>
        <v>43039</v>
      </c>
      <c r="I26" s="74"/>
      <c r="J26" s="72">
        <f>IF(COUNTIF('BL - FACT'!$B$2:$B$219,ANALYSE!H26)&gt;0,GETPIVOTDATA("MONTANT",$E$4,"DATE",MONTH(H26),"Année",YEAR(H26)),0)</f>
        <v>960</v>
      </c>
      <c r="K26" s="80"/>
      <c r="L26" s="72">
        <f>K26*$H$25</f>
        <v>0</v>
      </c>
      <c r="M26" s="72">
        <f>L26+J26</f>
        <v>960</v>
      </c>
      <c r="N26" s="83">
        <f t="shared" ref="N26:N38" si="0">I26-J26-L26</f>
        <v>-960</v>
      </c>
      <c r="O26" s="84" t="str">
        <f>IF(I26="","",M26/I26)</f>
        <v/>
      </c>
    </row>
    <row r="27" spans="2:15" x14ac:dyDescent="0.25">
      <c r="B27" s="26" t="s">
        <v>40</v>
      </c>
      <c r="C27" s="27">
        <v>7302.7100000000009</v>
      </c>
      <c r="G27">
        <f>EDATE(H26,1)</f>
        <v>43069</v>
      </c>
      <c r="H27">
        <f>EDATE($H$26,ROWS($1:1))</f>
        <v>43069</v>
      </c>
      <c r="I27" s="75"/>
      <c r="J27" s="73">
        <f>IF(COUNTIF('BL - FACT'!$B$2:$B$219,ANALYSE!H27)&gt;0,GETPIVOTDATA("MONTANT",$E$4,"DATE",MONTH(H27),"Année",YEAR(H27)),0)</f>
        <v>25825.45</v>
      </c>
      <c r="K27" s="81"/>
      <c r="L27" s="73">
        <f t="shared" ref="L27:L55" si="1">K27*$H$25</f>
        <v>0</v>
      </c>
      <c r="M27" s="73">
        <f t="shared" ref="M27:M32" si="2">L27+J27</f>
        <v>25825.45</v>
      </c>
      <c r="N27" s="85">
        <f t="shared" si="0"/>
        <v>-25825.45</v>
      </c>
      <c r="O27" s="86" t="str">
        <f>IF(I27="","",M27/I27)</f>
        <v/>
      </c>
    </row>
    <row r="28" spans="2:15" x14ac:dyDescent="0.25">
      <c r="B28" s="26" t="s">
        <v>123</v>
      </c>
      <c r="C28" s="27">
        <v>528</v>
      </c>
      <c r="G28">
        <f>EDATE(H27,1)</f>
        <v>43099</v>
      </c>
      <c r="H28">
        <f>EDATE($H$26,ROWS($1:2))</f>
        <v>43100</v>
      </c>
      <c r="I28" s="75">
        <v>44343.75</v>
      </c>
      <c r="J28" s="73">
        <f>IF(COUNTIF('BL - FACT'!$B$2:$B$219,ANALYSE!H28)&gt;0,GETPIVOTDATA("MONTANT",$E$4,"DATE",MONTH(H28),"Année",YEAR(H28)),0)</f>
        <v>46954.510000000009</v>
      </c>
      <c r="K28" s="81"/>
      <c r="L28" s="73">
        <f t="shared" si="1"/>
        <v>0</v>
      </c>
      <c r="M28" s="73">
        <f t="shared" si="2"/>
        <v>46954.510000000009</v>
      </c>
      <c r="N28" s="85">
        <f t="shared" si="0"/>
        <v>-2610.7600000000093</v>
      </c>
      <c r="O28" s="86">
        <f t="shared" ref="O28:O38" si="3">IF(I28="","",M28/I28)</f>
        <v>1.0588754897815364</v>
      </c>
    </row>
    <row r="29" spans="2:15" x14ac:dyDescent="0.25">
      <c r="B29" s="26" t="s">
        <v>91</v>
      </c>
      <c r="C29" s="27">
        <v>1125.3000000000002</v>
      </c>
      <c r="G29">
        <f>EDATE(H28,1)</f>
        <v>43131</v>
      </c>
      <c r="H29">
        <f>EDATE($H$26,ROWS($1:3))</f>
        <v>43131</v>
      </c>
      <c r="I29" s="75">
        <v>158069.57999999999</v>
      </c>
      <c r="J29" s="73">
        <f>IF(COUNTIF('BL - FACT'!$B$2:$B$219,ANALYSE!H29)&gt;0,GETPIVOTDATA("MONTANT",$E$4,"DATE",MONTH(H29),"Année",YEAR(H29)),0)</f>
        <v>0</v>
      </c>
      <c r="K29" s="81">
        <v>1325</v>
      </c>
      <c r="L29" s="73">
        <f t="shared" si="1"/>
        <v>39750</v>
      </c>
      <c r="M29" s="73">
        <f t="shared" si="2"/>
        <v>39750</v>
      </c>
      <c r="N29" s="85">
        <f t="shared" si="0"/>
        <v>118319.57999999999</v>
      </c>
      <c r="O29" s="86">
        <f t="shared" si="3"/>
        <v>0.2514715355098685</v>
      </c>
    </row>
    <row r="30" spans="2:15" x14ac:dyDescent="0.25">
      <c r="B30" s="26" t="s">
        <v>105</v>
      </c>
      <c r="C30" s="27">
        <v>3351.19</v>
      </c>
      <c r="G30">
        <f t="shared" ref="G30:G48" si="4">EDATE(H29,1)</f>
        <v>43159</v>
      </c>
      <c r="H30">
        <f>EDATE($H$26,ROWS($1:4))</f>
        <v>43159</v>
      </c>
      <c r="I30" s="75"/>
      <c r="J30" s="73">
        <f>IF(COUNTIF('BL - FACT'!$B$2:$B$219,ANALYSE!H30)&gt;0,GETPIVOTDATA("MONTANT",$E$4,"DATE",MONTH(H30),"Année",YEAR(H30)),0)</f>
        <v>0</v>
      </c>
      <c r="K30" s="81"/>
      <c r="L30" s="73">
        <f t="shared" si="1"/>
        <v>0</v>
      </c>
      <c r="M30" s="73">
        <f t="shared" si="2"/>
        <v>0</v>
      </c>
      <c r="N30" s="85">
        <f t="shared" si="0"/>
        <v>0</v>
      </c>
      <c r="O30" s="86" t="str">
        <f t="shared" si="3"/>
        <v/>
      </c>
    </row>
    <row r="31" spans="2:15" x14ac:dyDescent="0.25">
      <c r="B31" s="26" t="s">
        <v>138</v>
      </c>
      <c r="C31" s="27">
        <v>1965</v>
      </c>
      <c r="G31">
        <f t="shared" si="4"/>
        <v>43187</v>
      </c>
      <c r="H31">
        <f>EDATE($H$26,ROWS($1:5))</f>
        <v>43190</v>
      </c>
      <c r="I31" s="75"/>
      <c r="J31" s="73">
        <f>IF(COUNTIF('BL - FACT'!$B$2:$B$219,ANALYSE!H31)&gt;0,GETPIVOTDATA("MONTANT",$E$4,"DATE",MONTH(H31),"Année",YEAR(H31)),0)</f>
        <v>0</v>
      </c>
      <c r="K31" s="81"/>
      <c r="L31" s="73">
        <f t="shared" si="1"/>
        <v>0</v>
      </c>
      <c r="M31" s="73">
        <f t="shared" si="2"/>
        <v>0</v>
      </c>
      <c r="N31" s="85">
        <f t="shared" si="0"/>
        <v>0</v>
      </c>
      <c r="O31" s="86" t="str">
        <f t="shared" si="3"/>
        <v/>
      </c>
    </row>
    <row r="32" spans="2:15" x14ac:dyDescent="0.25">
      <c r="B32" s="26" t="s">
        <v>126</v>
      </c>
      <c r="C32" s="27">
        <v>360</v>
      </c>
      <c r="E32" s="70"/>
      <c r="G32">
        <f t="shared" si="4"/>
        <v>43220</v>
      </c>
      <c r="H32">
        <f>EDATE($H$26,ROWS($1:6))</f>
        <v>43220</v>
      </c>
      <c r="I32" s="75"/>
      <c r="J32" s="73">
        <f>IF(COUNTIF('BL - FACT'!$B$2:$B$219,ANALYSE!H32)&gt;0,GETPIVOTDATA("MONTANT",$E$4,"DATE",MONTH(H32),"Année",YEAR(H32)),0)</f>
        <v>0</v>
      </c>
      <c r="K32" s="81"/>
      <c r="L32" s="73">
        <f t="shared" si="1"/>
        <v>0</v>
      </c>
      <c r="M32" s="73">
        <f t="shared" si="2"/>
        <v>0</v>
      </c>
      <c r="N32" s="85">
        <f t="shared" si="0"/>
        <v>0</v>
      </c>
      <c r="O32" s="86" t="str">
        <f t="shared" si="3"/>
        <v/>
      </c>
    </row>
    <row r="33" spans="2:15" x14ac:dyDescent="0.25">
      <c r="B33" s="26" t="s">
        <v>143</v>
      </c>
      <c r="C33" s="27">
        <v>500</v>
      </c>
      <c r="E33" s="70"/>
      <c r="G33">
        <f t="shared" si="4"/>
        <v>43250</v>
      </c>
      <c r="H33">
        <f>EDATE($H$26,ROWS($1:7))</f>
        <v>43251</v>
      </c>
      <c r="I33" s="75"/>
      <c r="J33" s="73">
        <f>IF(COUNTIF('BL - FACT'!$B$2:$B$219,ANALYSE!H33)&gt;0,GETPIVOTDATA("MONTANT",$E$4,"DATE",MONTH(H33),"Année",YEAR(H33)),0)</f>
        <v>0</v>
      </c>
      <c r="K33" s="81"/>
      <c r="L33" s="73">
        <f t="shared" si="1"/>
        <v>0</v>
      </c>
      <c r="M33" s="73">
        <f>L33+J33</f>
        <v>0</v>
      </c>
      <c r="N33" s="85">
        <f t="shared" si="0"/>
        <v>0</v>
      </c>
      <c r="O33" s="86" t="str">
        <f t="shared" si="3"/>
        <v/>
      </c>
    </row>
    <row r="34" spans="2:15" x14ac:dyDescent="0.25">
      <c r="B34" s="26" t="s">
        <v>148</v>
      </c>
      <c r="C34" s="27">
        <v>300</v>
      </c>
      <c r="E34" s="70"/>
      <c r="G34">
        <f t="shared" si="4"/>
        <v>43281</v>
      </c>
      <c r="H34">
        <f>EDATE($H$26,ROWS($1:8))</f>
        <v>43281</v>
      </c>
      <c r="I34" s="75"/>
      <c r="J34" s="73">
        <f>IF(COUNTIF('BL - FACT'!$B$2:$B$219,ANALYSE!H34)&gt;0,GETPIVOTDATA("MONTANT",$E$4,"DATE",MONTH(H34),"Année",YEAR(H34)),0)</f>
        <v>0</v>
      </c>
      <c r="K34" s="81"/>
      <c r="L34" s="73">
        <f t="shared" si="1"/>
        <v>0</v>
      </c>
      <c r="M34" s="73">
        <f t="shared" ref="M34:M38" si="5">L34+J34</f>
        <v>0</v>
      </c>
      <c r="N34" s="85">
        <f t="shared" si="0"/>
        <v>0</v>
      </c>
      <c r="O34" s="86" t="str">
        <f t="shared" si="3"/>
        <v/>
      </c>
    </row>
    <row r="35" spans="2:15" x14ac:dyDescent="0.25">
      <c r="B35" s="26" t="s">
        <v>132</v>
      </c>
      <c r="C35" s="27">
        <v>173</v>
      </c>
      <c r="E35" s="70"/>
      <c r="G35">
        <f t="shared" si="4"/>
        <v>43311</v>
      </c>
      <c r="H35">
        <f>EDATE($H$26,ROWS($1:9))</f>
        <v>43312</v>
      </c>
      <c r="I35" s="75"/>
      <c r="J35" s="73">
        <f>IF(COUNTIF('BL - FACT'!$B$2:$B$219,ANALYSE!H35)&gt;0,GETPIVOTDATA("MONTANT",$E$4,"DATE",MONTH(H35),"Année",YEAR(H35)),0)</f>
        <v>0</v>
      </c>
      <c r="K35" s="81"/>
      <c r="L35" s="73">
        <f t="shared" si="1"/>
        <v>0</v>
      </c>
      <c r="M35" s="73">
        <f t="shared" si="5"/>
        <v>0</v>
      </c>
      <c r="N35" s="85">
        <f t="shared" si="0"/>
        <v>0</v>
      </c>
      <c r="O35" s="86" t="str">
        <f t="shared" si="3"/>
        <v/>
      </c>
    </row>
    <row r="36" spans="2:15" x14ac:dyDescent="0.25">
      <c r="B36" s="26" t="s">
        <v>134</v>
      </c>
      <c r="C36" s="27">
        <v>3327.59</v>
      </c>
      <c r="E36" s="70"/>
      <c r="G36">
        <f t="shared" si="4"/>
        <v>43343</v>
      </c>
      <c r="H36">
        <f>EDATE($H$26,ROWS($1:10))</f>
        <v>43343</v>
      </c>
      <c r="I36" s="75"/>
      <c r="J36" s="73">
        <f>IF(COUNTIF('BL - FACT'!$B$2:$B$219,ANALYSE!H36)&gt;0,GETPIVOTDATA("MONTANT",$E$4,"DATE",MONTH(H36),"Année",YEAR(H36)),0)</f>
        <v>0</v>
      </c>
      <c r="K36" s="81"/>
      <c r="L36" s="73">
        <f t="shared" si="1"/>
        <v>0</v>
      </c>
      <c r="M36" s="73">
        <f t="shared" si="5"/>
        <v>0</v>
      </c>
      <c r="N36" s="85">
        <f t="shared" si="0"/>
        <v>0</v>
      </c>
      <c r="O36" s="86" t="str">
        <f t="shared" si="3"/>
        <v/>
      </c>
    </row>
    <row r="37" spans="2:15" x14ac:dyDescent="0.25">
      <c r="B37" s="26" t="s">
        <v>94</v>
      </c>
      <c r="C37" s="27">
        <v>650</v>
      </c>
      <c r="E37" s="69"/>
      <c r="G37">
        <f t="shared" si="4"/>
        <v>43373</v>
      </c>
      <c r="H37">
        <f>EDATE($H$26,ROWS($1:11))</f>
        <v>43373</v>
      </c>
      <c r="I37" s="75"/>
      <c r="J37" s="73">
        <f>IF(COUNTIF('BL - FACT'!$B$2:$B$219,ANALYSE!H37)&gt;0,GETPIVOTDATA("MONTANT",$E$4,"DATE",MONTH(H37),"Année",YEAR(H37)),0)</f>
        <v>0</v>
      </c>
      <c r="K37" s="81"/>
      <c r="L37" s="73">
        <f t="shared" si="1"/>
        <v>0</v>
      </c>
      <c r="M37" s="73">
        <f t="shared" si="5"/>
        <v>0</v>
      </c>
      <c r="N37" s="85">
        <f t="shared" si="0"/>
        <v>0</v>
      </c>
      <c r="O37" s="86" t="str">
        <f t="shared" si="3"/>
        <v/>
      </c>
    </row>
    <row r="38" spans="2:15" x14ac:dyDescent="0.25">
      <c r="B38" s="26" t="s">
        <v>50</v>
      </c>
      <c r="C38" s="27">
        <v>856</v>
      </c>
      <c r="E38" s="69"/>
      <c r="G38">
        <f t="shared" si="4"/>
        <v>43403</v>
      </c>
      <c r="H38">
        <f>EDATE($H$26,ROWS($1:12))</f>
        <v>43404</v>
      </c>
      <c r="I38" s="75"/>
      <c r="J38" s="73">
        <f>IF(COUNTIF('BL - FACT'!$B$2:$B$219,ANALYSE!H38)&gt;0,GETPIVOTDATA("MONTANT",$E$4,"DATE",MONTH(H38),"Année",YEAR(H38)),0)</f>
        <v>0</v>
      </c>
      <c r="K38" s="81"/>
      <c r="L38" s="73">
        <f t="shared" si="1"/>
        <v>0</v>
      </c>
      <c r="M38" s="73">
        <f t="shared" si="5"/>
        <v>0</v>
      </c>
      <c r="N38" s="85">
        <f t="shared" si="0"/>
        <v>0</v>
      </c>
      <c r="O38" s="86" t="str">
        <f t="shared" si="3"/>
        <v/>
      </c>
    </row>
    <row r="39" spans="2:15" x14ac:dyDescent="0.25">
      <c r="B39" s="26" t="s">
        <v>3</v>
      </c>
      <c r="C39" s="27"/>
      <c r="G39">
        <f t="shared" si="4"/>
        <v>43434</v>
      </c>
      <c r="H39">
        <f>EDATE($H$26,ROWS($1:13))</f>
        <v>43434</v>
      </c>
      <c r="I39" s="75"/>
      <c r="J39" s="73">
        <f>IF(COUNTIF('BL - FACT'!$B$2:$B$219,ANALYSE!H39)&gt;0,GETPIVOTDATA("MONTANT",$E$4,"DATE",MONTH(H39),"Année",YEAR(H39)),0)</f>
        <v>0</v>
      </c>
      <c r="K39" s="81"/>
      <c r="L39" s="73">
        <f t="shared" si="1"/>
        <v>0</v>
      </c>
      <c r="M39" s="73">
        <f t="shared" ref="M39:M54" si="6">L39+J39</f>
        <v>0</v>
      </c>
      <c r="N39" s="85">
        <f t="shared" ref="N39:N54" si="7">I39-J39-L39</f>
        <v>0</v>
      </c>
      <c r="O39" s="86" t="str">
        <f t="shared" ref="O39:O54" si="8">IF(I39="","",M39/I39)</f>
        <v/>
      </c>
    </row>
    <row r="40" spans="2:15" x14ac:dyDescent="0.25">
      <c r="B40" s="26" t="s">
        <v>2</v>
      </c>
      <c r="C40" s="27">
        <v>156234.71</v>
      </c>
      <c r="G40">
        <f t="shared" si="4"/>
        <v>43464</v>
      </c>
      <c r="H40">
        <f>EDATE($H$26,ROWS($1:14))</f>
        <v>43465</v>
      </c>
      <c r="I40" s="75"/>
      <c r="J40" s="73">
        <f>IF(COUNTIF('BL - FACT'!$B$2:$B$219,ANALYSE!H40)&gt;0,GETPIVOTDATA("MONTANT",$E$4,"DATE",MONTH(H40),"Année",YEAR(H40)),0)</f>
        <v>0</v>
      </c>
      <c r="K40" s="81"/>
      <c r="L40" s="73">
        <f t="shared" si="1"/>
        <v>0</v>
      </c>
      <c r="M40" s="73">
        <f t="shared" si="6"/>
        <v>0</v>
      </c>
      <c r="N40" s="85">
        <f t="shared" si="7"/>
        <v>0</v>
      </c>
      <c r="O40" s="86" t="str">
        <f t="shared" si="8"/>
        <v/>
      </c>
    </row>
    <row r="41" spans="2:15" x14ac:dyDescent="0.25">
      <c r="C41"/>
      <c r="G41">
        <f t="shared" si="4"/>
        <v>43496</v>
      </c>
      <c r="H41">
        <f>EDATE($H$26,ROWS($1:15))</f>
        <v>43496</v>
      </c>
      <c r="I41" s="75"/>
      <c r="J41" s="73">
        <f>IF(COUNTIF('BL - FACT'!$B$2:$B$219,ANALYSE!H41)&gt;0,GETPIVOTDATA("MONTANT",$E$4,"DATE",MONTH(H41),"Année",YEAR(H41)),0)</f>
        <v>0</v>
      </c>
      <c r="K41" s="81"/>
      <c r="L41" s="73">
        <f t="shared" si="1"/>
        <v>0</v>
      </c>
      <c r="M41" s="73">
        <f t="shared" si="6"/>
        <v>0</v>
      </c>
      <c r="N41" s="85">
        <f t="shared" si="7"/>
        <v>0</v>
      </c>
      <c r="O41" s="86" t="str">
        <f t="shared" si="8"/>
        <v/>
      </c>
    </row>
    <row r="42" spans="2:15" x14ac:dyDescent="0.25">
      <c r="C42"/>
      <c r="G42">
        <f t="shared" si="4"/>
        <v>43524</v>
      </c>
      <c r="H42">
        <f>EDATE($H$26,ROWS($1:16))</f>
        <v>43524</v>
      </c>
      <c r="I42" s="75"/>
      <c r="J42" s="73">
        <f>IF(COUNTIF('BL - FACT'!$B$2:$B$219,ANALYSE!H42)&gt;0,GETPIVOTDATA("MONTANT",$E$4,"DATE",MONTH(H42),"Année",YEAR(H42)),0)</f>
        <v>0</v>
      </c>
      <c r="K42" s="81"/>
      <c r="L42" s="73">
        <f t="shared" si="1"/>
        <v>0</v>
      </c>
      <c r="M42" s="73">
        <f t="shared" si="6"/>
        <v>0</v>
      </c>
      <c r="N42" s="85">
        <f t="shared" si="7"/>
        <v>0</v>
      </c>
      <c r="O42" s="86" t="str">
        <f t="shared" si="8"/>
        <v/>
      </c>
    </row>
    <row r="43" spans="2:15" x14ac:dyDescent="0.25">
      <c r="C43"/>
      <c r="G43">
        <f t="shared" si="4"/>
        <v>43552</v>
      </c>
      <c r="H43">
        <f>EDATE($H$26,ROWS($1:17))</f>
        <v>43555</v>
      </c>
      <c r="I43" s="75"/>
      <c r="J43" s="73">
        <f>IF(COUNTIF('BL - FACT'!$B$2:$B$219,ANALYSE!H43)&gt;0,GETPIVOTDATA("MONTANT",$E$4,"DATE",MONTH(H43),"Année",YEAR(H43)),0)</f>
        <v>0</v>
      </c>
      <c r="K43" s="81"/>
      <c r="L43" s="73">
        <f t="shared" si="1"/>
        <v>0</v>
      </c>
      <c r="M43" s="73">
        <f t="shared" si="6"/>
        <v>0</v>
      </c>
      <c r="N43" s="85">
        <f t="shared" si="7"/>
        <v>0</v>
      </c>
      <c r="O43" s="86" t="str">
        <f t="shared" si="8"/>
        <v/>
      </c>
    </row>
    <row r="44" spans="2:15" x14ac:dyDescent="0.25">
      <c r="C44"/>
      <c r="G44">
        <f t="shared" si="4"/>
        <v>43585</v>
      </c>
      <c r="H44">
        <f>EDATE($H$26,ROWS($1:18))</f>
        <v>43585</v>
      </c>
      <c r="I44" s="75"/>
      <c r="J44" s="73">
        <f>IF(COUNTIF('BL - FACT'!$B$2:$B$219,ANALYSE!H44)&gt;0,GETPIVOTDATA("MONTANT",$E$4,"DATE",MONTH(H44),"Année",YEAR(H44)),0)</f>
        <v>0</v>
      </c>
      <c r="K44" s="81"/>
      <c r="L44" s="73">
        <f t="shared" si="1"/>
        <v>0</v>
      </c>
      <c r="M44" s="73">
        <f t="shared" si="6"/>
        <v>0</v>
      </c>
      <c r="N44" s="85">
        <f t="shared" si="7"/>
        <v>0</v>
      </c>
      <c r="O44" s="86" t="str">
        <f t="shared" si="8"/>
        <v/>
      </c>
    </row>
    <row r="45" spans="2:15" x14ac:dyDescent="0.25">
      <c r="C45"/>
      <c r="G45">
        <f t="shared" si="4"/>
        <v>43615</v>
      </c>
      <c r="H45">
        <f>EDATE($H$26,ROWS($1:19))</f>
        <v>43616</v>
      </c>
      <c r="I45" s="75"/>
      <c r="J45" s="73">
        <f>IF(COUNTIF('BL - FACT'!$B$2:$B$219,ANALYSE!H45)&gt;0,GETPIVOTDATA("MONTANT",$E$4,"DATE",MONTH(H45),"Année",YEAR(H45)),0)</f>
        <v>0</v>
      </c>
      <c r="K45" s="81"/>
      <c r="L45" s="73">
        <f t="shared" si="1"/>
        <v>0</v>
      </c>
      <c r="M45" s="73">
        <f t="shared" si="6"/>
        <v>0</v>
      </c>
      <c r="N45" s="85">
        <f t="shared" si="7"/>
        <v>0</v>
      </c>
      <c r="O45" s="86" t="str">
        <f t="shared" si="8"/>
        <v/>
      </c>
    </row>
    <row r="46" spans="2:15" x14ac:dyDescent="0.25">
      <c r="C46"/>
      <c r="G46">
        <f t="shared" si="4"/>
        <v>43646</v>
      </c>
      <c r="H46">
        <f>EDATE($H$26,ROWS($1:20))</f>
        <v>43646</v>
      </c>
      <c r="I46" s="75"/>
      <c r="J46" s="73">
        <f>IF(COUNTIF('BL - FACT'!$B$2:$B$219,ANALYSE!H46)&gt;0,GETPIVOTDATA("MONTANT",$E$4,"DATE",MONTH(H46),"Année",YEAR(H46)),0)</f>
        <v>0</v>
      </c>
      <c r="K46" s="81"/>
      <c r="L46" s="73">
        <f t="shared" si="1"/>
        <v>0</v>
      </c>
      <c r="M46" s="73">
        <f t="shared" si="6"/>
        <v>0</v>
      </c>
      <c r="N46" s="85">
        <f t="shared" si="7"/>
        <v>0</v>
      </c>
      <c r="O46" s="86" t="str">
        <f t="shared" si="8"/>
        <v/>
      </c>
    </row>
    <row r="47" spans="2:15" x14ac:dyDescent="0.25">
      <c r="C47"/>
      <c r="G47">
        <f t="shared" si="4"/>
        <v>43676</v>
      </c>
      <c r="H47">
        <f>EDATE($H$26,ROWS($1:21))</f>
        <v>43677</v>
      </c>
      <c r="I47" s="75"/>
      <c r="J47" s="73">
        <f>IF(COUNTIF('BL - FACT'!$B$2:$B$219,ANALYSE!H47)&gt;0,GETPIVOTDATA("MONTANT",$E$4,"DATE",MONTH(H47),"Année",YEAR(H47)),0)</f>
        <v>0</v>
      </c>
      <c r="K47" s="81"/>
      <c r="L47" s="73">
        <f t="shared" si="1"/>
        <v>0</v>
      </c>
      <c r="M47" s="73">
        <f t="shared" si="6"/>
        <v>0</v>
      </c>
      <c r="N47" s="85">
        <f t="shared" si="7"/>
        <v>0</v>
      </c>
      <c r="O47" s="86" t="str">
        <f t="shared" si="8"/>
        <v/>
      </c>
    </row>
    <row r="48" spans="2:15" x14ac:dyDescent="0.25">
      <c r="C48"/>
      <c r="G48">
        <f t="shared" si="4"/>
        <v>43708</v>
      </c>
      <c r="H48">
        <f>EDATE($H$26,ROWS($1:22))</f>
        <v>43708</v>
      </c>
      <c r="I48" s="75"/>
      <c r="J48" s="73">
        <f>IF(COUNTIF('BL - FACT'!$B$2:$B$219,ANALYSE!H48)&gt;0,GETPIVOTDATA("MONTANT",$E$4,"DATE",MONTH(H48),"Année",YEAR(H48)),0)</f>
        <v>0</v>
      </c>
      <c r="K48" s="81"/>
      <c r="L48" s="73">
        <f t="shared" si="1"/>
        <v>0</v>
      </c>
      <c r="M48" s="73">
        <f t="shared" si="6"/>
        <v>0</v>
      </c>
      <c r="N48" s="85">
        <f t="shared" si="7"/>
        <v>0</v>
      </c>
      <c r="O48" s="86" t="str">
        <f t="shared" si="8"/>
        <v/>
      </c>
    </row>
    <row r="49" spans="3:15" x14ac:dyDescent="0.25">
      <c r="C49"/>
      <c r="H49" s="68">
        <f>EDATE($H$26,ROWS($1:23))</f>
        <v>43738</v>
      </c>
      <c r="I49" s="75"/>
      <c r="J49" s="73">
        <f>IF(COUNTIF('BL - FACT'!$B$2:$B$219,ANALYSE!H49)&gt;0,GETPIVOTDATA("MONTANT",$E$4,"DATE",MONTH(H49),"Année",YEAR(H49)),0)</f>
        <v>0</v>
      </c>
      <c r="K49" s="81"/>
      <c r="L49" s="73">
        <f t="shared" si="1"/>
        <v>0</v>
      </c>
      <c r="M49" s="73">
        <f t="shared" si="6"/>
        <v>0</v>
      </c>
      <c r="N49" s="85">
        <f t="shared" si="7"/>
        <v>0</v>
      </c>
      <c r="O49" s="86" t="str">
        <f t="shared" si="8"/>
        <v/>
      </c>
    </row>
    <row r="50" spans="3:15" x14ac:dyDescent="0.25">
      <c r="C50"/>
      <c r="H50" s="68">
        <f>EDATE($H$26,ROWS($1:24))</f>
        <v>43769</v>
      </c>
      <c r="I50" s="75"/>
      <c r="J50" s="73">
        <f>IF(COUNTIF('BL - FACT'!$B$2:$B$219,ANALYSE!H50)&gt;0,GETPIVOTDATA("MONTANT",$E$4,"DATE",MONTH(H50),"Année",YEAR(H50)),0)</f>
        <v>0</v>
      </c>
      <c r="K50" s="81"/>
      <c r="L50" s="73">
        <f t="shared" si="1"/>
        <v>0</v>
      </c>
      <c r="M50" s="73">
        <f t="shared" si="6"/>
        <v>0</v>
      </c>
      <c r="N50" s="85">
        <f t="shared" si="7"/>
        <v>0</v>
      </c>
      <c r="O50" s="86" t="str">
        <f t="shared" si="8"/>
        <v/>
      </c>
    </row>
    <row r="51" spans="3:15" x14ac:dyDescent="0.25">
      <c r="C51"/>
      <c r="H51" s="68">
        <f>EDATE($H$26,ROWS($1:25))</f>
        <v>43799</v>
      </c>
      <c r="I51" s="75"/>
      <c r="J51" s="73">
        <f>IF(COUNTIF('BL - FACT'!$B$2:$B$219,ANALYSE!H51)&gt;0,GETPIVOTDATA("MONTANT",$E$4,"DATE",MONTH(H51),"Année",YEAR(H51)),0)</f>
        <v>0</v>
      </c>
      <c r="K51" s="81"/>
      <c r="L51" s="73">
        <f t="shared" si="1"/>
        <v>0</v>
      </c>
      <c r="M51" s="73">
        <f t="shared" si="6"/>
        <v>0</v>
      </c>
      <c r="N51" s="85">
        <f t="shared" si="7"/>
        <v>0</v>
      </c>
      <c r="O51" s="86" t="str">
        <f t="shared" si="8"/>
        <v/>
      </c>
    </row>
    <row r="52" spans="3:15" x14ac:dyDescent="0.25">
      <c r="C52"/>
      <c r="H52" s="68">
        <f>EDATE($H$26,ROWS($1:26))</f>
        <v>43830</v>
      </c>
      <c r="I52" s="75"/>
      <c r="J52" s="73">
        <f>IF(COUNTIF('BL - FACT'!$B$2:$B$219,ANALYSE!H52)&gt;0,GETPIVOTDATA("MONTANT",$E$4,"DATE",MONTH(H52),"Année",YEAR(H52)),0)</f>
        <v>0</v>
      </c>
      <c r="K52" s="81"/>
      <c r="L52" s="73">
        <f t="shared" si="1"/>
        <v>0</v>
      </c>
      <c r="M52" s="73">
        <f t="shared" si="6"/>
        <v>0</v>
      </c>
      <c r="N52" s="85">
        <f t="shared" si="7"/>
        <v>0</v>
      </c>
      <c r="O52" s="86" t="str">
        <f t="shared" si="8"/>
        <v/>
      </c>
    </row>
    <row r="53" spans="3:15" x14ac:dyDescent="0.25">
      <c r="C53"/>
      <c r="H53" s="68">
        <f>EDATE($H$26,ROWS($1:27))</f>
        <v>43861</v>
      </c>
      <c r="I53" s="75"/>
      <c r="J53" s="73">
        <f>IF(COUNTIF('BL - FACT'!$B$2:$B$219,ANALYSE!H53)&gt;0,GETPIVOTDATA("MONTANT",$E$4,"DATE",MONTH(H53),"Année",YEAR(H53)),0)</f>
        <v>0</v>
      </c>
      <c r="K53" s="81"/>
      <c r="L53" s="73">
        <f t="shared" si="1"/>
        <v>0</v>
      </c>
      <c r="M53" s="73">
        <f t="shared" si="6"/>
        <v>0</v>
      </c>
      <c r="N53" s="85">
        <f t="shared" si="7"/>
        <v>0</v>
      </c>
      <c r="O53" s="86" t="str">
        <f t="shared" si="8"/>
        <v/>
      </c>
    </row>
    <row r="54" spans="3:15" x14ac:dyDescent="0.25">
      <c r="C54"/>
      <c r="H54" s="68">
        <f>EDATE($H$26,ROWS($1:28))</f>
        <v>43890</v>
      </c>
      <c r="I54" s="75"/>
      <c r="J54" s="73">
        <f>IF(COUNTIF('BL - FACT'!$B$2:$B$219,ANALYSE!H54)&gt;0,GETPIVOTDATA("MONTANT",$E$4,"DATE",MONTH(H54),"Année",YEAR(H54)),0)</f>
        <v>0</v>
      </c>
      <c r="K54" s="81"/>
      <c r="L54" s="73">
        <f t="shared" si="1"/>
        <v>0</v>
      </c>
      <c r="M54" s="73">
        <f t="shared" si="6"/>
        <v>0</v>
      </c>
      <c r="N54" s="85">
        <f t="shared" si="7"/>
        <v>0</v>
      </c>
      <c r="O54" s="86" t="str">
        <f t="shared" si="8"/>
        <v/>
      </c>
    </row>
    <row r="55" spans="3:15" ht="15.75" thickBot="1" x14ac:dyDescent="0.3">
      <c r="C55"/>
      <c r="H55" s="68">
        <f>EDATE($H$26,ROWS($1:29))</f>
        <v>43921</v>
      </c>
      <c r="I55" s="76"/>
      <c r="J55" s="77">
        <f>IF(COUNTIF('BL - FACT'!$B$2:$B$219,ANALYSE!H55)&gt;0,GETPIVOTDATA("MONTANT",$E$4,"DATE",MONTH(H55),"Année",YEAR(H55)),0)</f>
        <v>0</v>
      </c>
      <c r="K55" s="82"/>
      <c r="L55" s="77">
        <f t="shared" si="1"/>
        <v>0</v>
      </c>
      <c r="M55" s="71">
        <f>L55+J55</f>
        <v>0</v>
      </c>
      <c r="N55" s="87">
        <f>I55-J55-L55</f>
        <v>0</v>
      </c>
      <c r="O55" s="88" t="str">
        <f>IF(I55="","",M55/I55)</f>
        <v/>
      </c>
    </row>
    <row r="56" spans="3:15" x14ac:dyDescent="0.25">
      <c r="C56"/>
    </row>
    <row r="57" spans="3:15" x14ac:dyDescent="0.25">
      <c r="C57"/>
    </row>
    <row r="58" spans="3:15" x14ac:dyDescent="0.25">
      <c r="C58"/>
    </row>
    <row r="59" spans="3:15" x14ac:dyDescent="0.25">
      <c r="C59"/>
    </row>
    <row r="60" spans="3:15" x14ac:dyDescent="0.25">
      <c r="C60"/>
    </row>
    <row r="61" spans="3:15" x14ac:dyDescent="0.25">
      <c r="C61"/>
    </row>
    <row r="62" spans="3:15" x14ac:dyDescent="0.25">
      <c r="C62"/>
    </row>
    <row r="63" spans="3:15" x14ac:dyDescent="0.25">
      <c r="C63"/>
    </row>
    <row r="64" spans="3:15" x14ac:dyDescent="0.25">
      <c r="C64"/>
    </row>
    <row r="65" spans="3:3" x14ac:dyDescent="0.25">
      <c r="C65"/>
    </row>
  </sheetData>
  <mergeCells count="2">
    <mergeCell ref="N25:O25"/>
    <mergeCell ref="A1:C1"/>
  </mergeCells>
  <conditionalFormatting sqref="N26:N55">
    <cfRule type="expression" dxfId="8" priority="3">
      <formula>N26&gt;0</formula>
    </cfRule>
    <cfRule type="expression" dxfId="7" priority="4">
      <formula>N26&lt;0</formula>
    </cfRule>
  </conditionalFormatting>
  <conditionalFormatting sqref="O26:O55">
    <cfRule type="cellIs" dxfId="6" priority="1" operator="lessThan">
      <formula>"1.17"</formula>
    </cfRule>
    <cfRule type="dataBar" priority="2">
      <dataBar>
        <cfvo type="num" val="1"/>
        <cfvo type="num" val="2"/>
        <color rgb="FF638EC6"/>
      </dataBar>
      <extLst>
        <ext xmlns:x14="http://schemas.microsoft.com/office/spreadsheetml/2009/9/main" uri="{B025F937-C7B1-47D3-B67F-A62EFF666E3E}">
          <x14:id>{F32DC07F-7B81-4F2F-8A6F-1E8A97FCCBD6}</x14:id>
        </ext>
      </extLst>
    </cfRule>
  </conditionalFormatting>
  <pageMargins left="0.7" right="0.7" top="0.75" bottom="0.75" header="0.3" footer="0.3"/>
  <pageSetup paperSize="9" orientation="portrait" verticalDpi="0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32DC07F-7B81-4F2F-8A6F-1E8A97FCCBD6}">
            <x14:dataBar minLength="0" maxLength="100" border="1" negativeBarBorderColorSameAsPositive="0">
              <x14:cfvo type="num">
                <xm:f>1</xm:f>
              </x14:cfvo>
              <x14:cfvo type="num">
                <xm:f>2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O26:O55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 - FACT</vt:lpstr>
      <vt:lpstr>ANALYSE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Jean-Paul</cp:lastModifiedBy>
  <cp:lastPrinted>2018-01-08T20:10:14Z</cp:lastPrinted>
  <dcterms:created xsi:type="dcterms:W3CDTF">2017-04-19T06:30:42Z</dcterms:created>
  <dcterms:modified xsi:type="dcterms:W3CDTF">2018-02-08T14:04:05Z</dcterms:modified>
</cp:coreProperties>
</file>