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7370" windowHeight="10890"/>
  </bookViews>
  <sheets>
    <sheet name="TCD" sheetId="2" r:id="rId1"/>
    <sheet name="Feuil1" sheetId="1" r:id="rId2"/>
  </sheets>
  <calcPr calcId="152511"/>
  <pivotCaches>
    <pivotCache cacheId="8" r:id="rId3"/>
  </pivotCaches>
</workbook>
</file>

<file path=xl/calcChain.xml><?xml version="1.0" encoding="utf-8"?>
<calcChain xmlns="http://schemas.openxmlformats.org/spreadsheetml/2006/main">
  <c r="K5" i="1" l="1" a="1"/>
  <c r="K5" i="1" s="1"/>
  <c r="K6" i="1" s="1"/>
  <c r="L5" i="1" a="1"/>
  <c r="L5" i="1" s="1"/>
  <c r="L6" i="1" s="1"/>
  <c r="M5" i="1" a="1"/>
  <c r="M5" i="1" s="1"/>
  <c r="M6" i="1" s="1"/>
  <c r="N5" i="1" a="1"/>
  <c r="N5" i="1" s="1"/>
  <c r="N6" i="1" s="1"/>
  <c r="K7" i="1" a="1"/>
  <c r="K7" i="1" s="1"/>
  <c r="K8" i="1" s="1"/>
  <c r="L7" i="1" a="1"/>
  <c r="L7" i="1" s="1"/>
  <c r="L8" i="1" s="1"/>
  <c r="M7" i="1" a="1"/>
  <c r="M7" i="1" s="1"/>
  <c r="M8" i="1" s="1"/>
  <c r="N7" i="1" a="1"/>
  <c r="N7" i="1" s="1"/>
  <c r="N8" i="1" s="1"/>
  <c r="K9" i="1" a="1"/>
  <c r="K9" i="1" s="1"/>
  <c r="K10" i="1" s="1"/>
  <c r="L9" i="1" a="1"/>
  <c r="L9" i="1" s="1"/>
  <c r="L10" i="1" s="1"/>
  <c r="M9" i="1" a="1"/>
  <c r="M9" i="1" s="1"/>
  <c r="M10" i="1" s="1"/>
  <c r="N9" i="1" a="1"/>
  <c r="N9" i="1" s="1"/>
  <c r="N10" i="1" s="1"/>
  <c r="K11" i="1" a="1"/>
  <c r="K11" i="1" s="1"/>
  <c r="K12" i="1" s="1"/>
  <c r="L11" i="1" a="1"/>
  <c r="L11" i="1" s="1"/>
  <c r="L12" i="1" s="1"/>
  <c r="M11" i="1" a="1"/>
  <c r="M11" i="1" s="1"/>
  <c r="M12" i="1" s="1"/>
  <c r="N11" i="1" a="1"/>
  <c r="N11" i="1" s="1"/>
  <c r="N12" i="1" s="1"/>
  <c r="K13" i="1" a="1"/>
  <c r="K13" i="1" s="1"/>
  <c r="K14" i="1" s="1"/>
  <c r="L13" i="1" a="1"/>
  <c r="L13" i="1" s="1"/>
  <c r="L14" i="1" s="1"/>
  <c r="M13" i="1" a="1"/>
  <c r="M13" i="1" s="1"/>
  <c r="M14" i="1" s="1"/>
  <c r="N13" i="1" a="1"/>
  <c r="N13" i="1" s="1"/>
  <c r="N14" i="1" s="1"/>
  <c r="L3" i="1" a="1"/>
  <c r="L3" i="1" s="1"/>
  <c r="L4" i="1" s="1"/>
  <c r="M3" i="1" a="1"/>
  <c r="M3" i="1" s="1"/>
  <c r="M4" i="1" s="1"/>
  <c r="N3" i="1" a="1"/>
  <c r="N3" i="1" s="1"/>
  <c r="N4" i="1" s="1"/>
  <c r="K3" i="1" a="1"/>
  <c r="K3" i="1" s="1"/>
  <c r="K4" i="1" s="1"/>
  <c r="H15" i="1"/>
  <c r="O14" i="1" l="1"/>
  <c r="O12" i="1"/>
  <c r="O10" i="1"/>
  <c r="O8" i="1"/>
  <c r="O6" i="1"/>
  <c r="O4" i="1"/>
  <c r="E5" i="1"/>
  <c r="E6" i="1"/>
  <c r="E7" i="1"/>
  <c r="E10" i="1"/>
  <c r="E11" i="1"/>
  <c r="E12" i="1"/>
  <c r="E13" i="1"/>
  <c r="E14" i="1"/>
  <c r="E15" i="1"/>
  <c r="E3" i="1"/>
  <c r="H14" i="1" l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<sst xmlns="http://schemas.openxmlformats.org/spreadsheetml/2006/main" count="73" uniqueCount="41">
  <si>
    <t>Lot</t>
  </si>
  <si>
    <t>Prix vente</t>
  </si>
  <si>
    <t>Acheteur</t>
  </si>
  <si>
    <t>N° Membre</t>
  </si>
  <si>
    <t>Membres</t>
  </si>
  <si>
    <t>Description</t>
  </si>
  <si>
    <t>ABCD</t>
  </si>
  <si>
    <t>BCDE</t>
  </si>
  <si>
    <t>CDEF</t>
  </si>
  <si>
    <t>DEFG</t>
  </si>
  <si>
    <t>EFGH</t>
  </si>
  <si>
    <t>FGHI</t>
  </si>
  <si>
    <t>GHIJ</t>
  </si>
  <si>
    <t>HIJK</t>
  </si>
  <si>
    <t>Montant Total Achats</t>
  </si>
  <si>
    <t>Pierre</t>
  </si>
  <si>
    <t>Jacques</t>
  </si>
  <si>
    <t>Luc</t>
  </si>
  <si>
    <t>Marcel</t>
  </si>
  <si>
    <t>André</t>
  </si>
  <si>
    <t>Antoine</t>
  </si>
  <si>
    <t>François</t>
  </si>
  <si>
    <t>J-Pierre</t>
  </si>
  <si>
    <t>Yves</t>
  </si>
  <si>
    <t>Martin</t>
  </si>
  <si>
    <t>Albert</t>
  </si>
  <si>
    <t>Guy</t>
  </si>
  <si>
    <t>IJKL</t>
  </si>
  <si>
    <t>JKLM</t>
  </si>
  <si>
    <t>KLMN</t>
  </si>
  <si>
    <t>MNOP</t>
  </si>
  <si>
    <t>NOPQ</t>
  </si>
  <si>
    <t>Nom</t>
  </si>
  <si>
    <t>Detail Acheteurs</t>
  </si>
  <si>
    <t>prix</t>
  </si>
  <si>
    <t>total</t>
  </si>
  <si>
    <t>Désignation</t>
  </si>
  <si>
    <t>Étiquettes de lignes</t>
  </si>
  <si>
    <t>Total général</t>
  </si>
  <si>
    <t>Somme de Prix vente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</si>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</sst>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2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2" borderId="1" xfId="0" applyFill="1" applyBorder="1"/>
    <xf numFmtId="2" fontId="3" fillId="0" borderId="3" xfId="0" applyNumberFormat="1" applyFont="1" applyBorder="1" applyAlignment="1">
      <alignment horizontal="center" vertical="center"/>
    </xf>
    <xf numFmtId="0" fontId="3" fillId="0" borderId="1" xfId="0" applyFont="1" applyBorder="1"/>
    <xf numFmtId="0" fontId="3" fillId="0" borderId="2" xfId="0" applyFont="1" applyBorder="1"/>
    <xf numFmtId="0" fontId="3" fillId="0" borderId="0" xfId="0" applyFont="1"/>
    <xf numFmtId="0" fontId="4" fillId="0" borderId="4" xfId="0" applyFont="1" applyBorder="1"/>
    <xf numFmtId="0" fontId="0" fillId="0" borderId="0" xfId="0" applyBorder="1"/>
    <xf numFmtId="0" fontId="3" fillId="0" borderId="0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451.980092129626" createdVersion="5" refreshedVersion="5" minRefreshableVersion="3" recordCount="13">
  <cacheSource type="worksheet">
    <worksheetSource ref="A2:E15" sheet="Feuil1"/>
  </cacheSource>
  <cacheFields count="5">
    <cacheField name="Lot" numFmtId="0">
      <sharedItems containsSemiMixedTypes="0" containsString="0" containsNumber="1" containsInteger="1" minValue="1" maxValue="13"/>
    </cacheField>
    <cacheField name="Description" numFmtId="0">
      <sharedItems count="13">
        <s v="ABCD"/>
        <s v="BCDE"/>
        <s v="CDEF"/>
        <s v="DEFG"/>
        <s v="EFGH"/>
        <s v="FGHI"/>
        <s v="GHIJ"/>
        <s v="HIJK"/>
        <s v="IJKL"/>
        <s v="JKLM"/>
        <s v="KLMN"/>
        <s v="MNOP"/>
        <s v="NOPQ"/>
      </sharedItems>
    </cacheField>
    <cacheField name="Prix vente" numFmtId="0">
      <sharedItems containsString="0" containsBlank="1" containsNumber="1" containsInteger="1" minValue="9" maxValue="40"/>
    </cacheField>
    <cacheField name="Acheteur" numFmtId="0">
      <sharedItems containsString="0" containsBlank="1" containsNumber="1" containsInteger="1" minValue="1" maxValue="13"/>
    </cacheField>
    <cacheField name="Nom" numFmtId="0">
      <sharedItems containsBlank="1" containsMixedTypes="1" containsNumber="1" containsInteger="1" minValue="0" maxValue="0" count="8">
        <s v="Jacques"/>
        <m/>
        <s v="François"/>
        <s v="Yves"/>
        <s v="Pierre"/>
        <s v="Guy"/>
        <s v="J-Pierre"/>
        <n v="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n v="1"/>
    <x v="0"/>
    <n v="20"/>
    <n v="2"/>
    <x v="0"/>
  </r>
  <r>
    <n v="2"/>
    <x v="1"/>
    <m/>
    <m/>
    <x v="1"/>
  </r>
  <r>
    <n v="3"/>
    <x v="2"/>
    <n v="25"/>
    <n v="7"/>
    <x v="2"/>
  </r>
  <r>
    <n v="4"/>
    <x v="3"/>
    <n v="35"/>
    <n v="2"/>
    <x v="0"/>
  </r>
  <r>
    <n v="5"/>
    <x v="4"/>
    <n v="40"/>
    <n v="8"/>
    <x v="3"/>
  </r>
  <r>
    <n v="6"/>
    <x v="5"/>
    <m/>
    <m/>
    <x v="1"/>
  </r>
  <r>
    <n v="7"/>
    <x v="6"/>
    <m/>
    <m/>
    <x v="1"/>
  </r>
  <r>
    <n v="8"/>
    <x v="7"/>
    <n v="12"/>
    <n v="1"/>
    <x v="4"/>
  </r>
  <r>
    <n v="9"/>
    <x v="8"/>
    <n v="16"/>
    <n v="11"/>
    <x v="5"/>
  </r>
  <r>
    <n v="10"/>
    <x v="9"/>
    <n v="21"/>
    <n v="13"/>
    <x v="6"/>
  </r>
  <r>
    <n v="11"/>
    <x v="10"/>
    <n v="36"/>
    <n v="13"/>
    <x v="6"/>
  </r>
  <r>
    <n v="12"/>
    <x v="11"/>
    <n v="9"/>
    <n v="8"/>
    <x v="3"/>
  </r>
  <r>
    <n v="13"/>
    <x v="12"/>
    <n v="18"/>
    <n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24" firstHeaderRow="1" firstDataRow="1" firstDataCol="1"/>
  <pivotFields count="5">
    <pivotField showAl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showAll="0"/>
    <pivotField axis="axisRow" showAll="0">
      <items count="9">
        <item sd="0" m="1" x="7"/>
        <item x="2"/>
        <item x="5"/>
        <item x="0"/>
        <item x="6"/>
        <item x="4"/>
        <item x="3"/>
        <item x="1"/>
        <item t="default"/>
      </items>
    </pivotField>
  </pivotFields>
  <rowFields count="2">
    <field x="4"/>
    <field x="1"/>
  </rowFields>
  <rowItems count="21">
    <i>
      <x v="1"/>
    </i>
    <i r="1">
      <x v="2"/>
    </i>
    <i>
      <x v="2"/>
    </i>
    <i r="1">
      <x v="8"/>
    </i>
    <i>
      <x v="3"/>
    </i>
    <i r="1">
      <x/>
    </i>
    <i r="1">
      <x v="3"/>
    </i>
    <i>
      <x v="4"/>
    </i>
    <i r="1">
      <x v="9"/>
    </i>
    <i r="1">
      <x v="10"/>
    </i>
    <i>
      <x v="5"/>
    </i>
    <i r="1">
      <x v="7"/>
    </i>
    <i r="1">
      <x v="12"/>
    </i>
    <i>
      <x v="6"/>
    </i>
    <i r="1">
      <x v="4"/>
    </i>
    <i r="1">
      <x v="11"/>
    </i>
    <i>
      <x v="7"/>
    </i>
    <i r="1">
      <x v="1"/>
    </i>
    <i r="1">
      <x v="5"/>
    </i>
    <i r="1">
      <x v="6"/>
    </i>
    <i t="grand">
      <x/>
    </i>
  </rowItems>
  <colItems count="1">
    <i/>
  </colItems>
  <dataFields count="1">
    <dataField name="Somme de Prix vent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4"/>
  <sheetViews>
    <sheetView tabSelected="1" workbookViewId="0">
      <selection activeCell="B9" sqref="B9"/>
    </sheetView>
  </sheetViews>
  <sheetFormatPr baseColWidth="10" defaultRowHeight="15" x14ac:dyDescent="0.25"/>
  <cols>
    <col min="1" max="1" width="21" bestFit="1" customWidth="1"/>
    <col min="2" max="2" width="20" bestFit="1" customWidth="1"/>
  </cols>
  <sheetData>
    <row r="3" spans="1:2" x14ac:dyDescent="0.25">
      <c r="A3" s="23" t="s">
        <v>37</v>
      </c>
      <c r="B3" t="s">
        <v>39</v>
      </c>
    </row>
    <row r="4" spans="1:2" x14ac:dyDescent="0.25">
      <c r="A4" s="24" t="s">
        <v>21</v>
      </c>
      <c r="B4" s="26">
        <v>25</v>
      </c>
    </row>
    <row r="5" spans="1:2" x14ac:dyDescent="0.25">
      <c r="A5" s="25" t="s">
        <v>8</v>
      </c>
      <c r="B5" s="26">
        <v>25</v>
      </c>
    </row>
    <row r="6" spans="1:2" x14ac:dyDescent="0.25">
      <c r="A6" s="24" t="s">
        <v>26</v>
      </c>
      <c r="B6" s="26">
        <v>16</v>
      </c>
    </row>
    <row r="7" spans="1:2" x14ac:dyDescent="0.25">
      <c r="A7" s="25" t="s">
        <v>27</v>
      </c>
      <c r="B7" s="26">
        <v>16</v>
      </c>
    </row>
    <row r="8" spans="1:2" x14ac:dyDescent="0.25">
      <c r="A8" s="24" t="s">
        <v>16</v>
      </c>
      <c r="B8" s="26">
        <v>55</v>
      </c>
    </row>
    <row r="9" spans="1:2" x14ac:dyDescent="0.25">
      <c r="A9" s="25" t="s">
        <v>6</v>
      </c>
      <c r="B9" s="26">
        <v>20</v>
      </c>
    </row>
    <row r="10" spans="1:2" x14ac:dyDescent="0.25">
      <c r="A10" s="25" t="s">
        <v>9</v>
      </c>
      <c r="B10" s="26">
        <v>35</v>
      </c>
    </row>
    <row r="11" spans="1:2" x14ac:dyDescent="0.25">
      <c r="A11" s="24" t="s">
        <v>22</v>
      </c>
      <c r="B11" s="26">
        <v>57</v>
      </c>
    </row>
    <row r="12" spans="1:2" x14ac:dyDescent="0.25">
      <c r="A12" s="25" t="s">
        <v>28</v>
      </c>
      <c r="B12" s="26">
        <v>21</v>
      </c>
    </row>
    <row r="13" spans="1:2" x14ac:dyDescent="0.25">
      <c r="A13" s="25" t="s">
        <v>29</v>
      </c>
      <c r="B13" s="26">
        <v>36</v>
      </c>
    </row>
    <row r="14" spans="1:2" x14ac:dyDescent="0.25">
      <c r="A14" s="24" t="s">
        <v>15</v>
      </c>
      <c r="B14" s="26">
        <v>30</v>
      </c>
    </row>
    <row r="15" spans="1:2" x14ac:dyDescent="0.25">
      <c r="A15" s="25" t="s">
        <v>13</v>
      </c>
      <c r="B15" s="26">
        <v>12</v>
      </c>
    </row>
    <row r="16" spans="1:2" x14ac:dyDescent="0.25">
      <c r="A16" s="25" t="s">
        <v>31</v>
      </c>
      <c r="B16" s="26">
        <v>18</v>
      </c>
    </row>
    <row r="17" spans="1:2" x14ac:dyDescent="0.25">
      <c r="A17" s="24" t="s">
        <v>23</v>
      </c>
      <c r="B17" s="26">
        <v>49</v>
      </c>
    </row>
    <row r="18" spans="1:2" x14ac:dyDescent="0.25">
      <c r="A18" s="25" t="s">
        <v>10</v>
      </c>
      <c r="B18" s="26">
        <v>40</v>
      </c>
    </row>
    <row r="19" spans="1:2" x14ac:dyDescent="0.25">
      <c r="A19" s="25" t="s">
        <v>30</v>
      </c>
      <c r="B19" s="26">
        <v>9</v>
      </c>
    </row>
    <row r="20" spans="1:2" x14ac:dyDescent="0.25">
      <c r="A20" s="24" t="s">
        <v>40</v>
      </c>
      <c r="B20" s="26"/>
    </row>
    <row r="21" spans="1:2" x14ac:dyDescent="0.25">
      <c r="A21" s="25" t="s">
        <v>7</v>
      </c>
      <c r="B21" s="26"/>
    </row>
    <row r="22" spans="1:2" x14ac:dyDescent="0.25">
      <c r="A22" s="25" t="s">
        <v>11</v>
      </c>
      <c r="B22" s="26"/>
    </row>
    <row r="23" spans="1:2" x14ac:dyDescent="0.25">
      <c r="A23" s="25" t="s">
        <v>12</v>
      </c>
      <c r="B23" s="26"/>
    </row>
    <row r="24" spans="1:2" x14ac:dyDescent="0.25">
      <c r="A24" s="24" t="s">
        <v>38</v>
      </c>
      <c r="B24" s="26">
        <v>232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workbookViewId="0">
      <selection activeCell="E19" sqref="E19"/>
    </sheetView>
  </sheetViews>
  <sheetFormatPr baseColWidth="10" defaultRowHeight="15" x14ac:dyDescent="0.25"/>
  <cols>
    <col min="1" max="1" width="6.140625" style="11" customWidth="1"/>
    <col min="2" max="2" width="25" customWidth="1"/>
    <col min="4" max="4" width="10.140625" customWidth="1"/>
    <col min="6" max="6" width="11.42578125" style="1" customWidth="1"/>
    <col min="7" max="7" width="19.85546875" customWidth="1"/>
    <col min="8" max="8" width="20.7109375" customWidth="1"/>
    <col min="10" max="10" width="21.140625" style="16" customWidth="1"/>
    <col min="11" max="11" width="9.7109375" customWidth="1"/>
  </cols>
  <sheetData>
    <row r="1" spans="1:15" ht="15.75" thickBot="1" x14ac:dyDescent="0.3">
      <c r="J1" s="7" t="s">
        <v>33</v>
      </c>
    </row>
    <row r="2" spans="1:15" s="8" customFormat="1" ht="15.75" thickBot="1" x14ac:dyDescent="0.3">
      <c r="A2" s="13" t="s">
        <v>0</v>
      </c>
      <c r="B2" s="6" t="s">
        <v>5</v>
      </c>
      <c r="C2" s="6" t="s">
        <v>1</v>
      </c>
      <c r="D2" s="6" t="s">
        <v>2</v>
      </c>
      <c r="E2" s="6" t="s">
        <v>32</v>
      </c>
      <c r="F2" s="6" t="s">
        <v>3</v>
      </c>
      <c r="G2" s="6" t="s">
        <v>4</v>
      </c>
      <c r="H2" s="7" t="s">
        <v>14</v>
      </c>
      <c r="J2" s="7" t="s">
        <v>32</v>
      </c>
      <c r="K2" s="20" t="s">
        <v>36</v>
      </c>
      <c r="L2" s="21"/>
      <c r="M2" s="21"/>
      <c r="N2" s="22"/>
      <c r="O2" s="8" t="s">
        <v>35</v>
      </c>
    </row>
    <row r="3" spans="1:15" ht="15.75" thickBot="1" x14ac:dyDescent="0.3">
      <c r="A3" s="9">
        <v>1</v>
      </c>
      <c r="B3" s="2" t="s">
        <v>6</v>
      </c>
      <c r="C3" s="2">
        <v>20</v>
      </c>
      <c r="D3" s="2">
        <v>2</v>
      </c>
      <c r="E3" s="12" t="str">
        <f>IF(ISNA(VLOOKUP(D3,$F$3:$G$15,2)),0,(VLOOKUP(D3,$F$3:$G$15,2)))</f>
        <v>Jacques</v>
      </c>
      <c r="F3" s="3">
        <v>1</v>
      </c>
      <c r="G3" s="2" t="s">
        <v>15</v>
      </c>
      <c r="H3" s="12">
        <f>SUMIF($D$3:$D$15,"1",$C$3:$C$15)</f>
        <v>30</v>
      </c>
      <c r="J3" s="14" t="s">
        <v>15</v>
      </c>
      <c r="K3" s="2" t="str">
        <f t="array" ref="K3">IFERROR(INDEX($B$3:$B$15,SMALL(IF($E$3:$E$15=$J3,ROW($1:$13)),COLUMNS($A:A))),"")</f>
        <v>HIJK</v>
      </c>
      <c r="L3" s="2" t="str">
        <f t="array" ref="L3">IFERROR(INDEX($B$3:$B$15,SMALL(IF($E$3:$E$15=$J3,ROW($1:$13)),COLUMNS($A:B))),"")</f>
        <v>NOPQ</v>
      </c>
      <c r="M3" s="2" t="str">
        <f t="array" ref="M3">IFERROR(INDEX($B$3:$B$15,SMALL(IF($E$3:$E$15=$J3,ROW($1:$13)),COLUMNS($A:C))),"")</f>
        <v/>
      </c>
      <c r="N3" s="2" t="str">
        <f t="array" ref="N3">IFERROR(INDEX($B$3:$B$15,SMALL(IF($E$3:$E$15=$J3,ROW($1:$13)),COLUMNS($A:D))),"")</f>
        <v/>
      </c>
    </row>
    <row r="4" spans="1:15" ht="15.75" thickBot="1" x14ac:dyDescent="0.3">
      <c r="A4" s="10">
        <v>2</v>
      </c>
      <c r="B4" s="4" t="s">
        <v>7</v>
      </c>
      <c r="C4" s="4"/>
      <c r="D4" s="4"/>
      <c r="E4" s="12"/>
      <c r="F4" s="5">
        <v>2</v>
      </c>
      <c r="G4" s="4" t="s">
        <v>16</v>
      </c>
      <c r="H4" s="12">
        <f>SUMIF($D$3:$D$15,"2",$C$3:$C$15)</f>
        <v>55</v>
      </c>
      <c r="J4" s="17" t="s">
        <v>34</v>
      </c>
      <c r="K4" s="2">
        <f>IFERROR(VLOOKUP(K3,$B$3:$C$15,2,0),"")</f>
        <v>12</v>
      </c>
      <c r="L4" s="2">
        <f t="shared" ref="L4:N4" si="0">IFERROR(VLOOKUP(L3,$B$3:$C$15,2,0),"")</f>
        <v>18</v>
      </c>
      <c r="M4" s="2" t="str">
        <f t="shared" si="0"/>
        <v/>
      </c>
      <c r="N4" s="2" t="str">
        <f t="shared" si="0"/>
        <v/>
      </c>
      <c r="O4">
        <f>SUM(K4:N4)</f>
        <v>30</v>
      </c>
    </row>
    <row r="5" spans="1:15" ht="15.75" thickBot="1" x14ac:dyDescent="0.3">
      <c r="A5" s="10">
        <v>3</v>
      </c>
      <c r="B5" s="4" t="s">
        <v>8</v>
      </c>
      <c r="C5" s="4">
        <v>25</v>
      </c>
      <c r="D5" s="4">
        <v>7</v>
      </c>
      <c r="E5" s="12" t="str">
        <f t="shared" ref="E4:E15" si="1">IF(ISNA(VLOOKUP(D5,$F$3:$G$15,2)),0,(VLOOKUP(D5,$F$3:$G$15,2)))</f>
        <v>François</v>
      </c>
      <c r="F5" s="5">
        <v>3</v>
      </c>
      <c r="G5" s="4" t="s">
        <v>17</v>
      </c>
      <c r="H5" s="12">
        <f>SUMIF($D$3:$D$15,"3",$C$3:$C$15)</f>
        <v>0</v>
      </c>
      <c r="J5" s="15" t="s">
        <v>16</v>
      </c>
      <c r="K5" s="2" t="str">
        <f t="array" ref="K5">IFERROR(INDEX($B$3:$B$15,SMALL(IF($E$3:$E$15=$J5,ROW($1:$13)),COLUMNS($A:A))),"")</f>
        <v>ABCD</v>
      </c>
      <c r="L5" s="2" t="str">
        <f t="array" ref="L5">IFERROR(INDEX($B$3:$B$15,SMALL(IF($E$3:$E$15=$J5,ROW($1:$13)),COLUMNS($A:B))),"")</f>
        <v>DEFG</v>
      </c>
      <c r="M5" s="2" t="str">
        <f t="array" ref="M5">IFERROR(INDEX($B$3:$B$15,SMALL(IF($E$3:$E$15=$J5,ROW($1:$13)),COLUMNS($A:C))),"")</f>
        <v/>
      </c>
      <c r="N5" s="2" t="str">
        <f t="array" ref="N5">IFERROR(INDEX($B$3:$B$15,SMALL(IF($E$3:$E$15=$J5,ROW($1:$13)),COLUMNS($A:D))),"")</f>
        <v/>
      </c>
    </row>
    <row r="6" spans="1:15" ht="15.75" thickBot="1" x14ac:dyDescent="0.3">
      <c r="A6" s="10">
        <v>4</v>
      </c>
      <c r="B6" s="4" t="s">
        <v>9</v>
      </c>
      <c r="C6" s="4">
        <v>35</v>
      </c>
      <c r="D6" s="4">
        <v>2</v>
      </c>
      <c r="E6" s="12" t="str">
        <f t="shared" si="1"/>
        <v>Jacques</v>
      </c>
      <c r="F6" s="5">
        <v>4</v>
      </c>
      <c r="G6" s="4" t="s">
        <v>18</v>
      </c>
      <c r="H6" s="12">
        <f>SUMIF($D$3:$D$15,"4",$C$3:$C$15)</f>
        <v>0</v>
      </c>
      <c r="J6" s="17" t="s">
        <v>34</v>
      </c>
      <c r="K6" s="2">
        <f>IFERROR(VLOOKUP(K5,$B$3:$C$15,2,0),"")</f>
        <v>20</v>
      </c>
      <c r="L6" s="2">
        <f t="shared" ref="L6" si="2">IFERROR(VLOOKUP(L5,$B$3:$C$15,2,0),"")</f>
        <v>35</v>
      </c>
      <c r="M6" s="2" t="str">
        <f t="shared" ref="M6" si="3">IFERROR(VLOOKUP(M5,$B$3:$C$15,2,0),"")</f>
        <v/>
      </c>
      <c r="N6" s="2" t="str">
        <f t="shared" ref="N6" si="4">IFERROR(VLOOKUP(N5,$B$3:$C$15,2,0),"")</f>
        <v/>
      </c>
      <c r="O6">
        <f>SUM(K6:N6)</f>
        <v>55</v>
      </c>
    </row>
    <row r="7" spans="1:15" ht="15.75" thickBot="1" x14ac:dyDescent="0.3">
      <c r="A7" s="10">
        <v>5</v>
      </c>
      <c r="B7" s="4" t="s">
        <v>10</v>
      </c>
      <c r="C7" s="4">
        <v>40</v>
      </c>
      <c r="D7" s="4">
        <v>8</v>
      </c>
      <c r="E7" s="12" t="str">
        <f t="shared" si="1"/>
        <v>Yves</v>
      </c>
      <c r="F7" s="5">
        <v>5</v>
      </c>
      <c r="G7" s="4" t="s">
        <v>19</v>
      </c>
      <c r="H7" s="12">
        <f>SUMIF($D$3:$D$15,"5",$C$3:$C$15)</f>
        <v>0</v>
      </c>
      <c r="J7" s="15" t="s">
        <v>21</v>
      </c>
      <c r="K7" s="2" t="str">
        <f t="array" ref="K7">IFERROR(INDEX($B$3:$B$15,SMALL(IF($E$3:$E$15=$J7,ROW($1:$13)),COLUMNS($A:A))),"")</f>
        <v>CDEF</v>
      </c>
      <c r="L7" s="2" t="str">
        <f t="array" ref="L7">IFERROR(INDEX($B$3:$B$15,SMALL(IF($E$3:$E$15=$J7,ROW($1:$13)),COLUMNS($A:B))),"")</f>
        <v/>
      </c>
      <c r="M7" s="2" t="str">
        <f t="array" ref="M7">IFERROR(INDEX($B$3:$B$15,SMALL(IF($E$3:$E$15=$J7,ROW($1:$13)),COLUMNS($A:C))),"")</f>
        <v/>
      </c>
      <c r="N7" s="2" t="str">
        <f t="array" ref="N7">IFERROR(INDEX($B$3:$B$15,SMALL(IF($E$3:$E$15=$J7,ROW($1:$13)),COLUMNS($A:D))),"")</f>
        <v/>
      </c>
    </row>
    <row r="8" spans="1:15" ht="15.75" thickBot="1" x14ac:dyDescent="0.3">
      <c r="A8" s="10">
        <v>6</v>
      </c>
      <c r="B8" s="4" t="s">
        <v>11</v>
      </c>
      <c r="C8" s="4"/>
      <c r="D8" s="4"/>
      <c r="E8" s="12"/>
      <c r="F8" s="5">
        <v>6</v>
      </c>
      <c r="G8" s="4" t="s">
        <v>20</v>
      </c>
      <c r="H8" s="12">
        <f>SUMIF($D$3:$D$15,"6",$C$3:$C$15)</f>
        <v>0</v>
      </c>
      <c r="J8" s="17" t="s">
        <v>34</v>
      </c>
      <c r="K8" s="2">
        <f>IFERROR(VLOOKUP(K7,$B$3:$C$15,2,0),"")</f>
        <v>25</v>
      </c>
      <c r="L8" s="2" t="str">
        <f t="shared" ref="L8" si="5">IFERROR(VLOOKUP(L7,$B$3:$C$15,2,0),"")</f>
        <v/>
      </c>
      <c r="M8" s="2" t="str">
        <f t="shared" ref="M8" si="6">IFERROR(VLOOKUP(M7,$B$3:$C$15,2,0),"")</f>
        <v/>
      </c>
      <c r="N8" s="2" t="str">
        <f t="shared" ref="N8" si="7">IFERROR(VLOOKUP(N7,$B$3:$C$15,2,0),"")</f>
        <v/>
      </c>
      <c r="O8">
        <f>SUM(K8:N8)</f>
        <v>25</v>
      </c>
    </row>
    <row r="9" spans="1:15" ht="15.75" thickBot="1" x14ac:dyDescent="0.3">
      <c r="A9" s="10">
        <v>7</v>
      </c>
      <c r="B9" s="4" t="s">
        <v>12</v>
      </c>
      <c r="C9" s="4"/>
      <c r="D9" s="4"/>
      <c r="E9" s="12"/>
      <c r="F9" s="5">
        <v>7</v>
      </c>
      <c r="G9" s="4" t="s">
        <v>21</v>
      </c>
      <c r="H9" s="12">
        <f>SUMIF($D$3:$D$15,"7",$C$3:$C$15)</f>
        <v>25</v>
      </c>
      <c r="J9" s="15" t="s">
        <v>23</v>
      </c>
      <c r="K9" s="2" t="str">
        <f t="array" ref="K9">IFERROR(INDEX($B$3:$B$15,SMALL(IF($E$3:$E$15=$J9,ROW($1:$13)),COLUMNS($A:A))),"")</f>
        <v>EFGH</v>
      </c>
      <c r="L9" s="2" t="str">
        <f t="array" ref="L9">IFERROR(INDEX($B$3:$B$15,SMALL(IF($E$3:$E$15=$J9,ROW($1:$13)),COLUMNS($A:B))),"")</f>
        <v>MNOP</v>
      </c>
      <c r="M9" s="2" t="str">
        <f t="array" ref="M9">IFERROR(INDEX($B$3:$B$15,SMALL(IF($E$3:$E$15=$J9,ROW($1:$13)),COLUMNS($A:C))),"")</f>
        <v/>
      </c>
      <c r="N9" s="2" t="str">
        <f t="array" ref="N9">IFERROR(INDEX($B$3:$B$15,SMALL(IF($E$3:$E$15=$J9,ROW($1:$13)),COLUMNS($A:D))),"")</f>
        <v/>
      </c>
    </row>
    <row r="10" spans="1:15" ht="15.75" thickBot="1" x14ac:dyDescent="0.3">
      <c r="A10" s="10">
        <v>8</v>
      </c>
      <c r="B10" s="4" t="s">
        <v>13</v>
      </c>
      <c r="C10" s="4">
        <v>12</v>
      </c>
      <c r="D10" s="4">
        <v>1</v>
      </c>
      <c r="E10" s="12" t="str">
        <f t="shared" si="1"/>
        <v>Pierre</v>
      </c>
      <c r="F10" s="5">
        <v>8</v>
      </c>
      <c r="G10" s="4" t="s">
        <v>23</v>
      </c>
      <c r="H10" s="12">
        <f>SUMIF($D$3:$D$15,"8",$C$3:$C$15)</f>
        <v>49</v>
      </c>
      <c r="J10" s="17" t="s">
        <v>34</v>
      </c>
      <c r="K10" s="2">
        <f>IFERROR(VLOOKUP(K9,$B$3:$C$15,2,0),"")</f>
        <v>40</v>
      </c>
      <c r="L10" s="2">
        <f t="shared" ref="L10" si="8">IFERROR(VLOOKUP(L9,$B$3:$C$15,2,0),"")</f>
        <v>9</v>
      </c>
      <c r="M10" s="2" t="str">
        <f t="shared" ref="M10" si="9">IFERROR(VLOOKUP(M9,$B$3:$C$15,2,0),"")</f>
        <v/>
      </c>
      <c r="N10" s="2" t="str">
        <f t="shared" ref="N10" si="10">IFERROR(VLOOKUP(N9,$B$3:$C$15,2,0),"")</f>
        <v/>
      </c>
      <c r="O10">
        <f>SUM(K10:N10)</f>
        <v>49</v>
      </c>
    </row>
    <row r="11" spans="1:15" ht="15.75" thickBot="1" x14ac:dyDescent="0.3">
      <c r="A11" s="10">
        <v>9</v>
      </c>
      <c r="B11" s="4" t="s">
        <v>27</v>
      </c>
      <c r="C11" s="4">
        <v>16</v>
      </c>
      <c r="D11" s="4">
        <v>11</v>
      </c>
      <c r="E11" s="12" t="str">
        <f t="shared" si="1"/>
        <v>Guy</v>
      </c>
      <c r="F11" s="5">
        <v>9</v>
      </c>
      <c r="G11" s="4" t="s">
        <v>24</v>
      </c>
      <c r="H11" s="12">
        <f>SUMIF($D$3:$D$15,"9",$C$3:$C$15)</f>
        <v>0</v>
      </c>
      <c r="J11" s="15" t="s">
        <v>26</v>
      </c>
      <c r="K11" s="2" t="str">
        <f t="array" ref="K11">IFERROR(INDEX($B$3:$B$15,SMALL(IF($E$3:$E$15=$J11,ROW($1:$13)),COLUMNS($A:A))),"")</f>
        <v>IJKL</v>
      </c>
      <c r="L11" s="2" t="str">
        <f t="array" ref="L11">IFERROR(INDEX($B$3:$B$15,SMALL(IF($E$3:$E$15=$J11,ROW($1:$13)),COLUMNS($A:B))),"")</f>
        <v/>
      </c>
      <c r="M11" s="2" t="str">
        <f t="array" ref="M11">IFERROR(INDEX($B$3:$B$15,SMALL(IF($E$3:$E$15=$J11,ROW($1:$13)),COLUMNS($A:C))),"")</f>
        <v/>
      </c>
      <c r="N11" s="2" t="str">
        <f t="array" ref="N11">IFERROR(INDEX($B$3:$B$15,SMALL(IF($E$3:$E$15=$J11,ROW($1:$13)),COLUMNS($A:D))),"")</f>
        <v/>
      </c>
    </row>
    <row r="12" spans="1:15" ht="15.75" thickBot="1" x14ac:dyDescent="0.3">
      <c r="A12" s="10">
        <v>10</v>
      </c>
      <c r="B12" s="4" t="s">
        <v>28</v>
      </c>
      <c r="C12" s="4">
        <v>21</v>
      </c>
      <c r="D12" s="4">
        <v>13</v>
      </c>
      <c r="E12" s="12" t="str">
        <f t="shared" si="1"/>
        <v>J-Pierre</v>
      </c>
      <c r="F12" s="5">
        <v>10</v>
      </c>
      <c r="G12" s="4" t="s">
        <v>25</v>
      </c>
      <c r="H12" s="12">
        <f>SUMIF($D$3:$D$15,"10",$C$3:$C$15)</f>
        <v>0</v>
      </c>
      <c r="J12" s="17" t="s">
        <v>34</v>
      </c>
      <c r="K12" s="2">
        <f>IFERROR(VLOOKUP(K11,$B$3:$C$15,2,0),"")</f>
        <v>16</v>
      </c>
      <c r="L12" s="2" t="str">
        <f t="shared" ref="L12" si="11">IFERROR(VLOOKUP(L11,$B$3:$C$15,2,0),"")</f>
        <v/>
      </c>
      <c r="M12" s="2" t="str">
        <f t="shared" ref="M12" si="12">IFERROR(VLOOKUP(M11,$B$3:$C$15,2,0),"")</f>
        <v/>
      </c>
      <c r="N12" s="2" t="str">
        <f t="shared" ref="N12" si="13">IFERROR(VLOOKUP(N11,$B$3:$C$15,2,0),"")</f>
        <v/>
      </c>
      <c r="O12">
        <f>SUM(K12:N12)</f>
        <v>16</v>
      </c>
    </row>
    <row r="13" spans="1:15" ht="15.75" thickBot="1" x14ac:dyDescent="0.3">
      <c r="A13" s="10">
        <v>11</v>
      </c>
      <c r="B13" s="4" t="s">
        <v>29</v>
      </c>
      <c r="C13" s="4">
        <v>36</v>
      </c>
      <c r="D13" s="4">
        <v>13</v>
      </c>
      <c r="E13" s="12" t="str">
        <f t="shared" si="1"/>
        <v>J-Pierre</v>
      </c>
      <c r="F13" s="5">
        <v>11</v>
      </c>
      <c r="G13" s="4" t="s">
        <v>26</v>
      </c>
      <c r="H13" s="12">
        <f>SUMIF($D$3:$D$15,"11",$C$3:$C$15)</f>
        <v>16</v>
      </c>
      <c r="J13" s="15" t="s">
        <v>22</v>
      </c>
      <c r="K13" s="2" t="str">
        <f t="array" ref="K13">IFERROR(INDEX($B$3:$B$15,SMALL(IF($E$3:$E$15=$J13,ROW($1:$13)),COLUMNS($A:A))),"")</f>
        <v>JKLM</v>
      </c>
      <c r="L13" s="2" t="str">
        <f t="array" ref="L13">IFERROR(INDEX($B$3:$B$15,SMALL(IF($E$3:$E$15=$J13,ROW($1:$13)),COLUMNS($A:B))),"")</f>
        <v>KLMN</v>
      </c>
      <c r="M13" s="2" t="str">
        <f t="array" ref="M13">IFERROR(INDEX($B$3:$B$15,SMALL(IF($E$3:$E$15=$J13,ROW($1:$13)),COLUMNS($A:C))),"")</f>
        <v/>
      </c>
      <c r="N13" s="2" t="str">
        <f t="array" ref="N13">IFERROR(INDEX($B$3:$B$15,SMALL(IF($E$3:$E$15=$J13,ROW($1:$13)),COLUMNS($A:D))),"")</f>
        <v/>
      </c>
    </row>
    <row r="14" spans="1:15" ht="15.75" thickBot="1" x14ac:dyDescent="0.3">
      <c r="A14" s="10">
        <v>12</v>
      </c>
      <c r="B14" s="4" t="s">
        <v>30</v>
      </c>
      <c r="C14" s="4">
        <v>9</v>
      </c>
      <c r="D14" s="4">
        <v>8</v>
      </c>
      <c r="E14" s="12" t="str">
        <f t="shared" si="1"/>
        <v>Yves</v>
      </c>
      <c r="F14" s="5">
        <v>12</v>
      </c>
      <c r="G14" s="4" t="s">
        <v>24</v>
      </c>
      <c r="H14" s="12">
        <f>SUMIF($D$3:$D$15,"12",$C$3:$C$15)</f>
        <v>0</v>
      </c>
      <c r="J14" s="17" t="s">
        <v>34</v>
      </c>
      <c r="K14" s="2">
        <f>IFERROR(VLOOKUP(K13,$B$3:$C$15,2,0),"")</f>
        <v>21</v>
      </c>
      <c r="L14" s="2">
        <f t="shared" ref="L14" si="14">IFERROR(VLOOKUP(L13,$B$3:$C$15,2,0),"")</f>
        <v>36</v>
      </c>
      <c r="M14" s="2" t="str">
        <f t="shared" ref="M14" si="15">IFERROR(VLOOKUP(M13,$B$3:$C$15,2,0),"")</f>
        <v/>
      </c>
      <c r="N14" s="2" t="str">
        <f t="shared" ref="N14" si="16">IFERROR(VLOOKUP(N13,$B$3:$C$15,2,0),"")</f>
        <v/>
      </c>
      <c r="O14">
        <f>SUM(K14:N14)</f>
        <v>57</v>
      </c>
    </row>
    <row r="15" spans="1:15" x14ac:dyDescent="0.25">
      <c r="A15" s="10">
        <v>13</v>
      </c>
      <c r="B15" s="4" t="s">
        <v>31</v>
      </c>
      <c r="C15" s="4">
        <v>18</v>
      </c>
      <c r="D15" s="4">
        <v>1</v>
      </c>
      <c r="E15" s="12" t="str">
        <f t="shared" si="1"/>
        <v>Pierre</v>
      </c>
      <c r="F15" s="5">
        <v>13</v>
      </c>
      <c r="G15" s="4" t="s">
        <v>22</v>
      </c>
      <c r="H15" s="12">
        <f>SUMIF($D$3:$D$15,"13",$C$3:$C$15)</f>
        <v>57</v>
      </c>
      <c r="K15" s="18"/>
      <c r="L15" s="18"/>
    </row>
    <row r="16" spans="1:15" x14ac:dyDescent="0.25">
      <c r="I16" s="18"/>
      <c r="J16" s="19"/>
    </row>
    <row r="17" spans="9:10" x14ac:dyDescent="0.25">
      <c r="I17" s="18"/>
      <c r="J17" s="19"/>
    </row>
    <row r="18" spans="9:10" x14ac:dyDescent="0.25">
      <c r="I18" s="18"/>
      <c r="J18" s="19"/>
    </row>
    <row r="19" spans="9:10" x14ac:dyDescent="0.25">
      <c r="I19" s="18"/>
      <c r="J19" s="19"/>
    </row>
    <row r="20" spans="9:10" x14ac:dyDescent="0.25">
      <c r="I20" s="18"/>
      <c r="J20" s="19"/>
    </row>
    <row r="21" spans="9:10" x14ac:dyDescent="0.25">
      <c r="I21" s="18"/>
      <c r="J21" s="19"/>
    </row>
  </sheetData>
  <mergeCells count="1">
    <mergeCell ref="K2:N2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sr</dc:creator>
  <cp:lastModifiedBy>J-Paul</cp:lastModifiedBy>
  <dcterms:created xsi:type="dcterms:W3CDTF">2016-03-07T08:18:30Z</dcterms:created>
  <dcterms:modified xsi:type="dcterms:W3CDTF">2016-03-22T22:31:40Z</dcterms:modified>
</cp:coreProperties>
</file>