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480" yWindow="144" windowWidth="18252" windowHeight="7176" activeTab="2"/>
  </bookViews>
  <sheets>
    <sheet name="Année" sheetId="1" r:id="rId1"/>
    <sheet name="HEURES DE PRÉSENCE" sheetId="2" r:id="rId2"/>
    <sheet name="EMPLOI" sheetId="3" r:id="rId3"/>
    <sheet name="Feuil2" sheetId="4" r:id="rId4"/>
  </sheets>
  <externalReferences>
    <externalReference r:id="rId5"/>
  </externalReferences>
  <definedNames>
    <definedName name="Année">'[1]2 Enfants'!$B$10</definedName>
    <definedName name="Férié">Année!$AL$10:$AL$22</definedName>
    <definedName name="Fêtes">Année!$AL$24:$AL$28</definedName>
    <definedName name="JourCalculé">" =Feuil1!$B$10-JOURSEM(Feuil1!$B$10;3)+((LIGNE()-LIGNE(Feuil1!$AF$7))*7)+COLONNE()-COLONNE(Feuil1!$AF$7)"</definedName>
  </definedNames>
  <calcPr calcId="152511" concurrentCalc="0"/>
</workbook>
</file>

<file path=xl/calcChain.xml><?xml version="1.0" encoding="utf-8"?>
<calcChain xmlns="http://schemas.openxmlformats.org/spreadsheetml/2006/main">
  <c r="L91" i="2" l="1" a="1"/>
  <c r="L91" i="2"/>
  <c r="L90" i="2" a="1"/>
  <c r="L90" i="2"/>
  <c r="L89" i="2" a="1"/>
  <c r="L89" i="2"/>
  <c r="L88" i="2" a="1"/>
  <c r="L88" i="2"/>
  <c r="L87" i="2" a="1"/>
  <c r="L87" i="2"/>
  <c r="L84" i="2" a="1"/>
  <c r="L84" i="2"/>
  <c r="L83" i="2" a="1"/>
  <c r="L83" i="2"/>
  <c r="L82" i="2" a="1"/>
  <c r="L82" i="2"/>
  <c r="L81" i="2" a="1"/>
  <c r="L81" i="2"/>
  <c r="L80" i="2" a="1"/>
  <c r="L80" i="2"/>
  <c r="L77" i="2" a="1"/>
  <c r="L77" i="2"/>
  <c r="L76" i="2" a="1"/>
  <c r="L76" i="2"/>
  <c r="L75" i="2" a="1"/>
  <c r="L75" i="2"/>
  <c r="L74" i="2" a="1"/>
  <c r="L74" i="2"/>
  <c r="L73" i="2" a="1"/>
  <c r="L73" i="2"/>
  <c r="L70" i="2" a="1"/>
  <c r="L70" i="2"/>
  <c r="L69" i="2" a="1"/>
  <c r="L69" i="2"/>
  <c r="L68" i="2" a="1"/>
  <c r="L68" i="2"/>
  <c r="L67" i="2" a="1"/>
  <c r="L67" i="2"/>
  <c r="L66" i="2" a="1"/>
  <c r="L66" i="2"/>
  <c r="L63" i="2" a="1"/>
  <c r="L63" i="2"/>
  <c r="L62" i="2" a="1"/>
  <c r="L62" i="2"/>
  <c r="L61" i="2" a="1"/>
  <c r="L61" i="2"/>
  <c r="L60" i="2" a="1"/>
  <c r="L60" i="2"/>
  <c r="L59" i="2" a="1"/>
  <c r="L59" i="2"/>
  <c r="L56" i="2" a="1"/>
  <c r="L56" i="2"/>
  <c r="L55" i="2" a="1"/>
  <c r="L55" i="2"/>
  <c r="L54" i="2" a="1"/>
  <c r="L54" i="2"/>
  <c r="L53" i="2" a="1"/>
  <c r="L53" i="2"/>
  <c r="L52" i="2" a="1"/>
  <c r="L52" i="2"/>
  <c r="L49" i="2" a="1"/>
  <c r="L49" i="2"/>
  <c r="L48" i="2" a="1"/>
  <c r="L48" i="2"/>
  <c r="L47" i="2" a="1"/>
  <c r="L47" i="2"/>
  <c r="L46" i="2" a="1"/>
  <c r="L46" i="2"/>
  <c r="L45" i="2" a="1"/>
  <c r="L45" i="2"/>
  <c r="L42" i="2" a="1"/>
  <c r="L42" i="2"/>
  <c r="L41" i="2" a="1"/>
  <c r="L41" i="2"/>
  <c r="L40" i="2" a="1"/>
  <c r="L40" i="2"/>
  <c r="L39" i="2" a="1"/>
  <c r="L39" i="2"/>
  <c r="L38" i="2" a="1"/>
  <c r="L38" i="2"/>
  <c r="L35" i="2" a="1"/>
  <c r="L35" i="2"/>
  <c r="L34" i="2" a="1"/>
  <c r="L34" i="2"/>
  <c r="L33" i="2" a="1"/>
  <c r="L33" i="2"/>
  <c r="L32" i="2" a="1"/>
  <c r="L32" i="2"/>
  <c r="L31" i="2" a="1"/>
  <c r="L31" i="2"/>
  <c r="L28" i="2" a="1"/>
  <c r="L28" i="2"/>
  <c r="L27" i="2" a="1"/>
  <c r="L27" i="2"/>
  <c r="L26" i="2" a="1"/>
  <c r="L26" i="2"/>
  <c r="L25" i="2" a="1"/>
  <c r="L25" i="2"/>
  <c r="L24" i="2" a="1"/>
  <c r="L24" i="2"/>
  <c r="L21" i="2" a="1"/>
  <c r="L21" i="2"/>
  <c r="L20" i="2" a="1"/>
  <c r="L20" i="2"/>
  <c r="L19" i="2" a="1"/>
  <c r="L19" i="2"/>
  <c r="L18" i="2" a="1"/>
  <c r="L18" i="2"/>
  <c r="L17" i="2" a="1"/>
  <c r="L17" i="2"/>
  <c r="L14" i="2" a="1"/>
  <c r="L14" i="2"/>
  <c r="L13" i="2" a="1"/>
  <c r="L13" i="2"/>
  <c r="L12" i="2" a="1"/>
  <c r="L12" i="2"/>
  <c r="L11" i="2" a="1"/>
  <c r="L11" i="2"/>
  <c r="L10" i="2" a="1"/>
  <c r="L10" i="2"/>
  <c r="L7" i="2" a="1"/>
  <c r="L7" i="2"/>
  <c r="L6" i="2" a="1"/>
  <c r="L6" i="2"/>
  <c r="L5" i="2" a="1"/>
  <c r="L5" i="2"/>
  <c r="L4" i="2" a="1"/>
  <c r="L4" i="2"/>
  <c r="L3" i="2" a="1"/>
  <c r="L3" i="2"/>
  <c r="L364" i="2" a="1"/>
  <c r="L364" i="2"/>
  <c r="L363" i="2" a="1"/>
  <c r="L363" i="2"/>
  <c r="L362" i="2" a="1"/>
  <c r="L362" i="2"/>
  <c r="L361" i="2" a="1"/>
  <c r="L361" i="2"/>
  <c r="L360" i="2" a="1"/>
  <c r="L360" i="2"/>
  <c r="L357" i="2" a="1"/>
  <c r="L357" i="2"/>
  <c r="L356" i="2" a="1"/>
  <c r="L356" i="2"/>
  <c r="L355" i="2" a="1"/>
  <c r="L355" i="2"/>
  <c r="L354" i="2" a="1"/>
  <c r="L354" i="2"/>
  <c r="L353" i="2" a="1"/>
  <c r="L353" i="2"/>
  <c r="L350" i="2" a="1"/>
  <c r="L350" i="2"/>
  <c r="L349" i="2" a="1"/>
  <c r="L349" i="2"/>
  <c r="L348" i="2" a="1"/>
  <c r="L348" i="2"/>
  <c r="L347" i="2" a="1"/>
  <c r="L347" i="2"/>
  <c r="L346" i="2" a="1"/>
  <c r="L346" i="2"/>
  <c r="L343" i="2" a="1"/>
  <c r="L343" i="2"/>
  <c r="L342" i="2" a="1"/>
  <c r="L342" i="2"/>
  <c r="L341" i="2" a="1"/>
  <c r="L341" i="2"/>
  <c r="L340" i="2" a="1"/>
  <c r="L340" i="2"/>
  <c r="L339" i="2" a="1"/>
  <c r="L339" i="2"/>
  <c r="L336" i="2" a="1"/>
  <c r="L336" i="2"/>
  <c r="L335" i="2" a="1"/>
  <c r="L335" i="2"/>
  <c r="L334" i="2" a="1"/>
  <c r="L334" i="2"/>
  <c r="L333" i="2" a="1"/>
  <c r="L333" i="2"/>
  <c r="L332" i="2" a="1"/>
  <c r="L332" i="2"/>
  <c r="L329" i="2" a="1"/>
  <c r="L329" i="2"/>
  <c r="L328" i="2" a="1"/>
  <c r="L328" i="2"/>
  <c r="L327" i="2" a="1"/>
  <c r="L327" i="2"/>
  <c r="L326" i="2" a="1"/>
  <c r="L326" i="2"/>
  <c r="L325" i="2" a="1"/>
  <c r="L325" i="2"/>
  <c r="L322" i="2" a="1"/>
  <c r="L322" i="2"/>
  <c r="L321" i="2" a="1"/>
  <c r="L321" i="2"/>
  <c r="L320" i="2" a="1"/>
  <c r="L320" i="2"/>
  <c r="L319" i="2" a="1"/>
  <c r="L319" i="2"/>
  <c r="L318" i="2" a="1"/>
  <c r="L318" i="2"/>
  <c r="L315" i="2" a="1"/>
  <c r="L315" i="2"/>
  <c r="L314" i="2" a="1"/>
  <c r="L314" i="2"/>
  <c r="L313" i="2" a="1"/>
  <c r="L313" i="2"/>
  <c r="L312" i="2" a="1"/>
  <c r="L312" i="2"/>
  <c r="L311" i="2" a="1"/>
  <c r="L311" i="2"/>
  <c r="L308" i="2" a="1"/>
  <c r="L308" i="2"/>
  <c r="L307" i="2" a="1"/>
  <c r="L307" i="2"/>
  <c r="L306" i="2" a="1"/>
  <c r="L306" i="2"/>
  <c r="L305" i="2" a="1"/>
  <c r="L305" i="2"/>
  <c r="L304" i="2" a="1"/>
  <c r="L304" i="2"/>
  <c r="L301" i="2" a="1"/>
  <c r="L301" i="2"/>
  <c r="L300" i="2" a="1"/>
  <c r="L300" i="2"/>
  <c r="L299" i="2" a="1"/>
  <c r="L299" i="2"/>
  <c r="L298" i="2" a="1"/>
  <c r="L298" i="2"/>
  <c r="L297" i="2" a="1"/>
  <c r="L297" i="2"/>
  <c r="L294" i="2" a="1"/>
  <c r="L294" i="2"/>
  <c r="L293" i="2" a="1"/>
  <c r="L293" i="2"/>
  <c r="L292" i="2" a="1"/>
  <c r="L292" i="2"/>
  <c r="L291" i="2" a="1"/>
  <c r="L291" i="2"/>
  <c r="L290" i="2" a="1"/>
  <c r="L290" i="2"/>
  <c r="L287" i="2" a="1"/>
  <c r="L287" i="2"/>
  <c r="L286" i="2" a="1"/>
  <c r="L286" i="2"/>
  <c r="L285" i="2" a="1"/>
  <c r="L285" i="2"/>
  <c r="L284" i="2" a="1"/>
  <c r="L284" i="2"/>
  <c r="L283" i="2" a="1"/>
  <c r="L283" i="2"/>
  <c r="L280" i="2" a="1"/>
  <c r="L280" i="2"/>
  <c r="L279" i="2" a="1"/>
  <c r="L279" i="2"/>
  <c r="L278" i="2" a="1"/>
  <c r="L278" i="2"/>
  <c r="L277" i="2" a="1"/>
  <c r="L277" i="2"/>
  <c r="L276" i="2" a="1"/>
  <c r="L276" i="2"/>
  <c r="L273" i="2" a="1"/>
  <c r="L273" i="2"/>
  <c r="L272" i="2" a="1"/>
  <c r="L272" i="2"/>
  <c r="L271" i="2" a="1"/>
  <c r="L271" i="2"/>
  <c r="L270" i="2" a="1"/>
  <c r="L270" i="2"/>
  <c r="L269" i="2" a="1"/>
  <c r="L269" i="2"/>
  <c r="L266" i="2" a="1"/>
  <c r="L266" i="2"/>
  <c r="L265" i="2" a="1"/>
  <c r="L265" i="2"/>
  <c r="L264" i="2" a="1"/>
  <c r="L264" i="2"/>
  <c r="L263" i="2" a="1"/>
  <c r="L263" i="2"/>
  <c r="L262" i="2" a="1"/>
  <c r="L262" i="2"/>
  <c r="L259" i="2" a="1"/>
  <c r="L259" i="2"/>
  <c r="L258" i="2" a="1"/>
  <c r="L258" i="2"/>
  <c r="L257" i="2" a="1"/>
  <c r="L257" i="2"/>
  <c r="L256" i="2" a="1"/>
  <c r="L256" i="2"/>
  <c r="L255" i="2" a="1"/>
  <c r="L255" i="2"/>
  <c r="L252" i="2" a="1"/>
  <c r="L252" i="2"/>
  <c r="L251" i="2" a="1"/>
  <c r="L251" i="2"/>
  <c r="L250" i="2" a="1"/>
  <c r="L250" i="2"/>
  <c r="L249" i="2" a="1"/>
  <c r="L249" i="2"/>
  <c r="L248" i="2" a="1"/>
  <c r="L248" i="2"/>
  <c r="L245" i="2" a="1"/>
  <c r="L245" i="2"/>
  <c r="L244" i="2" a="1"/>
  <c r="L244" i="2"/>
  <c r="L243" i="2" a="1"/>
  <c r="L243" i="2"/>
  <c r="L242" i="2" a="1"/>
  <c r="L242" i="2"/>
  <c r="L241" i="2" a="1"/>
  <c r="L241" i="2"/>
  <c r="L238" i="2" a="1"/>
  <c r="L238" i="2"/>
  <c r="L237" i="2" a="1"/>
  <c r="L237" i="2"/>
  <c r="L236" i="2" a="1"/>
  <c r="L236" i="2"/>
  <c r="L235" i="2" a="1"/>
  <c r="L235" i="2"/>
  <c r="L234" i="2" a="1"/>
  <c r="L234" i="2"/>
  <c r="L231" i="2" a="1"/>
  <c r="L231" i="2"/>
  <c r="L230" i="2" a="1"/>
  <c r="L230" i="2"/>
  <c r="L229" i="2" a="1"/>
  <c r="L229" i="2"/>
  <c r="L228" i="2" a="1"/>
  <c r="L228" i="2"/>
  <c r="L227" i="2" a="1"/>
  <c r="L227" i="2"/>
  <c r="L224" i="2" a="1"/>
  <c r="L224" i="2"/>
  <c r="L223" i="2" a="1"/>
  <c r="L223" i="2"/>
  <c r="L222" i="2" a="1"/>
  <c r="L222" i="2"/>
  <c r="L221" i="2" a="1"/>
  <c r="L221" i="2"/>
  <c r="L220" i="2" a="1"/>
  <c r="L220" i="2"/>
  <c r="L217" i="2" a="1"/>
  <c r="L217" i="2"/>
  <c r="L216" i="2" a="1"/>
  <c r="L216" i="2"/>
  <c r="L215" i="2" a="1"/>
  <c r="L215" i="2"/>
  <c r="L214" i="2" a="1"/>
  <c r="L214" i="2"/>
  <c r="L213" i="2" a="1"/>
  <c r="L213" i="2"/>
  <c r="L210" i="2" a="1"/>
  <c r="L210" i="2"/>
  <c r="L209" i="2" a="1"/>
  <c r="L209" i="2"/>
  <c r="L208" i="2" a="1"/>
  <c r="L208" i="2"/>
  <c r="L207" i="2" a="1"/>
  <c r="L207" i="2"/>
  <c r="L206" i="2" a="1"/>
  <c r="L206" i="2"/>
  <c r="L203" i="2" a="1"/>
  <c r="L203" i="2"/>
  <c r="L202" i="2" a="1"/>
  <c r="L202" i="2"/>
  <c r="L201" i="2" a="1"/>
  <c r="L201" i="2"/>
  <c r="L200" i="2" a="1"/>
  <c r="L200" i="2"/>
  <c r="L199" i="2" a="1"/>
  <c r="L199" i="2"/>
  <c r="L196" i="2" a="1"/>
  <c r="L196" i="2"/>
  <c r="L195" i="2" a="1"/>
  <c r="L195" i="2"/>
  <c r="L194" i="2" a="1"/>
  <c r="L194" i="2"/>
  <c r="L193" i="2" a="1"/>
  <c r="L193" i="2"/>
  <c r="L192" i="2" a="1"/>
  <c r="L192" i="2"/>
  <c r="L189" i="2" a="1"/>
  <c r="L189" i="2"/>
  <c r="L188" i="2" a="1"/>
  <c r="L188" i="2"/>
  <c r="L187" i="2" a="1"/>
  <c r="L187" i="2"/>
  <c r="L186" i="2" a="1"/>
  <c r="L186" i="2"/>
  <c r="L185" i="2" a="1"/>
  <c r="L185" i="2"/>
  <c r="L182" i="2" a="1"/>
  <c r="L182" i="2"/>
  <c r="L181" i="2" a="1"/>
  <c r="L181" i="2"/>
  <c r="L180" i="2" a="1"/>
  <c r="L180" i="2"/>
  <c r="L179" i="2" a="1"/>
  <c r="L179" i="2"/>
  <c r="L178" i="2" a="1"/>
  <c r="L178" i="2"/>
  <c r="L175" i="2" a="1"/>
  <c r="L175" i="2"/>
  <c r="L174" i="2" a="1"/>
  <c r="L174" i="2"/>
  <c r="L173" i="2" a="1"/>
  <c r="L173" i="2"/>
  <c r="L172" i="2" a="1"/>
  <c r="L172" i="2"/>
  <c r="L171" i="2" a="1"/>
  <c r="L171" i="2"/>
  <c r="L168" i="2" a="1"/>
  <c r="L168" i="2"/>
  <c r="L167" i="2" a="1"/>
  <c r="L167" i="2"/>
  <c r="L166" i="2" a="1"/>
  <c r="L166" i="2"/>
  <c r="L165" i="2" a="1"/>
  <c r="L165" i="2"/>
  <c r="L164" i="2" a="1"/>
  <c r="L164" i="2"/>
  <c r="L161" i="2" a="1"/>
  <c r="L161" i="2"/>
  <c r="L160" i="2" a="1"/>
  <c r="L160" i="2"/>
  <c r="L159" i="2" a="1"/>
  <c r="L159" i="2"/>
  <c r="L158" i="2" a="1"/>
  <c r="L158" i="2"/>
  <c r="L157" i="2" a="1"/>
  <c r="L157" i="2"/>
  <c r="L154" i="2" a="1"/>
  <c r="L154" i="2"/>
  <c r="L153" i="2" a="1"/>
  <c r="L153" i="2"/>
  <c r="L152" i="2" a="1"/>
  <c r="L152" i="2"/>
  <c r="L151" i="2" a="1"/>
  <c r="L151" i="2"/>
  <c r="L150" i="2" a="1"/>
  <c r="L150" i="2"/>
  <c r="L147" i="2" a="1"/>
  <c r="L147" i="2"/>
  <c r="L146" i="2" a="1"/>
  <c r="L146" i="2"/>
  <c r="L145" i="2" a="1"/>
  <c r="L145" i="2"/>
  <c r="L144" i="2" a="1"/>
  <c r="L144" i="2"/>
  <c r="L143" i="2" a="1"/>
  <c r="L143" i="2"/>
  <c r="L140" i="2" a="1"/>
  <c r="L140" i="2"/>
  <c r="L139" i="2" a="1"/>
  <c r="L139" i="2"/>
  <c r="L138" i="2" a="1"/>
  <c r="L138" i="2"/>
  <c r="L137" i="2" a="1"/>
  <c r="L137" i="2"/>
  <c r="L136" i="2" a="1"/>
  <c r="L136" i="2"/>
  <c r="L133" i="2" a="1"/>
  <c r="L133" i="2"/>
  <c r="L132" i="2" a="1"/>
  <c r="L132" i="2"/>
  <c r="L131" i="2" a="1"/>
  <c r="L131" i="2"/>
  <c r="L130" i="2" a="1"/>
  <c r="L130" i="2"/>
  <c r="L129" i="2" a="1"/>
  <c r="L129" i="2"/>
  <c r="L126" i="2" a="1"/>
  <c r="L126" i="2"/>
  <c r="L125" i="2" a="1"/>
  <c r="L125" i="2"/>
  <c r="L124" i="2" a="1"/>
  <c r="L124" i="2"/>
  <c r="L123" i="2" a="1"/>
  <c r="L123" i="2"/>
  <c r="L122" i="2" a="1"/>
  <c r="L122" i="2"/>
  <c r="L119" i="2" a="1"/>
  <c r="L119" i="2"/>
  <c r="L118" i="2" a="1"/>
  <c r="L118" i="2"/>
  <c r="L117" i="2" a="1"/>
  <c r="L117" i="2"/>
  <c r="L116" i="2" a="1"/>
  <c r="L116" i="2"/>
  <c r="L115" i="2" a="1"/>
  <c r="L115" i="2"/>
  <c r="L112" i="2" a="1"/>
  <c r="L112" i="2"/>
  <c r="L111" i="2" a="1"/>
  <c r="L111" i="2"/>
  <c r="L110" i="2" a="1"/>
  <c r="L110" i="2"/>
  <c r="L109" i="2" a="1"/>
  <c r="L109" i="2"/>
  <c r="L108" i="2" a="1"/>
  <c r="L108" i="2"/>
  <c r="L105" i="2" a="1"/>
  <c r="L105" i="2"/>
  <c r="L104" i="2" a="1"/>
  <c r="L104" i="2"/>
  <c r="L103" i="2" a="1"/>
  <c r="L103" i="2"/>
  <c r="L102" i="2" a="1"/>
  <c r="L102" i="2"/>
  <c r="L101" i="2" a="1"/>
  <c r="L101" i="2"/>
  <c r="L94" i="2" a="1"/>
  <c r="L94" i="2"/>
  <c r="L95" i="2" a="1"/>
  <c r="L95" i="2"/>
  <c r="L96" i="2" a="1"/>
  <c r="L96" i="2"/>
  <c r="L97" i="2" a="1"/>
  <c r="L97" i="2"/>
  <c r="L98" i="2" a="1"/>
  <c r="L98" i="2"/>
  <c r="L2" i="2"/>
  <c r="I2" i="3"/>
  <c r="I3" i="3"/>
  <c r="I4" i="3"/>
  <c r="I5" i="3"/>
  <c r="D337" i="2"/>
  <c r="G337" i="2"/>
  <c r="I337" i="2"/>
  <c r="K337" i="2"/>
  <c r="B40" i="1"/>
  <c r="C40" i="1"/>
  <c r="A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D2" i="2"/>
  <c r="G2" i="2"/>
  <c r="I2" i="2"/>
  <c r="M2" i="2" a="1"/>
  <c r="M2" i="2"/>
  <c r="J2" i="2"/>
  <c r="K2" i="2"/>
  <c r="G3" i="2"/>
  <c r="I3" i="2"/>
  <c r="M3" i="2" a="1"/>
  <c r="M3" i="2"/>
  <c r="J3" i="2"/>
  <c r="K3" i="2"/>
  <c r="G4" i="2"/>
  <c r="I4" i="2"/>
  <c r="M4" i="2" a="1"/>
  <c r="M4" i="2"/>
  <c r="J4" i="2"/>
  <c r="K4" i="2"/>
  <c r="G5" i="2"/>
  <c r="I5" i="2"/>
  <c r="M5" i="2" a="1"/>
  <c r="M5" i="2"/>
  <c r="J5" i="2"/>
  <c r="K5" i="2"/>
  <c r="G6" i="2"/>
  <c r="I6" i="2"/>
  <c r="M6" i="2" a="1"/>
  <c r="M6" i="2"/>
  <c r="J6" i="2"/>
  <c r="K6" i="2"/>
  <c r="G7" i="2"/>
  <c r="I7" i="2"/>
  <c r="M7" i="2" a="1"/>
  <c r="M7" i="2"/>
  <c r="J7" i="2"/>
  <c r="K7" i="2"/>
  <c r="D8" i="2"/>
  <c r="G8" i="2"/>
  <c r="I8" i="2"/>
  <c r="M8" i="2" a="1"/>
  <c r="M8" i="2"/>
  <c r="J8" i="2"/>
  <c r="K8" i="2"/>
  <c r="D9" i="2"/>
  <c r="G9" i="2"/>
  <c r="I9" i="2"/>
  <c r="M9" i="2" a="1"/>
  <c r="M9" i="2"/>
  <c r="J9" i="2"/>
  <c r="K9" i="2"/>
  <c r="D10" i="2"/>
  <c r="G10" i="2"/>
  <c r="I10" i="2"/>
  <c r="M10" i="2" a="1"/>
  <c r="M10" i="2"/>
  <c r="J10" i="2"/>
  <c r="K10" i="2"/>
  <c r="D11" i="2"/>
  <c r="G11" i="2"/>
  <c r="I11" i="2"/>
  <c r="M11" i="2" a="1"/>
  <c r="M11" i="2"/>
  <c r="J11" i="2"/>
  <c r="K11" i="2"/>
  <c r="D12" i="2"/>
  <c r="G12" i="2"/>
  <c r="I12" i="2"/>
  <c r="M12" i="2" a="1"/>
  <c r="M12" i="2"/>
  <c r="J12" i="2"/>
  <c r="K12" i="2"/>
  <c r="D13" i="2"/>
  <c r="G13" i="2"/>
  <c r="I13" i="2"/>
  <c r="M13" i="2" a="1"/>
  <c r="M13" i="2"/>
  <c r="J13" i="2"/>
  <c r="K13" i="2"/>
  <c r="D14" i="2"/>
  <c r="G14" i="2"/>
  <c r="I14" i="2"/>
  <c r="M14" i="2" a="1"/>
  <c r="M14" i="2"/>
  <c r="J14" i="2"/>
  <c r="K14" i="2"/>
  <c r="D15" i="2"/>
  <c r="G15" i="2"/>
  <c r="I15" i="2"/>
  <c r="M15" i="2" a="1"/>
  <c r="M15" i="2"/>
  <c r="J15" i="2"/>
  <c r="K15" i="2"/>
  <c r="D16" i="2"/>
  <c r="G16" i="2"/>
  <c r="I16" i="2"/>
  <c r="M16" i="2" a="1"/>
  <c r="M16" i="2"/>
  <c r="J16" i="2"/>
  <c r="K16" i="2"/>
  <c r="D17" i="2"/>
  <c r="G17" i="2"/>
  <c r="I17" i="2"/>
  <c r="M17" i="2" a="1"/>
  <c r="M17" i="2"/>
  <c r="J17" i="2"/>
  <c r="K17" i="2"/>
  <c r="D18" i="2"/>
  <c r="G18" i="2"/>
  <c r="I18" i="2"/>
  <c r="M18" i="2" a="1"/>
  <c r="M18" i="2"/>
  <c r="J18" i="2"/>
  <c r="K18" i="2"/>
  <c r="D19" i="2"/>
  <c r="G19" i="2"/>
  <c r="I19" i="2"/>
  <c r="M19" i="2" a="1"/>
  <c r="M19" i="2"/>
  <c r="J19" i="2"/>
  <c r="K19" i="2"/>
  <c r="D20" i="2"/>
  <c r="G20" i="2"/>
  <c r="I20" i="2"/>
  <c r="M20" i="2" a="1"/>
  <c r="M20" i="2"/>
  <c r="J20" i="2"/>
  <c r="K20" i="2"/>
  <c r="D21" i="2"/>
  <c r="G21" i="2"/>
  <c r="I21" i="2"/>
  <c r="M21" i="2" a="1"/>
  <c r="M21" i="2"/>
  <c r="J21" i="2"/>
  <c r="K21" i="2"/>
  <c r="D22" i="2"/>
  <c r="G22" i="2"/>
  <c r="I22" i="2"/>
  <c r="M22" i="2" a="1"/>
  <c r="M22" i="2"/>
  <c r="J22" i="2"/>
  <c r="K22" i="2"/>
  <c r="D23" i="2"/>
  <c r="G23" i="2"/>
  <c r="I23" i="2"/>
  <c r="M23" i="2" a="1"/>
  <c r="M23" i="2"/>
  <c r="J23" i="2"/>
  <c r="K23" i="2"/>
  <c r="D24" i="2"/>
  <c r="G24" i="2"/>
  <c r="I24" i="2"/>
  <c r="M24" i="2" a="1"/>
  <c r="M24" i="2"/>
  <c r="J24" i="2"/>
  <c r="K24" i="2"/>
  <c r="D25" i="2"/>
  <c r="G25" i="2"/>
  <c r="I25" i="2"/>
  <c r="M25" i="2" a="1"/>
  <c r="M25" i="2"/>
  <c r="J25" i="2"/>
  <c r="K25" i="2"/>
  <c r="D26" i="2"/>
  <c r="G26" i="2"/>
  <c r="I26" i="2"/>
  <c r="M26" i="2" a="1"/>
  <c r="M26" i="2"/>
  <c r="J26" i="2"/>
  <c r="K26" i="2"/>
  <c r="D27" i="2"/>
  <c r="G27" i="2"/>
  <c r="I27" i="2"/>
  <c r="M27" i="2" a="1"/>
  <c r="M27" i="2"/>
  <c r="J27" i="2"/>
  <c r="K27" i="2"/>
  <c r="D28" i="2"/>
  <c r="G28" i="2"/>
  <c r="I28" i="2"/>
  <c r="M28" i="2" a="1"/>
  <c r="M28" i="2"/>
  <c r="J28" i="2"/>
  <c r="K28" i="2"/>
  <c r="D29" i="2"/>
  <c r="G29" i="2"/>
  <c r="I29" i="2"/>
  <c r="M29" i="2" a="1"/>
  <c r="M29" i="2"/>
  <c r="J29" i="2"/>
  <c r="K29" i="2"/>
  <c r="D30" i="2"/>
  <c r="G30" i="2"/>
  <c r="I30" i="2"/>
  <c r="M30" i="2" a="1"/>
  <c r="M30" i="2"/>
  <c r="J30" i="2"/>
  <c r="K30" i="2"/>
  <c r="D31" i="2"/>
  <c r="G31" i="2"/>
  <c r="I31" i="2"/>
  <c r="M31" i="2" a="1"/>
  <c r="M31" i="2"/>
  <c r="J31" i="2"/>
  <c r="K31" i="2"/>
  <c r="D32" i="2"/>
  <c r="G32" i="2"/>
  <c r="I32" i="2"/>
  <c r="M32" i="2" a="1"/>
  <c r="M32" i="2"/>
  <c r="J32" i="2"/>
  <c r="K32" i="2"/>
  <c r="D33" i="2"/>
  <c r="G33" i="2"/>
  <c r="I33" i="2"/>
  <c r="M33" i="2" a="1"/>
  <c r="M33" i="2"/>
  <c r="J33" i="2"/>
  <c r="K33" i="2"/>
  <c r="D34" i="2"/>
  <c r="G34" i="2"/>
  <c r="I34" i="2"/>
  <c r="M34" i="2" a="1"/>
  <c r="M34" i="2"/>
  <c r="J34" i="2"/>
  <c r="K34" i="2"/>
  <c r="D35" i="2"/>
  <c r="G35" i="2"/>
  <c r="I35" i="2"/>
  <c r="M35" i="2" a="1"/>
  <c r="M35" i="2"/>
  <c r="J35" i="2"/>
  <c r="K35" i="2"/>
  <c r="D36" i="2"/>
  <c r="G36" i="2"/>
  <c r="I36" i="2"/>
  <c r="M36" i="2" a="1"/>
  <c r="M36" i="2"/>
  <c r="J36" i="2"/>
  <c r="K36" i="2"/>
  <c r="D37" i="2"/>
  <c r="G37" i="2"/>
  <c r="I37" i="2"/>
  <c r="M37" i="2" a="1"/>
  <c r="M37" i="2"/>
  <c r="J37" i="2"/>
  <c r="K37" i="2"/>
  <c r="D38" i="2"/>
  <c r="G38" i="2"/>
  <c r="I38" i="2"/>
  <c r="M38" i="2" a="1"/>
  <c r="M38" i="2"/>
  <c r="J38" i="2"/>
  <c r="K38" i="2"/>
  <c r="D39" i="2"/>
  <c r="G39" i="2"/>
  <c r="I39" i="2"/>
  <c r="M39" i="2" a="1"/>
  <c r="M39" i="2"/>
  <c r="J39" i="2"/>
  <c r="K39" i="2"/>
  <c r="D40" i="2"/>
  <c r="G40" i="2"/>
  <c r="I40" i="2"/>
  <c r="M40" i="2" a="1"/>
  <c r="M40" i="2"/>
  <c r="J40" i="2"/>
  <c r="K40" i="2"/>
  <c r="D41" i="2"/>
  <c r="G41" i="2"/>
  <c r="I41" i="2"/>
  <c r="M41" i="2" a="1"/>
  <c r="M41" i="2"/>
  <c r="J41" i="2"/>
  <c r="K41" i="2"/>
  <c r="D42" i="2"/>
  <c r="G42" i="2"/>
  <c r="I42" i="2"/>
  <c r="M42" i="2" a="1"/>
  <c r="M42" i="2"/>
  <c r="J42" i="2"/>
  <c r="K42" i="2"/>
  <c r="D43" i="2"/>
  <c r="G43" i="2"/>
  <c r="I43" i="2"/>
  <c r="M43" i="2" a="1"/>
  <c r="M43" i="2"/>
  <c r="J43" i="2"/>
  <c r="K43" i="2"/>
  <c r="D44" i="2"/>
  <c r="G44" i="2"/>
  <c r="I44" i="2"/>
  <c r="M44" i="2" a="1"/>
  <c r="M44" i="2"/>
  <c r="J44" i="2"/>
  <c r="K44" i="2"/>
  <c r="D45" i="2"/>
  <c r="G45" i="2"/>
  <c r="I45" i="2"/>
  <c r="M45" i="2" a="1"/>
  <c r="M45" i="2"/>
  <c r="J45" i="2"/>
  <c r="K45" i="2"/>
  <c r="D46" i="2"/>
  <c r="G46" i="2"/>
  <c r="I46" i="2"/>
  <c r="M46" i="2" a="1"/>
  <c r="M46" i="2"/>
  <c r="J46" i="2"/>
  <c r="K46" i="2"/>
  <c r="D47" i="2"/>
  <c r="G47" i="2"/>
  <c r="I47" i="2"/>
  <c r="M47" i="2" a="1"/>
  <c r="M47" i="2"/>
  <c r="J47" i="2"/>
  <c r="K47" i="2"/>
  <c r="D48" i="2"/>
  <c r="G48" i="2"/>
  <c r="I48" i="2"/>
  <c r="M48" i="2" a="1"/>
  <c r="M48" i="2"/>
  <c r="J48" i="2"/>
  <c r="K48" i="2"/>
  <c r="D49" i="2"/>
  <c r="G49" i="2"/>
  <c r="I49" i="2"/>
  <c r="M49" i="2" a="1"/>
  <c r="M49" i="2"/>
  <c r="J49" i="2"/>
  <c r="K49" i="2"/>
  <c r="D50" i="2"/>
  <c r="G50" i="2"/>
  <c r="I50" i="2"/>
  <c r="M50" i="2" a="1"/>
  <c r="M50" i="2"/>
  <c r="J50" i="2"/>
  <c r="K50" i="2"/>
  <c r="D51" i="2"/>
  <c r="G51" i="2"/>
  <c r="I51" i="2"/>
  <c r="M51" i="2" a="1"/>
  <c r="M51" i="2"/>
  <c r="J51" i="2"/>
  <c r="K51" i="2"/>
  <c r="D52" i="2"/>
  <c r="G52" i="2"/>
  <c r="I52" i="2"/>
  <c r="M52" i="2" a="1"/>
  <c r="M52" i="2"/>
  <c r="J52" i="2"/>
  <c r="K52" i="2"/>
  <c r="D53" i="2"/>
  <c r="G53" i="2"/>
  <c r="I53" i="2"/>
  <c r="M53" i="2" a="1"/>
  <c r="M53" i="2"/>
  <c r="J53" i="2"/>
  <c r="K53" i="2"/>
  <c r="D54" i="2"/>
  <c r="G54" i="2"/>
  <c r="I54" i="2"/>
  <c r="M54" i="2" a="1"/>
  <c r="M54" i="2"/>
  <c r="J54" i="2"/>
  <c r="K54" i="2"/>
  <c r="D55" i="2"/>
  <c r="G55" i="2"/>
  <c r="I55" i="2"/>
  <c r="M55" i="2" a="1"/>
  <c r="M55" i="2"/>
  <c r="J55" i="2"/>
  <c r="K55" i="2"/>
  <c r="D56" i="2"/>
  <c r="G56" i="2"/>
  <c r="I56" i="2"/>
  <c r="M56" i="2" a="1"/>
  <c r="M56" i="2"/>
  <c r="J56" i="2"/>
  <c r="K56" i="2"/>
  <c r="D57" i="2"/>
  <c r="G57" i="2"/>
  <c r="I57" i="2"/>
  <c r="M57" i="2" a="1"/>
  <c r="M57" i="2"/>
  <c r="J57" i="2"/>
  <c r="K57" i="2"/>
  <c r="D58" i="2"/>
  <c r="G58" i="2"/>
  <c r="I58" i="2"/>
  <c r="M58" i="2" a="1"/>
  <c r="M58" i="2"/>
  <c r="J58" i="2"/>
  <c r="K58" i="2"/>
  <c r="D59" i="2"/>
  <c r="G59" i="2"/>
  <c r="I59" i="2"/>
  <c r="M59" i="2" a="1"/>
  <c r="M59" i="2"/>
  <c r="J59" i="2"/>
  <c r="K59" i="2"/>
  <c r="D60" i="2"/>
  <c r="G60" i="2"/>
  <c r="I60" i="2"/>
  <c r="M60" i="2" a="1"/>
  <c r="M60" i="2"/>
  <c r="J60" i="2"/>
  <c r="K60" i="2"/>
  <c r="D61" i="2"/>
  <c r="G61" i="2"/>
  <c r="I61" i="2"/>
  <c r="M61" i="2" a="1"/>
  <c r="M61" i="2"/>
  <c r="J61" i="2"/>
  <c r="K61" i="2"/>
  <c r="D62" i="2"/>
  <c r="G62" i="2"/>
  <c r="I62" i="2"/>
  <c r="M62" i="2" a="1"/>
  <c r="M62" i="2"/>
  <c r="J62" i="2"/>
  <c r="K62" i="2"/>
  <c r="D63" i="2"/>
  <c r="G63" i="2"/>
  <c r="I63" i="2"/>
  <c r="M63" i="2" a="1"/>
  <c r="M63" i="2"/>
  <c r="J63" i="2"/>
  <c r="K63" i="2"/>
  <c r="D64" i="2"/>
  <c r="G64" i="2"/>
  <c r="I64" i="2"/>
  <c r="M64" i="2" a="1"/>
  <c r="M64" i="2"/>
  <c r="J64" i="2"/>
  <c r="K64" i="2"/>
  <c r="D65" i="2"/>
  <c r="G65" i="2"/>
  <c r="I65" i="2"/>
  <c r="M65" i="2" a="1"/>
  <c r="M65" i="2"/>
  <c r="J65" i="2"/>
  <c r="K65" i="2"/>
  <c r="D66" i="2"/>
  <c r="G66" i="2"/>
  <c r="I66" i="2"/>
  <c r="M66" i="2" a="1"/>
  <c r="M66" i="2"/>
  <c r="J66" i="2"/>
  <c r="K66" i="2"/>
  <c r="D67" i="2"/>
  <c r="G67" i="2"/>
  <c r="I67" i="2"/>
  <c r="M67" i="2" a="1"/>
  <c r="M67" i="2"/>
  <c r="J67" i="2"/>
  <c r="K67" i="2"/>
  <c r="D68" i="2"/>
  <c r="G68" i="2"/>
  <c r="I68" i="2"/>
  <c r="M68" i="2" a="1"/>
  <c r="M68" i="2"/>
  <c r="J68" i="2"/>
  <c r="K68" i="2"/>
  <c r="D69" i="2"/>
  <c r="G69" i="2"/>
  <c r="I69" i="2"/>
  <c r="M69" i="2" a="1"/>
  <c r="M69" i="2"/>
  <c r="J69" i="2"/>
  <c r="K69" i="2"/>
  <c r="D70" i="2"/>
  <c r="G70" i="2"/>
  <c r="I70" i="2"/>
  <c r="M70" i="2" a="1"/>
  <c r="M70" i="2"/>
  <c r="J70" i="2"/>
  <c r="K70" i="2"/>
  <c r="D71" i="2"/>
  <c r="G71" i="2"/>
  <c r="I71" i="2"/>
  <c r="M71" i="2" a="1"/>
  <c r="M71" i="2"/>
  <c r="J71" i="2"/>
  <c r="K71" i="2"/>
  <c r="D72" i="2"/>
  <c r="G72" i="2"/>
  <c r="I72" i="2"/>
  <c r="M72" i="2" a="1"/>
  <c r="M72" i="2"/>
  <c r="J72" i="2"/>
  <c r="K72" i="2"/>
  <c r="D73" i="2"/>
  <c r="G73" i="2"/>
  <c r="I73" i="2"/>
  <c r="M73" i="2" a="1"/>
  <c r="M73" i="2"/>
  <c r="J73" i="2"/>
  <c r="K73" i="2"/>
  <c r="D74" i="2"/>
  <c r="G74" i="2"/>
  <c r="I74" i="2"/>
  <c r="M74" i="2" a="1"/>
  <c r="M74" i="2"/>
  <c r="J74" i="2"/>
  <c r="K74" i="2"/>
  <c r="D75" i="2"/>
  <c r="G75" i="2"/>
  <c r="I75" i="2"/>
  <c r="M75" i="2" a="1"/>
  <c r="M75" i="2"/>
  <c r="J75" i="2"/>
  <c r="K75" i="2"/>
  <c r="D76" i="2"/>
  <c r="G76" i="2"/>
  <c r="I76" i="2"/>
  <c r="M76" i="2" a="1"/>
  <c r="M76" i="2"/>
  <c r="J76" i="2"/>
  <c r="K76" i="2"/>
  <c r="D77" i="2"/>
  <c r="G77" i="2"/>
  <c r="I77" i="2"/>
  <c r="M77" i="2" a="1"/>
  <c r="M77" i="2"/>
  <c r="J77" i="2"/>
  <c r="K77" i="2"/>
  <c r="D78" i="2"/>
  <c r="G78" i="2"/>
  <c r="I78" i="2"/>
  <c r="M78" i="2" a="1"/>
  <c r="M78" i="2"/>
  <c r="J78" i="2"/>
  <c r="K78" i="2"/>
  <c r="D79" i="2"/>
  <c r="G79" i="2"/>
  <c r="I79" i="2"/>
  <c r="M79" i="2" a="1"/>
  <c r="M79" i="2"/>
  <c r="J79" i="2"/>
  <c r="K79" i="2"/>
  <c r="D80" i="2"/>
  <c r="G80" i="2"/>
  <c r="I80" i="2"/>
  <c r="M80" i="2" a="1"/>
  <c r="M80" i="2"/>
  <c r="J80" i="2"/>
  <c r="K80" i="2"/>
  <c r="D81" i="2"/>
  <c r="G81" i="2"/>
  <c r="I81" i="2"/>
  <c r="M81" i="2" a="1"/>
  <c r="M81" i="2"/>
  <c r="J81" i="2"/>
  <c r="K81" i="2"/>
  <c r="D82" i="2"/>
  <c r="G82" i="2"/>
  <c r="I82" i="2"/>
  <c r="M82" i="2" a="1"/>
  <c r="M82" i="2"/>
  <c r="J82" i="2"/>
  <c r="K82" i="2"/>
  <c r="D83" i="2"/>
  <c r="G83" i="2"/>
  <c r="I83" i="2"/>
  <c r="M83" i="2" a="1"/>
  <c r="M83" i="2"/>
  <c r="J83" i="2"/>
  <c r="K83" i="2"/>
  <c r="D84" i="2"/>
  <c r="G84" i="2"/>
  <c r="I84" i="2"/>
  <c r="M84" i="2" a="1"/>
  <c r="M84" i="2"/>
  <c r="J84" i="2"/>
  <c r="K84" i="2"/>
  <c r="D85" i="2"/>
  <c r="G85" i="2"/>
  <c r="I85" i="2"/>
  <c r="M85" i="2" a="1"/>
  <c r="M85" i="2"/>
  <c r="J85" i="2"/>
  <c r="K85" i="2"/>
  <c r="D86" i="2"/>
  <c r="G86" i="2"/>
  <c r="I86" i="2"/>
  <c r="M86" i="2" a="1"/>
  <c r="M86" i="2"/>
  <c r="J86" i="2"/>
  <c r="K86" i="2"/>
  <c r="D87" i="2"/>
  <c r="G87" i="2"/>
  <c r="I87" i="2"/>
  <c r="M87" i="2" a="1"/>
  <c r="M87" i="2"/>
  <c r="J87" i="2"/>
  <c r="K87" i="2"/>
  <c r="D88" i="2"/>
  <c r="G88" i="2"/>
  <c r="I88" i="2"/>
  <c r="M88" i="2" a="1"/>
  <c r="M88" i="2"/>
  <c r="J88" i="2"/>
  <c r="K88" i="2"/>
  <c r="D89" i="2"/>
  <c r="G89" i="2"/>
  <c r="I89" i="2"/>
  <c r="M89" i="2" a="1"/>
  <c r="M89" i="2"/>
  <c r="J89" i="2"/>
  <c r="K89" i="2"/>
  <c r="D90" i="2"/>
  <c r="G90" i="2"/>
  <c r="I90" i="2"/>
  <c r="M90" i="2" a="1"/>
  <c r="M90" i="2"/>
  <c r="J90" i="2"/>
  <c r="K90" i="2"/>
  <c r="D91" i="2"/>
  <c r="G91" i="2"/>
  <c r="I91" i="2"/>
  <c r="M91" i="2" a="1"/>
  <c r="M91" i="2"/>
  <c r="J91" i="2"/>
  <c r="K91" i="2"/>
  <c r="D92" i="2"/>
  <c r="G92" i="2"/>
  <c r="I92" i="2"/>
  <c r="M92" i="2" a="1"/>
  <c r="M92" i="2"/>
  <c r="J92" i="2"/>
  <c r="K92" i="2"/>
  <c r="D93" i="2"/>
  <c r="G93" i="2"/>
  <c r="I93" i="2"/>
  <c r="M93" i="2" a="1"/>
  <c r="M93" i="2"/>
  <c r="J93" i="2"/>
  <c r="K93" i="2"/>
  <c r="D94" i="2"/>
  <c r="G94" i="2"/>
  <c r="I94" i="2"/>
  <c r="M94" i="2" a="1"/>
  <c r="M94" i="2"/>
  <c r="J94" i="2"/>
  <c r="K94" i="2"/>
  <c r="D95" i="2"/>
  <c r="G95" i="2"/>
  <c r="I95" i="2"/>
  <c r="M95" i="2" a="1"/>
  <c r="M95" i="2"/>
  <c r="J95" i="2"/>
  <c r="K95" i="2"/>
  <c r="D96" i="2"/>
  <c r="G96" i="2"/>
  <c r="I96" i="2"/>
  <c r="M96" i="2" a="1"/>
  <c r="M96" i="2"/>
  <c r="J96" i="2"/>
  <c r="K96" i="2"/>
  <c r="D97" i="2"/>
  <c r="G97" i="2"/>
  <c r="I97" i="2"/>
  <c r="M97" i="2" a="1"/>
  <c r="M97" i="2"/>
  <c r="J97" i="2"/>
  <c r="K97" i="2"/>
  <c r="D98" i="2"/>
  <c r="G98" i="2"/>
  <c r="I98" i="2"/>
  <c r="M98" i="2" a="1"/>
  <c r="M98" i="2"/>
  <c r="J98" i="2"/>
  <c r="K98" i="2"/>
  <c r="D99" i="2"/>
  <c r="G99" i="2"/>
  <c r="I99" i="2"/>
  <c r="M99" i="2" a="1"/>
  <c r="M99" i="2"/>
  <c r="J99" i="2"/>
  <c r="K99" i="2"/>
  <c r="D100" i="2"/>
  <c r="G100" i="2"/>
  <c r="I100" i="2"/>
  <c r="M100" i="2" a="1"/>
  <c r="M100" i="2"/>
  <c r="J100" i="2"/>
  <c r="K100" i="2"/>
  <c r="D101" i="2"/>
  <c r="G101" i="2"/>
  <c r="I101" i="2"/>
  <c r="M101" i="2" a="1"/>
  <c r="M101" i="2"/>
  <c r="J101" i="2"/>
  <c r="K101" i="2"/>
  <c r="D102" i="2"/>
  <c r="G102" i="2"/>
  <c r="I102" i="2"/>
  <c r="M102" i="2" a="1"/>
  <c r="M102" i="2"/>
  <c r="J102" i="2"/>
  <c r="K102" i="2"/>
  <c r="D103" i="2"/>
  <c r="G103" i="2"/>
  <c r="I103" i="2"/>
  <c r="M103" i="2" a="1"/>
  <c r="M103" i="2"/>
  <c r="J103" i="2"/>
  <c r="K103" i="2"/>
  <c r="D104" i="2"/>
  <c r="G104" i="2"/>
  <c r="I104" i="2"/>
  <c r="M104" i="2" a="1"/>
  <c r="M104" i="2"/>
  <c r="J104" i="2"/>
  <c r="K104" i="2"/>
  <c r="D105" i="2"/>
  <c r="G105" i="2"/>
  <c r="I105" i="2"/>
  <c r="M105" i="2" a="1"/>
  <c r="M105" i="2"/>
  <c r="J105" i="2"/>
  <c r="K105" i="2"/>
  <c r="D106" i="2"/>
  <c r="G106" i="2"/>
  <c r="I106" i="2"/>
  <c r="M106" i="2" a="1"/>
  <c r="M106" i="2"/>
  <c r="J106" i="2"/>
  <c r="K106" i="2"/>
  <c r="D107" i="2"/>
  <c r="G107" i="2"/>
  <c r="I107" i="2"/>
  <c r="M107" i="2" a="1"/>
  <c r="M107" i="2"/>
  <c r="J107" i="2"/>
  <c r="K107" i="2"/>
  <c r="D108" i="2"/>
  <c r="G108" i="2"/>
  <c r="I108" i="2"/>
  <c r="M108" i="2" a="1"/>
  <c r="M108" i="2"/>
  <c r="J108" i="2"/>
  <c r="K108" i="2"/>
  <c r="D109" i="2"/>
  <c r="G109" i="2"/>
  <c r="I109" i="2"/>
  <c r="M109" i="2" a="1"/>
  <c r="M109" i="2"/>
  <c r="J109" i="2"/>
  <c r="K109" i="2"/>
  <c r="D110" i="2"/>
  <c r="G110" i="2"/>
  <c r="I110" i="2"/>
  <c r="M110" i="2" a="1"/>
  <c r="M110" i="2"/>
  <c r="J110" i="2"/>
  <c r="K110" i="2"/>
  <c r="D111" i="2"/>
  <c r="G111" i="2"/>
  <c r="I111" i="2"/>
  <c r="M111" i="2" a="1"/>
  <c r="M111" i="2"/>
  <c r="J111" i="2"/>
  <c r="K111" i="2"/>
  <c r="D112" i="2"/>
  <c r="G112" i="2"/>
  <c r="I112" i="2"/>
  <c r="M112" i="2" a="1"/>
  <c r="M112" i="2"/>
  <c r="J112" i="2"/>
  <c r="K112" i="2"/>
  <c r="D113" i="2"/>
  <c r="G113" i="2"/>
  <c r="I113" i="2"/>
  <c r="M113" i="2" a="1"/>
  <c r="M113" i="2"/>
  <c r="J113" i="2"/>
  <c r="K113" i="2"/>
  <c r="D114" i="2"/>
  <c r="G114" i="2"/>
  <c r="I114" i="2"/>
  <c r="M114" i="2" a="1"/>
  <c r="M114" i="2"/>
  <c r="J114" i="2"/>
  <c r="K114" i="2"/>
  <c r="D115" i="2"/>
  <c r="G115" i="2"/>
  <c r="I115" i="2"/>
  <c r="M115" i="2" a="1"/>
  <c r="M115" i="2"/>
  <c r="J115" i="2"/>
  <c r="K115" i="2"/>
  <c r="D116" i="2"/>
  <c r="G116" i="2"/>
  <c r="I116" i="2"/>
  <c r="M116" i="2" a="1"/>
  <c r="M116" i="2"/>
  <c r="J116" i="2"/>
  <c r="K116" i="2"/>
  <c r="D117" i="2"/>
  <c r="G117" i="2"/>
  <c r="I117" i="2"/>
  <c r="M117" i="2" a="1"/>
  <c r="M117" i="2"/>
  <c r="J117" i="2"/>
  <c r="K117" i="2"/>
  <c r="D118" i="2"/>
  <c r="G118" i="2"/>
  <c r="I118" i="2"/>
  <c r="M118" i="2" a="1"/>
  <c r="M118" i="2"/>
  <c r="J118" i="2"/>
  <c r="K118" i="2"/>
  <c r="D119" i="2"/>
  <c r="G119" i="2"/>
  <c r="I119" i="2"/>
  <c r="M119" i="2" a="1"/>
  <c r="M119" i="2"/>
  <c r="J119" i="2"/>
  <c r="K119" i="2"/>
  <c r="D120" i="2"/>
  <c r="G120" i="2"/>
  <c r="I120" i="2"/>
  <c r="M120" i="2" a="1"/>
  <c r="M120" i="2"/>
  <c r="J120" i="2"/>
  <c r="K120" i="2"/>
  <c r="D121" i="2"/>
  <c r="G121" i="2"/>
  <c r="I121" i="2"/>
  <c r="M121" i="2" a="1"/>
  <c r="M121" i="2"/>
  <c r="J121" i="2"/>
  <c r="K121" i="2"/>
  <c r="D122" i="2"/>
  <c r="G122" i="2"/>
  <c r="I122" i="2"/>
  <c r="M122" i="2" a="1"/>
  <c r="M122" i="2"/>
  <c r="J122" i="2"/>
  <c r="K122" i="2"/>
  <c r="G123" i="2"/>
  <c r="I123" i="2"/>
  <c r="M123" i="2" a="1"/>
  <c r="M123" i="2"/>
  <c r="J123" i="2"/>
  <c r="K123" i="2"/>
  <c r="D124" i="2"/>
  <c r="G124" i="2"/>
  <c r="I124" i="2"/>
  <c r="M124" i="2" a="1"/>
  <c r="M124" i="2"/>
  <c r="J124" i="2"/>
  <c r="K124" i="2"/>
  <c r="D125" i="2"/>
  <c r="G125" i="2"/>
  <c r="I125" i="2"/>
  <c r="M125" i="2" a="1"/>
  <c r="M125" i="2"/>
  <c r="J125" i="2"/>
  <c r="K125" i="2"/>
  <c r="D126" i="2"/>
  <c r="G126" i="2"/>
  <c r="I126" i="2"/>
  <c r="M126" i="2" a="1"/>
  <c r="M126" i="2"/>
  <c r="J126" i="2"/>
  <c r="K126" i="2"/>
  <c r="D127" i="2"/>
  <c r="G127" i="2"/>
  <c r="I127" i="2"/>
  <c r="M127" i="2" a="1"/>
  <c r="M127" i="2"/>
  <c r="J127" i="2"/>
  <c r="K127" i="2"/>
  <c r="D128" i="2"/>
  <c r="G128" i="2"/>
  <c r="I128" i="2"/>
  <c r="M128" i="2" a="1"/>
  <c r="M128" i="2"/>
  <c r="J128" i="2"/>
  <c r="K128" i="2"/>
  <c r="D129" i="2"/>
  <c r="G129" i="2"/>
  <c r="I129" i="2"/>
  <c r="M129" i="2" a="1"/>
  <c r="M129" i="2"/>
  <c r="J129" i="2"/>
  <c r="K129" i="2"/>
  <c r="D130" i="2"/>
  <c r="G130" i="2"/>
  <c r="I130" i="2"/>
  <c r="M130" i="2" a="1"/>
  <c r="M130" i="2"/>
  <c r="J130" i="2"/>
  <c r="K130" i="2"/>
  <c r="D131" i="2"/>
  <c r="G131" i="2"/>
  <c r="I131" i="2"/>
  <c r="M131" i="2" a="1"/>
  <c r="M131" i="2"/>
  <c r="J131" i="2"/>
  <c r="K131" i="2"/>
  <c r="D132" i="2"/>
  <c r="G132" i="2"/>
  <c r="I132" i="2"/>
  <c r="M132" i="2" a="1"/>
  <c r="M132" i="2"/>
  <c r="J132" i="2"/>
  <c r="K132" i="2"/>
  <c r="D133" i="2"/>
  <c r="G133" i="2"/>
  <c r="I133" i="2"/>
  <c r="M133" i="2" a="1"/>
  <c r="M133" i="2"/>
  <c r="J133" i="2"/>
  <c r="K133" i="2"/>
  <c r="D134" i="2"/>
  <c r="G134" i="2"/>
  <c r="I134" i="2"/>
  <c r="M134" i="2" a="1"/>
  <c r="M134" i="2"/>
  <c r="J134" i="2"/>
  <c r="K134" i="2"/>
  <c r="D135" i="2"/>
  <c r="G135" i="2"/>
  <c r="I135" i="2"/>
  <c r="M135" i="2" a="1"/>
  <c r="M135" i="2"/>
  <c r="J135" i="2"/>
  <c r="K135" i="2"/>
  <c r="D136" i="2"/>
  <c r="G136" i="2"/>
  <c r="I136" i="2"/>
  <c r="M136" i="2" a="1"/>
  <c r="M136" i="2"/>
  <c r="J136" i="2"/>
  <c r="K136" i="2"/>
  <c r="D137" i="2"/>
  <c r="G137" i="2"/>
  <c r="I137" i="2"/>
  <c r="M137" i="2" a="1"/>
  <c r="M137" i="2"/>
  <c r="J137" i="2"/>
  <c r="K137" i="2"/>
  <c r="D138" i="2"/>
  <c r="G138" i="2"/>
  <c r="I138" i="2"/>
  <c r="M138" i="2" a="1"/>
  <c r="M138" i="2"/>
  <c r="J138" i="2"/>
  <c r="K138" i="2"/>
  <c r="D139" i="2"/>
  <c r="G139" i="2"/>
  <c r="I139" i="2"/>
  <c r="M139" i="2" a="1"/>
  <c r="M139" i="2"/>
  <c r="J139" i="2"/>
  <c r="K139" i="2"/>
  <c r="D140" i="2"/>
  <c r="G140" i="2"/>
  <c r="I140" i="2"/>
  <c r="M140" i="2" a="1"/>
  <c r="M140" i="2"/>
  <c r="J140" i="2"/>
  <c r="K140" i="2"/>
  <c r="D141" i="2"/>
  <c r="G141" i="2"/>
  <c r="I141" i="2"/>
  <c r="M141" i="2" a="1"/>
  <c r="M141" i="2"/>
  <c r="J141" i="2"/>
  <c r="K141" i="2"/>
  <c r="D142" i="2"/>
  <c r="G142" i="2"/>
  <c r="I142" i="2"/>
  <c r="M142" i="2" a="1"/>
  <c r="M142" i="2"/>
  <c r="J142" i="2"/>
  <c r="K142" i="2"/>
  <c r="D143" i="2"/>
  <c r="G143" i="2"/>
  <c r="I143" i="2"/>
  <c r="M143" i="2" a="1"/>
  <c r="M143" i="2"/>
  <c r="J143" i="2"/>
  <c r="K143" i="2"/>
  <c r="D144" i="2"/>
  <c r="G144" i="2"/>
  <c r="I144" i="2"/>
  <c r="M144" i="2" a="1"/>
  <c r="M144" i="2"/>
  <c r="J144" i="2"/>
  <c r="K144" i="2"/>
  <c r="D145" i="2"/>
  <c r="G145" i="2"/>
  <c r="I145" i="2"/>
  <c r="M145" i="2" a="1"/>
  <c r="M145" i="2"/>
  <c r="J145" i="2"/>
  <c r="K145" i="2"/>
  <c r="D146" i="2"/>
  <c r="G146" i="2"/>
  <c r="I146" i="2"/>
  <c r="M146" i="2" a="1"/>
  <c r="M146" i="2"/>
  <c r="J146" i="2"/>
  <c r="K146" i="2"/>
  <c r="D147" i="2"/>
  <c r="G147" i="2"/>
  <c r="I147" i="2"/>
  <c r="M147" i="2" a="1"/>
  <c r="M147" i="2"/>
  <c r="J147" i="2"/>
  <c r="K147" i="2"/>
  <c r="D148" i="2"/>
  <c r="G148" i="2"/>
  <c r="I148" i="2"/>
  <c r="M148" i="2" a="1"/>
  <c r="M148" i="2"/>
  <c r="J148" i="2"/>
  <c r="K148" i="2"/>
  <c r="D149" i="2"/>
  <c r="G149" i="2"/>
  <c r="I149" i="2"/>
  <c r="M149" i="2" a="1"/>
  <c r="M149" i="2"/>
  <c r="J149" i="2"/>
  <c r="K149" i="2"/>
  <c r="D150" i="2"/>
  <c r="G150" i="2"/>
  <c r="I150" i="2"/>
  <c r="M150" i="2" a="1"/>
  <c r="M150" i="2"/>
  <c r="J150" i="2"/>
  <c r="K150" i="2"/>
  <c r="D151" i="2"/>
  <c r="G151" i="2"/>
  <c r="I151" i="2"/>
  <c r="M151" i="2" a="1"/>
  <c r="M151" i="2"/>
  <c r="J151" i="2"/>
  <c r="K151" i="2"/>
  <c r="D152" i="2"/>
  <c r="G152" i="2"/>
  <c r="I152" i="2"/>
  <c r="M152" i="2" a="1"/>
  <c r="M152" i="2"/>
  <c r="J152" i="2"/>
  <c r="K152" i="2"/>
  <c r="D153" i="2"/>
  <c r="G153" i="2"/>
  <c r="I153" i="2"/>
  <c r="M153" i="2" a="1"/>
  <c r="M153" i="2"/>
  <c r="J153" i="2"/>
  <c r="K153" i="2"/>
  <c r="D154" i="2"/>
  <c r="G154" i="2"/>
  <c r="I154" i="2"/>
  <c r="M154" i="2" a="1"/>
  <c r="M154" i="2"/>
  <c r="J154" i="2"/>
  <c r="K154" i="2"/>
  <c r="D155" i="2"/>
  <c r="G155" i="2"/>
  <c r="I155" i="2"/>
  <c r="M155" i="2" a="1"/>
  <c r="M155" i="2"/>
  <c r="J155" i="2"/>
  <c r="K155" i="2"/>
  <c r="D156" i="2"/>
  <c r="G156" i="2"/>
  <c r="I156" i="2"/>
  <c r="M156" i="2" a="1"/>
  <c r="M156" i="2"/>
  <c r="J156" i="2"/>
  <c r="K156" i="2"/>
  <c r="D157" i="2"/>
  <c r="G157" i="2"/>
  <c r="I157" i="2"/>
  <c r="M157" i="2" a="1"/>
  <c r="M157" i="2"/>
  <c r="J157" i="2"/>
  <c r="K157" i="2"/>
  <c r="D158" i="2"/>
  <c r="G158" i="2"/>
  <c r="I158" i="2"/>
  <c r="M158" i="2" a="1"/>
  <c r="M158" i="2"/>
  <c r="J158" i="2"/>
  <c r="K158" i="2"/>
  <c r="D159" i="2"/>
  <c r="G159" i="2"/>
  <c r="I159" i="2"/>
  <c r="M159" i="2" a="1"/>
  <c r="M159" i="2"/>
  <c r="J159" i="2"/>
  <c r="K159" i="2"/>
  <c r="D160" i="2"/>
  <c r="G160" i="2"/>
  <c r="I160" i="2"/>
  <c r="M160" i="2" a="1"/>
  <c r="M160" i="2"/>
  <c r="J160" i="2"/>
  <c r="K160" i="2"/>
  <c r="D161" i="2"/>
  <c r="G161" i="2"/>
  <c r="I161" i="2"/>
  <c r="M161" i="2" a="1"/>
  <c r="M161" i="2"/>
  <c r="J161" i="2"/>
  <c r="K161" i="2"/>
  <c r="D162" i="2"/>
  <c r="G162" i="2"/>
  <c r="I162" i="2"/>
  <c r="M162" i="2" a="1"/>
  <c r="M162" i="2"/>
  <c r="J162" i="2"/>
  <c r="K162" i="2"/>
  <c r="D163" i="2"/>
  <c r="G163" i="2"/>
  <c r="I163" i="2"/>
  <c r="M163" i="2" a="1"/>
  <c r="M163" i="2"/>
  <c r="J163" i="2"/>
  <c r="K163" i="2"/>
  <c r="D164" i="2"/>
  <c r="G164" i="2"/>
  <c r="I164" i="2"/>
  <c r="M164" i="2" a="1"/>
  <c r="M164" i="2"/>
  <c r="J164" i="2"/>
  <c r="K164" i="2"/>
  <c r="D165" i="2"/>
  <c r="G165" i="2"/>
  <c r="I165" i="2"/>
  <c r="M165" i="2" a="1"/>
  <c r="M165" i="2"/>
  <c r="J165" i="2"/>
  <c r="K165" i="2"/>
  <c r="D166" i="2"/>
  <c r="G166" i="2"/>
  <c r="I166" i="2"/>
  <c r="M166" i="2" a="1"/>
  <c r="M166" i="2"/>
  <c r="J166" i="2"/>
  <c r="K166" i="2"/>
  <c r="D167" i="2"/>
  <c r="G167" i="2"/>
  <c r="I167" i="2"/>
  <c r="M167" i="2" a="1"/>
  <c r="M167" i="2"/>
  <c r="J167" i="2"/>
  <c r="K167" i="2"/>
  <c r="D168" i="2"/>
  <c r="G168" i="2"/>
  <c r="I168" i="2"/>
  <c r="M168" i="2" a="1"/>
  <c r="M168" i="2"/>
  <c r="J168" i="2"/>
  <c r="K168" i="2"/>
  <c r="D169" i="2"/>
  <c r="G169" i="2"/>
  <c r="I169" i="2"/>
  <c r="M169" i="2" a="1"/>
  <c r="M169" i="2"/>
  <c r="J169" i="2"/>
  <c r="K169" i="2"/>
  <c r="D170" i="2"/>
  <c r="G170" i="2"/>
  <c r="I170" i="2"/>
  <c r="M170" i="2" a="1"/>
  <c r="M170" i="2"/>
  <c r="J170" i="2"/>
  <c r="K170" i="2"/>
  <c r="D171" i="2"/>
  <c r="G171" i="2"/>
  <c r="I171" i="2"/>
  <c r="M171" i="2" a="1"/>
  <c r="M171" i="2"/>
  <c r="J171" i="2"/>
  <c r="K171" i="2"/>
  <c r="D172" i="2"/>
  <c r="G172" i="2"/>
  <c r="I172" i="2"/>
  <c r="M172" i="2" a="1"/>
  <c r="M172" i="2"/>
  <c r="J172" i="2"/>
  <c r="K172" i="2"/>
  <c r="D173" i="2"/>
  <c r="G173" i="2"/>
  <c r="I173" i="2"/>
  <c r="M173" i="2" a="1"/>
  <c r="M173" i="2"/>
  <c r="J173" i="2"/>
  <c r="K173" i="2"/>
  <c r="D174" i="2"/>
  <c r="G174" i="2"/>
  <c r="I174" i="2"/>
  <c r="M174" i="2" a="1"/>
  <c r="M174" i="2"/>
  <c r="J174" i="2"/>
  <c r="K174" i="2"/>
  <c r="D175" i="2"/>
  <c r="G175" i="2"/>
  <c r="I175" i="2"/>
  <c r="M175" i="2" a="1"/>
  <c r="M175" i="2"/>
  <c r="J175" i="2"/>
  <c r="K175" i="2"/>
  <c r="D176" i="2"/>
  <c r="G176" i="2"/>
  <c r="I176" i="2"/>
  <c r="M176" i="2" a="1"/>
  <c r="M176" i="2"/>
  <c r="J176" i="2"/>
  <c r="K176" i="2"/>
  <c r="D177" i="2"/>
  <c r="G177" i="2"/>
  <c r="I177" i="2"/>
  <c r="M177" i="2" a="1"/>
  <c r="M177" i="2"/>
  <c r="J177" i="2"/>
  <c r="K177" i="2"/>
  <c r="D178" i="2"/>
  <c r="G178" i="2"/>
  <c r="I178" i="2"/>
  <c r="M178" i="2" a="1"/>
  <c r="M178" i="2"/>
  <c r="J178" i="2"/>
  <c r="K178" i="2"/>
  <c r="D179" i="2"/>
  <c r="G179" i="2"/>
  <c r="I179" i="2"/>
  <c r="M179" i="2" a="1"/>
  <c r="M179" i="2"/>
  <c r="J179" i="2"/>
  <c r="K179" i="2"/>
  <c r="D180" i="2"/>
  <c r="G180" i="2"/>
  <c r="I180" i="2"/>
  <c r="M180" i="2" a="1"/>
  <c r="M180" i="2"/>
  <c r="J180" i="2"/>
  <c r="K180" i="2"/>
  <c r="D181" i="2"/>
  <c r="G181" i="2"/>
  <c r="I181" i="2"/>
  <c r="M181" i="2" a="1"/>
  <c r="M181" i="2"/>
  <c r="J181" i="2"/>
  <c r="K181" i="2"/>
  <c r="D182" i="2"/>
  <c r="G182" i="2"/>
  <c r="I182" i="2"/>
  <c r="M182" i="2" a="1"/>
  <c r="M182" i="2"/>
  <c r="J182" i="2"/>
  <c r="K182" i="2"/>
  <c r="D183" i="2"/>
  <c r="G183" i="2"/>
  <c r="I183" i="2"/>
  <c r="M183" i="2" a="1"/>
  <c r="M183" i="2"/>
  <c r="J183" i="2"/>
  <c r="K183" i="2"/>
  <c r="D184" i="2"/>
  <c r="G184" i="2"/>
  <c r="I184" i="2"/>
  <c r="M184" i="2" a="1"/>
  <c r="M184" i="2"/>
  <c r="J184" i="2"/>
  <c r="K184" i="2"/>
  <c r="D185" i="2"/>
  <c r="G185" i="2"/>
  <c r="I185" i="2"/>
  <c r="M185" i="2" a="1"/>
  <c r="M185" i="2"/>
  <c r="J185" i="2"/>
  <c r="K185" i="2"/>
  <c r="D186" i="2"/>
  <c r="G186" i="2"/>
  <c r="I186" i="2"/>
  <c r="M186" i="2" a="1"/>
  <c r="M186" i="2"/>
  <c r="J186" i="2"/>
  <c r="K186" i="2"/>
  <c r="D187" i="2"/>
  <c r="G187" i="2"/>
  <c r="I187" i="2"/>
  <c r="M187" i="2" a="1"/>
  <c r="M187" i="2"/>
  <c r="J187" i="2"/>
  <c r="K187" i="2"/>
  <c r="D188" i="2"/>
  <c r="G188" i="2"/>
  <c r="I188" i="2"/>
  <c r="M188" i="2" a="1"/>
  <c r="M188" i="2"/>
  <c r="J188" i="2"/>
  <c r="K188" i="2"/>
  <c r="D189" i="2"/>
  <c r="G189" i="2"/>
  <c r="I189" i="2"/>
  <c r="M189" i="2" a="1"/>
  <c r="M189" i="2"/>
  <c r="J189" i="2"/>
  <c r="K189" i="2"/>
  <c r="D190" i="2"/>
  <c r="G190" i="2"/>
  <c r="I190" i="2"/>
  <c r="M190" i="2" a="1"/>
  <c r="M190" i="2"/>
  <c r="J190" i="2"/>
  <c r="K190" i="2"/>
  <c r="D191" i="2"/>
  <c r="G191" i="2"/>
  <c r="I191" i="2"/>
  <c r="M191" i="2" a="1"/>
  <c r="M191" i="2"/>
  <c r="J191" i="2"/>
  <c r="K191" i="2"/>
  <c r="D192" i="2"/>
  <c r="G192" i="2"/>
  <c r="I192" i="2"/>
  <c r="M192" i="2" a="1"/>
  <c r="M192" i="2"/>
  <c r="J192" i="2"/>
  <c r="K192" i="2"/>
  <c r="D193" i="2"/>
  <c r="G193" i="2"/>
  <c r="I193" i="2"/>
  <c r="M193" i="2" a="1"/>
  <c r="M193" i="2"/>
  <c r="J193" i="2"/>
  <c r="K193" i="2"/>
  <c r="D194" i="2"/>
  <c r="G194" i="2"/>
  <c r="I194" i="2"/>
  <c r="M194" i="2" a="1"/>
  <c r="M194" i="2"/>
  <c r="J194" i="2"/>
  <c r="K194" i="2"/>
  <c r="D195" i="2"/>
  <c r="G195" i="2"/>
  <c r="I195" i="2"/>
  <c r="M195" i="2" a="1"/>
  <c r="M195" i="2"/>
  <c r="J195" i="2"/>
  <c r="K195" i="2"/>
  <c r="D196" i="2"/>
  <c r="G196" i="2"/>
  <c r="I196" i="2"/>
  <c r="J196" i="2"/>
  <c r="K196" i="2"/>
  <c r="D197" i="2"/>
  <c r="G197" i="2"/>
  <c r="I197" i="2"/>
  <c r="M197" i="2" a="1"/>
  <c r="M197" i="2"/>
  <c r="J197" i="2"/>
  <c r="K197" i="2"/>
  <c r="D198" i="2"/>
  <c r="G198" i="2"/>
  <c r="I198" i="2"/>
  <c r="M198" i="2" a="1"/>
  <c r="M198" i="2"/>
  <c r="J198" i="2"/>
  <c r="K198" i="2"/>
  <c r="D199" i="2"/>
  <c r="G199" i="2"/>
  <c r="I199" i="2"/>
  <c r="M199" i="2" a="1"/>
  <c r="M199" i="2"/>
  <c r="J199" i="2"/>
  <c r="K199" i="2"/>
  <c r="D200" i="2"/>
  <c r="G200" i="2"/>
  <c r="I200" i="2"/>
  <c r="M200" i="2" a="1"/>
  <c r="M200" i="2"/>
  <c r="J200" i="2"/>
  <c r="K200" i="2"/>
  <c r="D201" i="2"/>
  <c r="G201" i="2"/>
  <c r="I201" i="2"/>
  <c r="M201" i="2" a="1"/>
  <c r="M201" i="2"/>
  <c r="J201" i="2"/>
  <c r="K201" i="2"/>
  <c r="D202" i="2"/>
  <c r="G202" i="2"/>
  <c r="I202" i="2"/>
  <c r="M202" i="2" a="1"/>
  <c r="M202" i="2"/>
  <c r="J202" i="2"/>
  <c r="K202" i="2"/>
  <c r="D203" i="2"/>
  <c r="G203" i="2"/>
  <c r="I203" i="2"/>
  <c r="M203" i="2" a="1"/>
  <c r="M203" i="2"/>
  <c r="J203" i="2"/>
  <c r="K203" i="2"/>
  <c r="D204" i="2"/>
  <c r="G204" i="2"/>
  <c r="I204" i="2"/>
  <c r="M204" i="2" a="1"/>
  <c r="M204" i="2"/>
  <c r="J204" i="2"/>
  <c r="K204" i="2"/>
  <c r="D205" i="2"/>
  <c r="G205" i="2"/>
  <c r="I205" i="2"/>
  <c r="M205" i="2" a="1"/>
  <c r="M205" i="2"/>
  <c r="J205" i="2"/>
  <c r="K205" i="2"/>
  <c r="D206" i="2"/>
  <c r="G206" i="2"/>
  <c r="I206" i="2"/>
  <c r="M206" i="2" a="1"/>
  <c r="M206" i="2"/>
  <c r="J206" i="2"/>
  <c r="K206" i="2"/>
  <c r="D207" i="2"/>
  <c r="G207" i="2"/>
  <c r="I207" i="2"/>
  <c r="M207" i="2" a="1"/>
  <c r="M207" i="2"/>
  <c r="J207" i="2"/>
  <c r="K207" i="2"/>
  <c r="D208" i="2"/>
  <c r="G208" i="2"/>
  <c r="I208" i="2"/>
  <c r="M208" i="2" a="1"/>
  <c r="M208" i="2"/>
  <c r="J208" i="2"/>
  <c r="K208" i="2"/>
  <c r="D209" i="2"/>
  <c r="G209" i="2"/>
  <c r="I209" i="2"/>
  <c r="M209" i="2" a="1"/>
  <c r="M209" i="2"/>
  <c r="J209" i="2"/>
  <c r="K209" i="2"/>
  <c r="D210" i="2"/>
  <c r="G210" i="2"/>
  <c r="I210" i="2"/>
  <c r="M210" i="2" a="1"/>
  <c r="M210" i="2"/>
  <c r="J210" i="2"/>
  <c r="K210" i="2"/>
  <c r="D211" i="2"/>
  <c r="G211" i="2"/>
  <c r="I211" i="2"/>
  <c r="M211" i="2" a="1"/>
  <c r="M211" i="2"/>
  <c r="J211" i="2"/>
  <c r="K211" i="2"/>
  <c r="D212" i="2"/>
  <c r="G212" i="2"/>
  <c r="I212" i="2"/>
  <c r="M212" i="2" a="1"/>
  <c r="M212" i="2"/>
  <c r="J212" i="2"/>
  <c r="K212" i="2"/>
  <c r="D213" i="2"/>
  <c r="G213" i="2"/>
  <c r="I213" i="2"/>
  <c r="M213" i="2" a="1"/>
  <c r="M213" i="2"/>
  <c r="J213" i="2"/>
  <c r="K213" i="2"/>
  <c r="D214" i="2"/>
  <c r="G214" i="2"/>
  <c r="I214" i="2"/>
  <c r="M214" i="2" a="1"/>
  <c r="M214" i="2"/>
  <c r="J214" i="2"/>
  <c r="K214" i="2"/>
  <c r="D215" i="2"/>
  <c r="G215" i="2"/>
  <c r="I215" i="2"/>
  <c r="M215" i="2" a="1"/>
  <c r="M215" i="2"/>
  <c r="J215" i="2"/>
  <c r="K215" i="2"/>
  <c r="D216" i="2"/>
  <c r="G216" i="2"/>
  <c r="I216" i="2"/>
  <c r="M216" i="2" a="1"/>
  <c r="M216" i="2"/>
  <c r="J216" i="2"/>
  <c r="K216" i="2"/>
  <c r="D217" i="2"/>
  <c r="G217" i="2"/>
  <c r="I217" i="2"/>
  <c r="M217" i="2" a="1"/>
  <c r="M217" i="2"/>
  <c r="J217" i="2"/>
  <c r="K217" i="2"/>
  <c r="D218" i="2"/>
  <c r="G218" i="2"/>
  <c r="I218" i="2"/>
  <c r="M218" i="2" a="1"/>
  <c r="M218" i="2"/>
  <c r="J218" i="2"/>
  <c r="K218" i="2"/>
  <c r="D219" i="2"/>
  <c r="G219" i="2"/>
  <c r="I219" i="2"/>
  <c r="M219" i="2" a="1"/>
  <c r="M219" i="2"/>
  <c r="J219" i="2"/>
  <c r="K219" i="2"/>
  <c r="D220" i="2"/>
  <c r="G220" i="2"/>
  <c r="I220" i="2"/>
  <c r="M220" i="2" a="1"/>
  <c r="M220" i="2"/>
  <c r="J220" i="2"/>
  <c r="K220" i="2"/>
  <c r="D221" i="2"/>
  <c r="G221" i="2"/>
  <c r="I221" i="2"/>
  <c r="M221" i="2" a="1"/>
  <c r="M221" i="2"/>
  <c r="J221" i="2"/>
  <c r="K221" i="2"/>
  <c r="D222" i="2"/>
  <c r="G222" i="2"/>
  <c r="I222" i="2"/>
  <c r="M222" i="2" a="1"/>
  <c r="M222" i="2"/>
  <c r="J222" i="2"/>
  <c r="K222" i="2"/>
  <c r="D223" i="2"/>
  <c r="G223" i="2"/>
  <c r="I223" i="2"/>
  <c r="M223" i="2" a="1"/>
  <c r="M223" i="2"/>
  <c r="J223" i="2"/>
  <c r="K223" i="2"/>
  <c r="D224" i="2"/>
  <c r="G224" i="2"/>
  <c r="I224" i="2"/>
  <c r="M224" i="2" a="1"/>
  <c r="M224" i="2"/>
  <c r="J224" i="2"/>
  <c r="K224" i="2"/>
  <c r="D225" i="2"/>
  <c r="G225" i="2"/>
  <c r="I225" i="2"/>
  <c r="M225" i="2" a="1"/>
  <c r="M225" i="2"/>
  <c r="J225" i="2"/>
  <c r="K225" i="2"/>
  <c r="D226" i="2"/>
  <c r="G226" i="2"/>
  <c r="I226" i="2"/>
  <c r="M226" i="2" a="1"/>
  <c r="M226" i="2"/>
  <c r="J226" i="2"/>
  <c r="K226" i="2"/>
  <c r="D227" i="2"/>
  <c r="G227" i="2"/>
  <c r="I227" i="2"/>
  <c r="M227" i="2" a="1"/>
  <c r="M227" i="2"/>
  <c r="J227" i="2"/>
  <c r="K227" i="2"/>
  <c r="D228" i="2"/>
  <c r="G228" i="2"/>
  <c r="I228" i="2"/>
  <c r="M228" i="2" a="1"/>
  <c r="M228" i="2"/>
  <c r="J228" i="2"/>
  <c r="K228" i="2"/>
  <c r="D229" i="2"/>
  <c r="G229" i="2"/>
  <c r="I229" i="2"/>
  <c r="M229" i="2" a="1"/>
  <c r="M229" i="2"/>
  <c r="J229" i="2"/>
  <c r="K229" i="2"/>
  <c r="D230" i="2"/>
  <c r="G230" i="2"/>
  <c r="I230" i="2"/>
  <c r="M230" i="2" a="1"/>
  <c r="M230" i="2"/>
  <c r="J230" i="2"/>
  <c r="K230" i="2"/>
  <c r="D231" i="2"/>
  <c r="G231" i="2"/>
  <c r="I231" i="2"/>
  <c r="M231" i="2" a="1"/>
  <c r="M231" i="2"/>
  <c r="J231" i="2"/>
  <c r="K231" i="2"/>
  <c r="D232" i="2"/>
  <c r="G232" i="2"/>
  <c r="I232" i="2"/>
  <c r="M232" i="2" a="1"/>
  <c r="M232" i="2"/>
  <c r="J232" i="2"/>
  <c r="K232" i="2"/>
  <c r="D233" i="2"/>
  <c r="G233" i="2"/>
  <c r="I233" i="2"/>
  <c r="M233" i="2" a="1"/>
  <c r="M233" i="2"/>
  <c r="J233" i="2"/>
  <c r="K233" i="2"/>
  <c r="D234" i="2"/>
  <c r="G234" i="2"/>
  <c r="I234" i="2"/>
  <c r="M234" i="2" a="1"/>
  <c r="M234" i="2"/>
  <c r="J234" i="2"/>
  <c r="K234" i="2"/>
  <c r="D235" i="2"/>
  <c r="G235" i="2"/>
  <c r="I235" i="2"/>
  <c r="M235" i="2" a="1"/>
  <c r="M235" i="2"/>
  <c r="J235" i="2"/>
  <c r="K235" i="2"/>
  <c r="D236" i="2"/>
  <c r="G236" i="2"/>
  <c r="I236" i="2"/>
  <c r="M236" i="2" a="1"/>
  <c r="M236" i="2"/>
  <c r="J236" i="2"/>
  <c r="K236" i="2"/>
  <c r="D237" i="2"/>
  <c r="G237" i="2"/>
  <c r="I237" i="2"/>
  <c r="M237" i="2" a="1"/>
  <c r="M237" i="2"/>
  <c r="J237" i="2"/>
  <c r="K237" i="2"/>
  <c r="D238" i="2"/>
  <c r="G238" i="2"/>
  <c r="I238" i="2"/>
  <c r="M238" i="2" a="1"/>
  <c r="M238" i="2"/>
  <c r="J238" i="2"/>
  <c r="K238" i="2"/>
  <c r="D239" i="2"/>
  <c r="G239" i="2"/>
  <c r="I239" i="2"/>
  <c r="M239" i="2" a="1"/>
  <c r="M239" i="2"/>
  <c r="J239" i="2"/>
  <c r="K239" i="2"/>
  <c r="D240" i="2"/>
  <c r="G240" i="2"/>
  <c r="I240" i="2"/>
  <c r="M240" i="2" a="1"/>
  <c r="M240" i="2"/>
  <c r="J240" i="2"/>
  <c r="K240" i="2"/>
  <c r="D241" i="2"/>
  <c r="G241" i="2"/>
  <c r="I241" i="2"/>
  <c r="M241" i="2" a="1"/>
  <c r="M241" i="2"/>
  <c r="J241" i="2"/>
  <c r="K241" i="2"/>
  <c r="D242" i="2"/>
  <c r="G242" i="2"/>
  <c r="I242" i="2"/>
  <c r="M242" i="2" a="1"/>
  <c r="M242" i="2"/>
  <c r="J242" i="2"/>
  <c r="K242" i="2"/>
  <c r="D243" i="2"/>
  <c r="G243" i="2"/>
  <c r="I243" i="2"/>
  <c r="M243" i="2" a="1"/>
  <c r="M243" i="2"/>
  <c r="J243" i="2"/>
  <c r="K243" i="2"/>
  <c r="D244" i="2"/>
  <c r="G244" i="2"/>
  <c r="I244" i="2"/>
  <c r="M244" i="2" a="1"/>
  <c r="M244" i="2"/>
  <c r="J244" i="2"/>
  <c r="K244" i="2"/>
  <c r="D245" i="2"/>
  <c r="G245" i="2"/>
  <c r="I245" i="2"/>
  <c r="M245" i="2" a="1"/>
  <c r="M245" i="2"/>
  <c r="J245" i="2"/>
  <c r="K245" i="2"/>
  <c r="D246" i="2"/>
  <c r="G246" i="2"/>
  <c r="I246" i="2"/>
  <c r="M246" i="2" a="1"/>
  <c r="M246" i="2"/>
  <c r="J246" i="2"/>
  <c r="K246" i="2"/>
  <c r="D247" i="2"/>
  <c r="G247" i="2"/>
  <c r="I247" i="2"/>
  <c r="M247" i="2" a="1"/>
  <c r="M247" i="2"/>
  <c r="J247" i="2"/>
  <c r="K247" i="2"/>
  <c r="D248" i="2"/>
  <c r="G248" i="2"/>
  <c r="I248" i="2"/>
  <c r="M248" i="2" a="1"/>
  <c r="M248" i="2"/>
  <c r="J248" i="2"/>
  <c r="K248" i="2"/>
  <c r="D249" i="2"/>
  <c r="G249" i="2"/>
  <c r="I249" i="2"/>
  <c r="M249" i="2" a="1"/>
  <c r="M249" i="2"/>
  <c r="J249" i="2"/>
  <c r="K249" i="2"/>
  <c r="D250" i="2"/>
  <c r="G250" i="2"/>
  <c r="I250" i="2"/>
  <c r="M250" i="2" a="1"/>
  <c r="M250" i="2"/>
  <c r="J250" i="2"/>
  <c r="K250" i="2"/>
  <c r="D251" i="2"/>
  <c r="G251" i="2"/>
  <c r="I251" i="2"/>
  <c r="M251" i="2" a="1"/>
  <c r="M251" i="2"/>
  <c r="J251" i="2"/>
  <c r="K251" i="2"/>
  <c r="D252" i="2"/>
  <c r="G252" i="2"/>
  <c r="I252" i="2"/>
  <c r="M252" i="2" a="1"/>
  <c r="M252" i="2"/>
  <c r="J252" i="2"/>
  <c r="K252" i="2"/>
  <c r="D253" i="2"/>
  <c r="G253" i="2"/>
  <c r="I253" i="2"/>
  <c r="M253" i="2" a="1"/>
  <c r="M253" i="2"/>
  <c r="J253" i="2"/>
  <c r="K253" i="2"/>
  <c r="D254" i="2"/>
  <c r="G254" i="2"/>
  <c r="I254" i="2"/>
  <c r="M254" i="2" a="1"/>
  <c r="M254" i="2"/>
  <c r="J254" i="2"/>
  <c r="K254" i="2"/>
  <c r="D255" i="2"/>
  <c r="G255" i="2"/>
  <c r="I255" i="2"/>
  <c r="M255" i="2" a="1"/>
  <c r="M255" i="2"/>
  <c r="J255" i="2"/>
  <c r="K255" i="2"/>
  <c r="D256" i="2"/>
  <c r="G256" i="2"/>
  <c r="I256" i="2"/>
  <c r="M256" i="2" a="1"/>
  <c r="M256" i="2"/>
  <c r="J256" i="2"/>
  <c r="K256" i="2"/>
  <c r="D257" i="2"/>
  <c r="G257" i="2"/>
  <c r="I257" i="2"/>
  <c r="M257" i="2" a="1"/>
  <c r="M257" i="2"/>
  <c r="J257" i="2"/>
  <c r="K257" i="2"/>
  <c r="D258" i="2"/>
  <c r="G258" i="2"/>
  <c r="I258" i="2"/>
  <c r="M258" i="2" a="1"/>
  <c r="M258" i="2"/>
  <c r="J258" i="2"/>
  <c r="K258" i="2"/>
  <c r="D259" i="2"/>
  <c r="G259" i="2"/>
  <c r="I259" i="2"/>
  <c r="M259" i="2" a="1"/>
  <c r="M259" i="2"/>
  <c r="J259" i="2"/>
  <c r="K259" i="2"/>
  <c r="D260" i="2"/>
  <c r="G260" i="2"/>
  <c r="I260" i="2"/>
  <c r="M260" i="2" a="1"/>
  <c r="M260" i="2"/>
  <c r="J260" i="2"/>
  <c r="K260" i="2"/>
  <c r="D261" i="2"/>
  <c r="G261" i="2"/>
  <c r="I261" i="2"/>
  <c r="M261" i="2" a="1"/>
  <c r="M261" i="2"/>
  <c r="J261" i="2"/>
  <c r="K261" i="2"/>
  <c r="D262" i="2"/>
  <c r="G262" i="2"/>
  <c r="I262" i="2"/>
  <c r="M262" i="2" a="1"/>
  <c r="M262" i="2"/>
  <c r="J262" i="2"/>
  <c r="K262" i="2"/>
  <c r="D263" i="2"/>
  <c r="G263" i="2"/>
  <c r="I263" i="2"/>
  <c r="M263" i="2" a="1"/>
  <c r="M263" i="2"/>
  <c r="J263" i="2"/>
  <c r="K263" i="2"/>
  <c r="D264" i="2"/>
  <c r="G264" i="2"/>
  <c r="I264" i="2"/>
  <c r="M264" i="2" a="1"/>
  <c r="M264" i="2"/>
  <c r="J264" i="2"/>
  <c r="K264" i="2"/>
  <c r="D265" i="2"/>
  <c r="G265" i="2"/>
  <c r="I265" i="2"/>
  <c r="M265" i="2" a="1"/>
  <c r="M265" i="2"/>
  <c r="J265" i="2"/>
  <c r="K265" i="2"/>
  <c r="D266" i="2"/>
  <c r="G266" i="2"/>
  <c r="I266" i="2"/>
  <c r="M266" i="2" a="1"/>
  <c r="M266" i="2"/>
  <c r="J266" i="2"/>
  <c r="K266" i="2"/>
  <c r="D267" i="2"/>
  <c r="G267" i="2"/>
  <c r="I267" i="2"/>
  <c r="M267" i="2" a="1"/>
  <c r="M267" i="2"/>
  <c r="J267" i="2"/>
  <c r="K267" i="2"/>
  <c r="D268" i="2"/>
  <c r="G268" i="2"/>
  <c r="I268" i="2"/>
  <c r="M268" i="2" a="1"/>
  <c r="M268" i="2"/>
  <c r="J268" i="2"/>
  <c r="K268" i="2"/>
  <c r="D269" i="2"/>
  <c r="G269" i="2"/>
  <c r="I269" i="2"/>
  <c r="M269" i="2" a="1"/>
  <c r="M269" i="2"/>
  <c r="J269" i="2"/>
  <c r="K269" i="2"/>
  <c r="D270" i="2"/>
  <c r="G270" i="2"/>
  <c r="I270" i="2"/>
  <c r="M270" i="2" a="1"/>
  <c r="M270" i="2"/>
  <c r="J270" i="2"/>
  <c r="K270" i="2"/>
  <c r="D271" i="2"/>
  <c r="G271" i="2"/>
  <c r="I271" i="2"/>
  <c r="M271" i="2" a="1"/>
  <c r="M271" i="2"/>
  <c r="J271" i="2"/>
  <c r="K271" i="2"/>
  <c r="D272" i="2"/>
  <c r="G272" i="2"/>
  <c r="I272" i="2"/>
  <c r="M272" i="2" a="1"/>
  <c r="M272" i="2"/>
  <c r="J272" i="2"/>
  <c r="K272" i="2"/>
  <c r="D273" i="2"/>
  <c r="G273" i="2"/>
  <c r="I273" i="2"/>
  <c r="M273" i="2" a="1"/>
  <c r="M273" i="2"/>
  <c r="J273" i="2"/>
  <c r="K273" i="2"/>
  <c r="D274" i="2"/>
  <c r="G274" i="2"/>
  <c r="I274" i="2"/>
  <c r="M274" i="2" a="1"/>
  <c r="M274" i="2"/>
  <c r="J274" i="2"/>
  <c r="K274" i="2"/>
  <c r="D275" i="2"/>
  <c r="G275" i="2"/>
  <c r="I275" i="2"/>
  <c r="M275" i="2" a="1"/>
  <c r="M275" i="2"/>
  <c r="J275" i="2"/>
  <c r="K275" i="2"/>
  <c r="D276" i="2"/>
  <c r="G276" i="2"/>
  <c r="I276" i="2"/>
  <c r="M276" i="2" a="1"/>
  <c r="M276" i="2"/>
  <c r="J276" i="2"/>
  <c r="K276" i="2"/>
  <c r="D277" i="2"/>
  <c r="G277" i="2"/>
  <c r="I277" i="2"/>
  <c r="M277" i="2" a="1"/>
  <c r="M277" i="2"/>
  <c r="J277" i="2"/>
  <c r="K277" i="2"/>
  <c r="D278" i="2"/>
  <c r="G278" i="2"/>
  <c r="I278" i="2"/>
  <c r="M278" i="2" a="1"/>
  <c r="M278" i="2"/>
  <c r="J278" i="2"/>
  <c r="K278" i="2"/>
  <c r="D279" i="2"/>
  <c r="G279" i="2"/>
  <c r="I279" i="2"/>
  <c r="M279" i="2" a="1"/>
  <c r="M279" i="2"/>
  <c r="J279" i="2"/>
  <c r="K279" i="2"/>
  <c r="D280" i="2"/>
  <c r="G280" i="2"/>
  <c r="I280" i="2"/>
  <c r="M280" i="2" a="1"/>
  <c r="M280" i="2"/>
  <c r="J280" i="2"/>
  <c r="K280" i="2"/>
  <c r="D281" i="2"/>
  <c r="G281" i="2"/>
  <c r="I281" i="2"/>
  <c r="M281" i="2" a="1"/>
  <c r="M281" i="2"/>
  <c r="J281" i="2"/>
  <c r="K281" i="2"/>
  <c r="D282" i="2"/>
  <c r="G282" i="2"/>
  <c r="I282" i="2"/>
  <c r="M282" i="2" a="1"/>
  <c r="M282" i="2"/>
  <c r="J282" i="2"/>
  <c r="K282" i="2"/>
  <c r="D283" i="2"/>
  <c r="G283" i="2"/>
  <c r="I283" i="2"/>
  <c r="M283" i="2" a="1"/>
  <c r="M283" i="2"/>
  <c r="J283" i="2"/>
  <c r="K283" i="2"/>
  <c r="D284" i="2"/>
  <c r="G284" i="2"/>
  <c r="I284" i="2"/>
  <c r="M284" i="2" a="1"/>
  <c r="M284" i="2"/>
  <c r="J284" i="2"/>
  <c r="K284" i="2"/>
  <c r="D285" i="2"/>
  <c r="G285" i="2"/>
  <c r="I285" i="2"/>
  <c r="M285" i="2" a="1"/>
  <c r="M285" i="2"/>
  <c r="J285" i="2"/>
  <c r="K285" i="2"/>
  <c r="D286" i="2"/>
  <c r="G286" i="2"/>
  <c r="I286" i="2"/>
  <c r="M286" i="2" a="1"/>
  <c r="M286" i="2"/>
  <c r="J286" i="2"/>
  <c r="K286" i="2"/>
  <c r="D287" i="2"/>
  <c r="G287" i="2"/>
  <c r="I287" i="2"/>
  <c r="M287" i="2" a="1"/>
  <c r="M287" i="2"/>
  <c r="J287" i="2"/>
  <c r="K287" i="2"/>
  <c r="D288" i="2"/>
  <c r="G288" i="2"/>
  <c r="I288" i="2"/>
  <c r="M288" i="2" a="1"/>
  <c r="M288" i="2"/>
  <c r="J288" i="2"/>
  <c r="K288" i="2"/>
  <c r="D289" i="2"/>
  <c r="G289" i="2"/>
  <c r="I289" i="2"/>
  <c r="M289" i="2" a="1"/>
  <c r="M289" i="2"/>
  <c r="J289" i="2"/>
  <c r="K289" i="2"/>
  <c r="D290" i="2"/>
  <c r="G290" i="2"/>
  <c r="I290" i="2"/>
  <c r="M290" i="2" a="1"/>
  <c r="M290" i="2"/>
  <c r="J290" i="2"/>
  <c r="K290" i="2"/>
  <c r="D291" i="2"/>
  <c r="G291" i="2"/>
  <c r="I291" i="2"/>
  <c r="M291" i="2" a="1"/>
  <c r="M291" i="2"/>
  <c r="J291" i="2"/>
  <c r="K291" i="2"/>
  <c r="D292" i="2"/>
  <c r="G292" i="2"/>
  <c r="I292" i="2"/>
  <c r="M292" i="2" a="1"/>
  <c r="M292" i="2"/>
  <c r="J292" i="2"/>
  <c r="K292" i="2"/>
  <c r="D293" i="2"/>
  <c r="G293" i="2"/>
  <c r="I293" i="2"/>
  <c r="M293" i="2" a="1"/>
  <c r="M293" i="2"/>
  <c r="J293" i="2"/>
  <c r="K293" i="2"/>
  <c r="D294" i="2"/>
  <c r="G294" i="2"/>
  <c r="I294" i="2"/>
  <c r="M294" i="2" a="1"/>
  <c r="M294" i="2"/>
  <c r="J294" i="2"/>
  <c r="K294" i="2"/>
  <c r="D295" i="2"/>
  <c r="G295" i="2"/>
  <c r="I295" i="2"/>
  <c r="M295" i="2" a="1"/>
  <c r="M295" i="2"/>
  <c r="J295" i="2"/>
  <c r="K295" i="2"/>
  <c r="D296" i="2"/>
  <c r="G296" i="2"/>
  <c r="I296" i="2"/>
  <c r="M296" i="2" a="1"/>
  <c r="M296" i="2"/>
  <c r="J296" i="2"/>
  <c r="K296" i="2"/>
  <c r="D297" i="2"/>
  <c r="G297" i="2"/>
  <c r="I297" i="2"/>
  <c r="M297" i="2" a="1"/>
  <c r="M297" i="2"/>
  <c r="J297" i="2"/>
  <c r="K297" i="2"/>
  <c r="D298" i="2"/>
  <c r="G298" i="2"/>
  <c r="I298" i="2"/>
  <c r="M298" i="2" a="1"/>
  <c r="M298" i="2"/>
  <c r="J298" i="2"/>
  <c r="K298" i="2"/>
  <c r="D299" i="2"/>
  <c r="G299" i="2"/>
  <c r="I299" i="2"/>
  <c r="M299" i="2" a="1"/>
  <c r="M299" i="2"/>
  <c r="J299" i="2"/>
  <c r="K299" i="2"/>
  <c r="D300" i="2"/>
  <c r="G300" i="2"/>
  <c r="I300" i="2"/>
  <c r="M300" i="2" a="1"/>
  <c r="M300" i="2"/>
  <c r="J300" i="2"/>
  <c r="K300" i="2"/>
  <c r="D301" i="2"/>
  <c r="G301" i="2"/>
  <c r="I301" i="2"/>
  <c r="M301" i="2" a="1"/>
  <c r="M301" i="2"/>
  <c r="J301" i="2"/>
  <c r="K301" i="2"/>
  <c r="D302" i="2"/>
  <c r="G302" i="2"/>
  <c r="I302" i="2"/>
  <c r="M302" i="2" a="1"/>
  <c r="M302" i="2"/>
  <c r="J302" i="2"/>
  <c r="K302" i="2"/>
  <c r="D303" i="2"/>
  <c r="G303" i="2"/>
  <c r="I303" i="2"/>
  <c r="M303" i="2" a="1"/>
  <c r="M303" i="2"/>
  <c r="J303" i="2"/>
  <c r="K303" i="2"/>
  <c r="D304" i="2"/>
  <c r="G304" i="2"/>
  <c r="I304" i="2"/>
  <c r="M304" i="2" a="1"/>
  <c r="M304" i="2"/>
  <c r="J304" i="2"/>
  <c r="K304" i="2"/>
  <c r="D305" i="2"/>
  <c r="G305" i="2"/>
  <c r="I305" i="2"/>
  <c r="M305" i="2" a="1"/>
  <c r="M305" i="2"/>
  <c r="J305" i="2"/>
  <c r="K305" i="2"/>
  <c r="D306" i="2"/>
  <c r="G306" i="2"/>
  <c r="I306" i="2"/>
  <c r="M306" i="2" a="1"/>
  <c r="M306" i="2"/>
  <c r="J306" i="2"/>
  <c r="K306" i="2"/>
  <c r="D307" i="2"/>
  <c r="G307" i="2"/>
  <c r="I307" i="2"/>
  <c r="M307" i="2" a="1"/>
  <c r="M307" i="2"/>
  <c r="J307" i="2"/>
  <c r="K307" i="2"/>
  <c r="D308" i="2"/>
  <c r="G308" i="2"/>
  <c r="I308" i="2"/>
  <c r="M308" i="2" a="1"/>
  <c r="M308" i="2"/>
  <c r="J308" i="2"/>
  <c r="K308" i="2"/>
  <c r="D309" i="2"/>
  <c r="G309" i="2"/>
  <c r="I309" i="2"/>
  <c r="M309" i="2" a="1"/>
  <c r="M309" i="2"/>
  <c r="J309" i="2"/>
  <c r="K309" i="2"/>
  <c r="D310" i="2"/>
  <c r="G310" i="2"/>
  <c r="I310" i="2"/>
  <c r="M310" i="2" a="1"/>
  <c r="M310" i="2"/>
  <c r="J310" i="2"/>
  <c r="K310" i="2"/>
  <c r="D311" i="2"/>
  <c r="G311" i="2"/>
  <c r="I311" i="2"/>
  <c r="M311" i="2" a="1"/>
  <c r="M311" i="2"/>
  <c r="J311" i="2"/>
  <c r="K311" i="2"/>
  <c r="D312" i="2"/>
  <c r="G312" i="2"/>
  <c r="I312" i="2"/>
  <c r="M312" i="2" a="1"/>
  <c r="M312" i="2"/>
  <c r="J312" i="2"/>
  <c r="K312" i="2"/>
  <c r="D313" i="2"/>
  <c r="G313" i="2"/>
  <c r="I313" i="2"/>
  <c r="M313" i="2" a="1"/>
  <c r="M313" i="2"/>
  <c r="J313" i="2"/>
  <c r="K313" i="2"/>
  <c r="D314" i="2"/>
  <c r="G314" i="2"/>
  <c r="I314" i="2"/>
  <c r="M314" i="2" a="1"/>
  <c r="M314" i="2"/>
  <c r="J314" i="2"/>
  <c r="K314" i="2"/>
  <c r="D315" i="2"/>
  <c r="G315" i="2"/>
  <c r="I315" i="2"/>
  <c r="M315" i="2" a="1"/>
  <c r="M315" i="2"/>
  <c r="J315" i="2"/>
  <c r="K315" i="2"/>
  <c r="D316" i="2"/>
  <c r="G316" i="2"/>
  <c r="I316" i="2"/>
  <c r="M316" i="2" a="1"/>
  <c r="M316" i="2"/>
  <c r="J316" i="2"/>
  <c r="K316" i="2"/>
  <c r="D317" i="2"/>
  <c r="G317" i="2"/>
  <c r="I317" i="2"/>
  <c r="M317" i="2" a="1"/>
  <c r="M317" i="2"/>
  <c r="J317" i="2"/>
  <c r="K317" i="2"/>
  <c r="D318" i="2"/>
  <c r="G318" i="2"/>
  <c r="I318" i="2"/>
  <c r="M318" i="2" a="1"/>
  <c r="M318" i="2"/>
  <c r="J318" i="2"/>
  <c r="K318" i="2"/>
  <c r="D319" i="2"/>
  <c r="G319" i="2"/>
  <c r="I319" i="2"/>
  <c r="M319" i="2" a="1"/>
  <c r="M319" i="2"/>
  <c r="J319" i="2"/>
  <c r="K319" i="2"/>
  <c r="D320" i="2"/>
  <c r="G320" i="2"/>
  <c r="I320" i="2"/>
  <c r="M320" i="2" a="1"/>
  <c r="M320" i="2"/>
  <c r="J320" i="2"/>
  <c r="K320" i="2"/>
  <c r="D321" i="2"/>
  <c r="G321" i="2"/>
  <c r="I321" i="2"/>
  <c r="M321" i="2" a="1"/>
  <c r="M321" i="2"/>
  <c r="J321" i="2"/>
  <c r="K321" i="2"/>
  <c r="D322" i="2"/>
  <c r="G322" i="2"/>
  <c r="I322" i="2"/>
  <c r="M322" i="2" a="1"/>
  <c r="M322" i="2"/>
  <c r="J322" i="2"/>
  <c r="K322" i="2"/>
  <c r="A323" i="2"/>
  <c r="D323" i="2"/>
  <c r="G323" i="2"/>
  <c r="I323" i="2"/>
  <c r="M323" i="2" a="1"/>
  <c r="M323" i="2"/>
  <c r="J323" i="2"/>
  <c r="K323" i="2"/>
  <c r="A324" i="2"/>
  <c r="D324" i="2"/>
  <c r="G324" i="2"/>
  <c r="I324" i="2"/>
  <c r="M324" i="2" a="1"/>
  <c r="M324" i="2"/>
  <c r="J324" i="2"/>
  <c r="K324" i="2"/>
  <c r="A325" i="2"/>
  <c r="D325" i="2"/>
  <c r="G325" i="2"/>
  <c r="I325" i="2"/>
  <c r="M325" i="2" a="1"/>
  <c r="M325" i="2"/>
  <c r="J325" i="2"/>
  <c r="K325" i="2"/>
  <c r="A326" i="2"/>
  <c r="D326" i="2"/>
  <c r="G326" i="2"/>
  <c r="I326" i="2"/>
  <c r="M326" i="2" a="1"/>
  <c r="M326" i="2"/>
  <c r="J326" i="2"/>
  <c r="K326" i="2"/>
  <c r="A327" i="2"/>
  <c r="D327" i="2"/>
  <c r="G327" i="2"/>
  <c r="I327" i="2"/>
  <c r="M327" i="2" a="1"/>
  <c r="M327" i="2"/>
  <c r="J327" i="2"/>
  <c r="K327" i="2"/>
  <c r="A328" i="2"/>
  <c r="D328" i="2"/>
  <c r="G328" i="2"/>
  <c r="I328" i="2"/>
  <c r="M328" i="2" a="1"/>
  <c r="M328" i="2"/>
  <c r="J328" i="2"/>
  <c r="K328" i="2"/>
  <c r="A329" i="2"/>
  <c r="D329" i="2"/>
  <c r="G329" i="2"/>
  <c r="I329" i="2"/>
  <c r="M329" i="2" a="1"/>
  <c r="M329" i="2"/>
  <c r="J329" i="2"/>
  <c r="K329" i="2"/>
  <c r="A330" i="2"/>
  <c r="D330" i="2"/>
  <c r="G330" i="2"/>
  <c r="I330" i="2"/>
  <c r="M330" i="2" a="1"/>
  <c r="M330" i="2"/>
  <c r="J330" i="2"/>
  <c r="K330" i="2"/>
  <c r="A331" i="2"/>
  <c r="D331" i="2"/>
  <c r="G331" i="2"/>
  <c r="I331" i="2"/>
  <c r="M331" i="2" a="1"/>
  <c r="M331" i="2"/>
  <c r="J331" i="2"/>
  <c r="K331" i="2"/>
  <c r="A332" i="2"/>
  <c r="D332" i="2"/>
  <c r="G332" i="2"/>
  <c r="I332" i="2"/>
  <c r="M332" i="2" a="1"/>
  <c r="M332" i="2"/>
  <c r="J332" i="2"/>
  <c r="K332" i="2"/>
  <c r="A333" i="2"/>
  <c r="D333" i="2"/>
  <c r="G333" i="2"/>
  <c r="I333" i="2"/>
  <c r="M333" i="2" a="1"/>
  <c r="M333" i="2"/>
  <c r="J333" i="2"/>
  <c r="K333" i="2"/>
  <c r="A334" i="2"/>
  <c r="D334" i="2"/>
  <c r="G334" i="2"/>
  <c r="I334" i="2"/>
  <c r="M334" i="2" a="1"/>
  <c r="M334" i="2"/>
  <c r="J334" i="2"/>
  <c r="K334" i="2"/>
  <c r="A335" i="2"/>
  <c r="D335" i="2"/>
  <c r="G335" i="2"/>
  <c r="I335" i="2"/>
  <c r="M335" i="2" a="1"/>
  <c r="M335" i="2"/>
  <c r="J335" i="2"/>
  <c r="K335" i="2"/>
  <c r="A336" i="2"/>
  <c r="D336" i="2"/>
  <c r="G336" i="2"/>
  <c r="I336" i="2"/>
  <c r="M336" i="2" a="1"/>
  <c r="M336" i="2"/>
  <c r="J336" i="2"/>
  <c r="K336" i="2"/>
  <c r="A337" i="2"/>
  <c r="M337" i="2" a="1"/>
  <c r="M337" i="2"/>
  <c r="J337" i="2"/>
  <c r="A338" i="2"/>
  <c r="D338" i="2"/>
  <c r="G338" i="2"/>
  <c r="I338" i="2"/>
  <c r="M338" i="2" a="1"/>
  <c r="M338" i="2"/>
  <c r="J338" i="2"/>
  <c r="K338" i="2"/>
  <c r="A339" i="2"/>
  <c r="D339" i="2"/>
  <c r="G339" i="2"/>
  <c r="I339" i="2"/>
  <c r="M339" i="2" a="1"/>
  <c r="M339" i="2"/>
  <c r="J339" i="2"/>
  <c r="K339" i="2"/>
  <c r="A340" i="2"/>
  <c r="D340" i="2"/>
  <c r="G340" i="2"/>
  <c r="I340" i="2"/>
  <c r="M340" i="2" a="1"/>
  <c r="M340" i="2"/>
  <c r="J340" i="2"/>
  <c r="K340" i="2"/>
  <c r="A341" i="2"/>
  <c r="D341" i="2"/>
  <c r="G341" i="2"/>
  <c r="I341" i="2"/>
  <c r="M341" i="2" a="1"/>
  <c r="M341" i="2"/>
  <c r="J341" i="2"/>
  <c r="K341" i="2"/>
  <c r="A342" i="2"/>
  <c r="D342" i="2"/>
  <c r="G342" i="2"/>
  <c r="I342" i="2"/>
  <c r="M342" i="2" a="1"/>
  <c r="M342" i="2"/>
  <c r="J342" i="2"/>
  <c r="K342" i="2"/>
  <c r="A343" i="2"/>
  <c r="D343" i="2"/>
  <c r="G343" i="2"/>
  <c r="I343" i="2"/>
  <c r="M343" i="2" a="1"/>
  <c r="M343" i="2"/>
  <c r="J343" i="2"/>
  <c r="K343" i="2"/>
  <c r="A344" i="2"/>
  <c r="D344" i="2"/>
  <c r="G344" i="2"/>
  <c r="I344" i="2"/>
  <c r="M344" i="2" a="1"/>
  <c r="M344" i="2"/>
  <c r="J344" i="2"/>
  <c r="K344" i="2"/>
  <c r="A345" i="2"/>
  <c r="D345" i="2"/>
  <c r="G345" i="2"/>
  <c r="I345" i="2"/>
  <c r="M345" i="2" a="1"/>
  <c r="M345" i="2"/>
  <c r="J345" i="2"/>
  <c r="K345" i="2"/>
  <c r="A346" i="2"/>
  <c r="D346" i="2"/>
  <c r="G346" i="2"/>
  <c r="I346" i="2"/>
  <c r="M346" i="2" a="1"/>
  <c r="M346" i="2"/>
  <c r="J346" i="2"/>
  <c r="K346" i="2"/>
  <c r="A347" i="2"/>
  <c r="D347" i="2"/>
  <c r="G347" i="2"/>
  <c r="I347" i="2"/>
  <c r="M347" i="2" a="1"/>
  <c r="M347" i="2"/>
  <c r="J347" i="2"/>
  <c r="K347" i="2"/>
  <c r="A348" i="2"/>
  <c r="D348" i="2"/>
  <c r="G348" i="2"/>
  <c r="I348" i="2"/>
  <c r="M348" i="2" a="1"/>
  <c r="M348" i="2"/>
  <c r="J348" i="2"/>
  <c r="K348" i="2"/>
  <c r="A349" i="2"/>
  <c r="D349" i="2"/>
  <c r="G349" i="2"/>
  <c r="I349" i="2"/>
  <c r="M349" i="2" a="1"/>
  <c r="M349" i="2"/>
  <c r="J349" i="2"/>
  <c r="K349" i="2"/>
  <c r="A350" i="2"/>
  <c r="D350" i="2"/>
  <c r="G350" i="2"/>
  <c r="I350" i="2"/>
  <c r="M350" i="2" a="1"/>
  <c r="M350" i="2"/>
  <c r="J350" i="2"/>
  <c r="K350" i="2"/>
  <c r="A351" i="2"/>
  <c r="D351" i="2"/>
  <c r="G351" i="2"/>
  <c r="I351" i="2"/>
  <c r="M351" i="2" a="1"/>
  <c r="M351" i="2"/>
  <c r="J351" i="2"/>
  <c r="K351" i="2"/>
  <c r="A352" i="2"/>
  <c r="D352" i="2"/>
  <c r="G352" i="2"/>
  <c r="I352" i="2"/>
  <c r="M352" i="2" a="1"/>
  <c r="M352" i="2"/>
  <c r="J352" i="2"/>
  <c r="K352" i="2"/>
  <c r="A353" i="2"/>
  <c r="D353" i="2"/>
  <c r="G353" i="2"/>
  <c r="I353" i="2"/>
  <c r="M353" i="2" a="1"/>
  <c r="M353" i="2"/>
  <c r="J353" i="2"/>
  <c r="K353" i="2"/>
  <c r="A354" i="2"/>
  <c r="D354" i="2"/>
  <c r="G354" i="2"/>
  <c r="I354" i="2"/>
  <c r="M354" i="2" a="1"/>
  <c r="M354" i="2"/>
  <c r="J354" i="2"/>
  <c r="K354" i="2"/>
  <c r="A355" i="2"/>
  <c r="D355" i="2"/>
  <c r="G355" i="2"/>
  <c r="I355" i="2"/>
  <c r="M355" i="2" a="1"/>
  <c r="M355" i="2"/>
  <c r="J355" i="2"/>
  <c r="K355" i="2"/>
  <c r="A356" i="2"/>
  <c r="D356" i="2"/>
  <c r="G356" i="2"/>
  <c r="I356" i="2"/>
  <c r="M356" i="2" a="1"/>
  <c r="M356" i="2"/>
  <c r="J356" i="2"/>
  <c r="K356" i="2"/>
  <c r="A357" i="2"/>
  <c r="D357" i="2"/>
  <c r="G357" i="2"/>
  <c r="I357" i="2"/>
  <c r="M357" i="2" a="1"/>
  <c r="M357" i="2"/>
  <c r="J357" i="2"/>
  <c r="K357" i="2"/>
  <c r="A358" i="2"/>
  <c r="D358" i="2"/>
  <c r="G358" i="2"/>
  <c r="I358" i="2"/>
  <c r="M358" i="2" a="1"/>
  <c r="M358" i="2"/>
  <c r="J358" i="2"/>
  <c r="K358" i="2"/>
  <c r="A359" i="2"/>
  <c r="D359" i="2"/>
  <c r="G359" i="2"/>
  <c r="I359" i="2"/>
  <c r="M359" i="2" a="1"/>
  <c r="M359" i="2"/>
  <c r="J359" i="2"/>
  <c r="K359" i="2"/>
  <c r="A360" i="2"/>
  <c r="D360" i="2"/>
  <c r="G360" i="2"/>
  <c r="I360" i="2"/>
  <c r="M360" i="2" a="1"/>
  <c r="M360" i="2"/>
  <c r="J360" i="2"/>
  <c r="K360" i="2"/>
  <c r="A361" i="2"/>
  <c r="D361" i="2"/>
  <c r="G361" i="2"/>
  <c r="I361" i="2"/>
  <c r="M361" i="2" a="1"/>
  <c r="M361" i="2"/>
  <c r="J361" i="2"/>
  <c r="K361" i="2"/>
  <c r="A362" i="2"/>
  <c r="D362" i="2"/>
  <c r="G362" i="2"/>
  <c r="I362" i="2"/>
  <c r="M362" i="2" a="1"/>
  <c r="M362" i="2"/>
  <c r="J362" i="2"/>
  <c r="K362" i="2"/>
  <c r="A363" i="2"/>
  <c r="D363" i="2"/>
  <c r="G363" i="2"/>
  <c r="I363" i="2"/>
  <c r="M363" i="2" a="1"/>
  <c r="M363" i="2"/>
  <c r="J363" i="2"/>
  <c r="K363" i="2"/>
  <c r="A364" i="2"/>
  <c r="D364" i="2"/>
  <c r="G364" i="2"/>
  <c r="I364" i="2"/>
  <c r="M364" i="2" a="1"/>
  <c r="M364" i="2"/>
  <c r="J364" i="2"/>
  <c r="K364" i="2"/>
  <c r="A365" i="2"/>
  <c r="D365" i="2"/>
  <c r="G365" i="2"/>
  <c r="I365" i="2"/>
  <c r="M365" i="2" a="1"/>
  <c r="M365" i="2"/>
  <c r="J365" i="2"/>
  <c r="K365" i="2"/>
  <c r="A366" i="2"/>
  <c r="D366" i="2"/>
  <c r="G366" i="2"/>
  <c r="I366" i="2"/>
  <c r="M366" i="2" a="1"/>
  <c r="M366" i="2"/>
  <c r="J366" i="2"/>
  <c r="K366" i="2"/>
  <c r="A367" i="2"/>
  <c r="D367" i="2"/>
  <c r="G367" i="2"/>
  <c r="I367" i="2"/>
  <c r="M367" i="2" a="1"/>
  <c r="M367" i="2"/>
  <c r="J367" i="2"/>
  <c r="K367" i="2"/>
  <c r="C42" i="1"/>
  <c r="D40" i="1"/>
  <c r="D42" i="1"/>
  <c r="E40" i="1"/>
  <c r="E42" i="1"/>
  <c r="F40" i="1"/>
  <c r="F42" i="1"/>
  <c r="G40" i="1"/>
  <c r="G42" i="1"/>
  <c r="H40" i="1"/>
  <c r="H42" i="1"/>
  <c r="I40" i="1"/>
  <c r="I42" i="1"/>
  <c r="J40" i="1"/>
  <c r="J42" i="1"/>
  <c r="K40" i="1"/>
  <c r="K42" i="1"/>
  <c r="L40" i="1"/>
  <c r="L42" i="1"/>
  <c r="M40" i="1"/>
  <c r="M42" i="1"/>
  <c r="N40" i="1"/>
  <c r="N42" i="1"/>
  <c r="O40" i="1"/>
  <c r="O42" i="1"/>
  <c r="P40" i="1"/>
  <c r="P42" i="1"/>
  <c r="Q40" i="1"/>
  <c r="Q42" i="1"/>
  <c r="R40" i="1"/>
  <c r="R42" i="1"/>
  <c r="S40" i="1"/>
  <c r="S42" i="1"/>
  <c r="T40" i="1"/>
  <c r="T42" i="1"/>
  <c r="U40" i="1"/>
  <c r="U42" i="1"/>
  <c r="V40" i="1"/>
  <c r="V42" i="1"/>
  <c r="W40" i="1"/>
  <c r="W42" i="1"/>
  <c r="X40" i="1"/>
  <c r="X42" i="1"/>
  <c r="Y40" i="1"/>
  <c r="Y42" i="1"/>
  <c r="Z40" i="1"/>
  <c r="Z42" i="1"/>
  <c r="AA40" i="1"/>
  <c r="AA42" i="1"/>
  <c r="AB40" i="1"/>
  <c r="AB42" i="1"/>
  <c r="AC40" i="1"/>
  <c r="AC42" i="1"/>
  <c r="AD40" i="1"/>
  <c r="AD42" i="1"/>
  <c r="AE40" i="1"/>
  <c r="AE42" i="1"/>
  <c r="AF40" i="1"/>
  <c r="AF42" i="1"/>
  <c r="B42" i="1"/>
  <c r="B37" i="1"/>
  <c r="C37" i="1"/>
  <c r="C39" i="1"/>
  <c r="D37" i="1"/>
  <c r="D39" i="1"/>
  <c r="E37" i="1"/>
  <c r="E39" i="1"/>
  <c r="F37" i="1"/>
  <c r="F39" i="1"/>
  <c r="G37" i="1"/>
  <c r="G39" i="1"/>
  <c r="H37" i="1"/>
  <c r="H39" i="1"/>
  <c r="I37" i="1"/>
  <c r="I39" i="1"/>
  <c r="J37" i="1"/>
  <c r="J39" i="1"/>
  <c r="K37" i="1"/>
  <c r="K39" i="1"/>
  <c r="L37" i="1"/>
  <c r="L39" i="1"/>
  <c r="M37" i="1"/>
  <c r="M39" i="1"/>
  <c r="N37" i="1"/>
  <c r="N39" i="1"/>
  <c r="O37" i="1"/>
  <c r="O39" i="1"/>
  <c r="P37" i="1"/>
  <c r="P39" i="1"/>
  <c r="Q37" i="1"/>
  <c r="Q39" i="1"/>
  <c r="R37" i="1"/>
  <c r="R39" i="1"/>
  <c r="S37" i="1"/>
  <c r="S39" i="1"/>
  <c r="T37" i="1"/>
  <c r="T39" i="1"/>
  <c r="U37" i="1"/>
  <c r="U39" i="1"/>
  <c r="V37" i="1"/>
  <c r="V39" i="1"/>
  <c r="W37" i="1"/>
  <c r="W39" i="1"/>
  <c r="X37" i="1"/>
  <c r="X39" i="1"/>
  <c r="Y37" i="1"/>
  <c r="Y39" i="1"/>
  <c r="Z37" i="1"/>
  <c r="Z39" i="1"/>
  <c r="AA37" i="1"/>
  <c r="AA39" i="1"/>
  <c r="AB37" i="1"/>
  <c r="AB39" i="1"/>
  <c r="AC37" i="1"/>
  <c r="AC39" i="1"/>
  <c r="AD37" i="1"/>
  <c r="AD39" i="1"/>
  <c r="AE37" i="1"/>
  <c r="AE39" i="1"/>
  <c r="AF37" i="1"/>
  <c r="AF39" i="1"/>
  <c r="B39" i="1"/>
  <c r="B34" i="1"/>
  <c r="C34" i="1"/>
  <c r="C36" i="1"/>
  <c r="D34" i="1"/>
  <c r="D36" i="1"/>
  <c r="E34" i="1"/>
  <c r="E36" i="1"/>
  <c r="F34" i="1"/>
  <c r="F36" i="1"/>
  <c r="G34" i="1"/>
  <c r="G36" i="1"/>
  <c r="H34" i="1"/>
  <c r="H36" i="1"/>
  <c r="I34" i="1"/>
  <c r="I36" i="1"/>
  <c r="J34" i="1"/>
  <c r="J36" i="1"/>
  <c r="K34" i="1"/>
  <c r="K36" i="1"/>
  <c r="L34" i="1"/>
  <c r="L36" i="1"/>
  <c r="M34" i="1"/>
  <c r="M36" i="1"/>
  <c r="N34" i="1"/>
  <c r="N36" i="1"/>
  <c r="O34" i="1"/>
  <c r="O36" i="1"/>
  <c r="P34" i="1"/>
  <c r="P36" i="1"/>
  <c r="Q34" i="1"/>
  <c r="Q36" i="1"/>
  <c r="R34" i="1"/>
  <c r="R36" i="1"/>
  <c r="S34" i="1"/>
  <c r="S36" i="1"/>
  <c r="T34" i="1"/>
  <c r="T36" i="1"/>
  <c r="U34" i="1"/>
  <c r="U36" i="1"/>
  <c r="V34" i="1"/>
  <c r="V36" i="1"/>
  <c r="W34" i="1"/>
  <c r="W36" i="1"/>
  <c r="X34" i="1"/>
  <c r="X36" i="1"/>
  <c r="Y34" i="1"/>
  <c r="Y36" i="1"/>
  <c r="Z34" i="1"/>
  <c r="Z36" i="1"/>
  <c r="AA34" i="1"/>
  <c r="AA36" i="1"/>
  <c r="AB34" i="1"/>
  <c r="AB36" i="1"/>
  <c r="AC34" i="1"/>
  <c r="AC36" i="1"/>
  <c r="AD34" i="1"/>
  <c r="AD36" i="1"/>
  <c r="AE34" i="1"/>
  <c r="AE36" i="1"/>
  <c r="AF34" i="1"/>
  <c r="AF36" i="1"/>
  <c r="B36" i="1"/>
  <c r="B31" i="1"/>
  <c r="C31" i="1"/>
  <c r="C33" i="1"/>
  <c r="D31" i="1"/>
  <c r="D33" i="1"/>
  <c r="E31" i="1"/>
  <c r="E33" i="1"/>
  <c r="F31" i="1"/>
  <c r="F33" i="1"/>
  <c r="G31" i="1"/>
  <c r="G33" i="1"/>
  <c r="H31" i="1"/>
  <c r="H33" i="1"/>
  <c r="I31" i="1"/>
  <c r="I33" i="1"/>
  <c r="J31" i="1"/>
  <c r="J33" i="1"/>
  <c r="K31" i="1"/>
  <c r="K33" i="1"/>
  <c r="L31" i="1"/>
  <c r="L33" i="1"/>
  <c r="M31" i="1"/>
  <c r="M33" i="1"/>
  <c r="N31" i="1"/>
  <c r="N33" i="1"/>
  <c r="O31" i="1"/>
  <c r="O33" i="1"/>
  <c r="P31" i="1"/>
  <c r="P33" i="1"/>
  <c r="Q31" i="1"/>
  <c r="Q33" i="1"/>
  <c r="R31" i="1"/>
  <c r="R33" i="1"/>
  <c r="S31" i="1"/>
  <c r="S33" i="1"/>
  <c r="T31" i="1"/>
  <c r="T33" i="1"/>
  <c r="U31" i="1"/>
  <c r="U33" i="1"/>
  <c r="V31" i="1"/>
  <c r="V33" i="1"/>
  <c r="W31" i="1"/>
  <c r="W33" i="1"/>
  <c r="X31" i="1"/>
  <c r="X33" i="1"/>
  <c r="Y31" i="1"/>
  <c r="Y33" i="1"/>
  <c r="Z31" i="1"/>
  <c r="Z33" i="1"/>
  <c r="AA31" i="1"/>
  <c r="AA33" i="1"/>
  <c r="AB31" i="1"/>
  <c r="AB33" i="1"/>
  <c r="AC31" i="1"/>
  <c r="AC33" i="1"/>
  <c r="AD31" i="1"/>
  <c r="AD33" i="1"/>
  <c r="AE31" i="1"/>
  <c r="AE33" i="1"/>
  <c r="AF31" i="1"/>
  <c r="AF33" i="1"/>
  <c r="B33" i="1"/>
  <c r="B28" i="1"/>
  <c r="C28" i="1"/>
  <c r="C30" i="1"/>
  <c r="D28" i="1"/>
  <c r="D30" i="1"/>
  <c r="E28" i="1"/>
  <c r="E30" i="1"/>
  <c r="F28" i="1"/>
  <c r="F30" i="1"/>
  <c r="G28" i="1"/>
  <c r="G30" i="1"/>
  <c r="H28" i="1"/>
  <c r="H30" i="1"/>
  <c r="I28" i="1"/>
  <c r="I30" i="1"/>
  <c r="J28" i="1"/>
  <c r="J30" i="1"/>
  <c r="K28" i="1"/>
  <c r="K30" i="1"/>
  <c r="L28" i="1"/>
  <c r="L30" i="1"/>
  <c r="M28" i="1"/>
  <c r="M30" i="1"/>
  <c r="N28" i="1"/>
  <c r="N30" i="1"/>
  <c r="O28" i="1"/>
  <c r="O30" i="1"/>
  <c r="P28" i="1"/>
  <c r="P30" i="1"/>
  <c r="Q28" i="1"/>
  <c r="Q30" i="1"/>
  <c r="R28" i="1"/>
  <c r="R30" i="1"/>
  <c r="S28" i="1"/>
  <c r="S30" i="1"/>
  <c r="T28" i="1"/>
  <c r="T30" i="1"/>
  <c r="U28" i="1"/>
  <c r="U30" i="1"/>
  <c r="V28" i="1"/>
  <c r="V30" i="1"/>
  <c r="W28" i="1"/>
  <c r="W30" i="1"/>
  <c r="X28" i="1"/>
  <c r="X30" i="1"/>
  <c r="Y28" i="1"/>
  <c r="Y30" i="1"/>
  <c r="Z28" i="1"/>
  <c r="Z30" i="1"/>
  <c r="AA28" i="1"/>
  <c r="AA30" i="1"/>
  <c r="AB28" i="1"/>
  <c r="AB30" i="1"/>
  <c r="AC28" i="1"/>
  <c r="AC30" i="1"/>
  <c r="AD28" i="1"/>
  <c r="AD30" i="1"/>
  <c r="AE28" i="1"/>
  <c r="AE30" i="1"/>
  <c r="AF28" i="1"/>
  <c r="AF30" i="1"/>
  <c r="B30" i="1"/>
  <c r="B25" i="1"/>
  <c r="C25" i="1"/>
  <c r="C27" i="1"/>
  <c r="D25" i="1"/>
  <c r="D27" i="1"/>
  <c r="E25" i="1"/>
  <c r="E27" i="1"/>
  <c r="F25" i="1"/>
  <c r="F27" i="1"/>
  <c r="G25" i="1"/>
  <c r="G27" i="1"/>
  <c r="H25" i="1"/>
  <c r="H27" i="1"/>
  <c r="I25" i="1"/>
  <c r="I27" i="1"/>
  <c r="J25" i="1"/>
  <c r="J27" i="1"/>
  <c r="K25" i="1"/>
  <c r="K27" i="1"/>
  <c r="L25" i="1"/>
  <c r="L27" i="1"/>
  <c r="M25" i="1"/>
  <c r="M27" i="1"/>
  <c r="N25" i="1"/>
  <c r="N27" i="1"/>
  <c r="O25" i="1"/>
  <c r="O27" i="1"/>
  <c r="P25" i="1"/>
  <c r="P27" i="1"/>
  <c r="Q25" i="1"/>
  <c r="Q27" i="1"/>
  <c r="R25" i="1"/>
  <c r="R27" i="1"/>
  <c r="S25" i="1"/>
  <c r="S27" i="1"/>
  <c r="T25" i="1"/>
  <c r="T27" i="1"/>
  <c r="U25" i="1"/>
  <c r="U27" i="1"/>
  <c r="V25" i="1"/>
  <c r="V27" i="1"/>
  <c r="W25" i="1"/>
  <c r="W27" i="1"/>
  <c r="X25" i="1"/>
  <c r="X27" i="1"/>
  <c r="Y25" i="1"/>
  <c r="Y27" i="1"/>
  <c r="Z25" i="1"/>
  <c r="Z27" i="1"/>
  <c r="AA25" i="1"/>
  <c r="AA27" i="1"/>
  <c r="AB25" i="1"/>
  <c r="AB27" i="1"/>
  <c r="AC25" i="1"/>
  <c r="AC27" i="1"/>
  <c r="AD25" i="1"/>
  <c r="AD27" i="1"/>
  <c r="AE25" i="1"/>
  <c r="AE27" i="1"/>
  <c r="AF25" i="1"/>
  <c r="AF27" i="1"/>
  <c r="B27" i="1"/>
  <c r="B16" i="1"/>
  <c r="C16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B19" i="1"/>
  <c r="AF16" i="1"/>
  <c r="AF18" i="1"/>
  <c r="B22" i="1"/>
  <c r="C22" i="1"/>
  <c r="D22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F23" i="1"/>
  <c r="AF24" i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B24" i="1"/>
  <c r="C19" i="1"/>
  <c r="C21" i="1"/>
  <c r="D19" i="1"/>
  <c r="D21" i="1"/>
  <c r="E19" i="1"/>
  <c r="E21" i="1"/>
  <c r="F19" i="1"/>
  <c r="F21" i="1"/>
  <c r="G19" i="1"/>
  <c r="G21" i="1"/>
  <c r="H19" i="1"/>
  <c r="H21" i="1"/>
  <c r="I19" i="1"/>
  <c r="I21" i="1"/>
  <c r="J19" i="1"/>
  <c r="J21" i="1"/>
  <c r="K19" i="1"/>
  <c r="K21" i="1"/>
  <c r="L19" i="1"/>
  <c r="L21" i="1"/>
  <c r="M19" i="1"/>
  <c r="M21" i="1"/>
  <c r="N19" i="1"/>
  <c r="N21" i="1"/>
  <c r="O19" i="1"/>
  <c r="O21" i="1"/>
  <c r="P19" i="1"/>
  <c r="P21" i="1"/>
  <c r="Q19" i="1"/>
  <c r="Q21" i="1"/>
  <c r="R19" i="1"/>
  <c r="R21" i="1"/>
  <c r="S19" i="1"/>
  <c r="S21" i="1"/>
  <c r="T19" i="1"/>
  <c r="T21" i="1"/>
  <c r="U19" i="1"/>
  <c r="U21" i="1"/>
  <c r="V19" i="1"/>
  <c r="V21" i="1"/>
  <c r="W19" i="1"/>
  <c r="W21" i="1"/>
  <c r="X19" i="1"/>
  <c r="X21" i="1"/>
  <c r="Y19" i="1"/>
  <c r="Y21" i="1"/>
  <c r="Z19" i="1"/>
  <c r="Z21" i="1"/>
  <c r="AA19" i="1"/>
  <c r="AA21" i="1"/>
  <c r="AB19" i="1"/>
  <c r="AB21" i="1"/>
  <c r="AC19" i="1"/>
  <c r="AC21" i="1"/>
  <c r="AD19" i="1"/>
  <c r="AD21" i="1"/>
  <c r="AE19" i="1"/>
  <c r="AE21" i="1"/>
  <c r="AF19" i="1"/>
  <c r="AF21" i="1"/>
  <c r="B21" i="1"/>
  <c r="C18" i="1"/>
  <c r="D18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B18" i="1"/>
  <c r="B13" i="1"/>
  <c r="C13" i="1"/>
  <c r="C15" i="1"/>
  <c r="D13" i="1"/>
  <c r="D15" i="1"/>
  <c r="E13" i="1"/>
  <c r="E15" i="1"/>
  <c r="F13" i="1"/>
  <c r="F15" i="1"/>
  <c r="G13" i="1"/>
  <c r="G15" i="1"/>
  <c r="H13" i="1"/>
  <c r="H15" i="1"/>
  <c r="I13" i="1"/>
  <c r="I15" i="1"/>
  <c r="J13" i="1"/>
  <c r="J15" i="1"/>
  <c r="K13" i="1"/>
  <c r="K15" i="1"/>
  <c r="L13" i="1"/>
  <c r="L15" i="1"/>
  <c r="M13" i="1"/>
  <c r="M15" i="1"/>
  <c r="N13" i="1"/>
  <c r="N15" i="1"/>
  <c r="O13" i="1"/>
  <c r="O15" i="1"/>
  <c r="P13" i="1"/>
  <c r="P15" i="1"/>
  <c r="Q13" i="1"/>
  <c r="Q15" i="1"/>
  <c r="R13" i="1"/>
  <c r="R15" i="1"/>
  <c r="S13" i="1"/>
  <c r="S15" i="1"/>
  <c r="T13" i="1"/>
  <c r="T15" i="1"/>
  <c r="U13" i="1"/>
  <c r="U15" i="1"/>
  <c r="V13" i="1"/>
  <c r="V15" i="1"/>
  <c r="W13" i="1"/>
  <c r="W15" i="1"/>
  <c r="X13" i="1"/>
  <c r="X15" i="1"/>
  <c r="Y13" i="1"/>
  <c r="Y15" i="1"/>
  <c r="Z13" i="1"/>
  <c r="Z15" i="1"/>
  <c r="AA13" i="1"/>
  <c r="AA15" i="1"/>
  <c r="AB13" i="1"/>
  <c r="AB15" i="1"/>
  <c r="AC13" i="1"/>
  <c r="AC15" i="1"/>
  <c r="AD13" i="1"/>
  <c r="AD15" i="1"/>
  <c r="AE13" i="1"/>
  <c r="AE15" i="1"/>
  <c r="AF13" i="1"/>
  <c r="AF15" i="1"/>
  <c r="B15" i="1"/>
  <c r="B10" i="1"/>
  <c r="C10" i="1"/>
  <c r="C12" i="1"/>
  <c r="D10" i="1"/>
  <c r="D12" i="1"/>
  <c r="E10" i="1"/>
  <c r="E12" i="1"/>
  <c r="F10" i="1"/>
  <c r="F12" i="1"/>
  <c r="G10" i="1"/>
  <c r="G12" i="1"/>
  <c r="H10" i="1"/>
  <c r="H12" i="1"/>
  <c r="I10" i="1"/>
  <c r="I12" i="1"/>
  <c r="J10" i="1"/>
  <c r="J12" i="1"/>
  <c r="K10" i="1"/>
  <c r="K12" i="1"/>
  <c r="L10" i="1"/>
  <c r="L12" i="1"/>
  <c r="M10" i="1"/>
  <c r="M12" i="1"/>
  <c r="N10" i="1"/>
  <c r="N12" i="1"/>
  <c r="O10" i="1"/>
  <c r="O12" i="1"/>
  <c r="P10" i="1"/>
  <c r="P12" i="1"/>
  <c r="Q10" i="1"/>
  <c r="Q12" i="1"/>
  <c r="R10" i="1"/>
  <c r="R12" i="1"/>
  <c r="S10" i="1"/>
  <c r="S12" i="1"/>
  <c r="T10" i="1"/>
  <c r="T12" i="1"/>
  <c r="U10" i="1"/>
  <c r="U12" i="1"/>
  <c r="V10" i="1"/>
  <c r="V12" i="1"/>
  <c r="W10" i="1"/>
  <c r="W12" i="1"/>
  <c r="X10" i="1"/>
  <c r="X12" i="1"/>
  <c r="Y10" i="1"/>
  <c r="Y12" i="1"/>
  <c r="Z10" i="1"/>
  <c r="Z12" i="1"/>
  <c r="AA10" i="1"/>
  <c r="AA12" i="1"/>
  <c r="AB10" i="1"/>
  <c r="AB12" i="1"/>
  <c r="AC10" i="1"/>
  <c r="AC12" i="1"/>
  <c r="AD10" i="1"/>
  <c r="AD12" i="1"/>
  <c r="B12" i="1"/>
  <c r="B7" i="1"/>
  <c r="C7" i="1"/>
  <c r="C9" i="1"/>
  <c r="D7" i="1"/>
  <c r="D9" i="1"/>
  <c r="E7" i="1"/>
  <c r="E9" i="1"/>
  <c r="F7" i="1"/>
  <c r="F9" i="1"/>
  <c r="G7" i="1"/>
  <c r="G9" i="1"/>
  <c r="H7" i="1"/>
  <c r="H9" i="1"/>
  <c r="I7" i="1"/>
  <c r="I9" i="1"/>
  <c r="J7" i="1"/>
  <c r="J9" i="1"/>
  <c r="K7" i="1"/>
  <c r="K9" i="1"/>
  <c r="L7" i="1"/>
  <c r="L9" i="1"/>
  <c r="M7" i="1"/>
  <c r="M9" i="1"/>
  <c r="N7" i="1"/>
  <c r="N9" i="1"/>
  <c r="O7" i="1"/>
  <c r="O9" i="1"/>
  <c r="P7" i="1"/>
  <c r="P9" i="1"/>
  <c r="Q7" i="1"/>
  <c r="Q9" i="1"/>
  <c r="R7" i="1"/>
  <c r="R9" i="1"/>
  <c r="S7" i="1"/>
  <c r="S9" i="1"/>
  <c r="T7" i="1"/>
  <c r="T9" i="1"/>
  <c r="U7" i="1"/>
  <c r="U9" i="1"/>
  <c r="V7" i="1"/>
  <c r="V9" i="1"/>
  <c r="W7" i="1"/>
  <c r="W9" i="1"/>
  <c r="X7" i="1"/>
  <c r="X9" i="1"/>
  <c r="Y7" i="1"/>
  <c r="Y9" i="1"/>
  <c r="Z7" i="1"/>
  <c r="Z9" i="1"/>
  <c r="AA7" i="1"/>
  <c r="AA9" i="1"/>
  <c r="AB7" i="1"/>
  <c r="AB9" i="1"/>
  <c r="AC7" i="1"/>
  <c r="AC9" i="1"/>
  <c r="AD7" i="1"/>
  <c r="AD9" i="1"/>
  <c r="AE7" i="1"/>
  <c r="AE9" i="1"/>
  <c r="AF7" i="1"/>
  <c r="AF9" i="1"/>
  <c r="B9" i="1"/>
  <c r="D4" i="3"/>
  <c r="B8" i="1"/>
  <c r="AK8" i="1"/>
  <c r="AL11" i="1"/>
  <c r="AL12" i="1"/>
  <c r="AL14" i="1"/>
  <c r="AL15" i="1"/>
  <c r="AL16" i="1"/>
  <c r="AL17" i="1"/>
  <c r="AL18" i="1"/>
  <c r="AL19" i="1"/>
  <c r="AL20" i="1"/>
  <c r="AL21" i="1"/>
  <c r="AL10" i="1"/>
  <c r="AL13" i="1"/>
  <c r="AL22" i="1"/>
  <c r="AL24" i="1"/>
  <c r="AL25" i="1"/>
  <c r="AL26" i="1"/>
  <c r="AL28" i="1"/>
  <c r="AL30" i="1"/>
  <c r="C41" i="1"/>
  <c r="D41" i="1"/>
  <c r="E41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B41" i="1"/>
  <c r="C38" i="1"/>
  <c r="D38" i="1"/>
  <c r="E38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B38" i="1"/>
  <c r="C35" i="1"/>
  <c r="D35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B35" i="1"/>
  <c r="C32" i="1"/>
  <c r="D32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B32" i="1"/>
  <c r="C29" i="1"/>
  <c r="D29" i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B29" i="1"/>
  <c r="C26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B26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I23" i="1"/>
  <c r="J23" i="1"/>
  <c r="H23" i="1"/>
  <c r="G23" i="1"/>
  <c r="C23" i="1"/>
  <c r="D23" i="1"/>
  <c r="E23" i="1"/>
  <c r="F23" i="1"/>
  <c r="B23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C20" i="1"/>
  <c r="D20" i="1"/>
  <c r="E20" i="1"/>
  <c r="F20" i="1"/>
  <c r="G20" i="1"/>
  <c r="H20" i="1"/>
  <c r="I20" i="1"/>
  <c r="J20" i="1"/>
  <c r="K20" i="1"/>
  <c r="L20" i="1"/>
  <c r="M20" i="1"/>
  <c r="N20" i="1"/>
  <c r="O20" i="1"/>
  <c r="B20" i="1"/>
  <c r="AF17" i="1"/>
  <c r="C17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B17" i="1"/>
  <c r="C14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B14" i="1"/>
  <c r="C11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B11" i="1"/>
  <c r="C8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H41" i="1"/>
  <c r="AH38" i="1"/>
  <c r="AH35" i="1"/>
  <c r="AH32" i="1"/>
  <c r="AH29" i="1"/>
  <c r="AH26" i="1"/>
  <c r="AH23" i="1"/>
  <c r="AH20" i="1"/>
  <c r="AH14" i="1"/>
  <c r="AH11" i="1"/>
  <c r="AH8" i="1"/>
  <c r="AH17" i="1"/>
  <c r="AG2" i="1"/>
  <c r="AI17" i="1"/>
  <c r="AI20" i="1"/>
  <c r="AI23" i="1"/>
  <c r="AI11" i="1"/>
  <c r="AI14" i="1"/>
  <c r="AI26" i="1"/>
  <c r="AI29" i="1"/>
  <c r="AI32" i="1"/>
  <c r="AI35" i="1"/>
  <c r="AI38" i="1"/>
  <c r="AI41" i="1"/>
  <c r="AG17" i="1"/>
  <c r="AG20" i="1"/>
  <c r="AG23" i="1"/>
  <c r="AG8" i="1"/>
  <c r="AG14" i="1"/>
  <c r="AG26" i="1"/>
  <c r="AG29" i="1"/>
  <c r="AG32" i="1"/>
  <c r="AG35" i="1"/>
  <c r="AG38" i="1"/>
  <c r="AG41" i="1"/>
  <c r="R3" i="1"/>
  <c r="AG11" i="1"/>
  <c r="H3" i="1"/>
  <c r="AI8" i="1"/>
  <c r="AA3" i="1"/>
  <c r="H3" i="3"/>
  <c r="H4" i="3"/>
  <c r="H5" i="3"/>
  <c r="H2" i="3"/>
</calcChain>
</file>

<file path=xl/comments1.xml><?xml version="1.0" encoding="utf-8"?>
<comments xmlns="http://schemas.openxmlformats.org/spreadsheetml/2006/main">
  <authors>
    <author>Nono</author>
  </authors>
  <commentList>
    <comment ref="J4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Ici en J4 le nombre de Km selon le lieux dans la Feuille "EMPLOI" mais seulement si I4 est supérieur à 00:00</t>
        </r>
      </text>
    </comment>
    <comment ref="L7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14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21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28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35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42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49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56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63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70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77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84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91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98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105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112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119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126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133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140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147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154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161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168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175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182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189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196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203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210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217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224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231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238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245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252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259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266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273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280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287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294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301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308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315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322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329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336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343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350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357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  <comment ref="L364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</commentList>
</comments>
</file>

<file path=xl/comments2.xml><?xml version="1.0" encoding="utf-8"?>
<comments xmlns="http://schemas.openxmlformats.org/spreadsheetml/2006/main">
  <authors>
    <author>Nono</author>
  </authors>
  <commentList>
    <comment ref="H3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On ne peut pas compter les jours si les lieux sont renseignés les jours fériés</t>
        </r>
      </text>
    </comment>
    <comment ref="I3" authorId="0" shape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Ici le nombre heure effectuer entre la date de début et de fin,</t>
        </r>
      </text>
    </comment>
  </commentList>
</comments>
</file>

<file path=xl/sharedStrings.xml><?xml version="1.0" encoding="utf-8"?>
<sst xmlns="http://schemas.openxmlformats.org/spreadsheetml/2006/main" count="63" uniqueCount="58">
  <si>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</si>
  <si>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</si>
  <si>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</si>
  <si>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</si>
  <si>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</si>
  <si>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</si>
  <si>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</si>
  <si>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</si>
  <si>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</si>
  <si>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</si>
  <si>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</si>
  <si>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</si>
  <si>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Arrivée</t>
  </si>
  <si>
    <t>Départ</t>
  </si>
  <si>
    <t>Code</t>
  </si>
  <si>
    <t>Total</t>
  </si>
  <si>
    <t>Cumul</t>
  </si>
  <si>
    <t>Remarques</t>
  </si>
  <si>
    <t>Jours Fériés et Fêtes</t>
  </si>
  <si>
    <t>JOUR DE L'AN</t>
  </si>
  <si>
    <r>
      <t>PÂ</t>
    </r>
    <r>
      <rPr>
        <i/>
        <sz val="10"/>
        <rFont val="Arial"/>
        <family val="2"/>
      </rPr>
      <t>QUES</t>
    </r>
  </si>
  <si>
    <t>*Lundi de Pâques</t>
  </si>
  <si>
    <t>FÊTE DU TRAVAIL</t>
  </si>
  <si>
    <t>ASCENSION</t>
  </si>
  <si>
    <t>VICTOIRE 1945</t>
  </si>
  <si>
    <t>PENTECÔTE</t>
  </si>
  <si>
    <t>*Lundi de Pentecôte</t>
  </si>
  <si>
    <t>FÊTE NAT</t>
  </si>
  <si>
    <t>ASSOMPTION</t>
  </si>
  <si>
    <t>TOUSSAINT</t>
  </si>
  <si>
    <t>ARMISTICE 1918</t>
  </si>
  <si>
    <t>NOËL</t>
  </si>
  <si>
    <t>Mardi-Gras</t>
  </si>
  <si>
    <t>Cendres</t>
  </si>
  <si>
    <t>Rameaux</t>
  </si>
  <si>
    <t>Fête Dieu</t>
  </si>
  <si>
    <t>Epiphanie</t>
  </si>
  <si>
    <t>Année</t>
  </si>
  <si>
    <t>TOTAL HEURES</t>
  </si>
  <si>
    <t xml:space="preserve">TOTAL JOURS </t>
  </si>
  <si>
    <t>TOTAL TRAJET</t>
  </si>
  <si>
    <t>Km</t>
  </si>
  <si>
    <t>Heures Travaillées</t>
  </si>
  <si>
    <t>Jours Travaillées</t>
  </si>
  <si>
    <t>Lieux</t>
  </si>
  <si>
    <t>NOM ENTREPRISE</t>
  </si>
  <si>
    <t>BASE TAUX HORAIRE</t>
  </si>
  <si>
    <t>13ème MOIS / H</t>
  </si>
  <si>
    <t>PANIER / JOUR</t>
  </si>
  <si>
    <t xml:space="preserve">DATE DEBUT </t>
  </si>
  <si>
    <t>DATE
FIN</t>
  </si>
  <si>
    <t>NOMBRE
JOUR</t>
  </si>
  <si>
    <t>NOMBRE HEURE</t>
  </si>
  <si>
    <t>AGENCE</t>
  </si>
  <si>
    <t>a</t>
  </si>
  <si>
    <t>b</t>
  </si>
  <si>
    <t>Total 1</t>
  </si>
  <si>
    <t>Total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</si>
</sst>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[$-F800]dddd\,\ mmmm\ dd\,\ yyyy"/>
    <numFmt numFmtId="165" formatCode="dddd\ d\ mmmm"/>
    <numFmt numFmtId="166" formatCode="dddd\ dd\ mmm\ yy"/>
    <numFmt numFmtId="167" formatCode="[h]:mm"/>
    <numFmt numFmtId="168" formatCode="0.0"/>
    <numFmt numFmtId="169" formatCode="[hh]:mm"/>
    <numFmt numFmtId="170" formatCode="#,##0.00\ &quot;€&quot;"/>
  </numFmts>
  <fonts count="16" x14ac:knownFonts="1">
    <font>
      <sz val="11"/>
      <color theme="1"/>
      <name val="Comic Sans MS"/>
      <family val="2"/>
    </font>
    <font>
      <sz val="10"/>
      <color theme="1"/>
      <name val="Comic Sans MS"/>
      <family val="2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b/>
      <sz val="14"/>
      <color rgb="FFFF0000"/>
      <name val="Comic Sans MS"/>
      <family val="4"/>
    </font>
    <font>
      <b/>
      <sz val="20"/>
      <color rgb="FFFF0000"/>
      <name val="Comic Sans MS"/>
      <family val="4"/>
    </font>
    <font>
      <b/>
      <sz val="18"/>
      <color rgb="FFFF0000"/>
      <name val="Comic Sans MS"/>
      <family val="4"/>
    </font>
    <font>
      <sz val="10"/>
      <color theme="1"/>
      <name val="Times New Roman"/>
      <family val="1"/>
    </font>
    <font>
      <sz val="20"/>
      <color theme="1"/>
      <name val="Comic Sans MS"/>
      <family val="2"/>
    </font>
    <font>
      <b/>
      <sz val="20"/>
      <color theme="1"/>
      <name val="Comic Sans MS"/>
      <family val="4"/>
    </font>
    <font>
      <b/>
      <sz val="22"/>
      <color theme="1"/>
      <name val="Comic Sans MS"/>
      <family val="4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10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99"/>
        <bgColor indexed="64"/>
      </patternFill>
    </fill>
  </fills>
  <borders count="54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rgb="FFFF0000"/>
      </right>
      <top style="thick">
        <color indexed="64"/>
      </top>
      <bottom/>
      <diagonal/>
    </border>
    <border>
      <left style="thin">
        <color rgb="FFFF0000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rgb="FFFF0000"/>
      </right>
      <top style="thick">
        <color indexed="64"/>
      </top>
      <bottom/>
      <diagonal/>
    </border>
    <border>
      <left style="thin">
        <color rgb="FFFF0000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rgb="FFFF0000"/>
      </right>
      <top/>
      <bottom style="thick">
        <color indexed="64"/>
      </bottom>
      <diagonal/>
    </border>
    <border>
      <left style="thin">
        <color rgb="FFFF0000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rgb="FFFF0000"/>
      </right>
      <top/>
      <bottom style="thick">
        <color indexed="64"/>
      </bottom>
      <diagonal/>
    </border>
    <border>
      <left style="thin">
        <color rgb="FFFF0000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/>
      <right style="thin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5" fillId="3" borderId="15" xfId="0" applyFont="1" applyFill="1" applyBorder="1" applyAlignment="1" applyProtection="1">
      <alignment horizontal="center" vertical="center"/>
      <protection hidden="1"/>
    </xf>
    <xf numFmtId="165" fontId="2" fillId="2" borderId="2" xfId="0" applyNumberFormat="1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166" fontId="5" fillId="3" borderId="15" xfId="0" applyNumberFormat="1" applyFont="1" applyFill="1" applyBorder="1" applyAlignment="1" applyProtection="1">
      <alignment horizontal="center" vertical="center"/>
      <protection hidden="1"/>
    </xf>
    <xf numFmtId="166" fontId="4" fillId="3" borderId="15" xfId="0" applyNumberFormat="1" applyFont="1" applyFill="1" applyBorder="1" applyAlignment="1" applyProtection="1">
      <alignment horizontal="center" vertical="center"/>
      <protection hidden="1"/>
    </xf>
    <xf numFmtId="0" fontId="0" fillId="8" borderId="0" xfId="0" applyFill="1" applyAlignment="1" applyProtection="1">
      <alignment horizontal="center" vertical="center"/>
      <protection hidden="1"/>
    </xf>
    <xf numFmtId="14" fontId="0" fillId="8" borderId="0" xfId="0" applyNumberFormat="1" applyFill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51" xfId="0" applyNumberFormat="1" applyBorder="1" applyAlignment="1" applyProtection="1">
      <alignment horizontal="center" vertical="center"/>
      <protection hidden="1"/>
    </xf>
    <xf numFmtId="0" fontId="0" fillId="0" borderId="12" xfId="0" applyNumberFormat="1" applyBorder="1" applyAlignment="1" applyProtection="1">
      <alignment horizontal="center" vertical="center"/>
      <protection hidden="1"/>
    </xf>
    <xf numFmtId="0" fontId="0" fillId="0" borderId="44" xfId="0" applyNumberFormat="1" applyBorder="1" applyAlignment="1" applyProtection="1">
      <alignment horizontal="center" vertical="center"/>
      <protection hidden="1"/>
    </xf>
    <xf numFmtId="0" fontId="0" fillId="8" borderId="0" xfId="0" applyNumberFormat="1" applyFill="1" applyAlignment="1" applyProtection="1">
      <alignment horizontal="center" vertical="center"/>
      <protection hidden="1"/>
    </xf>
    <xf numFmtId="0" fontId="0" fillId="0" borderId="0" xfId="0" applyNumberFormat="1" applyAlignment="1" applyProtection="1">
      <alignment horizontal="center" vertical="center"/>
      <protection hidden="1"/>
    </xf>
    <xf numFmtId="164" fontId="0" fillId="8" borderId="7" xfId="0" applyNumberFormat="1" applyFill="1" applyBorder="1" applyAlignment="1" applyProtection="1">
      <alignment horizontal="center" vertical="center"/>
      <protection hidden="1"/>
    </xf>
    <xf numFmtId="164" fontId="0" fillId="8" borderId="8" xfId="0" applyNumberFormat="1" applyFill="1" applyBorder="1" applyAlignment="1" applyProtection="1">
      <alignment horizontal="center" vertical="center"/>
      <protection hidden="1"/>
    </xf>
    <xf numFmtId="14" fontId="0" fillId="0" borderId="0" xfId="0" applyNumberFormat="1" applyAlignment="1" applyProtection="1">
      <alignment horizontal="center" vertical="center"/>
      <protection hidden="1"/>
    </xf>
    <xf numFmtId="167" fontId="9" fillId="0" borderId="2" xfId="0" applyNumberFormat="1" applyFont="1" applyBorder="1" applyAlignment="1" applyProtection="1">
      <alignment horizontal="center" vertical="center"/>
      <protection hidden="1"/>
    </xf>
    <xf numFmtId="14" fontId="9" fillId="0" borderId="11" xfId="0" applyNumberFormat="1" applyFont="1" applyBorder="1" applyAlignment="1" applyProtection="1">
      <alignment horizontal="center" vertical="center"/>
      <protection hidden="1"/>
    </xf>
    <xf numFmtId="164" fontId="9" fillId="8" borderId="7" xfId="0" applyNumberFormat="1" applyFont="1" applyFill="1" applyBorder="1" applyAlignment="1" applyProtection="1">
      <alignment horizontal="center" vertical="center"/>
      <protection hidden="1"/>
    </xf>
    <xf numFmtId="164" fontId="9" fillId="7" borderId="7" xfId="0" applyNumberFormat="1" applyFont="1" applyFill="1" applyBorder="1" applyAlignment="1" applyProtection="1">
      <alignment horizontal="center" vertical="center"/>
      <protection hidden="1"/>
    </xf>
    <xf numFmtId="164" fontId="9" fillId="7" borderId="8" xfId="0" applyNumberFormat="1" applyFont="1" applyFill="1" applyBorder="1" applyAlignment="1" applyProtection="1">
      <alignment horizontal="center" vertical="center"/>
      <protection hidden="1"/>
    </xf>
    <xf numFmtId="167" fontId="0" fillId="8" borderId="38" xfId="0" applyNumberFormat="1" applyFill="1" applyBorder="1" applyAlignment="1" applyProtection="1">
      <alignment horizontal="center" vertical="center"/>
      <protection hidden="1"/>
    </xf>
    <xf numFmtId="164" fontId="0" fillId="8" borderId="39" xfId="0" applyNumberFormat="1" applyFill="1" applyBorder="1" applyAlignment="1" applyProtection="1">
      <alignment horizontal="center" vertical="center"/>
      <protection hidden="1"/>
    </xf>
    <xf numFmtId="164" fontId="0" fillId="8" borderId="40" xfId="0" applyNumberFormat="1" applyFill="1" applyBorder="1" applyAlignment="1" applyProtection="1">
      <alignment horizontal="center" vertical="center"/>
      <protection hidden="1"/>
    </xf>
    <xf numFmtId="164" fontId="0" fillId="8" borderId="0" xfId="0" applyNumberFormat="1" applyFill="1" applyAlignment="1" applyProtection="1">
      <alignment horizontal="center" vertical="center"/>
      <protection hidden="1"/>
    </xf>
    <xf numFmtId="164" fontId="0" fillId="0" borderId="0" xfId="0" applyNumberFormat="1" applyAlignment="1" applyProtection="1">
      <alignment horizontal="center" vertical="center"/>
      <protection hidden="1"/>
    </xf>
    <xf numFmtId="167" fontId="9" fillId="7" borderId="2" xfId="0" applyNumberFormat="1" applyFont="1" applyFill="1" applyBorder="1" applyAlignment="1" applyProtection="1">
      <alignment horizontal="center" vertical="center"/>
      <protection hidden="1"/>
    </xf>
    <xf numFmtId="167" fontId="9" fillId="7" borderId="3" xfId="0" applyNumberFormat="1" applyFont="1" applyFill="1" applyBorder="1" applyAlignment="1" applyProtection="1">
      <alignment horizontal="center" vertical="center"/>
      <protection hidden="1"/>
    </xf>
    <xf numFmtId="164" fontId="9" fillId="8" borderId="8" xfId="0" applyNumberFormat="1" applyFont="1" applyFill="1" applyBorder="1" applyAlignment="1" applyProtection="1">
      <alignment horizontal="center" vertical="center"/>
      <protection hidden="1"/>
    </xf>
    <xf numFmtId="164" fontId="9" fillId="0" borderId="8" xfId="0" applyNumberFormat="1" applyFont="1" applyFill="1" applyBorder="1" applyAlignment="1" applyProtection="1">
      <alignment horizontal="center" vertical="center"/>
      <protection hidden="1"/>
    </xf>
    <xf numFmtId="164" fontId="0" fillId="8" borderId="38" xfId="0" applyNumberFormat="1" applyFill="1" applyBorder="1" applyAlignment="1" applyProtection="1">
      <alignment horizontal="center" vertical="center"/>
      <protection hidden="1"/>
    </xf>
    <xf numFmtId="0" fontId="9" fillId="0" borderId="11" xfId="0" applyNumberFormat="1" applyFont="1" applyBorder="1" applyAlignment="1" applyProtection="1">
      <alignment horizontal="center" vertical="center"/>
      <protection hidden="1"/>
    </xf>
    <xf numFmtId="14" fontId="9" fillId="0" borderId="5" xfId="0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hidden="1"/>
    </xf>
    <xf numFmtId="0" fontId="2" fillId="2" borderId="2" xfId="0" applyFont="1" applyFill="1" applyBorder="1" applyAlignment="1" applyProtection="1">
      <alignment horizontal="center" vertical="center"/>
      <protection hidden="1"/>
    </xf>
    <xf numFmtId="169" fontId="2" fillId="2" borderId="2" xfId="0" applyNumberFormat="1" applyFont="1" applyFill="1" applyBorder="1" applyAlignment="1" applyProtection="1">
      <alignment horizontal="center" vertical="center"/>
      <protection hidden="1"/>
    </xf>
    <xf numFmtId="0" fontId="2" fillId="9" borderId="2" xfId="0" applyFont="1" applyFill="1" applyBorder="1" applyAlignment="1" applyProtection="1">
      <alignment horizontal="center" vertical="center"/>
      <protection hidden="1"/>
    </xf>
    <xf numFmtId="0" fontId="2" fillId="2" borderId="0" xfId="0" applyFont="1" applyFill="1" applyBorder="1" applyAlignment="1" applyProtection="1">
      <alignment horizontal="center" vertical="center"/>
      <protection hidden="1"/>
    </xf>
    <xf numFmtId="164" fontId="0" fillId="0" borderId="0" xfId="0" applyNumberFormat="1" applyAlignment="1" applyProtection="1">
      <alignment vertical="center"/>
      <protection hidden="1"/>
    </xf>
    <xf numFmtId="169" fontId="0" fillId="0" borderId="0" xfId="0" applyNumberFormat="1" applyAlignment="1" applyProtection="1">
      <alignment horizontal="center" vertical="center"/>
      <protection hidden="1"/>
    </xf>
    <xf numFmtId="0" fontId="0" fillId="9" borderId="0" xfId="0" applyFill="1" applyAlignment="1" applyProtection="1">
      <alignment vertical="center"/>
      <protection hidden="1"/>
    </xf>
    <xf numFmtId="164" fontId="1" fillId="0" borderId="0" xfId="0" applyNumberFormat="1" applyFont="1" applyAlignment="1" applyProtection="1">
      <alignment vertical="center"/>
      <protection hidden="1"/>
    </xf>
    <xf numFmtId="167" fontId="0" fillId="0" borderId="0" xfId="0" applyNumberFormat="1" applyAlignment="1" applyProtection="1">
      <alignment horizontal="center" vertical="center"/>
      <protection locked="0" hidden="1"/>
    </xf>
    <xf numFmtId="169" fontId="0" fillId="0" borderId="0" xfId="0" applyNumberFormat="1" applyAlignment="1" applyProtection="1">
      <alignment horizontal="center" vertical="center"/>
      <protection locked="0" hidden="1"/>
    </xf>
    <xf numFmtId="0" fontId="0" fillId="9" borderId="0" xfId="0" applyFill="1" applyAlignment="1" applyProtection="1">
      <alignment vertical="center"/>
      <protection locked="0" hidden="1"/>
    </xf>
    <xf numFmtId="20" fontId="0" fillId="0" borderId="0" xfId="0" applyNumberFormat="1" applyAlignment="1" applyProtection="1">
      <alignment horizontal="center" vertical="center"/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5" fillId="3" borderId="15" xfId="0" applyNumberFormat="1" applyFont="1" applyFill="1" applyBorder="1" applyAlignment="1" applyProtection="1">
      <alignment horizontal="center" vertical="center"/>
      <protection hidden="1"/>
    </xf>
    <xf numFmtId="0" fontId="2" fillId="2" borderId="2" xfId="0" applyNumberFormat="1" applyFont="1" applyFill="1" applyBorder="1" applyAlignment="1" applyProtection="1">
      <alignment horizontal="center" vertical="center"/>
      <protection hidden="1"/>
    </xf>
    <xf numFmtId="0" fontId="9" fillId="7" borderId="11" xfId="0" applyNumberFormat="1" applyFont="1" applyFill="1" applyBorder="1" applyAlignment="1" applyProtection="1">
      <alignment horizontal="center" vertical="center"/>
      <protection hidden="1"/>
    </xf>
    <xf numFmtId="0" fontId="5" fillId="3" borderId="9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Font="1" applyBorder="1" applyAlignment="1" applyProtection="1">
      <alignment horizontal="center" vertical="center" wrapText="1"/>
      <protection hidden="1"/>
    </xf>
    <xf numFmtId="170" fontId="3" fillId="0" borderId="0" xfId="0" applyNumberFormat="1" applyFont="1" applyBorder="1" applyAlignment="1" applyProtection="1">
      <alignment horizontal="center" vertical="center" wrapText="1"/>
      <protection hidden="1"/>
    </xf>
    <xf numFmtId="164" fontId="3" fillId="0" borderId="0" xfId="0" applyNumberFormat="1" applyFont="1" applyBorder="1" applyAlignment="1" applyProtection="1">
      <alignment horizontal="center" vertical="center" wrapText="1"/>
      <protection hidden="1"/>
    </xf>
    <xf numFmtId="169" fontId="3" fillId="0" borderId="0" xfId="0" applyNumberFormat="1" applyFont="1" applyBorder="1" applyAlignment="1" applyProtection="1">
      <alignment horizontal="center" vertical="center" wrapText="1"/>
      <protection hidden="1"/>
    </xf>
    <xf numFmtId="0" fontId="3" fillId="0" borderId="0" xfId="0" applyFont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horizontal="center" vertical="center" wrapText="1"/>
      <protection hidden="1"/>
    </xf>
    <xf numFmtId="170" fontId="2" fillId="0" borderId="0" xfId="0" applyNumberFormat="1" applyFont="1" applyBorder="1" applyAlignment="1" applyProtection="1">
      <alignment horizontal="center" vertical="center" wrapText="1"/>
      <protection hidden="1"/>
    </xf>
    <xf numFmtId="164" fontId="2" fillId="0" borderId="0" xfId="0" applyNumberFormat="1" applyFont="1" applyBorder="1" applyAlignment="1" applyProtection="1">
      <alignment horizontal="center" vertical="center"/>
      <protection hidden="1"/>
    </xf>
    <xf numFmtId="0" fontId="2" fillId="0" borderId="0" xfId="0" applyNumberFormat="1" applyFont="1" applyBorder="1" applyAlignment="1" applyProtection="1">
      <alignment horizontal="center" vertical="center"/>
      <protection hidden="1"/>
    </xf>
    <xf numFmtId="169" fontId="2" fillId="0" borderId="0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horizontal="center" vertical="center"/>
      <protection hidden="1"/>
    </xf>
    <xf numFmtId="170" fontId="2" fillId="0" borderId="0" xfId="0" applyNumberFormat="1" applyFont="1" applyBorder="1" applyAlignment="1" applyProtection="1">
      <alignment horizontal="center" vertical="center"/>
      <protection hidden="1"/>
    </xf>
    <xf numFmtId="0" fontId="11" fillId="5" borderId="52" xfId="0" applyNumberFormat="1" applyFont="1" applyFill="1" applyBorder="1" applyAlignment="1" applyProtection="1">
      <alignment horizontal="center" vertical="center"/>
      <protection locked="0" hidden="1"/>
    </xf>
    <xf numFmtId="0" fontId="11" fillId="5" borderId="53" xfId="0" applyNumberFormat="1" applyFont="1" applyFill="1" applyBorder="1" applyAlignment="1" applyProtection="1">
      <alignment horizontal="center" vertical="center"/>
      <protection locked="0" hidden="1"/>
    </xf>
    <xf numFmtId="0" fontId="10" fillId="5" borderId="16" xfId="0" applyFont="1" applyFill="1" applyBorder="1" applyAlignment="1" applyProtection="1">
      <alignment horizontal="center" vertical="center"/>
      <protection hidden="1"/>
    </xf>
    <xf numFmtId="0" fontId="10" fillId="5" borderId="52" xfId="0" applyFont="1" applyFill="1" applyBorder="1" applyAlignment="1" applyProtection="1">
      <alignment horizontal="center" vertical="center"/>
      <protection hidden="1"/>
    </xf>
    <xf numFmtId="167" fontId="0" fillId="0" borderId="38" xfId="0" applyNumberFormat="1" applyBorder="1" applyAlignment="1" applyProtection="1">
      <alignment horizontal="center" vertical="center"/>
      <protection hidden="1"/>
    </xf>
    <xf numFmtId="168" fontId="7" fillId="6" borderId="24" xfId="0" applyNumberFormat="1" applyFont="1" applyFill="1" applyBorder="1" applyAlignment="1" applyProtection="1">
      <alignment horizontal="right" vertical="center"/>
      <protection hidden="1"/>
    </xf>
    <xf numFmtId="168" fontId="7" fillId="6" borderId="22" xfId="0" applyNumberFormat="1" applyFont="1" applyFill="1" applyBorder="1" applyAlignment="1" applyProtection="1">
      <alignment horizontal="right" vertical="center"/>
      <protection hidden="1"/>
    </xf>
    <xf numFmtId="168" fontId="7" fillId="6" borderId="33" xfId="0" applyNumberFormat="1" applyFont="1" applyFill="1" applyBorder="1" applyAlignment="1" applyProtection="1">
      <alignment horizontal="right" vertical="center"/>
      <protection hidden="1"/>
    </xf>
    <xf numFmtId="168" fontId="7" fillId="6" borderId="31" xfId="0" applyNumberFormat="1" applyFont="1" applyFill="1" applyBorder="1" applyAlignment="1" applyProtection="1">
      <alignment horizontal="right" vertical="center"/>
      <protection hidden="1"/>
    </xf>
    <xf numFmtId="0" fontId="8" fillId="8" borderId="22" xfId="0" applyFont="1" applyFill="1" applyBorder="1" applyAlignment="1" applyProtection="1">
      <alignment horizontal="left" vertical="center"/>
      <protection hidden="1"/>
    </xf>
    <xf numFmtId="0" fontId="8" fillId="8" borderId="25" xfId="0" applyFont="1" applyFill="1" applyBorder="1" applyAlignment="1" applyProtection="1">
      <alignment horizontal="left" vertical="center"/>
      <protection hidden="1"/>
    </xf>
    <xf numFmtId="0" fontId="8" fillId="8" borderId="31" xfId="0" applyFont="1" applyFill="1" applyBorder="1" applyAlignment="1" applyProtection="1">
      <alignment horizontal="left" vertical="center"/>
      <protection hidden="1"/>
    </xf>
    <xf numFmtId="0" fontId="8" fillId="8" borderId="34" xfId="0" applyFont="1" applyFill="1" applyBorder="1" applyAlignment="1" applyProtection="1">
      <alignment horizontal="left" vertical="center"/>
      <protection hidden="1"/>
    </xf>
    <xf numFmtId="0" fontId="6" fillId="6" borderId="21" xfId="0" applyFont="1" applyFill="1" applyBorder="1" applyAlignment="1" applyProtection="1">
      <alignment horizontal="center" vertical="center" wrapText="1"/>
      <protection hidden="1"/>
    </xf>
    <xf numFmtId="0" fontId="6" fillId="6" borderId="17" xfId="0" applyFont="1" applyFill="1" applyBorder="1" applyAlignment="1" applyProtection="1">
      <alignment horizontal="center" vertical="center" wrapText="1"/>
      <protection hidden="1"/>
    </xf>
    <xf numFmtId="0" fontId="6" fillId="6" borderId="18" xfId="0" applyFont="1" applyFill="1" applyBorder="1" applyAlignment="1" applyProtection="1">
      <alignment horizontal="center" vertical="center" wrapText="1"/>
      <protection hidden="1"/>
    </xf>
    <xf numFmtId="0" fontId="6" fillId="6" borderId="30" xfId="0" applyFont="1" applyFill="1" applyBorder="1" applyAlignment="1" applyProtection="1">
      <alignment horizontal="center" vertical="center" wrapText="1"/>
      <protection hidden="1"/>
    </xf>
    <xf numFmtId="0" fontId="6" fillId="6" borderId="26" xfId="0" applyFont="1" applyFill="1" applyBorder="1" applyAlignment="1" applyProtection="1">
      <alignment horizontal="center" vertical="center" wrapText="1"/>
      <protection hidden="1"/>
    </xf>
    <xf numFmtId="0" fontId="6" fillId="6" borderId="27" xfId="0" applyFont="1" applyFill="1" applyBorder="1" applyAlignment="1" applyProtection="1">
      <alignment horizontal="center" vertical="center" wrapText="1"/>
      <protection hidden="1"/>
    </xf>
    <xf numFmtId="167" fontId="7" fillId="6" borderId="19" xfId="0" applyNumberFormat="1" applyFont="1" applyFill="1" applyBorder="1" applyAlignment="1" applyProtection="1">
      <alignment horizontal="center" vertical="center"/>
      <protection hidden="1"/>
    </xf>
    <xf numFmtId="167" fontId="7" fillId="6" borderId="17" xfId="0" applyNumberFormat="1" applyFont="1" applyFill="1" applyBorder="1" applyAlignment="1" applyProtection="1">
      <alignment horizontal="center" vertical="center"/>
      <protection hidden="1"/>
    </xf>
    <xf numFmtId="167" fontId="7" fillId="6" borderId="20" xfId="0" applyNumberFormat="1" applyFont="1" applyFill="1" applyBorder="1" applyAlignment="1" applyProtection="1">
      <alignment horizontal="center" vertical="center"/>
      <protection hidden="1"/>
    </xf>
    <xf numFmtId="167" fontId="7" fillId="6" borderId="28" xfId="0" applyNumberFormat="1" applyFont="1" applyFill="1" applyBorder="1" applyAlignment="1" applyProtection="1">
      <alignment horizontal="center" vertical="center"/>
      <protection hidden="1"/>
    </xf>
    <xf numFmtId="167" fontId="7" fillId="6" borderId="26" xfId="0" applyNumberFormat="1" applyFont="1" applyFill="1" applyBorder="1" applyAlignment="1" applyProtection="1">
      <alignment horizontal="center" vertical="center"/>
      <protection hidden="1"/>
    </xf>
    <xf numFmtId="167" fontId="7" fillId="6" borderId="29" xfId="0" applyNumberFormat="1" applyFont="1" applyFill="1" applyBorder="1" applyAlignment="1" applyProtection="1">
      <alignment horizontal="center" vertical="center"/>
      <protection hidden="1"/>
    </xf>
    <xf numFmtId="0" fontId="7" fillId="6" borderId="19" xfId="0" applyFont="1" applyFill="1" applyBorder="1" applyAlignment="1" applyProtection="1">
      <alignment horizontal="center" vertical="center" wrapText="1"/>
      <protection hidden="1"/>
    </xf>
    <xf numFmtId="0" fontId="7" fillId="6" borderId="17" xfId="0" applyFont="1" applyFill="1" applyBorder="1" applyAlignment="1" applyProtection="1">
      <alignment horizontal="center" vertical="center" wrapText="1"/>
      <protection hidden="1"/>
    </xf>
    <xf numFmtId="0" fontId="7" fillId="6" borderId="20" xfId="0" applyFont="1" applyFill="1" applyBorder="1" applyAlignment="1" applyProtection="1">
      <alignment horizontal="center" vertical="center" wrapText="1"/>
      <protection hidden="1"/>
    </xf>
    <xf numFmtId="0" fontId="7" fillId="6" borderId="28" xfId="0" applyFont="1" applyFill="1" applyBorder="1" applyAlignment="1" applyProtection="1">
      <alignment horizontal="center" vertical="center" wrapText="1"/>
      <protection hidden="1"/>
    </xf>
    <xf numFmtId="0" fontId="7" fillId="6" borderId="26" xfId="0" applyFont="1" applyFill="1" applyBorder="1" applyAlignment="1" applyProtection="1">
      <alignment horizontal="center" vertical="center" wrapText="1"/>
      <protection hidden="1"/>
    </xf>
    <xf numFmtId="0" fontId="7" fillId="6" borderId="29" xfId="0" applyFont="1" applyFill="1" applyBorder="1" applyAlignment="1" applyProtection="1">
      <alignment horizontal="center" vertical="center" wrapText="1"/>
      <protection hidden="1"/>
    </xf>
    <xf numFmtId="0" fontId="6" fillId="6" borderId="22" xfId="0" applyFont="1" applyFill="1" applyBorder="1" applyAlignment="1" applyProtection="1">
      <alignment horizontal="center" vertical="center" wrapText="1"/>
      <protection hidden="1"/>
    </xf>
    <xf numFmtId="0" fontId="6" fillId="6" borderId="23" xfId="0" applyFont="1" applyFill="1" applyBorder="1" applyAlignment="1" applyProtection="1">
      <alignment horizontal="center" vertical="center" wrapText="1"/>
      <protection hidden="1"/>
    </xf>
    <xf numFmtId="0" fontId="6" fillId="6" borderId="31" xfId="0" applyFont="1" applyFill="1" applyBorder="1" applyAlignment="1" applyProtection="1">
      <alignment horizontal="center" vertical="center" wrapText="1"/>
      <protection hidden="1"/>
    </xf>
    <xf numFmtId="0" fontId="6" fillId="6" borderId="32" xfId="0" applyFont="1" applyFill="1" applyBorder="1" applyAlignment="1" applyProtection="1">
      <alignment horizontal="center" vertical="center" wrapText="1"/>
      <protection hidden="1"/>
    </xf>
    <xf numFmtId="0" fontId="0" fillId="0" borderId="45" xfId="0" applyBorder="1" applyAlignment="1" applyProtection="1">
      <alignment horizontal="center" vertical="center" wrapText="1"/>
      <protection hidden="1"/>
    </xf>
    <xf numFmtId="0" fontId="0" fillId="0" borderId="48" xfId="0" applyBorder="1" applyAlignment="1" applyProtection="1">
      <alignment horizontal="center" vertical="center" wrapText="1"/>
      <protection hidden="1"/>
    </xf>
    <xf numFmtId="164" fontId="12" fillId="8" borderId="0" xfId="0" applyNumberFormat="1" applyFont="1" applyFill="1" applyAlignment="1" applyProtection="1">
      <alignment horizontal="center" vertical="center"/>
      <protection hidden="1"/>
    </xf>
    <xf numFmtId="0" fontId="0" fillId="0" borderId="47" xfId="0" applyBorder="1" applyAlignment="1" applyProtection="1">
      <alignment horizontal="center" vertical="center" wrapText="1"/>
      <protection hidden="1"/>
    </xf>
    <xf numFmtId="0" fontId="0" fillId="0" borderId="50" xfId="0" applyBorder="1" applyAlignment="1" applyProtection="1">
      <alignment horizontal="center" vertical="center" wrapText="1"/>
      <protection hidden="1"/>
    </xf>
    <xf numFmtId="0" fontId="0" fillId="0" borderId="46" xfId="0" applyBorder="1" applyAlignment="1" applyProtection="1">
      <alignment horizontal="center" vertical="center" wrapText="1"/>
      <protection hidden="1"/>
    </xf>
    <xf numFmtId="0" fontId="0" fillId="0" borderId="49" xfId="0" applyBorder="1" applyAlignment="1" applyProtection="1">
      <alignment horizontal="center" vertical="center" wrapText="1"/>
      <protection hidden="1"/>
    </xf>
    <xf numFmtId="0" fontId="0" fillId="0" borderId="6" xfId="0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0" fillId="0" borderId="10" xfId="0" applyBorder="1" applyAlignment="1" applyProtection="1">
      <alignment horizontal="center" vertical="center"/>
      <protection hidden="1"/>
    </xf>
    <xf numFmtId="14" fontId="0" fillId="0" borderId="6" xfId="0" applyNumberFormat="1" applyBorder="1" applyAlignment="1" applyProtection="1">
      <alignment horizontal="center" vertical="center"/>
      <protection hidden="1"/>
    </xf>
    <xf numFmtId="14" fontId="0" fillId="0" borderId="1" xfId="0" applyNumberFormat="1" applyBorder="1" applyAlignment="1" applyProtection="1">
      <alignment horizontal="center" vertical="center"/>
      <protection hidden="1"/>
    </xf>
    <xf numFmtId="14" fontId="0" fillId="0" borderId="10" xfId="0" applyNumberFormat="1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167" fontId="0" fillId="0" borderId="41" xfId="0" applyNumberFormat="1" applyBorder="1" applyAlignment="1" applyProtection="1">
      <alignment horizontal="center" vertical="center"/>
      <protection hidden="1"/>
    </xf>
    <xf numFmtId="0" fontId="0" fillId="0" borderId="39" xfId="0" applyNumberFormat="1" applyBorder="1" applyAlignment="1" applyProtection="1">
      <alignment horizontal="center" vertical="center"/>
      <protection hidden="1"/>
    </xf>
    <xf numFmtId="0" fontId="0" fillId="0" borderId="36" xfId="0" applyNumberFormat="1" applyBorder="1" applyAlignment="1" applyProtection="1">
      <alignment horizontal="center" vertical="center"/>
      <protection hidden="1"/>
    </xf>
    <xf numFmtId="0" fontId="0" fillId="0" borderId="40" xfId="0" applyNumberFormat="1" applyBorder="1" applyAlignment="1" applyProtection="1">
      <alignment horizontal="center" vertical="center"/>
      <protection hidden="1"/>
    </xf>
    <xf numFmtId="0" fontId="0" fillId="0" borderId="43" xfId="0" applyNumberFormat="1" applyBorder="1" applyAlignment="1" applyProtection="1">
      <alignment horizontal="center" vertical="center"/>
      <protection hidden="1"/>
    </xf>
    <xf numFmtId="0" fontId="0" fillId="0" borderId="42" xfId="0" applyNumberFormat="1" applyBorder="1" applyAlignment="1" applyProtection="1">
      <alignment horizontal="center" vertical="center"/>
      <protection hidden="1"/>
    </xf>
    <xf numFmtId="167" fontId="0" fillId="0" borderId="35" xfId="0" applyNumberFormat="1" applyBorder="1" applyAlignment="1" applyProtection="1">
      <alignment horizontal="center" vertical="center"/>
      <protection hidden="1"/>
    </xf>
    <xf numFmtId="0" fontId="3" fillId="4" borderId="13" xfId="0" applyFont="1" applyFill="1" applyBorder="1" applyAlignment="1" applyProtection="1">
      <alignment horizontal="center" vertical="center"/>
      <protection hidden="1"/>
    </xf>
    <xf numFmtId="0" fontId="3" fillId="4" borderId="14" xfId="0" applyFont="1" applyFill="1" applyBorder="1" applyAlignment="1" applyProtection="1">
      <alignment horizontal="center" vertical="center"/>
      <protection hidden="1"/>
    </xf>
    <xf numFmtId="0" fontId="4" fillId="4" borderId="13" xfId="0" applyFont="1" applyFill="1" applyBorder="1" applyAlignment="1" applyProtection="1">
      <alignment horizontal="center" vertical="center"/>
      <protection hidden="1"/>
    </xf>
    <xf numFmtId="0" fontId="4" fillId="4" borderId="14" xfId="0" applyFont="1" applyFill="1" applyBorder="1" applyAlignment="1" applyProtection="1">
      <alignment horizontal="center" vertical="center"/>
      <protection hidden="1"/>
    </xf>
    <xf numFmtId="0" fontId="0" fillId="0" borderId="37" xfId="0" applyNumberFormat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333"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center" textRotation="0" wrapText="0" relativeIndent="0" justifyLastLine="0" shrinkToFit="0" readingOrder="0"/>
      <protection locked="1" hidden="1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F800]dddd\,\ mmmm\ dd\,\ yyyy"/>
      <alignment horizontal="center" vertical="center" textRotation="0" wrapTex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F800]dddd\,\ mmmm\ dd\,\ yyyy"/>
      <alignment horizontal="center" vertical="center" textRotation="0" wrapText="0" relativeIndent="0" justifyLastLine="0" shrinkToFit="0" readingOrder="0"/>
      <protection locked="1" hidden="1"/>
    </dxf>
    <dxf>
      <numFmt numFmtId="170" formatCode="#,##0.00\ &quot;€&quot;"/>
    </dxf>
    <dxf>
      <numFmt numFmtId="170" formatCode="#,##0.00\ &quot;€&quot;"/>
    </dxf>
    <dxf>
      <numFmt numFmtId="170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relativeIndent="0" justifyLastLine="0" shrinkToFit="0" readingOrder="0"/>
      <protection locked="1" hidden="1"/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  <color rgb="FFC0C0C0"/>
      <color rgb="FFFFFFCC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MY/HEURE%20DE%20GARDE/MODELE/Mod&#232;le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1 Enfant"/>
      <sheetName val="2 Enfants"/>
      <sheetName val="Août 2016"/>
    </sheetNames>
    <sheetDataSet>
      <sheetData sheetId="0"/>
      <sheetData sheetId="1"/>
      <sheetData sheetId="2">
        <row r="10">
          <cell r="B10">
            <v>2016</v>
          </cell>
        </row>
      </sheetData>
      <sheetData sheetId="3"/>
    </sheetDataSet>
  </externalBook>
</externalLink>
</file>

<file path=xl/tables/table1.xml><?xml version="1.0" encoding="utf-8"?>
<table xmlns="http://schemas.openxmlformats.org/spreadsheetml/2006/main" id="1" name="Tableau1" displayName="Tableau1" ref="A1:J5" totalsRowShown="0" dataDxfId="276">
  <autoFilter ref="A1:J5"/>
  <tableColumns count="10">
    <tableColumn id="1" name="NOM ENTREPRISE"/>
    <tableColumn id="2" name="BASE TAUX HORAIRE" dataDxfId="275"/>
    <tableColumn id="3" name="13ème MOIS / H" dataDxfId="274"/>
    <tableColumn id="4" name="PANIER / JOUR" dataDxfId="273"/>
    <tableColumn id="5" name="Km"/>
    <tableColumn id="6" name="DATE DEBUT " dataDxfId="272"/>
    <tableColumn id="7" name="DATE_x000a_FIN" dataDxfId="271"/>
    <tableColumn id="8" name="NOMBRE_x000a_JOUR" dataDxfId="269">
      <calculatedColumnFormula>SUMPRODUCT(('HEURES DE PRÉSENCE'!$A$2:$A$367&gt;=EMPLOI!F2)*('HEURES DE PRÉSENCE'!$A$2:$A$367&lt;=G2)*('HEURES DE PRÉSENCE'!$M$2:$M$367=A2))</calculatedColumnFormula>
    </tableColumn>
    <tableColumn id="9" name="NOMBRE HEURE" dataDxfId="268">
      <calculatedColumnFormula>SUMPRODUCT(('HEURES DE PRÉSENCE'!$A$2:$A$367&gt;=EMPLOI!F2)*('HEURES DE PRÉSENCE'!$A$2:$A$367&lt;=G2)*('HEURES DE PRÉSENCE'!$I$2:$I$367))</calculatedColumnFormula>
    </tableColumn>
    <tableColumn id="10" name="AGENCE" dataDxfId="27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44"/>
  <sheetViews>
    <sheetView showZeros="0" zoomScale="80" zoomScaleNormal="80" workbookViewId="0">
      <selection activeCell="B9" sqref="B9"/>
    </sheetView>
  </sheetViews>
  <sheetFormatPr baseColWidth="10" defaultRowHeight="15.6" x14ac:dyDescent="0.35"/>
  <cols>
    <col min="1" max="1" width="10.90625" style="8"/>
    <col min="2" max="2" width="4" style="16" customWidth="1"/>
    <col min="3" max="32" width="4" style="8" customWidth="1"/>
    <col min="33" max="33" width="11.453125" style="8" customWidth="1"/>
    <col min="34" max="34" width="19.90625" style="8" bestFit="1" customWidth="1"/>
    <col min="35" max="36" width="10.90625" style="8"/>
    <col min="37" max="37" width="19.54296875" style="8" customWidth="1"/>
    <col min="38" max="38" width="25.1796875" style="8" customWidth="1"/>
    <col min="39" max="16384" width="10.90625" style="8"/>
  </cols>
  <sheetData>
    <row r="1" spans="1:38" x14ac:dyDescent="0.35">
      <c r="A1" s="6"/>
      <c r="B1" s="7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</row>
    <row r="2" spans="1:38" ht="16.2" customHeight="1" thickBot="1" x14ac:dyDescent="0.4">
      <c r="A2" s="6"/>
      <c r="B2" s="7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101">
        <f ca="1">TODAY()</f>
        <v>42922</v>
      </c>
      <c r="AH2" s="101"/>
      <c r="AI2" s="101"/>
      <c r="AJ2" s="6"/>
    </row>
    <row r="3" spans="1:38" ht="16.2" customHeight="1" thickTop="1" x14ac:dyDescent="0.35">
      <c r="A3" s="66" t="s">
        <v>37</v>
      </c>
      <c r="B3" s="77" t="s">
        <v>38</v>
      </c>
      <c r="C3" s="78"/>
      <c r="D3" s="78"/>
      <c r="E3" s="78"/>
      <c r="F3" s="78"/>
      <c r="G3" s="79"/>
      <c r="H3" s="83">
        <f>SUM(AG8:AG42)</f>
        <v>13.336805555555555</v>
      </c>
      <c r="I3" s="84"/>
      <c r="J3" s="84"/>
      <c r="K3" s="85"/>
      <c r="L3" s="77" t="s">
        <v>39</v>
      </c>
      <c r="M3" s="78"/>
      <c r="N3" s="78"/>
      <c r="O3" s="78"/>
      <c r="P3" s="78"/>
      <c r="Q3" s="79"/>
      <c r="R3" s="89">
        <f>SUM(AH8:AH42)</f>
        <v>43</v>
      </c>
      <c r="S3" s="90"/>
      <c r="T3" s="91"/>
      <c r="U3" s="95" t="s">
        <v>40</v>
      </c>
      <c r="V3" s="95"/>
      <c r="W3" s="95"/>
      <c r="X3" s="95"/>
      <c r="Y3" s="95"/>
      <c r="Z3" s="96"/>
      <c r="AA3" s="69">
        <f>SUM(AI8:AI42)</f>
        <v>3390.7000000000007</v>
      </c>
      <c r="AB3" s="70"/>
      <c r="AC3" s="70"/>
      <c r="AD3" s="70"/>
      <c r="AE3" s="73" t="s">
        <v>41</v>
      </c>
      <c r="AF3" s="74"/>
      <c r="AG3" s="101"/>
      <c r="AH3" s="101"/>
      <c r="AI3" s="101"/>
      <c r="AJ3" s="6"/>
    </row>
    <row r="4" spans="1:38" ht="16.2" thickBot="1" x14ac:dyDescent="0.4">
      <c r="A4" s="67"/>
      <c r="B4" s="80"/>
      <c r="C4" s="81"/>
      <c r="D4" s="81"/>
      <c r="E4" s="81"/>
      <c r="F4" s="81"/>
      <c r="G4" s="82"/>
      <c r="H4" s="86"/>
      <c r="I4" s="87"/>
      <c r="J4" s="87"/>
      <c r="K4" s="88"/>
      <c r="L4" s="80"/>
      <c r="M4" s="81"/>
      <c r="N4" s="81"/>
      <c r="O4" s="81"/>
      <c r="P4" s="81"/>
      <c r="Q4" s="82"/>
      <c r="R4" s="92"/>
      <c r="S4" s="93"/>
      <c r="T4" s="94"/>
      <c r="U4" s="97"/>
      <c r="V4" s="97"/>
      <c r="W4" s="97"/>
      <c r="X4" s="97"/>
      <c r="Y4" s="97"/>
      <c r="Z4" s="98"/>
      <c r="AA4" s="71"/>
      <c r="AB4" s="72"/>
      <c r="AC4" s="72"/>
      <c r="AD4" s="72"/>
      <c r="AE4" s="75"/>
      <c r="AF4" s="76"/>
      <c r="AG4" s="6"/>
      <c r="AH4" s="6"/>
      <c r="AI4" s="6"/>
      <c r="AJ4" s="6"/>
    </row>
    <row r="5" spans="1:38" ht="16.8" thickTop="1" thickBot="1" x14ac:dyDescent="0.4">
      <c r="A5" s="64">
        <v>2017</v>
      </c>
      <c r="B5" s="7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99" t="s">
        <v>42</v>
      </c>
      <c r="AH5" s="104" t="s">
        <v>43</v>
      </c>
      <c r="AI5" s="102" t="s">
        <v>41</v>
      </c>
      <c r="AJ5" s="6"/>
    </row>
    <row r="6" spans="1:38" s="13" customFormat="1" ht="16.8" thickTop="1" thickBot="1" x14ac:dyDescent="0.4">
      <c r="A6" s="65"/>
      <c r="B6" s="9">
        <v>1</v>
      </c>
      <c r="C6" s="10">
        <v>2</v>
      </c>
      <c r="D6" s="10">
        <v>3</v>
      </c>
      <c r="E6" s="10">
        <v>4</v>
      </c>
      <c r="F6" s="10">
        <v>5</v>
      </c>
      <c r="G6" s="10">
        <v>6</v>
      </c>
      <c r="H6" s="10">
        <v>7</v>
      </c>
      <c r="I6" s="10">
        <v>8</v>
      </c>
      <c r="J6" s="10">
        <v>9</v>
      </c>
      <c r="K6" s="10">
        <v>10</v>
      </c>
      <c r="L6" s="10">
        <v>11</v>
      </c>
      <c r="M6" s="10">
        <v>12</v>
      </c>
      <c r="N6" s="10">
        <v>13</v>
      </c>
      <c r="O6" s="10">
        <v>14</v>
      </c>
      <c r="P6" s="10">
        <v>15</v>
      </c>
      <c r="Q6" s="10">
        <v>16</v>
      </c>
      <c r="R6" s="10">
        <v>17</v>
      </c>
      <c r="S6" s="10">
        <v>18</v>
      </c>
      <c r="T6" s="10">
        <v>19</v>
      </c>
      <c r="U6" s="10">
        <v>20</v>
      </c>
      <c r="V6" s="10">
        <v>21</v>
      </c>
      <c r="W6" s="10">
        <v>22</v>
      </c>
      <c r="X6" s="10">
        <v>23</v>
      </c>
      <c r="Y6" s="10">
        <v>24</v>
      </c>
      <c r="Z6" s="10">
        <v>25</v>
      </c>
      <c r="AA6" s="10">
        <v>26</v>
      </c>
      <c r="AB6" s="10">
        <v>27</v>
      </c>
      <c r="AC6" s="10">
        <v>28</v>
      </c>
      <c r="AD6" s="10">
        <v>29</v>
      </c>
      <c r="AE6" s="10">
        <v>30</v>
      </c>
      <c r="AF6" s="11">
        <v>31</v>
      </c>
      <c r="AG6" s="100"/>
      <c r="AH6" s="105"/>
      <c r="AI6" s="103"/>
      <c r="AJ6" s="12"/>
    </row>
    <row r="7" spans="1:38" s="16" customFormat="1" ht="16.2" hidden="1" thickBot="1" x14ac:dyDescent="0.4">
      <c r="A7" s="109" t="s">
        <v>0</v>
      </c>
      <c r="B7" s="14">
        <f>DATE($A$5,1,1)</f>
        <v>42736</v>
      </c>
      <c r="C7" s="14">
        <f>B7+1</f>
        <v>42737</v>
      </c>
      <c r="D7" s="14">
        <f>C7+1</f>
        <v>42738</v>
      </c>
      <c r="E7" s="14">
        <f t="shared" ref="E7:AF7" si="0">D7+1</f>
        <v>42739</v>
      </c>
      <c r="F7" s="14">
        <f t="shared" si="0"/>
        <v>42740</v>
      </c>
      <c r="G7" s="14">
        <f t="shared" si="0"/>
        <v>42741</v>
      </c>
      <c r="H7" s="14">
        <f t="shared" si="0"/>
        <v>42742</v>
      </c>
      <c r="I7" s="14">
        <f t="shared" si="0"/>
        <v>42743</v>
      </c>
      <c r="J7" s="14">
        <f t="shared" si="0"/>
        <v>42744</v>
      </c>
      <c r="K7" s="14">
        <f t="shared" si="0"/>
        <v>42745</v>
      </c>
      <c r="L7" s="14">
        <f t="shared" si="0"/>
        <v>42746</v>
      </c>
      <c r="M7" s="14">
        <f t="shared" si="0"/>
        <v>42747</v>
      </c>
      <c r="N7" s="14">
        <f t="shared" si="0"/>
        <v>42748</v>
      </c>
      <c r="O7" s="14">
        <f t="shared" si="0"/>
        <v>42749</v>
      </c>
      <c r="P7" s="14">
        <f t="shared" si="0"/>
        <v>42750</v>
      </c>
      <c r="Q7" s="14">
        <f t="shared" si="0"/>
        <v>42751</v>
      </c>
      <c r="R7" s="14">
        <f t="shared" si="0"/>
        <v>42752</v>
      </c>
      <c r="S7" s="14">
        <f t="shared" si="0"/>
        <v>42753</v>
      </c>
      <c r="T7" s="14">
        <f t="shared" si="0"/>
        <v>42754</v>
      </c>
      <c r="U7" s="14">
        <f t="shared" si="0"/>
        <v>42755</v>
      </c>
      <c r="V7" s="14">
        <f t="shared" si="0"/>
        <v>42756</v>
      </c>
      <c r="W7" s="14">
        <f t="shared" si="0"/>
        <v>42757</v>
      </c>
      <c r="X7" s="14">
        <f t="shared" si="0"/>
        <v>42758</v>
      </c>
      <c r="Y7" s="14">
        <f t="shared" si="0"/>
        <v>42759</v>
      </c>
      <c r="Z7" s="14">
        <f t="shared" si="0"/>
        <v>42760</v>
      </c>
      <c r="AA7" s="14">
        <f t="shared" si="0"/>
        <v>42761</v>
      </c>
      <c r="AB7" s="14">
        <f t="shared" si="0"/>
        <v>42762</v>
      </c>
      <c r="AC7" s="14">
        <f t="shared" si="0"/>
        <v>42763</v>
      </c>
      <c r="AD7" s="14">
        <f t="shared" si="0"/>
        <v>42764</v>
      </c>
      <c r="AE7" s="14">
        <f t="shared" si="0"/>
        <v>42765</v>
      </c>
      <c r="AF7" s="15">
        <f t="shared" si="0"/>
        <v>42766</v>
      </c>
      <c r="AG7" s="7"/>
      <c r="AH7" s="7"/>
      <c r="AI7" s="7"/>
      <c r="AJ7" s="7"/>
    </row>
    <row r="8" spans="1:38" ht="16.8" thickTop="1" thickBot="1" x14ac:dyDescent="0.4">
      <c r="A8" s="110"/>
      <c r="B8" s="17">
        <f>IFERROR(VLOOKUP(Année!B7,'HEURES DE PRÉSENCE'!$A$2:$I$367,9),"")</f>
        <v>0</v>
      </c>
      <c r="C8" s="17">
        <f>IFERROR(VLOOKUP(Année!C7,'HEURES DE PRÉSENCE'!$A$2:$I$367,9),"")</f>
        <v>0</v>
      </c>
      <c r="D8" s="17">
        <f>IFERROR(VLOOKUP(Année!D7,'HEURES DE PRÉSENCE'!$A$2:$I$367,9),"")</f>
        <v>0</v>
      </c>
      <c r="E8" s="17">
        <f>IFERROR(VLOOKUP(Année!E7,'HEURES DE PRÉSENCE'!$A$2:$I$367,9),"")</f>
        <v>0</v>
      </c>
      <c r="F8" s="17">
        <f>IFERROR(VLOOKUP(Année!F7,'HEURES DE PRÉSENCE'!$A$2:$I$367,9),"")</f>
        <v>0</v>
      </c>
      <c r="G8" s="17">
        <f>IFERROR(VLOOKUP(Année!G7,'HEURES DE PRÉSENCE'!$A$2:$I$367,9),"")</f>
        <v>0</v>
      </c>
      <c r="H8" s="17">
        <f>IFERROR(VLOOKUP(Année!H7,'HEURES DE PRÉSENCE'!$A$2:$I$367,9),"")</f>
        <v>0</v>
      </c>
      <c r="I8" s="17">
        <f>IFERROR(VLOOKUP(Année!I7,'HEURES DE PRÉSENCE'!$A$2:$I$367,9),"")</f>
        <v>0</v>
      </c>
      <c r="J8" s="17">
        <f>IFERROR(VLOOKUP(Année!J7,'HEURES DE PRÉSENCE'!$A$2:$I$367,9),"")</f>
        <v>0</v>
      </c>
      <c r="K8" s="17">
        <f>IFERROR(VLOOKUP(Année!K7,'HEURES DE PRÉSENCE'!$A$2:$I$367,9),"")</f>
        <v>0</v>
      </c>
      <c r="L8" s="17">
        <f>IFERROR(VLOOKUP(Année!L7,'HEURES DE PRÉSENCE'!$A$2:$I$367,9),"")</f>
        <v>0</v>
      </c>
      <c r="M8" s="17">
        <f>IFERROR(VLOOKUP(Année!M7,'HEURES DE PRÉSENCE'!$A$2:$I$367,9),"")</f>
        <v>0</v>
      </c>
      <c r="N8" s="17">
        <f>IFERROR(VLOOKUP(Année!N7,'HEURES DE PRÉSENCE'!$A$2:$I$367,9),"")</f>
        <v>0</v>
      </c>
      <c r="O8" s="17">
        <f>IFERROR(VLOOKUP(Année!O7,'HEURES DE PRÉSENCE'!$A$2:$I$367,9),"")</f>
        <v>0</v>
      </c>
      <c r="P8" s="17">
        <f>IFERROR(VLOOKUP(Année!P7,'HEURES DE PRÉSENCE'!$A$2:$I$367,9),"")</f>
        <v>0</v>
      </c>
      <c r="Q8" s="17">
        <f>IFERROR(VLOOKUP(Année!Q7,'HEURES DE PRÉSENCE'!$A$2:$I$367,9),"")</f>
        <v>0</v>
      </c>
      <c r="R8" s="17">
        <f>IFERROR(VLOOKUP(Année!R7,'HEURES DE PRÉSENCE'!$A$2:$I$367,9),"")</f>
        <v>0</v>
      </c>
      <c r="S8" s="17">
        <f>IFERROR(VLOOKUP(Année!S7,'HEURES DE PRÉSENCE'!$A$2:$I$367,9),"")</f>
        <v>0</v>
      </c>
      <c r="T8" s="17">
        <f>IFERROR(VLOOKUP(Année!T7,'HEURES DE PRÉSENCE'!$A$2:$I$367,9),"")</f>
        <v>0</v>
      </c>
      <c r="U8" s="17">
        <f>IFERROR(VLOOKUP(Année!U7,'HEURES DE PRÉSENCE'!$A$2:$I$367,9),"")</f>
        <v>0</v>
      </c>
      <c r="V8" s="17">
        <f>IFERROR(VLOOKUP(Année!V7,'HEURES DE PRÉSENCE'!$A$2:$I$367,9),"")</f>
        <v>0</v>
      </c>
      <c r="W8" s="17">
        <f>IFERROR(VLOOKUP(Année!W7,'HEURES DE PRÉSENCE'!$A$2:$I$367,9),"")</f>
        <v>0</v>
      </c>
      <c r="X8" s="17">
        <f>IFERROR(VLOOKUP(Année!X7,'HEURES DE PRÉSENCE'!$A$2:$I$367,9),"")</f>
        <v>0</v>
      </c>
      <c r="Y8" s="17">
        <f>IFERROR(VLOOKUP(Année!Y7,'HEURES DE PRÉSENCE'!$A$2:$I$367,9),"")</f>
        <v>0</v>
      </c>
      <c r="Z8" s="17">
        <f>IFERROR(VLOOKUP(Année!Z7,'HEURES DE PRÉSENCE'!$A$2:$I$367,9),"")</f>
        <v>0</v>
      </c>
      <c r="AA8" s="17">
        <f>IFERROR(VLOOKUP(Année!AA7,'HEURES DE PRÉSENCE'!$A$2:$I$367,9),"")</f>
        <v>0</v>
      </c>
      <c r="AB8" s="17">
        <f>IFERROR(VLOOKUP(Année!AB7,'HEURES DE PRÉSENCE'!$A$2:$I$367,9),"")</f>
        <v>0</v>
      </c>
      <c r="AC8" s="17">
        <f>IFERROR(VLOOKUP(Année!AC7,'HEURES DE PRÉSENCE'!$A$2:$I$367,9),"")</f>
        <v>0</v>
      </c>
      <c r="AD8" s="17">
        <f>IFERROR(VLOOKUP(Année!AD7,'HEURES DE PRÉSENCE'!$A$2:$I$367,9),"")</f>
        <v>0</v>
      </c>
      <c r="AE8" s="17">
        <f>IFERROR(VLOOKUP(Année!AE7,'HEURES DE PRÉSENCE'!$A$2:$I$367,9),"")</f>
        <v>0</v>
      </c>
      <c r="AF8" s="17">
        <f>IFERROR(VLOOKUP(Année!AF7,'HEURES DE PRÉSENCE'!$A$2:$I$367,9),"")</f>
        <v>0</v>
      </c>
      <c r="AG8" s="119">
        <f>SUM(B8:AF8)</f>
        <v>0</v>
      </c>
      <c r="AH8" s="115">
        <f>COUNTIF(B8:AF8,"&gt;"&amp;0)</f>
        <v>0</v>
      </c>
      <c r="AI8" s="124">
        <f>SUM(B9:AF9)</f>
        <v>0</v>
      </c>
      <c r="AJ8" s="6"/>
      <c r="AK8" s="120">
        <f>A5</f>
        <v>2017</v>
      </c>
      <c r="AL8" s="121"/>
    </row>
    <row r="9" spans="1:38" ht="16.2" thickBot="1" x14ac:dyDescent="0.4">
      <c r="A9" s="111"/>
      <c r="B9" s="32" t="str">
        <f>IFERROR(VLOOKUP(Année!B7,'HEURES DE PRÉSENCE'!$A$2:$K$367,11),"")</f>
        <v/>
      </c>
      <c r="C9" s="32" t="str">
        <f>IFERROR(VLOOKUP(Année!C7,'HEURES DE PRÉSENCE'!$A$2:$K$367,11),"")</f>
        <v/>
      </c>
      <c r="D9" s="32" t="str">
        <f>IFERROR(VLOOKUP(Année!D7,'HEURES DE PRÉSENCE'!$A$2:$K$367,11),"")</f>
        <v/>
      </c>
      <c r="E9" s="32" t="str">
        <f>IFERROR(VLOOKUP(Année!E7,'HEURES DE PRÉSENCE'!$A$2:$K$367,11),"")</f>
        <v/>
      </c>
      <c r="F9" s="32" t="str">
        <f>IFERROR(VLOOKUP(Année!F7,'HEURES DE PRÉSENCE'!$A$2:$K$367,11),"")</f>
        <v/>
      </c>
      <c r="G9" s="32" t="str">
        <f>IFERROR(VLOOKUP(Année!G7,'HEURES DE PRÉSENCE'!$A$2:$K$367,11),"")</f>
        <v/>
      </c>
      <c r="H9" s="32" t="str">
        <f>IFERROR(VLOOKUP(Année!H7,'HEURES DE PRÉSENCE'!$A$2:$K$367,11),"")</f>
        <v/>
      </c>
      <c r="I9" s="32" t="str">
        <f>IFERROR(VLOOKUP(Année!I7,'HEURES DE PRÉSENCE'!$A$2:$K$367,11),"")</f>
        <v/>
      </c>
      <c r="J9" s="32" t="str">
        <f>IFERROR(VLOOKUP(Année!J7,'HEURES DE PRÉSENCE'!$A$2:$K$367,11),"")</f>
        <v/>
      </c>
      <c r="K9" s="32" t="str">
        <f>IFERROR(VLOOKUP(Année!K7,'HEURES DE PRÉSENCE'!$A$2:$K$367,11),"")</f>
        <v/>
      </c>
      <c r="L9" s="32" t="str">
        <f>IFERROR(VLOOKUP(Année!L7,'HEURES DE PRÉSENCE'!$A$2:$K$367,11),"")</f>
        <v/>
      </c>
      <c r="M9" s="32" t="str">
        <f>IFERROR(VLOOKUP(Année!M7,'HEURES DE PRÉSENCE'!$A$2:$K$367,11),"")</f>
        <v/>
      </c>
      <c r="N9" s="32" t="str">
        <f>IFERROR(VLOOKUP(Année!N7,'HEURES DE PRÉSENCE'!$A$2:$K$367,11),"")</f>
        <v/>
      </c>
      <c r="O9" s="32" t="str">
        <f>IFERROR(VLOOKUP(Année!O7,'HEURES DE PRÉSENCE'!$A$2:$K$367,11),"")</f>
        <v/>
      </c>
      <c r="P9" s="32" t="str">
        <f>IFERROR(VLOOKUP(Année!P7,'HEURES DE PRÉSENCE'!$A$2:$K$367,11),"")</f>
        <v/>
      </c>
      <c r="Q9" s="32" t="str">
        <f>IFERROR(VLOOKUP(Année!Q7,'HEURES DE PRÉSENCE'!$A$2:$K$367,11),"")</f>
        <v/>
      </c>
      <c r="R9" s="32" t="str">
        <f>IFERROR(VLOOKUP(Année!R7,'HEURES DE PRÉSENCE'!$A$2:$K$367,11),"")</f>
        <v/>
      </c>
      <c r="S9" s="32" t="str">
        <f>IFERROR(VLOOKUP(Année!S7,'HEURES DE PRÉSENCE'!$A$2:$K$367,11),"")</f>
        <v/>
      </c>
      <c r="T9" s="32" t="str">
        <f>IFERROR(VLOOKUP(Année!T7,'HEURES DE PRÉSENCE'!$A$2:$K$367,11),"")</f>
        <v/>
      </c>
      <c r="U9" s="32" t="str">
        <f>IFERROR(VLOOKUP(Année!U7,'HEURES DE PRÉSENCE'!$A$2:$K$367,11),"")</f>
        <v/>
      </c>
      <c r="V9" s="32" t="str">
        <f>IFERROR(VLOOKUP(Année!V7,'HEURES DE PRÉSENCE'!$A$2:$K$367,11),"")</f>
        <v/>
      </c>
      <c r="W9" s="32" t="str">
        <f>IFERROR(VLOOKUP(Année!W7,'HEURES DE PRÉSENCE'!$A$2:$K$367,11),"")</f>
        <v/>
      </c>
      <c r="X9" s="32" t="str">
        <f>IFERROR(VLOOKUP(Année!X7,'HEURES DE PRÉSENCE'!$A$2:$K$367,11),"")</f>
        <v/>
      </c>
      <c r="Y9" s="32" t="str">
        <f>IFERROR(VLOOKUP(Année!Y7,'HEURES DE PRÉSENCE'!$A$2:$K$367,11),"")</f>
        <v/>
      </c>
      <c r="Z9" s="32" t="str">
        <f>IFERROR(VLOOKUP(Année!Z7,'HEURES DE PRÉSENCE'!$A$2:$K$367,11),"")</f>
        <v/>
      </c>
      <c r="AA9" s="32" t="str">
        <f>IFERROR(VLOOKUP(Année!AA7,'HEURES DE PRÉSENCE'!$A$2:$K$367,11),"")</f>
        <v/>
      </c>
      <c r="AB9" s="32" t="str">
        <f>IFERROR(VLOOKUP(Année!AB7,'HEURES DE PRÉSENCE'!$A$2:$K$367,11),"")</f>
        <v/>
      </c>
      <c r="AC9" s="32" t="str">
        <f>IFERROR(VLOOKUP(Année!AC7,'HEURES DE PRÉSENCE'!$A$2:$K$367,11),"")</f>
        <v/>
      </c>
      <c r="AD9" s="32" t="str">
        <f>IFERROR(VLOOKUP(Année!AD7,'HEURES DE PRÉSENCE'!$A$2:$K$367,11),"")</f>
        <v/>
      </c>
      <c r="AE9" s="32" t="str">
        <f>IFERROR(VLOOKUP(Année!AE7,'HEURES DE PRÉSENCE'!$A$2:$K$367,11),"")</f>
        <v/>
      </c>
      <c r="AF9" s="32" t="str">
        <f>IFERROR(VLOOKUP(Année!AF7,'HEURES DE PRÉSENCE'!$A$2:$K$367,11),"")</f>
        <v/>
      </c>
      <c r="AG9" s="68"/>
      <c r="AH9" s="114"/>
      <c r="AI9" s="116"/>
      <c r="AJ9" s="6"/>
      <c r="AK9" s="122" t="s">
        <v>18</v>
      </c>
      <c r="AL9" s="123"/>
    </row>
    <row r="10" spans="1:38" s="26" customFormat="1" ht="16.2" hidden="1" thickBot="1" x14ac:dyDescent="0.4">
      <c r="A10" s="106" t="s">
        <v>1</v>
      </c>
      <c r="B10" s="19">
        <f>DATE($A$5,2,1)</f>
        <v>42767</v>
      </c>
      <c r="C10" s="19">
        <f>B10+1</f>
        <v>42768</v>
      </c>
      <c r="D10" s="19">
        <f>C10+1</f>
        <v>42769</v>
      </c>
      <c r="E10" s="19">
        <f>D10+1</f>
        <v>42770</v>
      </c>
      <c r="F10" s="19">
        <f t="shared" ref="F10:V10" si="1">E10+1</f>
        <v>42771</v>
      </c>
      <c r="G10" s="19">
        <f t="shared" si="1"/>
        <v>42772</v>
      </c>
      <c r="H10" s="19">
        <f t="shared" si="1"/>
        <v>42773</v>
      </c>
      <c r="I10" s="19">
        <f t="shared" si="1"/>
        <v>42774</v>
      </c>
      <c r="J10" s="19">
        <f t="shared" si="1"/>
        <v>42775</v>
      </c>
      <c r="K10" s="19">
        <f t="shared" si="1"/>
        <v>42776</v>
      </c>
      <c r="L10" s="19">
        <f t="shared" si="1"/>
        <v>42777</v>
      </c>
      <c r="M10" s="19">
        <f t="shared" si="1"/>
        <v>42778</v>
      </c>
      <c r="N10" s="19">
        <f t="shared" si="1"/>
        <v>42779</v>
      </c>
      <c r="O10" s="19">
        <f t="shared" si="1"/>
        <v>42780</v>
      </c>
      <c r="P10" s="19">
        <f t="shared" si="1"/>
        <v>42781</v>
      </c>
      <c r="Q10" s="19">
        <f t="shared" si="1"/>
        <v>42782</v>
      </c>
      <c r="R10" s="19">
        <f t="shared" si="1"/>
        <v>42783</v>
      </c>
      <c r="S10" s="19">
        <f t="shared" si="1"/>
        <v>42784</v>
      </c>
      <c r="T10" s="19">
        <f t="shared" si="1"/>
        <v>42785</v>
      </c>
      <c r="U10" s="19">
        <f t="shared" si="1"/>
        <v>42786</v>
      </c>
      <c r="V10" s="19">
        <f t="shared" si="1"/>
        <v>42787</v>
      </c>
      <c r="W10" s="19">
        <f>V10+1</f>
        <v>42788</v>
      </c>
      <c r="X10" s="19">
        <f>W10+1</f>
        <v>42789</v>
      </c>
      <c r="Y10" s="19">
        <f>X10+1</f>
        <v>42790</v>
      </c>
      <c r="Z10" s="19">
        <f t="shared" ref="Z10:AC10" si="2">Y10+1</f>
        <v>42791</v>
      </c>
      <c r="AA10" s="19">
        <f t="shared" si="2"/>
        <v>42792</v>
      </c>
      <c r="AB10" s="19">
        <f t="shared" si="2"/>
        <v>42793</v>
      </c>
      <c r="AC10" s="19">
        <f t="shared" si="2"/>
        <v>42794</v>
      </c>
      <c r="AD10" s="19">
        <f>IF(OR(MONTH(AC10+1)&lt;&gt;MONTH(AC10),AC10+1&gt;=B13),0,AC10+1)</f>
        <v>0</v>
      </c>
      <c r="AE10" s="20"/>
      <c r="AF10" s="21"/>
      <c r="AG10" s="22"/>
      <c r="AH10" s="23"/>
      <c r="AI10" s="24"/>
      <c r="AJ10" s="25"/>
      <c r="AK10" s="1" t="s">
        <v>19</v>
      </c>
      <c r="AL10" s="2">
        <f>DATE(AK8,1,1)</f>
        <v>42736</v>
      </c>
    </row>
    <row r="11" spans="1:38" ht="16.2" thickBot="1" x14ac:dyDescent="0.4">
      <c r="A11" s="107"/>
      <c r="B11" s="17">
        <f>IFERROR(VLOOKUP(Année!B10,'HEURES DE PRÉSENCE'!$A$2:$I$367,9),"")</f>
        <v>0</v>
      </c>
      <c r="C11" s="17">
        <f>IFERROR(VLOOKUP(Année!C10,'HEURES DE PRÉSENCE'!$A$2:$I$367,9),"")</f>
        <v>0</v>
      </c>
      <c r="D11" s="17">
        <f>IFERROR(VLOOKUP(Année!D10,'HEURES DE PRÉSENCE'!$A$2:$I$367,9),"")</f>
        <v>0</v>
      </c>
      <c r="E11" s="17">
        <f>IFERROR(VLOOKUP(Année!E10,'HEURES DE PRÉSENCE'!$A$2:$I$367,9),"")</f>
        <v>0</v>
      </c>
      <c r="F11" s="17">
        <f>IFERROR(VLOOKUP(Année!F10,'HEURES DE PRÉSENCE'!$A$2:$I$367,9),"")</f>
        <v>0</v>
      </c>
      <c r="G11" s="17">
        <f>IFERROR(VLOOKUP(Année!G10,'HEURES DE PRÉSENCE'!$A$2:$I$367,9),"")</f>
        <v>0</v>
      </c>
      <c r="H11" s="17">
        <f>IFERROR(VLOOKUP(Année!H10,'HEURES DE PRÉSENCE'!$A$2:$I$367,9),"")</f>
        <v>0</v>
      </c>
      <c r="I11" s="17">
        <f>IFERROR(VLOOKUP(Année!I10,'HEURES DE PRÉSENCE'!$A$2:$I$367,9),"")</f>
        <v>0</v>
      </c>
      <c r="J11" s="17">
        <f>IFERROR(VLOOKUP(Année!J10,'HEURES DE PRÉSENCE'!$A$2:$I$367,9),"")</f>
        <v>0</v>
      </c>
      <c r="K11" s="17">
        <f>IFERROR(VLOOKUP(Année!K10,'HEURES DE PRÉSENCE'!$A$2:$I$367,9),"")</f>
        <v>0</v>
      </c>
      <c r="L11" s="17">
        <f>IFERROR(VLOOKUP(Année!L10,'HEURES DE PRÉSENCE'!$A$2:$I$367,9),"")</f>
        <v>0</v>
      </c>
      <c r="M11" s="17">
        <f>IFERROR(VLOOKUP(Année!M10,'HEURES DE PRÉSENCE'!$A$2:$I$367,9),"")</f>
        <v>0</v>
      </c>
      <c r="N11" s="17">
        <f>IFERROR(VLOOKUP(Année!N10,'HEURES DE PRÉSENCE'!$A$2:$I$367,9),"")</f>
        <v>0</v>
      </c>
      <c r="O11" s="17">
        <f>IFERROR(VLOOKUP(Année!O10,'HEURES DE PRÉSENCE'!$A$2:$I$367,9),"")</f>
        <v>0</v>
      </c>
      <c r="P11" s="17">
        <f>IFERROR(VLOOKUP(Année!P10,'HEURES DE PRÉSENCE'!$A$2:$I$367,9),"")</f>
        <v>0</v>
      </c>
      <c r="Q11" s="17">
        <f>IFERROR(VLOOKUP(Année!Q10,'HEURES DE PRÉSENCE'!$A$2:$I$367,9),"")</f>
        <v>0</v>
      </c>
      <c r="R11" s="17">
        <f>IFERROR(VLOOKUP(Année!R10,'HEURES DE PRÉSENCE'!$A$2:$I$367,9),"")</f>
        <v>0</v>
      </c>
      <c r="S11" s="17">
        <f>IFERROR(VLOOKUP(Année!S10,'HEURES DE PRÉSENCE'!$A$2:$I$367,9),"")</f>
        <v>0</v>
      </c>
      <c r="T11" s="17">
        <f>IFERROR(VLOOKUP(Année!T10,'HEURES DE PRÉSENCE'!$A$2:$I$367,9),"")</f>
        <v>0</v>
      </c>
      <c r="U11" s="17">
        <f>IFERROR(VLOOKUP(Année!U10,'HEURES DE PRÉSENCE'!$A$2:$I$367,9),"")</f>
        <v>0</v>
      </c>
      <c r="V11" s="17">
        <f>IFERROR(VLOOKUP(Année!V10,'HEURES DE PRÉSENCE'!$A$2:$I$367,9),"")</f>
        <v>0</v>
      </c>
      <c r="W11" s="17">
        <f>IFERROR(VLOOKUP(Année!W10,'HEURES DE PRÉSENCE'!$A$2:$I$367,9),"")</f>
        <v>0</v>
      </c>
      <c r="X11" s="17">
        <f>IFERROR(VLOOKUP(Année!X10,'HEURES DE PRÉSENCE'!$A$2:$I$367,9),"")</f>
        <v>0</v>
      </c>
      <c r="Y11" s="17">
        <f>IFERROR(VLOOKUP(Année!Y10,'HEURES DE PRÉSENCE'!$A$2:$I$367,9),"")</f>
        <v>0</v>
      </c>
      <c r="Z11" s="17">
        <f>IFERROR(VLOOKUP(Année!Z10,'HEURES DE PRÉSENCE'!$A$2:$I$367,9),"")</f>
        <v>0</v>
      </c>
      <c r="AA11" s="17">
        <f>IFERROR(VLOOKUP(Année!AA10,'HEURES DE PRÉSENCE'!$A$2:$I$367,9),"")</f>
        <v>0</v>
      </c>
      <c r="AB11" s="17">
        <f>IFERROR(VLOOKUP(Année!AB10,'HEURES DE PRÉSENCE'!$A$2:$I$367,9),"")</f>
        <v>0</v>
      </c>
      <c r="AC11" s="17">
        <f>IFERROR(VLOOKUP(Année!AC10,'HEURES DE PRÉSENCE'!$A$2:$I$367,9),"")</f>
        <v>0</v>
      </c>
      <c r="AD11" s="17" t="str">
        <f>IFERROR(VLOOKUP(Année!AD10,'HEURES DE PRÉSENCE'!$A$2:$I$367,9),"")</f>
        <v/>
      </c>
      <c r="AE11" s="27"/>
      <c r="AF11" s="28"/>
      <c r="AG11" s="68">
        <f>SUM(B11:AF11)</f>
        <v>0</v>
      </c>
      <c r="AH11" s="114">
        <f>COUNTIF(B11:AF11,"&gt;"&amp;0)</f>
        <v>0</v>
      </c>
      <c r="AI11" s="116">
        <f>SUM(B12:AF12)</f>
        <v>0</v>
      </c>
      <c r="AJ11" s="6"/>
      <c r="AK11" s="3" t="s">
        <v>20</v>
      </c>
      <c r="AL11" s="2">
        <f>FLOOR(DATE(AK8,5,DAY(MINUTE(AK8/38)/2+56)),7)-34+7*(AK8=2079)</f>
        <v>42841</v>
      </c>
    </row>
    <row r="12" spans="1:38" s="13" customFormat="1" ht="16.2" thickBot="1" x14ac:dyDescent="0.4">
      <c r="A12" s="108"/>
      <c r="B12" s="32" t="str">
        <f>IFERROR(VLOOKUP(Année!B10,'HEURES DE PRÉSENCE'!$A$2:$K$367,11),"")</f>
        <v/>
      </c>
      <c r="C12" s="32" t="str">
        <f>IFERROR(VLOOKUP(Année!C10,'HEURES DE PRÉSENCE'!$A$2:$K$367,11),"")</f>
        <v/>
      </c>
      <c r="D12" s="32" t="str">
        <f>IFERROR(VLOOKUP(Année!D10,'HEURES DE PRÉSENCE'!$A$2:$K$367,11),"")</f>
        <v/>
      </c>
      <c r="E12" s="32" t="str">
        <f>IFERROR(VLOOKUP(Année!E10,'HEURES DE PRÉSENCE'!$A$2:$K$367,11),"")</f>
        <v/>
      </c>
      <c r="F12" s="32" t="str">
        <f>IFERROR(VLOOKUP(Année!F10,'HEURES DE PRÉSENCE'!$A$2:$K$367,11),"")</f>
        <v/>
      </c>
      <c r="G12" s="32" t="str">
        <f>IFERROR(VLOOKUP(Année!G10,'HEURES DE PRÉSENCE'!$A$2:$K$367,11),"")</f>
        <v/>
      </c>
      <c r="H12" s="32" t="str">
        <f>IFERROR(VLOOKUP(Année!H10,'HEURES DE PRÉSENCE'!$A$2:$K$367,11),"")</f>
        <v/>
      </c>
      <c r="I12" s="32" t="str">
        <f>IFERROR(VLOOKUP(Année!I10,'HEURES DE PRÉSENCE'!$A$2:$K$367,11),"")</f>
        <v/>
      </c>
      <c r="J12" s="32" t="str">
        <f>IFERROR(VLOOKUP(Année!J10,'HEURES DE PRÉSENCE'!$A$2:$K$367,11),"")</f>
        <v/>
      </c>
      <c r="K12" s="32" t="str">
        <f>IFERROR(VLOOKUP(Année!K10,'HEURES DE PRÉSENCE'!$A$2:$K$367,11),"")</f>
        <v/>
      </c>
      <c r="L12" s="32" t="str">
        <f>IFERROR(VLOOKUP(Année!L10,'HEURES DE PRÉSENCE'!$A$2:$K$367,11),"")</f>
        <v/>
      </c>
      <c r="M12" s="32" t="str">
        <f>IFERROR(VLOOKUP(Année!M10,'HEURES DE PRÉSENCE'!$A$2:$K$367,11),"")</f>
        <v/>
      </c>
      <c r="N12" s="32" t="str">
        <f>IFERROR(VLOOKUP(Année!N10,'HEURES DE PRÉSENCE'!$A$2:$K$367,11),"")</f>
        <v/>
      </c>
      <c r="O12" s="32" t="str">
        <f>IFERROR(VLOOKUP(Année!O10,'HEURES DE PRÉSENCE'!$A$2:$K$367,11),"")</f>
        <v/>
      </c>
      <c r="P12" s="32" t="str">
        <f>IFERROR(VLOOKUP(Année!P10,'HEURES DE PRÉSENCE'!$A$2:$K$367,11),"")</f>
        <v/>
      </c>
      <c r="Q12" s="32" t="str">
        <f>IFERROR(VLOOKUP(Année!Q10,'HEURES DE PRÉSENCE'!$A$2:$K$367,11),"")</f>
        <v/>
      </c>
      <c r="R12" s="32" t="str">
        <f>IFERROR(VLOOKUP(Année!R10,'HEURES DE PRÉSENCE'!$A$2:$K$367,11),"")</f>
        <v/>
      </c>
      <c r="S12" s="32" t="str">
        <f>IFERROR(VLOOKUP(Année!S10,'HEURES DE PRÉSENCE'!$A$2:$K$367,11),"")</f>
        <v/>
      </c>
      <c r="T12" s="32" t="str">
        <f>IFERROR(VLOOKUP(Année!T10,'HEURES DE PRÉSENCE'!$A$2:$K$367,11),"")</f>
        <v/>
      </c>
      <c r="U12" s="32" t="str">
        <f>IFERROR(VLOOKUP(Année!U10,'HEURES DE PRÉSENCE'!$A$2:$K$367,11),"")</f>
        <v/>
      </c>
      <c r="V12" s="32" t="str">
        <f>IFERROR(VLOOKUP(Année!V10,'HEURES DE PRÉSENCE'!$A$2:$K$367,11),"")</f>
        <v/>
      </c>
      <c r="W12" s="32" t="str">
        <f>IFERROR(VLOOKUP(Année!W10,'HEURES DE PRÉSENCE'!$A$2:$K$367,11),"")</f>
        <v/>
      </c>
      <c r="X12" s="32" t="str">
        <f>IFERROR(VLOOKUP(Année!X10,'HEURES DE PRÉSENCE'!$A$2:$K$367,11),"")</f>
        <v/>
      </c>
      <c r="Y12" s="32" t="str">
        <f>IFERROR(VLOOKUP(Année!Y10,'HEURES DE PRÉSENCE'!$A$2:$K$367,11),"")</f>
        <v/>
      </c>
      <c r="Z12" s="32" t="str">
        <f>IFERROR(VLOOKUP(Année!Z10,'HEURES DE PRÉSENCE'!$A$2:$K$367,11),"")</f>
        <v/>
      </c>
      <c r="AA12" s="32" t="str">
        <f>IFERROR(VLOOKUP(Année!AA10,'HEURES DE PRÉSENCE'!$A$2:$K$367,11),"")</f>
        <v/>
      </c>
      <c r="AB12" s="32" t="str">
        <f>IFERROR(VLOOKUP(Année!AB10,'HEURES DE PRÉSENCE'!$A$2:$K$367,11),"")</f>
        <v/>
      </c>
      <c r="AC12" s="32" t="str">
        <f>IFERROR(VLOOKUP(Année!AC10,'HEURES DE PRÉSENCE'!$A$2:$K$367,11),"")</f>
        <v/>
      </c>
      <c r="AD12" s="32" t="str">
        <f>IFERROR(VLOOKUP(Année!AD10,'HEURES DE PRÉSENCE'!$A$2:$K$367,11),"")</f>
        <v/>
      </c>
      <c r="AE12" s="50"/>
      <c r="AF12" s="50"/>
      <c r="AG12" s="68"/>
      <c r="AH12" s="114"/>
      <c r="AI12" s="116"/>
      <c r="AJ12" s="12"/>
      <c r="AK12" s="48" t="s">
        <v>21</v>
      </c>
      <c r="AL12" s="49">
        <f>AL11+1</f>
        <v>42842</v>
      </c>
    </row>
    <row r="13" spans="1:38" s="26" customFormat="1" ht="16.2" hidden="1" thickBot="1" x14ac:dyDescent="0.4">
      <c r="A13" s="106" t="s">
        <v>2</v>
      </c>
      <c r="B13" s="19">
        <f>DATE($A$5,3,1)</f>
        <v>42795</v>
      </c>
      <c r="C13" s="19">
        <f>B13+1</f>
        <v>42796</v>
      </c>
      <c r="D13" s="19">
        <f>C13+1</f>
        <v>42797</v>
      </c>
      <c r="E13" s="19">
        <f>D13+1</f>
        <v>42798</v>
      </c>
      <c r="F13" s="19">
        <f>E13+1</f>
        <v>42799</v>
      </c>
      <c r="G13" s="19">
        <f>F13+1</f>
        <v>42800</v>
      </c>
      <c r="H13" s="19">
        <f t="shared" ref="H13:AE13" si="3">G13+1</f>
        <v>42801</v>
      </c>
      <c r="I13" s="19">
        <f t="shared" si="3"/>
        <v>42802</v>
      </c>
      <c r="J13" s="19">
        <f t="shared" si="3"/>
        <v>42803</v>
      </c>
      <c r="K13" s="19">
        <f t="shared" si="3"/>
        <v>42804</v>
      </c>
      <c r="L13" s="19">
        <f t="shared" si="3"/>
        <v>42805</v>
      </c>
      <c r="M13" s="19">
        <f t="shared" si="3"/>
        <v>42806</v>
      </c>
      <c r="N13" s="19">
        <f t="shared" si="3"/>
        <v>42807</v>
      </c>
      <c r="O13" s="19">
        <f t="shared" si="3"/>
        <v>42808</v>
      </c>
      <c r="P13" s="19">
        <f t="shared" si="3"/>
        <v>42809</v>
      </c>
      <c r="Q13" s="19">
        <f t="shared" si="3"/>
        <v>42810</v>
      </c>
      <c r="R13" s="19">
        <f t="shared" si="3"/>
        <v>42811</v>
      </c>
      <c r="S13" s="19">
        <f t="shared" si="3"/>
        <v>42812</v>
      </c>
      <c r="T13" s="19">
        <f t="shared" si="3"/>
        <v>42813</v>
      </c>
      <c r="U13" s="19">
        <f t="shared" si="3"/>
        <v>42814</v>
      </c>
      <c r="V13" s="19">
        <f t="shared" si="3"/>
        <v>42815</v>
      </c>
      <c r="W13" s="19">
        <f t="shared" si="3"/>
        <v>42816</v>
      </c>
      <c r="X13" s="19">
        <f t="shared" si="3"/>
        <v>42817</v>
      </c>
      <c r="Y13" s="19">
        <f t="shared" si="3"/>
        <v>42818</v>
      </c>
      <c r="Z13" s="19">
        <f t="shared" si="3"/>
        <v>42819</v>
      </c>
      <c r="AA13" s="19">
        <f t="shared" si="3"/>
        <v>42820</v>
      </c>
      <c r="AB13" s="19">
        <f t="shared" si="3"/>
        <v>42821</v>
      </c>
      <c r="AC13" s="19">
        <f t="shared" si="3"/>
        <v>42822</v>
      </c>
      <c r="AD13" s="19">
        <f t="shared" si="3"/>
        <v>42823</v>
      </c>
      <c r="AE13" s="19">
        <f t="shared" si="3"/>
        <v>42824</v>
      </c>
      <c r="AF13" s="29">
        <f>IF(OR(MONTH(AE13+1)&lt;&gt;MONTH(AE13),AE13+1&gt;=B16),0,AE13+1)</f>
        <v>42825</v>
      </c>
      <c r="AG13" s="22"/>
      <c r="AH13" s="23"/>
      <c r="AI13" s="24"/>
      <c r="AJ13" s="25"/>
      <c r="AK13" s="1" t="s">
        <v>22</v>
      </c>
      <c r="AL13" s="2">
        <f>DATE(Année!A5,5,1)</f>
        <v>42856</v>
      </c>
    </row>
    <row r="14" spans="1:38" ht="16.2" thickBot="1" x14ac:dyDescent="0.4">
      <c r="A14" s="107"/>
      <c r="B14" s="17">
        <f>IFERROR(VLOOKUP(Année!B13,'HEURES DE PRÉSENCE'!$A$2:$I$367,9),"")</f>
        <v>0</v>
      </c>
      <c r="C14" s="17">
        <f>IFERROR(VLOOKUP(Année!C13,'HEURES DE PRÉSENCE'!$A$2:$I$367,9),"")</f>
        <v>0</v>
      </c>
      <c r="D14" s="17">
        <f>IFERROR(VLOOKUP(Année!D13,'HEURES DE PRÉSENCE'!$A$2:$I$367,9),"")</f>
        <v>0</v>
      </c>
      <c r="E14" s="17">
        <f>IFERROR(VLOOKUP(Année!E13,'HEURES DE PRÉSENCE'!$A$2:$I$367,9),"")</f>
        <v>0</v>
      </c>
      <c r="F14" s="17">
        <f>IFERROR(VLOOKUP(Année!F13,'HEURES DE PRÉSENCE'!$A$2:$I$367,9),"")</f>
        <v>0</v>
      </c>
      <c r="G14" s="17">
        <f>IFERROR(VLOOKUP(Année!G13,'HEURES DE PRÉSENCE'!$A$2:$I$367,9),"")</f>
        <v>0</v>
      </c>
      <c r="H14" s="17">
        <f>IFERROR(VLOOKUP(Année!H13,'HEURES DE PRÉSENCE'!$A$2:$I$367,9),"")</f>
        <v>0</v>
      </c>
      <c r="I14" s="17">
        <f>IFERROR(VLOOKUP(Année!I13,'HEURES DE PRÉSENCE'!$A$2:$I$367,9),"")</f>
        <v>0</v>
      </c>
      <c r="J14" s="17">
        <f>IFERROR(VLOOKUP(Année!J13,'HEURES DE PRÉSENCE'!$A$2:$I$367,9),"")</f>
        <v>0</v>
      </c>
      <c r="K14" s="17">
        <f>IFERROR(VLOOKUP(Année!K13,'HEURES DE PRÉSENCE'!$A$2:$I$367,9),"")</f>
        <v>0</v>
      </c>
      <c r="L14" s="17">
        <f>IFERROR(VLOOKUP(Année!L13,'HEURES DE PRÉSENCE'!$A$2:$I$367,9),"")</f>
        <v>0</v>
      </c>
      <c r="M14" s="17">
        <f>IFERROR(VLOOKUP(Année!M13,'HEURES DE PRÉSENCE'!$A$2:$I$367,9),"")</f>
        <v>0</v>
      </c>
      <c r="N14" s="17">
        <f>IFERROR(VLOOKUP(Année!N13,'HEURES DE PRÉSENCE'!$A$2:$I$367,9),"")</f>
        <v>0</v>
      </c>
      <c r="O14" s="17">
        <f>IFERROR(VLOOKUP(Année!O13,'HEURES DE PRÉSENCE'!$A$2:$I$367,9),"")</f>
        <v>0</v>
      </c>
      <c r="P14" s="17">
        <f>IFERROR(VLOOKUP(Année!P13,'HEURES DE PRÉSENCE'!$A$2:$I$367,9),"")</f>
        <v>0</v>
      </c>
      <c r="Q14" s="17">
        <f>IFERROR(VLOOKUP(Année!Q13,'HEURES DE PRÉSENCE'!$A$2:$I$367,9),"")</f>
        <v>0</v>
      </c>
      <c r="R14" s="17">
        <f>IFERROR(VLOOKUP(Année!R13,'HEURES DE PRÉSENCE'!$A$2:$I$367,9),"")</f>
        <v>0</v>
      </c>
      <c r="S14" s="17">
        <f>IFERROR(VLOOKUP(Année!S13,'HEURES DE PRÉSENCE'!$A$2:$I$367,9),"")</f>
        <v>0</v>
      </c>
      <c r="T14" s="17">
        <f>IFERROR(VLOOKUP(Année!T13,'HEURES DE PRÉSENCE'!$A$2:$I$367,9),"")</f>
        <v>0</v>
      </c>
      <c r="U14" s="17">
        <f>IFERROR(VLOOKUP(Année!U13,'HEURES DE PRÉSENCE'!$A$2:$I$367,9),"")</f>
        <v>0</v>
      </c>
      <c r="V14" s="17">
        <f>IFERROR(VLOOKUP(Année!V13,'HEURES DE PRÉSENCE'!$A$2:$I$367,9),"")</f>
        <v>0</v>
      </c>
      <c r="W14" s="17">
        <f>IFERROR(VLOOKUP(Année!W13,'HEURES DE PRÉSENCE'!$A$2:$I$367,9),"")</f>
        <v>0</v>
      </c>
      <c r="X14" s="17">
        <f>IFERROR(VLOOKUP(Année!X13,'HEURES DE PRÉSENCE'!$A$2:$I$367,9),"")</f>
        <v>0</v>
      </c>
      <c r="Y14" s="17">
        <f>IFERROR(VLOOKUP(Année!Y13,'HEURES DE PRÉSENCE'!$A$2:$I$367,9),"")</f>
        <v>0</v>
      </c>
      <c r="Z14" s="17">
        <f>IFERROR(VLOOKUP(Année!Z13,'HEURES DE PRÉSENCE'!$A$2:$I$367,9),"")</f>
        <v>0</v>
      </c>
      <c r="AA14" s="17">
        <f>IFERROR(VLOOKUP(Année!AA13,'HEURES DE PRÉSENCE'!$A$2:$I$367,9),"")</f>
        <v>0</v>
      </c>
      <c r="AB14" s="17">
        <f>IFERROR(VLOOKUP(Année!AB13,'HEURES DE PRÉSENCE'!$A$2:$I$367,9),"")</f>
        <v>0</v>
      </c>
      <c r="AC14" s="17">
        <f>IFERROR(VLOOKUP(Année!AC13,'HEURES DE PRÉSENCE'!$A$2:$I$367,9),"")</f>
        <v>0</v>
      </c>
      <c r="AD14" s="17">
        <f>IFERROR(VLOOKUP(Année!AD13,'HEURES DE PRÉSENCE'!$A$2:$I$367,9),"")</f>
        <v>0</v>
      </c>
      <c r="AE14" s="17">
        <f>IFERROR(VLOOKUP(Année!AE13,'HEURES DE PRÉSENCE'!$A$2:$I$367,9),"")</f>
        <v>0</v>
      </c>
      <c r="AF14" s="17">
        <f>IFERROR(VLOOKUP(Année!AF13,'HEURES DE PRÉSENCE'!$A$2:$I$367,9),"")</f>
        <v>0</v>
      </c>
      <c r="AG14" s="68">
        <f>SUM(B14:AF14)</f>
        <v>0</v>
      </c>
      <c r="AH14" s="114">
        <f>COUNTIF(B14:AF14,"&gt;"&amp;0)</f>
        <v>0</v>
      </c>
      <c r="AI14" s="116">
        <f>SUM(B15:AF15)</f>
        <v>0</v>
      </c>
      <c r="AJ14" s="6"/>
      <c r="AK14" s="1" t="s">
        <v>23</v>
      </c>
      <c r="AL14" s="2">
        <f>AL11+39</f>
        <v>42880</v>
      </c>
    </row>
    <row r="15" spans="1:38" s="13" customFormat="1" ht="16.2" thickBot="1" x14ac:dyDescent="0.4">
      <c r="A15" s="108"/>
      <c r="B15" s="32" t="str">
        <f>IFERROR(VLOOKUP(Année!B13,'HEURES DE PRÉSENCE'!$A$2:$K$367,11),"")</f>
        <v/>
      </c>
      <c r="C15" s="32" t="str">
        <f>IFERROR(VLOOKUP(Année!C13,'HEURES DE PRÉSENCE'!$A$2:$K$367,11),"")</f>
        <v/>
      </c>
      <c r="D15" s="32" t="str">
        <f>IFERROR(VLOOKUP(Année!D13,'HEURES DE PRÉSENCE'!$A$2:$K$367,11),"")</f>
        <v/>
      </c>
      <c r="E15" s="32" t="str">
        <f>IFERROR(VLOOKUP(Année!E13,'HEURES DE PRÉSENCE'!$A$2:$K$367,11),"")</f>
        <v/>
      </c>
      <c r="F15" s="32" t="str">
        <f>IFERROR(VLOOKUP(Année!F13,'HEURES DE PRÉSENCE'!$A$2:$K$367,11),"")</f>
        <v/>
      </c>
      <c r="G15" s="32" t="str">
        <f>IFERROR(VLOOKUP(Année!G13,'HEURES DE PRÉSENCE'!$A$2:$K$367,11),"")</f>
        <v/>
      </c>
      <c r="H15" s="32" t="str">
        <f>IFERROR(VLOOKUP(Année!H13,'HEURES DE PRÉSENCE'!$A$2:$K$367,11),"")</f>
        <v/>
      </c>
      <c r="I15" s="32" t="str">
        <f>IFERROR(VLOOKUP(Année!I13,'HEURES DE PRÉSENCE'!$A$2:$K$367,11),"")</f>
        <v/>
      </c>
      <c r="J15" s="32" t="str">
        <f>IFERROR(VLOOKUP(Année!J13,'HEURES DE PRÉSENCE'!$A$2:$K$367,11),"")</f>
        <v/>
      </c>
      <c r="K15" s="32" t="str">
        <f>IFERROR(VLOOKUP(Année!K13,'HEURES DE PRÉSENCE'!$A$2:$K$367,11),"")</f>
        <v/>
      </c>
      <c r="L15" s="32" t="str">
        <f>IFERROR(VLOOKUP(Année!L13,'HEURES DE PRÉSENCE'!$A$2:$K$367,11),"")</f>
        <v/>
      </c>
      <c r="M15" s="32" t="str">
        <f>IFERROR(VLOOKUP(Année!M13,'HEURES DE PRÉSENCE'!$A$2:$K$367,11),"")</f>
        <v/>
      </c>
      <c r="N15" s="32" t="str">
        <f>IFERROR(VLOOKUP(Année!N13,'HEURES DE PRÉSENCE'!$A$2:$K$367,11),"")</f>
        <v/>
      </c>
      <c r="O15" s="32" t="str">
        <f>IFERROR(VLOOKUP(Année!O13,'HEURES DE PRÉSENCE'!$A$2:$K$367,11),"")</f>
        <v/>
      </c>
      <c r="P15" s="32" t="str">
        <f>IFERROR(VLOOKUP(Année!P13,'HEURES DE PRÉSENCE'!$A$2:$K$367,11),"")</f>
        <v/>
      </c>
      <c r="Q15" s="32" t="str">
        <f>IFERROR(VLOOKUP(Année!Q13,'HEURES DE PRÉSENCE'!$A$2:$K$367,11),"")</f>
        <v/>
      </c>
      <c r="R15" s="32" t="str">
        <f>IFERROR(VLOOKUP(Année!R13,'HEURES DE PRÉSENCE'!$A$2:$K$367,11),"")</f>
        <v/>
      </c>
      <c r="S15" s="32" t="str">
        <f>IFERROR(VLOOKUP(Année!S13,'HEURES DE PRÉSENCE'!$A$2:$K$367,11),"")</f>
        <v/>
      </c>
      <c r="T15" s="32" t="str">
        <f>IFERROR(VLOOKUP(Année!T13,'HEURES DE PRÉSENCE'!$A$2:$K$367,11),"")</f>
        <v/>
      </c>
      <c r="U15" s="32" t="str">
        <f>IFERROR(VLOOKUP(Année!U13,'HEURES DE PRÉSENCE'!$A$2:$K$367,11),"")</f>
        <v/>
      </c>
      <c r="V15" s="32" t="str">
        <f>IFERROR(VLOOKUP(Année!V13,'HEURES DE PRÉSENCE'!$A$2:$K$367,11),"")</f>
        <v/>
      </c>
      <c r="W15" s="32" t="str">
        <f>IFERROR(VLOOKUP(Année!W13,'HEURES DE PRÉSENCE'!$A$2:$K$367,11),"")</f>
        <v/>
      </c>
      <c r="X15" s="32" t="str">
        <f>IFERROR(VLOOKUP(Année!X13,'HEURES DE PRÉSENCE'!$A$2:$K$367,11),"")</f>
        <v/>
      </c>
      <c r="Y15" s="32" t="str">
        <f>IFERROR(VLOOKUP(Année!Y13,'HEURES DE PRÉSENCE'!$A$2:$K$367,11),"")</f>
        <v/>
      </c>
      <c r="Z15" s="32" t="str">
        <f>IFERROR(VLOOKUP(Année!Z13,'HEURES DE PRÉSENCE'!$A$2:$K$367,11),"")</f>
        <v/>
      </c>
      <c r="AA15" s="32" t="str">
        <f>IFERROR(VLOOKUP(Année!AA13,'HEURES DE PRÉSENCE'!$A$2:$K$367,11),"")</f>
        <v/>
      </c>
      <c r="AB15" s="32" t="str">
        <f>IFERROR(VLOOKUP(Année!AB13,'HEURES DE PRÉSENCE'!$A$2:$K$367,11),"")</f>
        <v/>
      </c>
      <c r="AC15" s="32" t="str">
        <f>IFERROR(VLOOKUP(Année!AC13,'HEURES DE PRÉSENCE'!$A$2:$K$367,11),"")</f>
        <v/>
      </c>
      <c r="AD15" s="32" t="str">
        <f>IFERROR(VLOOKUP(Année!AD13,'HEURES DE PRÉSENCE'!$A$2:$K$367,11),"")</f>
        <v/>
      </c>
      <c r="AE15" s="32" t="str">
        <f>IFERROR(VLOOKUP(Année!AE13,'HEURES DE PRÉSENCE'!$A$2:$K$367,11),"")</f>
        <v/>
      </c>
      <c r="AF15" s="32" t="str">
        <f>IFERROR(VLOOKUP(Année!AF13,'HEURES DE PRÉSENCE'!$A$2:$K$367,11),"")</f>
        <v/>
      </c>
      <c r="AG15" s="68"/>
      <c r="AH15" s="114"/>
      <c r="AI15" s="116"/>
      <c r="AJ15" s="12"/>
      <c r="AK15" s="48" t="s">
        <v>24</v>
      </c>
      <c r="AL15" s="49">
        <f>DATE(AK8,5,8)</f>
        <v>42863</v>
      </c>
    </row>
    <row r="16" spans="1:38" s="26" customFormat="1" ht="16.2" hidden="1" thickBot="1" x14ac:dyDescent="0.4">
      <c r="A16" s="106" t="s">
        <v>3</v>
      </c>
      <c r="B16" s="19">
        <f>DATE($A$5,4,1)</f>
        <v>42826</v>
      </c>
      <c r="C16" s="19">
        <f>B16+1</f>
        <v>42827</v>
      </c>
      <c r="D16" s="19">
        <f>C16+1</f>
        <v>42828</v>
      </c>
      <c r="E16" s="19">
        <f>D16+1</f>
        <v>42829</v>
      </c>
      <c r="F16" s="19">
        <f t="shared" ref="F16:AE16" si="4">E16+1</f>
        <v>42830</v>
      </c>
      <c r="G16" s="19">
        <f t="shared" si="4"/>
        <v>42831</v>
      </c>
      <c r="H16" s="19">
        <f t="shared" si="4"/>
        <v>42832</v>
      </c>
      <c r="I16" s="19">
        <f t="shared" si="4"/>
        <v>42833</v>
      </c>
      <c r="J16" s="19">
        <f t="shared" si="4"/>
        <v>42834</v>
      </c>
      <c r="K16" s="19">
        <f t="shared" si="4"/>
        <v>42835</v>
      </c>
      <c r="L16" s="19">
        <f t="shared" si="4"/>
        <v>42836</v>
      </c>
      <c r="M16" s="19">
        <f t="shared" si="4"/>
        <v>42837</v>
      </c>
      <c r="N16" s="19">
        <f t="shared" si="4"/>
        <v>42838</v>
      </c>
      <c r="O16" s="19">
        <f t="shared" si="4"/>
        <v>42839</v>
      </c>
      <c r="P16" s="19">
        <f t="shared" si="4"/>
        <v>42840</v>
      </c>
      <c r="Q16" s="19">
        <f t="shared" si="4"/>
        <v>42841</v>
      </c>
      <c r="R16" s="19">
        <f t="shared" si="4"/>
        <v>42842</v>
      </c>
      <c r="S16" s="19">
        <f t="shared" si="4"/>
        <v>42843</v>
      </c>
      <c r="T16" s="19">
        <f t="shared" si="4"/>
        <v>42844</v>
      </c>
      <c r="U16" s="19">
        <f t="shared" si="4"/>
        <v>42845</v>
      </c>
      <c r="V16" s="19">
        <f t="shared" si="4"/>
        <v>42846</v>
      </c>
      <c r="W16" s="19">
        <f t="shared" si="4"/>
        <v>42847</v>
      </c>
      <c r="X16" s="19">
        <f t="shared" si="4"/>
        <v>42848</v>
      </c>
      <c r="Y16" s="19">
        <f t="shared" si="4"/>
        <v>42849</v>
      </c>
      <c r="Z16" s="19">
        <f t="shared" si="4"/>
        <v>42850</v>
      </c>
      <c r="AA16" s="19">
        <f t="shared" si="4"/>
        <v>42851</v>
      </c>
      <c r="AB16" s="19">
        <f t="shared" si="4"/>
        <v>42852</v>
      </c>
      <c r="AC16" s="19">
        <f t="shared" si="4"/>
        <v>42853</v>
      </c>
      <c r="AD16" s="19">
        <f t="shared" si="4"/>
        <v>42854</v>
      </c>
      <c r="AE16" s="19">
        <f t="shared" si="4"/>
        <v>42855</v>
      </c>
      <c r="AF16" s="30">
        <f>IF(OR(MONTH(AE16+1)&lt;&gt;MONTH(AE16),AE16+1&gt;=B19),0,AE16+1)</f>
        <v>0</v>
      </c>
      <c r="AG16" s="22"/>
      <c r="AH16" s="23"/>
      <c r="AI16" s="24"/>
      <c r="AJ16" s="25"/>
      <c r="AK16" s="1" t="s">
        <v>25</v>
      </c>
      <c r="AL16" s="2">
        <f>AL11+49</f>
        <v>42890</v>
      </c>
    </row>
    <row r="17" spans="1:38" ht="16.2" thickBot="1" x14ac:dyDescent="0.4">
      <c r="A17" s="107"/>
      <c r="B17" s="17">
        <f>IFERROR(VLOOKUP(Année!B16,'HEURES DE PRÉSENCE'!$A$2:$I$367,9),"")</f>
        <v>0</v>
      </c>
      <c r="C17" s="17">
        <f>IFERROR(VLOOKUP(Année!C16,'HEURES DE PRÉSENCE'!$A$2:$I$367,9),"")</f>
        <v>0</v>
      </c>
      <c r="D17" s="17">
        <f>IFERROR(VLOOKUP(Année!D16,'HEURES DE PRÉSENCE'!$A$2:$I$367,9),"")</f>
        <v>0</v>
      </c>
      <c r="E17" s="17">
        <f>IFERROR(VLOOKUP(Année!E16,'HEURES DE PRÉSENCE'!$A$2:$I$367,9),"")</f>
        <v>0.29166666666666663</v>
      </c>
      <c r="F17" s="17">
        <f>IFERROR(VLOOKUP(Année!F16,'HEURES DE PRÉSENCE'!$A$2:$I$367,9),"")</f>
        <v>0.29166666666666663</v>
      </c>
      <c r="G17" s="17">
        <f>IFERROR(VLOOKUP(Année!G16,'HEURES DE PRÉSENCE'!$A$2:$I$367,9),"")</f>
        <v>0.29166666666666663</v>
      </c>
      <c r="H17" s="17">
        <f>IFERROR(VLOOKUP(Année!H16,'HEURES DE PRÉSENCE'!$A$2:$I$367,9),"")</f>
        <v>0.29166666666666663</v>
      </c>
      <c r="I17" s="17">
        <f>IFERROR(VLOOKUP(Année!I16,'HEURES DE PRÉSENCE'!$A$2:$I$367,9),"")</f>
        <v>0</v>
      </c>
      <c r="J17" s="17">
        <f>IFERROR(VLOOKUP(Année!J16,'HEURES DE PRÉSENCE'!$A$2:$I$367,9),"")</f>
        <v>0</v>
      </c>
      <c r="K17" s="17">
        <f>IFERROR(VLOOKUP(Année!K16,'HEURES DE PRÉSENCE'!$A$2:$I$367,9),"")</f>
        <v>0</v>
      </c>
      <c r="L17" s="17">
        <f>IFERROR(VLOOKUP(Année!L16,'HEURES DE PRÉSENCE'!$A$2:$I$367,9),"")</f>
        <v>0</v>
      </c>
      <c r="M17" s="17">
        <f>IFERROR(VLOOKUP(Année!M16,'HEURES DE PRÉSENCE'!$A$2:$I$367,9),"")</f>
        <v>0</v>
      </c>
      <c r="N17" s="17">
        <f>IFERROR(VLOOKUP(Année!N16,'HEURES DE PRÉSENCE'!$A$2:$I$367,9),"")</f>
        <v>0</v>
      </c>
      <c r="O17" s="17">
        <f>IFERROR(VLOOKUP(Année!O16,'HEURES DE PRÉSENCE'!$A$2:$I$367,9),"")</f>
        <v>0</v>
      </c>
      <c r="P17" s="17">
        <f>IFERROR(VLOOKUP(Année!P16,'HEURES DE PRÉSENCE'!$A$2:$I$367,9),"")</f>
        <v>0</v>
      </c>
      <c r="Q17" s="17">
        <f>IFERROR(VLOOKUP(Année!Q16,'HEURES DE PRÉSENCE'!$A$2:$I$367,9),"")</f>
        <v>0</v>
      </c>
      <c r="R17" s="17">
        <f>IFERROR(VLOOKUP(Année!R16,'HEURES DE PRÉSENCE'!$A$2:$I$367,9),"")</f>
        <v>0</v>
      </c>
      <c r="S17" s="17">
        <f>IFERROR(VLOOKUP(Année!S16,'HEURES DE PRÉSENCE'!$A$2:$I$367,9),"")</f>
        <v>0</v>
      </c>
      <c r="T17" s="17">
        <f>IFERROR(VLOOKUP(Année!T16,'HEURES DE PRÉSENCE'!$A$2:$I$367,9),"")</f>
        <v>0</v>
      </c>
      <c r="U17" s="17">
        <f>IFERROR(VLOOKUP(Année!U16,'HEURES DE PRÉSENCE'!$A$2:$I$367,9),"")</f>
        <v>0</v>
      </c>
      <c r="V17" s="17">
        <f>IFERROR(VLOOKUP(Année!V16,'HEURES DE PRÉSENCE'!$A$2:$I$367,9),"")</f>
        <v>0</v>
      </c>
      <c r="W17" s="17">
        <f>IFERROR(VLOOKUP(Année!W16,'HEURES DE PRÉSENCE'!$A$2:$I$367,9),"")</f>
        <v>0</v>
      </c>
      <c r="X17" s="17">
        <f>IFERROR(VLOOKUP(Année!X16,'HEURES DE PRÉSENCE'!$A$2:$I$367,9),"")</f>
        <v>0</v>
      </c>
      <c r="Y17" s="17">
        <f>IFERROR(VLOOKUP(Année!Y16,'HEURES DE PRÉSENCE'!$A$2:$I$367,9),"")</f>
        <v>0</v>
      </c>
      <c r="Z17" s="17">
        <f>IFERROR(VLOOKUP(Année!Z16,'HEURES DE PRÉSENCE'!$A$2:$I$367,9),"")</f>
        <v>0</v>
      </c>
      <c r="AA17" s="17">
        <f>IFERROR(VLOOKUP(Année!AA16,'HEURES DE PRÉSENCE'!$A$2:$I$367,9),"")</f>
        <v>0</v>
      </c>
      <c r="AB17" s="17">
        <f>IFERROR(VLOOKUP(Année!AB16,'HEURES DE PRÉSENCE'!$A$2:$I$367,9),"")</f>
        <v>0</v>
      </c>
      <c r="AC17" s="17">
        <f>IFERROR(VLOOKUP(Année!AC16,'HEURES DE PRÉSENCE'!$A$2:$I$367,9),"")</f>
        <v>0</v>
      </c>
      <c r="AD17" s="17">
        <f>IFERROR(VLOOKUP(Année!AD16,'HEURES DE PRÉSENCE'!$A$2:$I$367,9),"")</f>
        <v>0</v>
      </c>
      <c r="AE17" s="17">
        <f>IFERROR(VLOOKUP(Année!AE16,'HEURES DE PRÉSENCE'!$A$2:$I$367,9),"")</f>
        <v>0</v>
      </c>
      <c r="AF17" s="17" t="str">
        <f>IFERROR(VLOOKUP(Année!AF16,'HEURES DE PRÉSENCE'!$A$2:$I$367,9),"")</f>
        <v/>
      </c>
      <c r="AG17" s="68">
        <f>SUM(B17:AF17)</f>
        <v>1.1666666666666665</v>
      </c>
      <c r="AH17" s="114">
        <f>COUNTIF(B17:AF17,"&gt;"&amp;0)</f>
        <v>4</v>
      </c>
      <c r="AI17" s="116">
        <f>SUM(B18:AF18)</f>
        <v>282.39999999999998</v>
      </c>
      <c r="AJ17" s="6"/>
      <c r="AK17" s="1" t="s">
        <v>26</v>
      </c>
      <c r="AL17" s="2">
        <f>AL11+50</f>
        <v>42891</v>
      </c>
    </row>
    <row r="18" spans="1:38" s="13" customFormat="1" ht="16.2" thickBot="1" x14ac:dyDescent="0.4">
      <c r="A18" s="108"/>
      <c r="B18" s="32" t="str">
        <f>IFERROR(VLOOKUP(Année!B16,'HEURES DE PRÉSENCE'!$A$2:$K$367,11),"")</f>
        <v/>
      </c>
      <c r="C18" s="32" t="str">
        <f>IFERROR(VLOOKUP(Année!C16,'HEURES DE PRÉSENCE'!$A$2:$K$367,11),"")</f>
        <v/>
      </c>
      <c r="D18" s="32" t="str">
        <f>IFERROR(VLOOKUP(Année!D16,'HEURES DE PRÉSENCE'!$A$2:$K$367,11),"")</f>
        <v/>
      </c>
      <c r="E18" s="32">
        <f>IFERROR(VLOOKUP(Année!E16,'HEURES DE PRÉSENCE'!$A$2:$K$367,11),"")</f>
        <v>70.599999999999994</v>
      </c>
      <c r="F18" s="32">
        <f>IFERROR(VLOOKUP(Année!F16,'HEURES DE PRÉSENCE'!$A$2:$K$367,11),"")</f>
        <v>70.599999999999994</v>
      </c>
      <c r="G18" s="32">
        <f>IFERROR(VLOOKUP(Année!G16,'HEURES DE PRÉSENCE'!$A$2:$K$367,11),"")</f>
        <v>70.599999999999994</v>
      </c>
      <c r="H18" s="32">
        <f>IFERROR(VLOOKUP(Année!H16,'HEURES DE PRÉSENCE'!$A$2:$K$367,11),"")</f>
        <v>70.599999999999994</v>
      </c>
      <c r="I18" s="32" t="str">
        <f>IFERROR(VLOOKUP(Année!I16,'HEURES DE PRÉSENCE'!$A$2:$K$367,11),"")</f>
        <v/>
      </c>
      <c r="J18" s="32" t="str">
        <f>IFERROR(VLOOKUP(Année!J16,'HEURES DE PRÉSENCE'!$A$2:$K$367,11),"")</f>
        <v/>
      </c>
      <c r="K18" s="32" t="str">
        <f>IFERROR(VLOOKUP(Année!K16,'HEURES DE PRÉSENCE'!$A$2:$K$367,11),"")</f>
        <v/>
      </c>
      <c r="L18" s="32" t="str">
        <f>IFERROR(VLOOKUP(Année!L16,'HEURES DE PRÉSENCE'!$A$2:$K$367,11),"")</f>
        <v/>
      </c>
      <c r="M18" s="32" t="str">
        <f>IFERROR(VLOOKUP(Année!M16,'HEURES DE PRÉSENCE'!$A$2:$K$367,11),"")</f>
        <v/>
      </c>
      <c r="N18" s="32" t="str">
        <f>IFERROR(VLOOKUP(Année!N16,'HEURES DE PRÉSENCE'!$A$2:$K$367,11),"")</f>
        <v/>
      </c>
      <c r="O18" s="32" t="str">
        <f>IFERROR(VLOOKUP(Année!O16,'HEURES DE PRÉSENCE'!$A$2:$K$367,11),"")</f>
        <v/>
      </c>
      <c r="P18" s="32" t="str">
        <f>IFERROR(VLOOKUP(Année!P16,'HEURES DE PRÉSENCE'!$A$2:$K$367,11),"")</f>
        <v/>
      </c>
      <c r="Q18" s="32" t="str">
        <f>IFERROR(VLOOKUP(Année!Q16,'HEURES DE PRÉSENCE'!$A$2:$K$367,11),"")</f>
        <v/>
      </c>
      <c r="R18" s="32" t="str">
        <f>IFERROR(VLOOKUP(Année!R16,'HEURES DE PRÉSENCE'!$A$2:$K$367,11),"")</f>
        <v/>
      </c>
      <c r="S18" s="32" t="str">
        <f>IFERROR(VLOOKUP(Année!S16,'HEURES DE PRÉSENCE'!$A$2:$K$367,11),"")</f>
        <v/>
      </c>
      <c r="T18" s="32" t="str">
        <f>IFERROR(VLOOKUP(Année!T16,'HEURES DE PRÉSENCE'!$A$2:$K$367,11),"")</f>
        <v/>
      </c>
      <c r="U18" s="32" t="str">
        <f>IFERROR(VLOOKUP(Année!U16,'HEURES DE PRÉSENCE'!$A$2:$K$367,11),"")</f>
        <v/>
      </c>
      <c r="V18" s="32" t="str">
        <f>IFERROR(VLOOKUP(Année!V16,'HEURES DE PRÉSENCE'!$A$2:$K$367,11),"")</f>
        <v/>
      </c>
      <c r="W18" s="32" t="str">
        <f>IFERROR(VLOOKUP(Année!W16,'HEURES DE PRÉSENCE'!$A$2:$K$367,11),"")</f>
        <v/>
      </c>
      <c r="X18" s="32" t="str">
        <f>IFERROR(VLOOKUP(Année!X16,'HEURES DE PRÉSENCE'!$A$2:$K$367,11),"")</f>
        <v/>
      </c>
      <c r="Y18" s="32" t="str">
        <f>IFERROR(VLOOKUP(Année!Y16,'HEURES DE PRÉSENCE'!$A$2:$K$367,11),"")</f>
        <v/>
      </c>
      <c r="Z18" s="32" t="str">
        <f>IFERROR(VLOOKUP(Année!Z16,'HEURES DE PRÉSENCE'!$A$2:$K$367,11),"")</f>
        <v/>
      </c>
      <c r="AA18" s="32" t="str">
        <f>IFERROR(VLOOKUP(Année!AA16,'HEURES DE PRÉSENCE'!$A$2:$K$367,11),"")</f>
        <v/>
      </c>
      <c r="AB18" s="32" t="str">
        <f>IFERROR(VLOOKUP(Année!AB16,'HEURES DE PRÉSENCE'!$A$2:$K$367,11),"")</f>
        <v/>
      </c>
      <c r="AC18" s="32" t="str">
        <f>IFERROR(VLOOKUP(Année!AC16,'HEURES DE PRÉSENCE'!$A$2:$K$367,11),"")</f>
        <v/>
      </c>
      <c r="AD18" s="32" t="str">
        <f>IFERROR(VLOOKUP(Année!AD16,'HEURES DE PRÉSENCE'!$A$2:$K$367,11),"")</f>
        <v/>
      </c>
      <c r="AE18" s="32" t="str">
        <f>IFERROR(VLOOKUP(Année!AE16,'HEURES DE PRÉSENCE'!$A$2:$K$367,11),"")</f>
        <v/>
      </c>
      <c r="AF18" s="32" t="str">
        <f>IFERROR(VLOOKUP(Année!AF16,'HEURES DE PRÉSENCE'!$A$2:$K$367,11),"")</f>
        <v/>
      </c>
      <c r="AG18" s="68"/>
      <c r="AH18" s="114"/>
      <c r="AI18" s="116"/>
      <c r="AJ18" s="12"/>
      <c r="AK18" s="48" t="s">
        <v>27</v>
      </c>
      <c r="AL18" s="49">
        <f>DATE(AK8,7,14)</f>
        <v>42930</v>
      </c>
    </row>
    <row r="19" spans="1:38" s="26" customFormat="1" ht="16.2" hidden="1" thickBot="1" x14ac:dyDescent="0.4">
      <c r="A19" s="106" t="s">
        <v>4</v>
      </c>
      <c r="B19" s="19">
        <f>DATE($A$5,5,1)</f>
        <v>42856</v>
      </c>
      <c r="C19" s="19">
        <f>B19+1</f>
        <v>42857</v>
      </c>
      <c r="D19" s="19">
        <f t="shared" ref="D19:AE19" si="5">C19+1</f>
        <v>42858</v>
      </c>
      <c r="E19" s="19">
        <f t="shared" si="5"/>
        <v>42859</v>
      </c>
      <c r="F19" s="19">
        <f t="shared" si="5"/>
        <v>42860</v>
      </c>
      <c r="G19" s="19">
        <f t="shared" si="5"/>
        <v>42861</v>
      </c>
      <c r="H19" s="19">
        <f t="shared" si="5"/>
        <v>42862</v>
      </c>
      <c r="I19" s="19">
        <f t="shared" si="5"/>
        <v>42863</v>
      </c>
      <c r="J19" s="19">
        <f t="shared" si="5"/>
        <v>42864</v>
      </c>
      <c r="K19" s="19">
        <f t="shared" si="5"/>
        <v>42865</v>
      </c>
      <c r="L19" s="19">
        <f t="shared" si="5"/>
        <v>42866</v>
      </c>
      <c r="M19" s="19">
        <f t="shared" si="5"/>
        <v>42867</v>
      </c>
      <c r="N19" s="19">
        <f t="shared" si="5"/>
        <v>42868</v>
      </c>
      <c r="O19" s="19">
        <f t="shared" si="5"/>
        <v>42869</v>
      </c>
      <c r="P19" s="19">
        <f t="shared" si="5"/>
        <v>42870</v>
      </c>
      <c r="Q19" s="19">
        <f t="shared" si="5"/>
        <v>42871</v>
      </c>
      <c r="R19" s="19">
        <f t="shared" si="5"/>
        <v>42872</v>
      </c>
      <c r="S19" s="19">
        <f t="shared" si="5"/>
        <v>42873</v>
      </c>
      <c r="T19" s="19">
        <f t="shared" si="5"/>
        <v>42874</v>
      </c>
      <c r="U19" s="19">
        <f t="shared" si="5"/>
        <v>42875</v>
      </c>
      <c r="V19" s="19">
        <f t="shared" si="5"/>
        <v>42876</v>
      </c>
      <c r="W19" s="19">
        <f t="shared" si="5"/>
        <v>42877</v>
      </c>
      <c r="X19" s="19">
        <f t="shared" si="5"/>
        <v>42878</v>
      </c>
      <c r="Y19" s="19">
        <f t="shared" si="5"/>
        <v>42879</v>
      </c>
      <c r="Z19" s="19">
        <f t="shared" si="5"/>
        <v>42880</v>
      </c>
      <c r="AA19" s="19">
        <f t="shared" si="5"/>
        <v>42881</v>
      </c>
      <c r="AB19" s="19">
        <f t="shared" si="5"/>
        <v>42882</v>
      </c>
      <c r="AC19" s="19">
        <f t="shared" si="5"/>
        <v>42883</v>
      </c>
      <c r="AD19" s="19">
        <f t="shared" si="5"/>
        <v>42884</v>
      </c>
      <c r="AE19" s="19">
        <f t="shared" si="5"/>
        <v>42885</v>
      </c>
      <c r="AF19" s="29">
        <f>IF(OR(MONTH(AE19+1)&lt;&gt;MONTH(AE19),AE19+1&gt;=B22),0,AE19+1)</f>
        <v>42886</v>
      </c>
      <c r="AG19" s="31"/>
      <c r="AH19" s="23"/>
      <c r="AI19" s="24"/>
      <c r="AJ19" s="25"/>
      <c r="AK19" s="1" t="s">
        <v>28</v>
      </c>
      <c r="AL19" s="2">
        <f>DATE(AK8,8,15)</f>
        <v>42962</v>
      </c>
    </row>
    <row r="20" spans="1:38" ht="16.2" thickBot="1" x14ac:dyDescent="0.4">
      <c r="A20" s="107"/>
      <c r="B20" s="17">
        <f>IFERROR(VLOOKUP(Année!B19,'HEURES DE PRÉSENCE'!$A$2:$I$367,9),"")</f>
        <v>0</v>
      </c>
      <c r="C20" s="17">
        <f>IFERROR(VLOOKUP(Année!C19,'HEURES DE PRÉSENCE'!$A$2:$I$367,9),"")</f>
        <v>0</v>
      </c>
      <c r="D20" s="17">
        <f>IFERROR(VLOOKUP(Année!D19,'HEURES DE PRÉSENCE'!$A$2:$I$367,9),"")</f>
        <v>0.3125</v>
      </c>
      <c r="E20" s="17">
        <f>IFERROR(VLOOKUP(Année!E19,'HEURES DE PRÉSENCE'!$A$2:$I$367,9),"")</f>
        <v>0.3125</v>
      </c>
      <c r="F20" s="17">
        <f>IFERROR(VLOOKUP(Année!F19,'HEURES DE PRÉSENCE'!$A$2:$I$367,9),"")</f>
        <v>0.3125</v>
      </c>
      <c r="G20" s="17">
        <f>IFERROR(VLOOKUP(Année!G19,'HEURES DE PRÉSENCE'!$A$2:$I$367,9),"")</f>
        <v>0</v>
      </c>
      <c r="H20" s="17">
        <f>IFERROR(VLOOKUP(Année!H19,'HEURES DE PRÉSENCE'!$A$2:$I$367,9),"")</f>
        <v>0</v>
      </c>
      <c r="I20" s="17">
        <f>IFERROR(VLOOKUP(Année!I19,'HEURES DE PRÉSENCE'!$A$2:$I$367,9),"")</f>
        <v>0</v>
      </c>
      <c r="J20" s="17">
        <f>IFERROR(VLOOKUP(Année!J19,'HEURES DE PRÉSENCE'!$A$2:$I$367,9),"")</f>
        <v>0.3125</v>
      </c>
      <c r="K20" s="17">
        <f>IFERROR(VLOOKUP(Année!K19,'HEURES DE PRÉSENCE'!$A$2:$I$367,9),"")</f>
        <v>0.3125</v>
      </c>
      <c r="L20" s="17">
        <f>IFERROR(VLOOKUP(Année!L19,'HEURES DE PRÉSENCE'!$A$2:$I$367,9),"")</f>
        <v>0.3125</v>
      </c>
      <c r="M20" s="17">
        <f>IFERROR(VLOOKUP(Année!M19,'HEURES DE PRÉSENCE'!$A$2:$I$367,9),"")</f>
        <v>0.3125</v>
      </c>
      <c r="N20" s="17">
        <f>IFERROR(VLOOKUP(Année!N19,'HEURES DE PRÉSENCE'!$A$2:$I$367,9),"")</f>
        <v>0</v>
      </c>
      <c r="O20" s="17">
        <f>IFERROR(VLOOKUP(Année!O19,'HEURES DE PRÉSENCE'!$A$2:$I$367,9),"")</f>
        <v>0</v>
      </c>
      <c r="P20" s="17">
        <f>IFERROR(VLOOKUP(Année!P19,'HEURES DE PRÉSENCE'!$A$2:$I$367,9),"")</f>
        <v>0.35416666666666657</v>
      </c>
      <c r="Q20" s="17">
        <f>IFERROR(VLOOKUP(Année!Q19,'HEURES DE PRÉSENCE'!$A$2:$I$367,9),"")</f>
        <v>0.31249999999999994</v>
      </c>
      <c r="R20" s="17">
        <f>IFERROR(VLOOKUP(Année!R19,'HEURES DE PRÉSENCE'!$A$2:$I$367,9),"")</f>
        <v>0.31249999999999994</v>
      </c>
      <c r="S20" s="17">
        <f>IFERROR(VLOOKUP(Année!S19,'HEURES DE PRÉSENCE'!$A$2:$I$367,9),"")</f>
        <v>0.31249999999999994</v>
      </c>
      <c r="T20" s="17">
        <f>IFERROR(VLOOKUP(Année!T19,'HEURES DE PRÉSENCE'!$A$2:$I$367,9),"")</f>
        <v>0.31249999999999994</v>
      </c>
      <c r="U20" s="17">
        <f>IFERROR(VLOOKUP(Année!U19,'HEURES DE PRÉSENCE'!$A$2:$I$367,9),"")</f>
        <v>0</v>
      </c>
      <c r="V20" s="17">
        <f>IFERROR(VLOOKUP(Année!V19,'HEURES DE PRÉSENCE'!$A$2:$I$367,9),"")</f>
        <v>0</v>
      </c>
      <c r="W20" s="17">
        <f>IFERROR(VLOOKUP(Année!W19,'HEURES DE PRÉSENCE'!$A$2:$I$367,9),"")</f>
        <v>0.31250000000000006</v>
      </c>
      <c r="X20" s="17">
        <f>IFERROR(VLOOKUP(Année!X19,'HEURES DE PRÉSENCE'!$A$2:$I$367,9),"")</f>
        <v>0.31250000000000006</v>
      </c>
      <c r="Y20" s="17">
        <f>IFERROR(VLOOKUP(Année!Y19,'HEURES DE PRÉSENCE'!$A$2:$I$367,9),"")</f>
        <v>0.25347222222222227</v>
      </c>
      <c r="Z20" s="17">
        <f>IFERROR(VLOOKUP(Année!Z19,'HEURES DE PRÉSENCE'!$A$2:$I$367,9),"")</f>
        <v>0</v>
      </c>
      <c r="AA20" s="17">
        <f>IFERROR(VLOOKUP(Année!AA19,'HEURES DE PRÉSENCE'!$A$2:$I$367,9),"")</f>
        <v>0</v>
      </c>
      <c r="AB20" s="17">
        <f>IFERROR(VLOOKUP(Année!AB19,'HEURES DE PRÉSENCE'!$A$2:$I$367,9),"")</f>
        <v>0</v>
      </c>
      <c r="AC20" s="17">
        <f>IFERROR(VLOOKUP(Année!AC19,'HEURES DE PRÉSENCE'!$A$2:$I$367,9),"")</f>
        <v>0</v>
      </c>
      <c r="AD20" s="17">
        <f>IFERROR(VLOOKUP(Année!AD19,'HEURES DE PRÉSENCE'!$A$2:$I$367,9),"")</f>
        <v>0.33333333333333331</v>
      </c>
      <c r="AE20" s="17">
        <f>IFERROR(VLOOKUP(Année!AE19,'HEURES DE PRÉSENCE'!$A$2:$I$367,9),"")</f>
        <v>0.31249999999999994</v>
      </c>
      <c r="AF20" s="17">
        <f>IFERROR(VLOOKUP(Année!AF19,'HEURES DE PRÉSENCE'!$A$2:$I$367,9),"")</f>
        <v>0.31249999999999994</v>
      </c>
      <c r="AG20" s="68">
        <f>SUM(B20:AF20)</f>
        <v>5.6284722222222223</v>
      </c>
      <c r="AH20" s="114">
        <f>COUNTIF(B20:AF20,"&gt;"&amp;0)</f>
        <v>18</v>
      </c>
      <c r="AI20" s="116">
        <f>SUM(B21:AF21)</f>
        <v>1434.6000000000004</v>
      </c>
      <c r="AJ20" s="6"/>
      <c r="AK20" s="1" t="s">
        <v>29</v>
      </c>
      <c r="AL20" s="2">
        <f>DATE(AK8,11,1)</f>
        <v>43040</v>
      </c>
    </row>
    <row r="21" spans="1:38" s="13" customFormat="1" ht="16.2" thickBot="1" x14ac:dyDescent="0.4">
      <c r="A21" s="108"/>
      <c r="B21" s="32" t="str">
        <f>IFERROR(VLOOKUP(Année!B19,'HEURES DE PRÉSENCE'!$A$2:$K$367,11),"")</f>
        <v/>
      </c>
      <c r="C21" s="32" t="str">
        <f>IFERROR(VLOOKUP(Année!C19,'HEURES DE PRÉSENCE'!$A$2:$K$367,11),"")</f>
        <v/>
      </c>
      <c r="D21" s="32">
        <f>IFERROR(VLOOKUP(Année!D19,'HEURES DE PRÉSENCE'!$A$2:$K$367,11),"")</f>
        <v>79.7</v>
      </c>
      <c r="E21" s="32">
        <f>IFERROR(VLOOKUP(Année!E19,'HEURES DE PRÉSENCE'!$A$2:$K$367,11),"")</f>
        <v>79.7</v>
      </c>
      <c r="F21" s="32">
        <f>IFERROR(VLOOKUP(Année!F19,'HEURES DE PRÉSENCE'!$A$2:$K$367,11),"")</f>
        <v>79.7</v>
      </c>
      <c r="G21" s="32" t="str">
        <f>IFERROR(VLOOKUP(Année!G19,'HEURES DE PRÉSENCE'!$A$2:$K$367,11),"")</f>
        <v/>
      </c>
      <c r="H21" s="32" t="str">
        <f>IFERROR(VLOOKUP(Année!H19,'HEURES DE PRÉSENCE'!$A$2:$K$367,11),"")</f>
        <v/>
      </c>
      <c r="I21" s="32" t="str">
        <f>IFERROR(VLOOKUP(Année!I19,'HEURES DE PRÉSENCE'!$A$2:$K$367,11),"")</f>
        <v/>
      </c>
      <c r="J21" s="32">
        <f>IFERROR(VLOOKUP(Année!J19,'HEURES DE PRÉSENCE'!$A$2:$K$367,11),"")</f>
        <v>79.7</v>
      </c>
      <c r="K21" s="32">
        <f>IFERROR(VLOOKUP(Année!K19,'HEURES DE PRÉSENCE'!$A$2:$K$367,11),"")</f>
        <v>79.7</v>
      </c>
      <c r="L21" s="32">
        <f>IFERROR(VLOOKUP(Année!L19,'HEURES DE PRÉSENCE'!$A$2:$K$367,11),"")</f>
        <v>79.7</v>
      </c>
      <c r="M21" s="32">
        <f>IFERROR(VLOOKUP(Année!M19,'HEURES DE PRÉSENCE'!$A$2:$K$367,11),"")</f>
        <v>79.7</v>
      </c>
      <c r="N21" s="32" t="str">
        <f>IFERROR(VLOOKUP(Année!N19,'HEURES DE PRÉSENCE'!$A$2:$K$367,11),"")</f>
        <v/>
      </c>
      <c r="O21" s="32" t="str">
        <f>IFERROR(VLOOKUP(Année!O19,'HEURES DE PRÉSENCE'!$A$2:$K$367,11),"")</f>
        <v/>
      </c>
      <c r="P21" s="32">
        <f>IFERROR(VLOOKUP(Année!P19,'HEURES DE PRÉSENCE'!$A$2:$K$367,11),"")</f>
        <v>79.7</v>
      </c>
      <c r="Q21" s="32">
        <f>IFERROR(VLOOKUP(Année!Q19,'HEURES DE PRÉSENCE'!$A$2:$K$367,11),"")</f>
        <v>79.7</v>
      </c>
      <c r="R21" s="32">
        <f>IFERROR(VLOOKUP(Année!R19,'HEURES DE PRÉSENCE'!$A$2:$K$367,11),"")</f>
        <v>79.7</v>
      </c>
      <c r="S21" s="32">
        <f>IFERROR(VLOOKUP(Année!S19,'HEURES DE PRÉSENCE'!$A$2:$K$367,11),"")</f>
        <v>79.7</v>
      </c>
      <c r="T21" s="32">
        <f>IFERROR(VLOOKUP(Année!T19,'HEURES DE PRÉSENCE'!$A$2:$K$367,11),"")</f>
        <v>79.7</v>
      </c>
      <c r="U21" s="32" t="str">
        <f>IFERROR(VLOOKUP(Année!U19,'HEURES DE PRÉSENCE'!$A$2:$K$367,11),"")</f>
        <v/>
      </c>
      <c r="V21" s="32" t="str">
        <f>IFERROR(VLOOKUP(Année!V19,'HEURES DE PRÉSENCE'!$A$2:$K$367,11),"")</f>
        <v/>
      </c>
      <c r="W21" s="32">
        <f>IFERROR(VLOOKUP(Année!W19,'HEURES DE PRÉSENCE'!$A$2:$K$367,11),"")</f>
        <v>79.7</v>
      </c>
      <c r="X21" s="32">
        <f>IFERROR(VLOOKUP(Année!X19,'HEURES DE PRÉSENCE'!$A$2:$K$367,11),"")</f>
        <v>79.7</v>
      </c>
      <c r="Y21" s="32">
        <f>IFERROR(VLOOKUP(Année!Y19,'HEURES DE PRÉSENCE'!$A$2:$K$367,11),"")</f>
        <v>79.7</v>
      </c>
      <c r="Z21" s="32" t="str">
        <f>IFERROR(VLOOKUP(Année!Z19,'HEURES DE PRÉSENCE'!$A$2:$K$367,11),"")</f>
        <v/>
      </c>
      <c r="AA21" s="32" t="str">
        <f>IFERROR(VLOOKUP(Année!AA19,'HEURES DE PRÉSENCE'!$A$2:$K$367,11),"")</f>
        <v/>
      </c>
      <c r="AB21" s="32" t="str">
        <f>IFERROR(VLOOKUP(Année!AB19,'HEURES DE PRÉSENCE'!$A$2:$K$367,11),"")</f>
        <v/>
      </c>
      <c r="AC21" s="32" t="str">
        <f>IFERROR(VLOOKUP(Année!AC19,'HEURES DE PRÉSENCE'!$A$2:$K$367,11),"")</f>
        <v/>
      </c>
      <c r="AD21" s="32">
        <f>IFERROR(VLOOKUP(Année!AD19,'HEURES DE PRÉSENCE'!$A$2:$K$367,11),"")</f>
        <v>79.7</v>
      </c>
      <c r="AE21" s="32">
        <f>IFERROR(VLOOKUP(Année!AE19,'HEURES DE PRÉSENCE'!$A$2:$K$367,11),"")</f>
        <v>79.7</v>
      </c>
      <c r="AF21" s="32">
        <f>IFERROR(VLOOKUP(Année!AF19,'HEURES DE PRÉSENCE'!$A$2:$K$367,11),"")</f>
        <v>79.7</v>
      </c>
      <c r="AG21" s="68"/>
      <c r="AH21" s="114"/>
      <c r="AI21" s="116"/>
      <c r="AJ21" s="12"/>
      <c r="AK21" s="48" t="s">
        <v>30</v>
      </c>
      <c r="AL21" s="49">
        <f>DATE(AK8,11,11)</f>
        <v>43050</v>
      </c>
    </row>
    <row r="22" spans="1:38" s="26" customFormat="1" ht="16.2" hidden="1" thickBot="1" x14ac:dyDescent="0.4">
      <c r="A22" s="106" t="s">
        <v>5</v>
      </c>
      <c r="B22" s="19">
        <f>DATE($A$5,6,1)</f>
        <v>42887</v>
      </c>
      <c r="C22" s="19">
        <f>B22+1</f>
        <v>42888</v>
      </c>
      <c r="D22" s="19">
        <f>C22+1</f>
        <v>42889</v>
      </c>
      <c r="E22" s="19">
        <f t="shared" ref="E22:AE22" si="6">D22+1</f>
        <v>42890</v>
      </c>
      <c r="F22" s="19">
        <f t="shared" si="6"/>
        <v>42891</v>
      </c>
      <c r="G22" s="19">
        <f t="shared" si="6"/>
        <v>42892</v>
      </c>
      <c r="H22" s="19">
        <f t="shared" si="6"/>
        <v>42893</v>
      </c>
      <c r="I22" s="19">
        <f t="shared" si="6"/>
        <v>42894</v>
      </c>
      <c r="J22" s="19">
        <f t="shared" si="6"/>
        <v>42895</v>
      </c>
      <c r="K22" s="19">
        <f t="shared" si="6"/>
        <v>42896</v>
      </c>
      <c r="L22" s="19">
        <f t="shared" si="6"/>
        <v>42897</v>
      </c>
      <c r="M22" s="19">
        <f t="shared" si="6"/>
        <v>42898</v>
      </c>
      <c r="N22" s="19">
        <f t="shared" si="6"/>
        <v>42899</v>
      </c>
      <c r="O22" s="19">
        <f t="shared" si="6"/>
        <v>42900</v>
      </c>
      <c r="P22" s="19">
        <f t="shared" si="6"/>
        <v>42901</v>
      </c>
      <c r="Q22" s="19">
        <f t="shared" si="6"/>
        <v>42902</v>
      </c>
      <c r="R22" s="19">
        <f t="shared" si="6"/>
        <v>42903</v>
      </c>
      <c r="S22" s="19">
        <f t="shared" si="6"/>
        <v>42904</v>
      </c>
      <c r="T22" s="19">
        <f t="shared" si="6"/>
        <v>42905</v>
      </c>
      <c r="U22" s="19">
        <f t="shared" si="6"/>
        <v>42906</v>
      </c>
      <c r="V22" s="19">
        <f t="shared" si="6"/>
        <v>42907</v>
      </c>
      <c r="W22" s="19">
        <f t="shared" si="6"/>
        <v>42908</v>
      </c>
      <c r="X22" s="19">
        <f t="shared" si="6"/>
        <v>42909</v>
      </c>
      <c r="Y22" s="19">
        <f t="shared" si="6"/>
        <v>42910</v>
      </c>
      <c r="Z22" s="19">
        <f t="shared" si="6"/>
        <v>42911</v>
      </c>
      <c r="AA22" s="19">
        <f t="shared" si="6"/>
        <v>42912</v>
      </c>
      <c r="AB22" s="19">
        <f t="shared" si="6"/>
        <v>42913</v>
      </c>
      <c r="AC22" s="19">
        <f t="shared" si="6"/>
        <v>42914</v>
      </c>
      <c r="AD22" s="19">
        <f t="shared" si="6"/>
        <v>42915</v>
      </c>
      <c r="AE22" s="19">
        <f t="shared" si="6"/>
        <v>42916</v>
      </c>
      <c r="AF22" s="30">
        <f>IF(OR(MONTH(AE22+1)&lt;&gt;MONTH(AE22),AE22+1&gt;=B25),0,AE22+1)</f>
        <v>0</v>
      </c>
      <c r="AG22" s="31"/>
      <c r="AH22" s="23"/>
      <c r="AI22" s="24"/>
      <c r="AJ22" s="25"/>
      <c r="AK22" s="1" t="s">
        <v>31</v>
      </c>
      <c r="AL22" s="2">
        <f>DATE(AK8,12,25)</f>
        <v>43094</v>
      </c>
    </row>
    <row r="23" spans="1:38" ht="16.2" thickBot="1" x14ac:dyDescent="0.4">
      <c r="A23" s="107"/>
      <c r="B23" s="17">
        <f>IFERROR(VLOOKUP(Année!B22,'HEURES DE PRÉSENCE'!$A$2:$I$367,9),"")</f>
        <v>0.31249999999999994</v>
      </c>
      <c r="C23" s="17">
        <f>IFERROR(VLOOKUP(Année!C22,'HEURES DE PRÉSENCE'!$A$2:$I$367,9),"")</f>
        <v>0.31249999999999994</v>
      </c>
      <c r="D23" s="17">
        <f>IFERROR(VLOOKUP(Année!D22,'HEURES DE PRÉSENCE'!$A$2:$I$367,9),"")</f>
        <v>0</v>
      </c>
      <c r="E23" s="17">
        <f>IFERROR(VLOOKUP(Année!E22,'HEURES DE PRÉSENCE'!$A$2:$I$367,9),"")</f>
        <v>0</v>
      </c>
      <c r="F23" s="17">
        <f>IFERROR(VLOOKUP(Année!F22,'HEURES DE PRÉSENCE'!$A$2:$I$367,9),"")</f>
        <v>0</v>
      </c>
      <c r="G23" s="17">
        <f>IFERROR(VLOOKUP(Année!G22,'HEURES DE PRÉSENCE'!$A$2:$I$367,9),"")</f>
        <v>0.31249999999999994</v>
      </c>
      <c r="H23" s="17">
        <f>IFERROR(VLOOKUP(Année!H22,'HEURES DE PRÉSENCE'!$A$2:$I$367,9),"")</f>
        <v>0.32291666666666657</v>
      </c>
      <c r="I23" s="17">
        <f>IFERROR(VLOOKUP(Année!I22,'HEURES DE PRÉSENCE'!$A$2:$I$367,9),"")</f>
        <v>0.31249999999999994</v>
      </c>
      <c r="J23" s="17">
        <f>IFERROR(VLOOKUP(Année!J22,'HEURES DE PRÉSENCE'!$A$2:$I$367,9),"")</f>
        <v>0.31249999999999994</v>
      </c>
      <c r="K23" s="17">
        <f>IFERROR(VLOOKUP(Année!K22,'HEURES DE PRÉSENCE'!$A$2:$I$367,9),"")</f>
        <v>0</v>
      </c>
      <c r="L23" s="17">
        <f>IFERROR(VLOOKUP(Année!L22,'HEURES DE PRÉSENCE'!$A$2:$I$367,9),"")</f>
        <v>0</v>
      </c>
      <c r="M23" s="17">
        <f>IFERROR(VLOOKUP(Année!M22,'HEURES DE PRÉSENCE'!$A$2:$I$367,9),"")</f>
        <v>0.31249999999999994</v>
      </c>
      <c r="N23" s="17">
        <f>IFERROR(VLOOKUP(Année!N22,'HEURES DE PRÉSENCE'!$A$2:$I$367,9),"")</f>
        <v>0.31249999999999994</v>
      </c>
      <c r="O23" s="17">
        <f>IFERROR(VLOOKUP(Année!O22,'HEURES DE PRÉSENCE'!$A$2:$I$367,9),"")</f>
        <v>0.31249999999999994</v>
      </c>
      <c r="P23" s="17">
        <f>IFERROR(VLOOKUP(Année!P22,'HEURES DE PRÉSENCE'!$A$2:$I$367,9),"")</f>
        <v>0.31249999999999994</v>
      </c>
      <c r="Q23" s="17">
        <f>IFERROR(VLOOKUP(Année!Q22,'HEURES DE PRÉSENCE'!$A$2:$I$367,9),"")</f>
        <v>0.27083333333333331</v>
      </c>
      <c r="R23" s="17">
        <f>IFERROR(VLOOKUP(Année!R22,'HEURES DE PRÉSENCE'!$A$2:$I$367,9),"")</f>
        <v>0</v>
      </c>
      <c r="S23" s="17">
        <f>IFERROR(VLOOKUP(Année!S22,'HEURES DE PRÉSENCE'!$A$2:$I$367,9),"")</f>
        <v>0</v>
      </c>
      <c r="T23" s="17">
        <f>IFERROR(VLOOKUP(Année!T22,'HEURES DE PRÉSENCE'!$A$2:$I$367,9),"")</f>
        <v>0.31249999999999994</v>
      </c>
      <c r="U23" s="17">
        <f>IFERROR(VLOOKUP(Année!U22,'HEURES DE PRÉSENCE'!$A$2:$I$367,9),"")</f>
        <v>0.32291666666666669</v>
      </c>
      <c r="V23" s="17">
        <f>IFERROR(VLOOKUP(Année!V22,'HEURES DE PRÉSENCE'!$A$2:$I$367,9),"")</f>
        <v>0.31249999999999994</v>
      </c>
      <c r="W23" s="17">
        <f>IFERROR(VLOOKUP(Année!W22,'HEURES DE PRÉSENCE'!$A$2:$I$367,9),"")</f>
        <v>0.31249999999999994</v>
      </c>
      <c r="X23" s="17">
        <f>IFERROR(VLOOKUP(Année!X22,'HEURES DE PRÉSENCE'!$A$2:$I$367,9),"")</f>
        <v>0.31249999999999994</v>
      </c>
      <c r="Y23" s="17">
        <f>IFERROR(VLOOKUP(Année!Y22,'HEURES DE PRÉSENCE'!$A$2:$I$367,9),"")</f>
        <v>0</v>
      </c>
      <c r="Z23" s="17">
        <f>IFERROR(VLOOKUP(Année!Z22,'HEURES DE PRÉSENCE'!$A$2:$I$367,9),"")</f>
        <v>0</v>
      </c>
      <c r="AA23" s="17">
        <f>IFERROR(VLOOKUP(Année!AA22,'HEURES DE PRÉSENCE'!$A$2:$I$367,9),"")</f>
        <v>0.31249999999999994</v>
      </c>
      <c r="AB23" s="17">
        <f>IFERROR(VLOOKUP(Année!AB22,'HEURES DE PRÉSENCE'!$A$2:$I$367,9),"")</f>
        <v>0.31249999999999994</v>
      </c>
      <c r="AC23" s="17">
        <f>IFERROR(VLOOKUP(Année!AC22,'HEURES DE PRÉSENCE'!$A$2:$I$367,9),"")</f>
        <v>0.31249999999999994</v>
      </c>
      <c r="AD23" s="17">
        <f>IFERROR(VLOOKUP(Année!AD22,'HEURES DE PRÉSENCE'!$A$2:$I$367,9),"")</f>
        <v>0.31249999999999994</v>
      </c>
      <c r="AE23" s="17">
        <f>IFERROR(VLOOKUP(Année!AE22,'HEURES DE PRÉSENCE'!$A$2:$I$367,9),"")</f>
        <v>0.31249999999999994</v>
      </c>
      <c r="AF23" s="17" t="str">
        <f>IFERROR(VLOOKUP(Année!AF22,'HEURES DE PRÉSENCE'!$A$2:$I$367,9),"")</f>
        <v/>
      </c>
      <c r="AG23" s="68">
        <f>SUM(B23:AF23)</f>
        <v>6.5416666666666661</v>
      </c>
      <c r="AH23" s="114">
        <f>COUNTIF(B23:AF23,"&gt;"&amp;0)</f>
        <v>21</v>
      </c>
      <c r="AI23" s="116">
        <f>SUM(B24:AF24)</f>
        <v>1673.7000000000005</v>
      </c>
      <c r="AJ23" s="6"/>
      <c r="AK23" s="1"/>
      <c r="AL23" s="2"/>
    </row>
    <row r="24" spans="1:38" s="13" customFormat="1" ht="16.2" thickBot="1" x14ac:dyDescent="0.4">
      <c r="A24" s="108"/>
      <c r="B24" s="32">
        <f>IFERROR(VLOOKUP(Année!B22,'HEURES DE PRÉSENCE'!$A$2:$K$367,11),"")</f>
        <v>79.7</v>
      </c>
      <c r="C24" s="32">
        <f>IFERROR(VLOOKUP(Année!C22,'HEURES DE PRÉSENCE'!$A$2:$K$367,11),"")</f>
        <v>79.7</v>
      </c>
      <c r="D24" s="32" t="str">
        <f>IFERROR(VLOOKUP(Année!D22,'HEURES DE PRÉSENCE'!$A$2:$K$367,11),"")</f>
        <v/>
      </c>
      <c r="E24" s="32" t="str">
        <f>IFERROR(VLOOKUP(Année!E22,'HEURES DE PRÉSENCE'!$A$2:$K$367,11),"")</f>
        <v/>
      </c>
      <c r="F24" s="32" t="str">
        <f>IFERROR(VLOOKUP(Année!F22,'HEURES DE PRÉSENCE'!$A$2:$K$367,11),"")</f>
        <v/>
      </c>
      <c r="G24" s="32">
        <f>IFERROR(VLOOKUP(Année!G22,'HEURES DE PRÉSENCE'!$A$2:$K$367,11),"")</f>
        <v>79.7</v>
      </c>
      <c r="H24" s="32">
        <f>IFERROR(VLOOKUP(Année!H22,'HEURES DE PRÉSENCE'!$A$2:$K$367,11),"")</f>
        <v>79.7</v>
      </c>
      <c r="I24" s="32">
        <f>IFERROR(VLOOKUP(Année!I22,'HEURES DE PRÉSENCE'!$A$2:$K$367,11),"")</f>
        <v>79.7</v>
      </c>
      <c r="J24" s="32">
        <f>IFERROR(VLOOKUP(Année!J22,'HEURES DE PRÉSENCE'!$A$2:$K$367,11),"")</f>
        <v>79.7</v>
      </c>
      <c r="K24" s="32" t="str">
        <f>IFERROR(VLOOKUP(Année!K22,'HEURES DE PRÉSENCE'!$A$2:$K$367,11),"")</f>
        <v/>
      </c>
      <c r="L24" s="32" t="str">
        <f>IFERROR(VLOOKUP(Année!L22,'HEURES DE PRÉSENCE'!$A$2:$K$367,11),"")</f>
        <v/>
      </c>
      <c r="M24" s="32">
        <f>IFERROR(VLOOKUP(Année!M22,'HEURES DE PRÉSENCE'!$A$2:$K$367,11),"")</f>
        <v>79.7</v>
      </c>
      <c r="N24" s="32">
        <f>IFERROR(VLOOKUP(Année!N22,'HEURES DE PRÉSENCE'!$A$2:$K$367,11),"")</f>
        <v>79.7</v>
      </c>
      <c r="O24" s="32">
        <f>IFERROR(VLOOKUP(Année!O22,'HEURES DE PRÉSENCE'!$A$2:$K$367,11),"")</f>
        <v>79.7</v>
      </c>
      <c r="P24" s="32">
        <f>IFERROR(VLOOKUP(Année!P22,'HEURES DE PRÉSENCE'!$A$2:$K$367,11),"")</f>
        <v>79.7</v>
      </c>
      <c r="Q24" s="32">
        <f>IFERROR(VLOOKUP(Année!Q22,'HEURES DE PRÉSENCE'!$A$2:$K$367,11),"")</f>
        <v>79.7</v>
      </c>
      <c r="R24" s="32" t="str">
        <f>IFERROR(VLOOKUP(Année!R22,'HEURES DE PRÉSENCE'!$A$2:$K$367,11),"")</f>
        <v/>
      </c>
      <c r="S24" s="32" t="str">
        <f>IFERROR(VLOOKUP(Année!S22,'HEURES DE PRÉSENCE'!$A$2:$K$367,11),"")</f>
        <v/>
      </c>
      <c r="T24" s="32">
        <f>IFERROR(VLOOKUP(Année!T22,'HEURES DE PRÉSENCE'!$A$2:$K$367,11),"")</f>
        <v>79.7</v>
      </c>
      <c r="U24" s="32">
        <f>IFERROR(VLOOKUP(Année!U22,'HEURES DE PRÉSENCE'!$A$2:$K$367,11),"")</f>
        <v>79.7</v>
      </c>
      <c r="V24" s="32">
        <f>IFERROR(VLOOKUP(Année!V22,'HEURES DE PRÉSENCE'!$A$2:$K$367,11),"")</f>
        <v>79.7</v>
      </c>
      <c r="W24" s="32">
        <f>IFERROR(VLOOKUP(Année!W22,'HEURES DE PRÉSENCE'!$A$2:$K$367,11),"")</f>
        <v>79.7</v>
      </c>
      <c r="X24" s="32">
        <f>IFERROR(VLOOKUP(Année!X22,'HEURES DE PRÉSENCE'!$A$2:$K$367,11),"")</f>
        <v>79.7</v>
      </c>
      <c r="Y24" s="32" t="str">
        <f>IFERROR(VLOOKUP(Année!Y22,'HEURES DE PRÉSENCE'!$A$2:$K$367,11),"")</f>
        <v/>
      </c>
      <c r="Z24" s="32" t="str">
        <f>IFERROR(VLOOKUP(Année!Z22,'HEURES DE PRÉSENCE'!$A$2:$K$367,11),"")</f>
        <v/>
      </c>
      <c r="AA24" s="32">
        <f>IFERROR(VLOOKUP(Année!AA22,'HEURES DE PRÉSENCE'!$A$2:$K$367,11),"")</f>
        <v>79.7</v>
      </c>
      <c r="AB24" s="32">
        <f>IFERROR(VLOOKUP(Année!AB22,'HEURES DE PRÉSENCE'!$A$2:$K$367,11),"")</f>
        <v>79.7</v>
      </c>
      <c r="AC24" s="32">
        <f>IFERROR(VLOOKUP(Année!AC22,'HEURES DE PRÉSENCE'!$A$2:$K$367,11),"")</f>
        <v>79.7</v>
      </c>
      <c r="AD24" s="32">
        <f>IFERROR(VLOOKUP(Année!AD22,'HEURES DE PRÉSENCE'!$A$2:$K$367,11),"")</f>
        <v>79.7</v>
      </c>
      <c r="AE24" s="32">
        <f>IFERROR(VLOOKUP(Année!AE22,'HEURES DE PRÉSENCE'!$A$2:$K$367,11),"")</f>
        <v>79.7</v>
      </c>
      <c r="AF24" s="32" t="str">
        <f>IFERROR(VLOOKUP(Année!AF22,'HEURES DE PRÉSENCE'!$A$2:$K$367,11),"")</f>
        <v/>
      </c>
      <c r="AG24" s="68"/>
      <c r="AH24" s="114"/>
      <c r="AI24" s="116"/>
      <c r="AJ24" s="12"/>
      <c r="AK24" s="48" t="s">
        <v>32</v>
      </c>
      <c r="AL24" s="49">
        <f>AL11-47</f>
        <v>42794</v>
      </c>
    </row>
    <row r="25" spans="1:38" s="26" customFormat="1" ht="16.2" hidden="1" thickBot="1" x14ac:dyDescent="0.4">
      <c r="A25" s="106" t="s">
        <v>6</v>
      </c>
      <c r="B25" s="19">
        <f>DATE($A$5,7,1)</f>
        <v>42917</v>
      </c>
      <c r="C25" s="19">
        <f>B25+1</f>
        <v>42918</v>
      </c>
      <c r="D25" s="19">
        <f>C25+1</f>
        <v>42919</v>
      </c>
      <c r="E25" s="19">
        <f t="shared" ref="E25:AE25" si="7">D25+1</f>
        <v>42920</v>
      </c>
      <c r="F25" s="19">
        <f t="shared" si="7"/>
        <v>42921</v>
      </c>
      <c r="G25" s="19">
        <f t="shared" si="7"/>
        <v>42922</v>
      </c>
      <c r="H25" s="19">
        <f t="shared" si="7"/>
        <v>42923</v>
      </c>
      <c r="I25" s="19">
        <f t="shared" si="7"/>
        <v>42924</v>
      </c>
      <c r="J25" s="19">
        <f t="shared" si="7"/>
        <v>42925</v>
      </c>
      <c r="K25" s="19">
        <f t="shared" si="7"/>
        <v>42926</v>
      </c>
      <c r="L25" s="19">
        <f t="shared" si="7"/>
        <v>42927</v>
      </c>
      <c r="M25" s="19">
        <f t="shared" si="7"/>
        <v>42928</v>
      </c>
      <c r="N25" s="19">
        <f t="shared" si="7"/>
        <v>42929</v>
      </c>
      <c r="O25" s="19">
        <f t="shared" si="7"/>
        <v>42930</v>
      </c>
      <c r="P25" s="19">
        <f t="shared" si="7"/>
        <v>42931</v>
      </c>
      <c r="Q25" s="19">
        <f t="shared" si="7"/>
        <v>42932</v>
      </c>
      <c r="R25" s="19">
        <f t="shared" si="7"/>
        <v>42933</v>
      </c>
      <c r="S25" s="19">
        <f t="shared" si="7"/>
        <v>42934</v>
      </c>
      <c r="T25" s="19">
        <f t="shared" si="7"/>
        <v>42935</v>
      </c>
      <c r="U25" s="19">
        <f t="shared" si="7"/>
        <v>42936</v>
      </c>
      <c r="V25" s="19">
        <f t="shared" si="7"/>
        <v>42937</v>
      </c>
      <c r="W25" s="19">
        <f t="shared" si="7"/>
        <v>42938</v>
      </c>
      <c r="X25" s="19">
        <f t="shared" si="7"/>
        <v>42939</v>
      </c>
      <c r="Y25" s="19">
        <f t="shared" si="7"/>
        <v>42940</v>
      </c>
      <c r="Z25" s="19">
        <f t="shared" si="7"/>
        <v>42941</v>
      </c>
      <c r="AA25" s="19">
        <f t="shared" si="7"/>
        <v>42942</v>
      </c>
      <c r="AB25" s="19">
        <f t="shared" si="7"/>
        <v>42943</v>
      </c>
      <c r="AC25" s="19">
        <f t="shared" si="7"/>
        <v>42944</v>
      </c>
      <c r="AD25" s="19">
        <f t="shared" si="7"/>
        <v>42945</v>
      </c>
      <c r="AE25" s="19">
        <f t="shared" si="7"/>
        <v>42946</v>
      </c>
      <c r="AF25" s="29">
        <f>IF(OR(MONTH(AE25+1)&lt;&gt;MONTH(AE25),AE25+1&gt;=B28),0,AE25+1)</f>
        <v>42947</v>
      </c>
      <c r="AG25" s="31"/>
      <c r="AH25" s="23"/>
      <c r="AI25" s="24"/>
      <c r="AJ25" s="25"/>
      <c r="AK25" s="4" t="s">
        <v>33</v>
      </c>
      <c r="AL25" s="2">
        <f>AL11-46</f>
        <v>42795</v>
      </c>
    </row>
    <row r="26" spans="1:38" ht="16.2" thickBot="1" x14ac:dyDescent="0.4">
      <c r="A26" s="107"/>
      <c r="B26" s="17">
        <f>IFERROR(VLOOKUP(Année!B25,'HEURES DE PRÉSENCE'!$A$2:$I$367,9),"")</f>
        <v>0</v>
      </c>
      <c r="C26" s="17">
        <f>IFERROR(VLOOKUP(Année!C25,'HEURES DE PRÉSENCE'!$A$2:$I$367,9),"")</f>
        <v>0</v>
      </c>
      <c r="D26" s="17">
        <f>IFERROR(VLOOKUP(Année!D25,'HEURES DE PRÉSENCE'!$A$2:$I$367,9),"")</f>
        <v>0</v>
      </c>
      <c r="E26" s="17">
        <f>IFERROR(VLOOKUP(Année!E25,'HEURES DE PRÉSENCE'!$A$2:$I$367,9),"")</f>
        <v>0</v>
      </c>
      <c r="F26" s="17">
        <f>IFERROR(VLOOKUP(Année!F25,'HEURES DE PRÉSENCE'!$A$2:$I$367,9),"")</f>
        <v>0</v>
      </c>
      <c r="G26" s="17">
        <f>IFERROR(VLOOKUP(Année!G25,'HEURES DE PRÉSENCE'!$A$2:$I$367,9),"")</f>
        <v>0</v>
      </c>
      <c r="H26" s="17">
        <f>IFERROR(VLOOKUP(Année!H25,'HEURES DE PRÉSENCE'!$A$2:$I$367,9),"")</f>
        <v>0</v>
      </c>
      <c r="I26" s="17">
        <f>IFERROR(VLOOKUP(Année!I25,'HEURES DE PRÉSENCE'!$A$2:$I$367,9),"")</f>
        <v>0</v>
      </c>
      <c r="J26" s="17">
        <f>IFERROR(VLOOKUP(Année!J25,'HEURES DE PRÉSENCE'!$A$2:$I$367,9),"")</f>
        <v>0</v>
      </c>
      <c r="K26" s="17">
        <f>IFERROR(VLOOKUP(Année!K25,'HEURES DE PRÉSENCE'!$A$2:$I$367,9),"")</f>
        <v>0</v>
      </c>
      <c r="L26" s="17">
        <f>IFERROR(VLOOKUP(Année!L25,'HEURES DE PRÉSENCE'!$A$2:$I$367,9),"")</f>
        <v>0</v>
      </c>
      <c r="M26" s="17">
        <f>IFERROR(VLOOKUP(Année!M25,'HEURES DE PRÉSENCE'!$A$2:$I$367,9),"")</f>
        <v>0</v>
      </c>
      <c r="N26" s="17">
        <f>IFERROR(VLOOKUP(Année!N25,'HEURES DE PRÉSENCE'!$A$2:$I$367,9),"")</f>
        <v>0</v>
      </c>
      <c r="O26" s="17">
        <f>IFERROR(VLOOKUP(Année!O25,'HEURES DE PRÉSENCE'!$A$2:$I$367,9),"")</f>
        <v>0</v>
      </c>
      <c r="P26" s="17">
        <f>IFERROR(VLOOKUP(Année!P25,'HEURES DE PRÉSENCE'!$A$2:$I$367,9),"")</f>
        <v>0</v>
      </c>
      <c r="Q26" s="17">
        <f>IFERROR(VLOOKUP(Année!Q25,'HEURES DE PRÉSENCE'!$A$2:$I$367,9),"")</f>
        <v>0</v>
      </c>
      <c r="R26" s="17">
        <f>IFERROR(VLOOKUP(Année!R25,'HEURES DE PRÉSENCE'!$A$2:$I$367,9),"")</f>
        <v>0</v>
      </c>
      <c r="S26" s="17">
        <f>IFERROR(VLOOKUP(Année!S25,'HEURES DE PRÉSENCE'!$A$2:$I$367,9),"")</f>
        <v>0</v>
      </c>
      <c r="T26" s="17">
        <f>IFERROR(VLOOKUP(Année!T25,'HEURES DE PRÉSENCE'!$A$2:$I$367,9),"")</f>
        <v>0</v>
      </c>
      <c r="U26" s="17">
        <f>IFERROR(VLOOKUP(Année!U25,'HEURES DE PRÉSENCE'!$A$2:$I$367,9),"")</f>
        <v>0</v>
      </c>
      <c r="V26" s="17">
        <f>IFERROR(VLOOKUP(Année!V25,'HEURES DE PRÉSENCE'!$A$2:$I$367,9),"")</f>
        <v>0</v>
      </c>
      <c r="W26" s="17">
        <f>IFERROR(VLOOKUP(Année!W25,'HEURES DE PRÉSENCE'!$A$2:$I$367,9),"")</f>
        <v>0</v>
      </c>
      <c r="X26" s="17">
        <f>IFERROR(VLOOKUP(Année!X25,'HEURES DE PRÉSENCE'!$A$2:$I$367,9),"")</f>
        <v>0</v>
      </c>
      <c r="Y26" s="17">
        <f>IFERROR(VLOOKUP(Année!Y25,'HEURES DE PRÉSENCE'!$A$2:$I$367,9),"")</f>
        <v>0</v>
      </c>
      <c r="Z26" s="17">
        <f>IFERROR(VLOOKUP(Année!Z25,'HEURES DE PRÉSENCE'!$A$2:$I$367,9),"")</f>
        <v>0</v>
      </c>
      <c r="AA26" s="17">
        <f>IFERROR(VLOOKUP(Année!AA25,'HEURES DE PRÉSENCE'!$A$2:$I$367,9),"")</f>
        <v>0</v>
      </c>
      <c r="AB26" s="17">
        <f>IFERROR(VLOOKUP(Année!AB25,'HEURES DE PRÉSENCE'!$A$2:$I$367,9),"")</f>
        <v>0</v>
      </c>
      <c r="AC26" s="17">
        <f>IFERROR(VLOOKUP(Année!AC25,'HEURES DE PRÉSENCE'!$A$2:$I$367,9),"")</f>
        <v>0</v>
      </c>
      <c r="AD26" s="17">
        <f>IFERROR(VLOOKUP(Année!AD25,'HEURES DE PRÉSENCE'!$A$2:$I$367,9),"")</f>
        <v>0</v>
      </c>
      <c r="AE26" s="17">
        <f>IFERROR(VLOOKUP(Année!AE25,'HEURES DE PRÉSENCE'!$A$2:$I$367,9),"")</f>
        <v>0</v>
      </c>
      <c r="AF26" s="17">
        <f>IFERROR(VLOOKUP(Année!AF25,'HEURES DE PRÉSENCE'!$A$2:$I$367,9),"")</f>
        <v>0</v>
      </c>
      <c r="AG26" s="68">
        <f>SUM(B26:AF26)</f>
        <v>0</v>
      </c>
      <c r="AH26" s="114">
        <f>COUNTIF(B26:AF26,"&gt;"&amp;0)</f>
        <v>0</v>
      </c>
      <c r="AI26" s="116">
        <f>SUM(B27:AF27)</f>
        <v>0</v>
      </c>
      <c r="AJ26" s="6"/>
      <c r="AK26" s="4" t="s">
        <v>34</v>
      </c>
      <c r="AL26" s="2">
        <f>AL11-7</f>
        <v>42834</v>
      </c>
    </row>
    <row r="27" spans="1:38" ht="16.2" thickBot="1" x14ac:dyDescent="0.4">
      <c r="A27" s="108"/>
      <c r="B27" s="18" t="str">
        <f>IFERROR(VLOOKUP(Année!B25,'HEURES DE PRÉSENCE'!$A$2:$K$367,11),"")</f>
        <v/>
      </c>
      <c r="C27" s="18" t="str">
        <f>IFERROR(VLOOKUP(Année!C25,'HEURES DE PRÉSENCE'!$A$2:$K$367,11),"")</f>
        <v/>
      </c>
      <c r="D27" s="18" t="str">
        <f>IFERROR(VLOOKUP(Année!D25,'HEURES DE PRÉSENCE'!$A$2:$K$367,11),"")</f>
        <v/>
      </c>
      <c r="E27" s="18" t="str">
        <f>IFERROR(VLOOKUP(Année!E25,'HEURES DE PRÉSENCE'!$A$2:$K$367,11),"")</f>
        <v/>
      </c>
      <c r="F27" s="18" t="str">
        <f>IFERROR(VLOOKUP(Année!F25,'HEURES DE PRÉSENCE'!$A$2:$K$367,11),"")</f>
        <v/>
      </c>
      <c r="G27" s="18" t="str">
        <f>IFERROR(VLOOKUP(Année!G25,'HEURES DE PRÉSENCE'!$A$2:$K$367,11),"")</f>
        <v/>
      </c>
      <c r="H27" s="18" t="str">
        <f>IFERROR(VLOOKUP(Année!H25,'HEURES DE PRÉSENCE'!$A$2:$K$367,11),"")</f>
        <v/>
      </c>
      <c r="I27" s="18" t="str">
        <f>IFERROR(VLOOKUP(Année!I25,'HEURES DE PRÉSENCE'!$A$2:$K$367,11),"")</f>
        <v/>
      </c>
      <c r="J27" s="18" t="str">
        <f>IFERROR(VLOOKUP(Année!J25,'HEURES DE PRÉSENCE'!$A$2:$K$367,11),"")</f>
        <v/>
      </c>
      <c r="K27" s="18" t="str">
        <f>IFERROR(VLOOKUP(Année!K25,'HEURES DE PRÉSENCE'!$A$2:$K$367,11),"")</f>
        <v/>
      </c>
      <c r="L27" s="18" t="str">
        <f>IFERROR(VLOOKUP(Année!L25,'HEURES DE PRÉSENCE'!$A$2:$K$367,11),"")</f>
        <v/>
      </c>
      <c r="M27" s="18" t="str">
        <f>IFERROR(VLOOKUP(Année!M25,'HEURES DE PRÉSENCE'!$A$2:$K$367,11),"")</f>
        <v/>
      </c>
      <c r="N27" s="18" t="str">
        <f>IFERROR(VLOOKUP(Année!N25,'HEURES DE PRÉSENCE'!$A$2:$K$367,11),"")</f>
        <v/>
      </c>
      <c r="O27" s="18" t="str">
        <f>IFERROR(VLOOKUP(Année!O25,'HEURES DE PRÉSENCE'!$A$2:$K$367,11),"")</f>
        <v/>
      </c>
      <c r="P27" s="18" t="str">
        <f>IFERROR(VLOOKUP(Année!P25,'HEURES DE PRÉSENCE'!$A$2:$K$367,11),"")</f>
        <v/>
      </c>
      <c r="Q27" s="18" t="str">
        <f>IFERROR(VLOOKUP(Année!Q25,'HEURES DE PRÉSENCE'!$A$2:$K$367,11),"")</f>
        <v/>
      </c>
      <c r="R27" s="18" t="str">
        <f>IFERROR(VLOOKUP(Année!R25,'HEURES DE PRÉSENCE'!$A$2:$K$367,11),"")</f>
        <v/>
      </c>
      <c r="S27" s="18" t="str">
        <f>IFERROR(VLOOKUP(Année!S25,'HEURES DE PRÉSENCE'!$A$2:$K$367,11),"")</f>
        <v/>
      </c>
      <c r="T27" s="18" t="str">
        <f>IFERROR(VLOOKUP(Année!T25,'HEURES DE PRÉSENCE'!$A$2:$K$367,11),"")</f>
        <v/>
      </c>
      <c r="U27" s="18" t="str">
        <f>IFERROR(VLOOKUP(Année!U25,'HEURES DE PRÉSENCE'!$A$2:$K$367,11),"")</f>
        <v/>
      </c>
      <c r="V27" s="18" t="str">
        <f>IFERROR(VLOOKUP(Année!V25,'HEURES DE PRÉSENCE'!$A$2:$K$367,11),"")</f>
        <v/>
      </c>
      <c r="W27" s="18" t="str">
        <f>IFERROR(VLOOKUP(Année!W25,'HEURES DE PRÉSENCE'!$A$2:$K$367,11),"")</f>
        <v/>
      </c>
      <c r="X27" s="18" t="str">
        <f>IFERROR(VLOOKUP(Année!X25,'HEURES DE PRÉSENCE'!$A$2:$K$367,11),"")</f>
        <v/>
      </c>
      <c r="Y27" s="18" t="str">
        <f>IFERROR(VLOOKUP(Année!Y25,'HEURES DE PRÉSENCE'!$A$2:$K$367,11),"")</f>
        <v/>
      </c>
      <c r="Z27" s="18" t="str">
        <f>IFERROR(VLOOKUP(Année!Z25,'HEURES DE PRÉSENCE'!$A$2:$K$367,11),"")</f>
        <v/>
      </c>
      <c r="AA27" s="18" t="str">
        <f>IFERROR(VLOOKUP(Année!AA25,'HEURES DE PRÉSENCE'!$A$2:$K$367,11),"")</f>
        <v/>
      </c>
      <c r="AB27" s="18" t="str">
        <f>IFERROR(VLOOKUP(Année!AB25,'HEURES DE PRÉSENCE'!$A$2:$K$367,11),"")</f>
        <v/>
      </c>
      <c r="AC27" s="18" t="str">
        <f>IFERROR(VLOOKUP(Année!AC25,'HEURES DE PRÉSENCE'!$A$2:$K$367,11),"")</f>
        <v/>
      </c>
      <c r="AD27" s="18" t="str">
        <f>IFERROR(VLOOKUP(Année!AD25,'HEURES DE PRÉSENCE'!$A$2:$K$367,11),"")</f>
        <v/>
      </c>
      <c r="AE27" s="18" t="str">
        <f>IFERROR(VLOOKUP(Année!AE25,'HEURES DE PRÉSENCE'!$A$2:$K$367,11),"")</f>
        <v/>
      </c>
      <c r="AF27" s="18" t="str">
        <f>IFERROR(VLOOKUP(Année!AF25,'HEURES DE PRÉSENCE'!$A$2:$K$367,11),"")</f>
        <v/>
      </c>
      <c r="AG27" s="68"/>
      <c r="AH27" s="114"/>
      <c r="AI27" s="116"/>
      <c r="AJ27" s="6"/>
      <c r="AK27" s="4"/>
      <c r="AL27" s="2"/>
    </row>
    <row r="28" spans="1:38" s="26" customFormat="1" ht="16.2" hidden="1" thickBot="1" x14ac:dyDescent="0.4">
      <c r="A28" s="106" t="s">
        <v>7</v>
      </c>
      <c r="B28" s="19">
        <f>DATE($A$5,8,1)</f>
        <v>42948</v>
      </c>
      <c r="C28" s="19">
        <f>B28+1</f>
        <v>42949</v>
      </c>
      <c r="D28" s="19">
        <f t="shared" ref="D28:AE28" si="8">C28+1</f>
        <v>42950</v>
      </c>
      <c r="E28" s="19">
        <f t="shared" si="8"/>
        <v>42951</v>
      </c>
      <c r="F28" s="19">
        <f t="shared" si="8"/>
        <v>42952</v>
      </c>
      <c r="G28" s="19">
        <f t="shared" si="8"/>
        <v>42953</v>
      </c>
      <c r="H28" s="19">
        <f t="shared" si="8"/>
        <v>42954</v>
      </c>
      <c r="I28" s="19">
        <f t="shared" si="8"/>
        <v>42955</v>
      </c>
      <c r="J28" s="19">
        <f t="shared" si="8"/>
        <v>42956</v>
      </c>
      <c r="K28" s="19">
        <f t="shared" si="8"/>
        <v>42957</v>
      </c>
      <c r="L28" s="19">
        <f t="shared" si="8"/>
        <v>42958</v>
      </c>
      <c r="M28" s="19">
        <f t="shared" si="8"/>
        <v>42959</v>
      </c>
      <c r="N28" s="19">
        <f t="shared" si="8"/>
        <v>42960</v>
      </c>
      <c r="O28" s="19">
        <f t="shared" si="8"/>
        <v>42961</v>
      </c>
      <c r="P28" s="19">
        <f t="shared" si="8"/>
        <v>42962</v>
      </c>
      <c r="Q28" s="19">
        <f t="shared" si="8"/>
        <v>42963</v>
      </c>
      <c r="R28" s="19">
        <f t="shared" si="8"/>
        <v>42964</v>
      </c>
      <c r="S28" s="19">
        <f t="shared" si="8"/>
        <v>42965</v>
      </c>
      <c r="T28" s="19">
        <f t="shared" si="8"/>
        <v>42966</v>
      </c>
      <c r="U28" s="19">
        <f t="shared" si="8"/>
        <v>42967</v>
      </c>
      <c r="V28" s="19">
        <f t="shared" si="8"/>
        <v>42968</v>
      </c>
      <c r="W28" s="19">
        <f t="shared" si="8"/>
        <v>42969</v>
      </c>
      <c r="X28" s="19">
        <f t="shared" si="8"/>
        <v>42970</v>
      </c>
      <c r="Y28" s="19">
        <f t="shared" si="8"/>
        <v>42971</v>
      </c>
      <c r="Z28" s="19">
        <f t="shared" si="8"/>
        <v>42972</v>
      </c>
      <c r="AA28" s="19">
        <f t="shared" si="8"/>
        <v>42973</v>
      </c>
      <c r="AB28" s="19">
        <f t="shared" si="8"/>
        <v>42974</v>
      </c>
      <c r="AC28" s="19">
        <f t="shared" si="8"/>
        <v>42975</v>
      </c>
      <c r="AD28" s="19">
        <f t="shared" si="8"/>
        <v>42976</v>
      </c>
      <c r="AE28" s="19">
        <f t="shared" si="8"/>
        <v>42977</v>
      </c>
      <c r="AF28" s="29">
        <f>IF(OR(MONTH(AE28+1)&lt;&gt;MONTH(AE28),AE28+1&gt;=B31),0,AE28+1)</f>
        <v>42978</v>
      </c>
      <c r="AG28" s="31"/>
      <c r="AH28" s="23"/>
      <c r="AI28" s="24"/>
      <c r="AJ28" s="25"/>
      <c r="AK28" s="4" t="s">
        <v>36</v>
      </c>
      <c r="AL28" s="2">
        <f>DATE(AK8,1,1)+7-WEEKDAY(DATE(AK8,1,1),2)</f>
        <v>42736</v>
      </c>
    </row>
    <row r="29" spans="1:38" ht="16.2" thickBot="1" x14ac:dyDescent="0.4">
      <c r="A29" s="107"/>
      <c r="B29" s="17">
        <f>IFERROR(VLOOKUP(Année!B28,'HEURES DE PRÉSENCE'!$A$2:$I$367,9),"")</f>
        <v>0</v>
      </c>
      <c r="C29" s="17">
        <f>IFERROR(VLOOKUP(Année!C28,'HEURES DE PRÉSENCE'!$A$2:$I$367,9),"")</f>
        <v>0</v>
      </c>
      <c r="D29" s="17">
        <f>IFERROR(VLOOKUP(Année!D28,'HEURES DE PRÉSENCE'!$A$2:$I$367,9),"")</f>
        <v>0</v>
      </c>
      <c r="E29" s="17">
        <f>IFERROR(VLOOKUP(Année!E28,'HEURES DE PRÉSENCE'!$A$2:$I$367,9),"")</f>
        <v>0</v>
      </c>
      <c r="F29" s="17">
        <f>IFERROR(VLOOKUP(Année!F28,'HEURES DE PRÉSENCE'!$A$2:$I$367,9),"")</f>
        <v>0</v>
      </c>
      <c r="G29" s="17">
        <f>IFERROR(VLOOKUP(Année!G28,'HEURES DE PRÉSENCE'!$A$2:$I$367,9),"")</f>
        <v>0</v>
      </c>
      <c r="H29" s="17">
        <f>IFERROR(VLOOKUP(Année!H28,'HEURES DE PRÉSENCE'!$A$2:$I$367,9),"")</f>
        <v>0</v>
      </c>
      <c r="I29" s="17">
        <f>IFERROR(VLOOKUP(Année!I28,'HEURES DE PRÉSENCE'!$A$2:$I$367,9),"")</f>
        <v>0</v>
      </c>
      <c r="J29" s="17">
        <f>IFERROR(VLOOKUP(Année!J28,'HEURES DE PRÉSENCE'!$A$2:$I$367,9),"")</f>
        <v>0</v>
      </c>
      <c r="K29" s="17">
        <f>IFERROR(VLOOKUP(Année!K28,'HEURES DE PRÉSENCE'!$A$2:$I$367,9),"")</f>
        <v>0</v>
      </c>
      <c r="L29" s="17">
        <f>IFERROR(VLOOKUP(Année!L28,'HEURES DE PRÉSENCE'!$A$2:$I$367,9),"")</f>
        <v>0</v>
      </c>
      <c r="M29" s="17">
        <f>IFERROR(VLOOKUP(Année!M28,'HEURES DE PRÉSENCE'!$A$2:$I$367,9),"")</f>
        <v>0</v>
      </c>
      <c r="N29" s="17">
        <f>IFERROR(VLOOKUP(Année!N28,'HEURES DE PRÉSENCE'!$A$2:$I$367,9),"")</f>
        <v>0</v>
      </c>
      <c r="O29" s="17">
        <f>IFERROR(VLOOKUP(Année!O28,'HEURES DE PRÉSENCE'!$A$2:$I$367,9),"")</f>
        <v>0</v>
      </c>
      <c r="P29" s="17">
        <f>IFERROR(VLOOKUP(Année!P28,'HEURES DE PRÉSENCE'!$A$2:$I$367,9),"")</f>
        <v>0</v>
      </c>
      <c r="Q29" s="17">
        <f>IFERROR(VLOOKUP(Année!Q28,'HEURES DE PRÉSENCE'!$A$2:$I$367,9),"")</f>
        <v>0</v>
      </c>
      <c r="R29" s="17">
        <f>IFERROR(VLOOKUP(Année!R28,'HEURES DE PRÉSENCE'!$A$2:$I$367,9),"")</f>
        <v>0</v>
      </c>
      <c r="S29" s="17">
        <f>IFERROR(VLOOKUP(Année!S28,'HEURES DE PRÉSENCE'!$A$2:$I$367,9),"")</f>
        <v>0</v>
      </c>
      <c r="T29" s="17">
        <f>IFERROR(VLOOKUP(Année!T28,'HEURES DE PRÉSENCE'!$A$2:$I$367,9),"")</f>
        <v>0</v>
      </c>
      <c r="U29" s="17">
        <f>IFERROR(VLOOKUP(Année!U28,'HEURES DE PRÉSENCE'!$A$2:$I$367,9),"")</f>
        <v>0</v>
      </c>
      <c r="V29" s="17">
        <f>IFERROR(VLOOKUP(Année!V28,'HEURES DE PRÉSENCE'!$A$2:$I$367,9),"")</f>
        <v>0</v>
      </c>
      <c r="W29" s="17">
        <f>IFERROR(VLOOKUP(Année!W28,'HEURES DE PRÉSENCE'!$A$2:$I$367,9),"")</f>
        <v>0</v>
      </c>
      <c r="X29" s="17">
        <f>IFERROR(VLOOKUP(Année!X28,'HEURES DE PRÉSENCE'!$A$2:$I$367,9),"")</f>
        <v>0</v>
      </c>
      <c r="Y29" s="17">
        <f>IFERROR(VLOOKUP(Année!Y28,'HEURES DE PRÉSENCE'!$A$2:$I$367,9),"")</f>
        <v>0</v>
      </c>
      <c r="Z29" s="17">
        <f>IFERROR(VLOOKUP(Année!Z28,'HEURES DE PRÉSENCE'!$A$2:$I$367,9),"")</f>
        <v>0</v>
      </c>
      <c r="AA29" s="17">
        <f>IFERROR(VLOOKUP(Année!AA28,'HEURES DE PRÉSENCE'!$A$2:$I$367,9),"")</f>
        <v>0</v>
      </c>
      <c r="AB29" s="17">
        <f>IFERROR(VLOOKUP(Année!AB28,'HEURES DE PRÉSENCE'!$A$2:$I$367,9),"")</f>
        <v>0</v>
      </c>
      <c r="AC29" s="17">
        <f>IFERROR(VLOOKUP(Année!AC28,'HEURES DE PRÉSENCE'!$A$2:$I$367,9),"")</f>
        <v>0</v>
      </c>
      <c r="AD29" s="17">
        <f>IFERROR(VLOOKUP(Année!AD28,'HEURES DE PRÉSENCE'!$A$2:$I$367,9),"")</f>
        <v>0</v>
      </c>
      <c r="AE29" s="17">
        <f>IFERROR(VLOOKUP(Année!AE28,'HEURES DE PRÉSENCE'!$A$2:$I$367,9),"")</f>
        <v>0</v>
      </c>
      <c r="AF29" s="17">
        <f>IFERROR(VLOOKUP(Année!AF28,'HEURES DE PRÉSENCE'!$A$2:$I$367,9),"")</f>
        <v>0</v>
      </c>
      <c r="AG29" s="68">
        <f>SUM(B29:AF29)</f>
        <v>0</v>
      </c>
      <c r="AH29" s="114">
        <f>COUNTIF(B29:AF29,"&gt;"&amp;0)</f>
        <v>0</v>
      </c>
      <c r="AI29" s="116">
        <f>SUM(B30:AF30)</f>
        <v>0</v>
      </c>
      <c r="AJ29" s="6"/>
      <c r="AK29" s="1"/>
      <c r="AL29" s="2"/>
    </row>
    <row r="30" spans="1:38" s="13" customFormat="1" ht="16.2" thickBot="1" x14ac:dyDescent="0.4">
      <c r="A30" s="108"/>
      <c r="B30" s="32" t="str">
        <f>IFERROR(VLOOKUP(Année!B28,'HEURES DE PRÉSENCE'!$A$2:$K$367,11),"")</f>
        <v/>
      </c>
      <c r="C30" s="32" t="str">
        <f>IFERROR(VLOOKUP(Année!C28,'HEURES DE PRÉSENCE'!$A$2:$K$367,11),"")</f>
        <v/>
      </c>
      <c r="D30" s="32" t="str">
        <f>IFERROR(VLOOKUP(Année!D28,'HEURES DE PRÉSENCE'!$A$2:$K$367,11),"")</f>
        <v/>
      </c>
      <c r="E30" s="32" t="str">
        <f>IFERROR(VLOOKUP(Année!E28,'HEURES DE PRÉSENCE'!$A$2:$K$367,11),"")</f>
        <v/>
      </c>
      <c r="F30" s="32" t="str">
        <f>IFERROR(VLOOKUP(Année!F28,'HEURES DE PRÉSENCE'!$A$2:$K$367,11),"")</f>
        <v/>
      </c>
      <c r="G30" s="32" t="str">
        <f>IFERROR(VLOOKUP(Année!G28,'HEURES DE PRÉSENCE'!$A$2:$K$367,11),"")</f>
        <v/>
      </c>
      <c r="H30" s="32" t="str">
        <f>IFERROR(VLOOKUP(Année!H28,'HEURES DE PRÉSENCE'!$A$2:$K$367,11),"")</f>
        <v/>
      </c>
      <c r="I30" s="32" t="str">
        <f>IFERROR(VLOOKUP(Année!I28,'HEURES DE PRÉSENCE'!$A$2:$K$367,11),"")</f>
        <v/>
      </c>
      <c r="J30" s="32" t="str">
        <f>IFERROR(VLOOKUP(Année!J28,'HEURES DE PRÉSENCE'!$A$2:$K$367,11),"")</f>
        <v/>
      </c>
      <c r="K30" s="32" t="str">
        <f>IFERROR(VLOOKUP(Année!K28,'HEURES DE PRÉSENCE'!$A$2:$K$367,11),"")</f>
        <v/>
      </c>
      <c r="L30" s="32" t="str">
        <f>IFERROR(VLOOKUP(Année!L28,'HEURES DE PRÉSENCE'!$A$2:$K$367,11),"")</f>
        <v/>
      </c>
      <c r="M30" s="32" t="str">
        <f>IFERROR(VLOOKUP(Année!M28,'HEURES DE PRÉSENCE'!$A$2:$K$367,11),"")</f>
        <v/>
      </c>
      <c r="N30" s="32" t="str">
        <f>IFERROR(VLOOKUP(Année!N28,'HEURES DE PRÉSENCE'!$A$2:$K$367,11),"")</f>
        <v/>
      </c>
      <c r="O30" s="32" t="str">
        <f>IFERROR(VLOOKUP(Année!O28,'HEURES DE PRÉSENCE'!$A$2:$K$367,11),"")</f>
        <v/>
      </c>
      <c r="P30" s="32" t="str">
        <f>IFERROR(VLOOKUP(Année!P28,'HEURES DE PRÉSENCE'!$A$2:$K$367,11),"")</f>
        <v/>
      </c>
      <c r="Q30" s="32" t="str">
        <f>IFERROR(VLOOKUP(Année!Q28,'HEURES DE PRÉSENCE'!$A$2:$K$367,11),"")</f>
        <v/>
      </c>
      <c r="R30" s="32" t="str">
        <f>IFERROR(VLOOKUP(Année!R28,'HEURES DE PRÉSENCE'!$A$2:$K$367,11),"")</f>
        <v/>
      </c>
      <c r="S30" s="32" t="str">
        <f>IFERROR(VLOOKUP(Année!S28,'HEURES DE PRÉSENCE'!$A$2:$K$367,11),"")</f>
        <v/>
      </c>
      <c r="T30" s="32" t="str">
        <f>IFERROR(VLOOKUP(Année!T28,'HEURES DE PRÉSENCE'!$A$2:$K$367,11),"")</f>
        <v/>
      </c>
      <c r="U30" s="32" t="str">
        <f>IFERROR(VLOOKUP(Année!U28,'HEURES DE PRÉSENCE'!$A$2:$K$367,11),"")</f>
        <v/>
      </c>
      <c r="V30" s="32" t="str">
        <f>IFERROR(VLOOKUP(Année!V28,'HEURES DE PRÉSENCE'!$A$2:$K$367,11),"")</f>
        <v/>
      </c>
      <c r="W30" s="32" t="str">
        <f>IFERROR(VLOOKUP(Année!W28,'HEURES DE PRÉSENCE'!$A$2:$K$367,11),"")</f>
        <v/>
      </c>
      <c r="X30" s="32" t="str">
        <f>IFERROR(VLOOKUP(Année!X28,'HEURES DE PRÉSENCE'!$A$2:$K$367,11),"")</f>
        <v/>
      </c>
      <c r="Y30" s="32" t="str">
        <f>IFERROR(VLOOKUP(Année!Y28,'HEURES DE PRÉSENCE'!$A$2:$K$367,11),"")</f>
        <v/>
      </c>
      <c r="Z30" s="32" t="str">
        <f>IFERROR(VLOOKUP(Année!Z28,'HEURES DE PRÉSENCE'!$A$2:$K$367,11),"")</f>
        <v/>
      </c>
      <c r="AA30" s="32" t="str">
        <f>IFERROR(VLOOKUP(Année!AA28,'HEURES DE PRÉSENCE'!$A$2:$K$367,11),"")</f>
        <v/>
      </c>
      <c r="AB30" s="32" t="str">
        <f>IFERROR(VLOOKUP(Année!AB28,'HEURES DE PRÉSENCE'!$A$2:$K$367,11),"")</f>
        <v/>
      </c>
      <c r="AC30" s="32" t="str">
        <f>IFERROR(VLOOKUP(Année!AC28,'HEURES DE PRÉSENCE'!$A$2:$K$367,11),"")</f>
        <v/>
      </c>
      <c r="AD30" s="32" t="str">
        <f>IFERROR(VLOOKUP(Année!AD28,'HEURES DE PRÉSENCE'!$A$2:$K$367,11),"")</f>
        <v/>
      </c>
      <c r="AE30" s="32" t="str">
        <f>IFERROR(VLOOKUP(Année!AE28,'HEURES DE PRÉSENCE'!$A$2:$K$367,11),"")</f>
        <v/>
      </c>
      <c r="AF30" s="32" t="str">
        <f>IFERROR(VLOOKUP(Année!AF28,'HEURES DE PRÉSENCE'!$A$2:$K$367,11),"")</f>
        <v/>
      </c>
      <c r="AG30" s="68"/>
      <c r="AH30" s="114"/>
      <c r="AI30" s="116"/>
      <c r="AJ30" s="12"/>
      <c r="AK30" s="48" t="s">
        <v>35</v>
      </c>
      <c r="AL30" s="49">
        <f>AL11+63</f>
        <v>42904</v>
      </c>
    </row>
    <row r="31" spans="1:38" s="26" customFormat="1" ht="16.2" hidden="1" thickBot="1" x14ac:dyDescent="0.4">
      <c r="A31" s="106" t="s">
        <v>8</v>
      </c>
      <c r="B31" s="19">
        <f>DATE($A$5,9,1)</f>
        <v>42979</v>
      </c>
      <c r="C31" s="19">
        <f>B31+1</f>
        <v>42980</v>
      </c>
      <c r="D31" s="19">
        <f t="shared" ref="D31:AE31" si="9">C31+1</f>
        <v>42981</v>
      </c>
      <c r="E31" s="19">
        <f t="shared" si="9"/>
        <v>42982</v>
      </c>
      <c r="F31" s="19">
        <f t="shared" si="9"/>
        <v>42983</v>
      </c>
      <c r="G31" s="19">
        <f t="shared" si="9"/>
        <v>42984</v>
      </c>
      <c r="H31" s="19">
        <f t="shared" si="9"/>
        <v>42985</v>
      </c>
      <c r="I31" s="19">
        <f t="shared" si="9"/>
        <v>42986</v>
      </c>
      <c r="J31" s="19">
        <f t="shared" si="9"/>
        <v>42987</v>
      </c>
      <c r="K31" s="19">
        <f t="shared" si="9"/>
        <v>42988</v>
      </c>
      <c r="L31" s="19">
        <f t="shared" si="9"/>
        <v>42989</v>
      </c>
      <c r="M31" s="19">
        <f t="shared" si="9"/>
        <v>42990</v>
      </c>
      <c r="N31" s="19">
        <f t="shared" si="9"/>
        <v>42991</v>
      </c>
      <c r="O31" s="19">
        <f t="shared" si="9"/>
        <v>42992</v>
      </c>
      <c r="P31" s="19">
        <f t="shared" si="9"/>
        <v>42993</v>
      </c>
      <c r="Q31" s="19">
        <f t="shared" si="9"/>
        <v>42994</v>
      </c>
      <c r="R31" s="19">
        <f t="shared" si="9"/>
        <v>42995</v>
      </c>
      <c r="S31" s="19">
        <f t="shared" si="9"/>
        <v>42996</v>
      </c>
      <c r="T31" s="19">
        <f t="shared" si="9"/>
        <v>42997</v>
      </c>
      <c r="U31" s="19">
        <f t="shared" si="9"/>
        <v>42998</v>
      </c>
      <c r="V31" s="19">
        <f t="shared" si="9"/>
        <v>42999</v>
      </c>
      <c r="W31" s="19">
        <f t="shared" si="9"/>
        <v>43000</v>
      </c>
      <c r="X31" s="19">
        <f t="shared" si="9"/>
        <v>43001</v>
      </c>
      <c r="Y31" s="19">
        <f t="shared" si="9"/>
        <v>43002</v>
      </c>
      <c r="Z31" s="19">
        <f t="shared" si="9"/>
        <v>43003</v>
      </c>
      <c r="AA31" s="19">
        <f t="shared" si="9"/>
        <v>43004</v>
      </c>
      <c r="AB31" s="19">
        <f t="shared" si="9"/>
        <v>43005</v>
      </c>
      <c r="AC31" s="19">
        <f t="shared" si="9"/>
        <v>43006</v>
      </c>
      <c r="AD31" s="19">
        <f t="shared" si="9"/>
        <v>43007</v>
      </c>
      <c r="AE31" s="19">
        <f t="shared" si="9"/>
        <v>43008</v>
      </c>
      <c r="AF31" s="30">
        <f>IF(OR(MONTH(AE31+1)&lt;&gt;MONTH(AE31),AE31+1&gt;=B34),0,AE31+1)</f>
        <v>0</v>
      </c>
      <c r="AG31" s="31"/>
      <c r="AH31" s="23"/>
      <c r="AI31" s="24"/>
      <c r="AJ31" s="25"/>
      <c r="AK31" s="1"/>
      <c r="AL31" s="2"/>
    </row>
    <row r="32" spans="1:38" ht="16.2" thickBot="1" x14ac:dyDescent="0.4">
      <c r="A32" s="107"/>
      <c r="B32" s="17">
        <f>IFERROR(VLOOKUP(Année!B31,'HEURES DE PRÉSENCE'!$A$2:$I$367,9),"")</f>
        <v>0</v>
      </c>
      <c r="C32" s="17">
        <f>IFERROR(VLOOKUP(Année!C31,'HEURES DE PRÉSENCE'!$A$2:$I$367,9),"")</f>
        <v>0</v>
      </c>
      <c r="D32" s="17">
        <f>IFERROR(VLOOKUP(Année!D31,'HEURES DE PRÉSENCE'!$A$2:$I$367,9),"")</f>
        <v>0</v>
      </c>
      <c r="E32" s="17">
        <f>IFERROR(VLOOKUP(Année!E31,'HEURES DE PRÉSENCE'!$A$2:$I$367,9),"")</f>
        <v>0</v>
      </c>
      <c r="F32" s="17">
        <f>IFERROR(VLOOKUP(Année!F31,'HEURES DE PRÉSENCE'!$A$2:$I$367,9),"")</f>
        <v>0</v>
      </c>
      <c r="G32" s="17">
        <f>IFERROR(VLOOKUP(Année!G31,'HEURES DE PRÉSENCE'!$A$2:$I$367,9),"")</f>
        <v>0</v>
      </c>
      <c r="H32" s="17">
        <f>IFERROR(VLOOKUP(Année!H31,'HEURES DE PRÉSENCE'!$A$2:$I$367,9),"")</f>
        <v>0</v>
      </c>
      <c r="I32" s="17">
        <f>IFERROR(VLOOKUP(Année!I31,'HEURES DE PRÉSENCE'!$A$2:$I$367,9),"")</f>
        <v>0</v>
      </c>
      <c r="J32" s="17">
        <f>IFERROR(VLOOKUP(Année!J31,'HEURES DE PRÉSENCE'!$A$2:$I$367,9),"")</f>
        <v>0</v>
      </c>
      <c r="K32" s="17">
        <f>IFERROR(VLOOKUP(Année!K31,'HEURES DE PRÉSENCE'!$A$2:$I$367,9),"")</f>
        <v>0</v>
      </c>
      <c r="L32" s="17">
        <f>IFERROR(VLOOKUP(Année!L31,'HEURES DE PRÉSENCE'!$A$2:$I$367,9),"")</f>
        <v>0</v>
      </c>
      <c r="M32" s="17">
        <f>IFERROR(VLOOKUP(Année!M31,'HEURES DE PRÉSENCE'!$A$2:$I$367,9),"")</f>
        <v>0</v>
      </c>
      <c r="N32" s="17">
        <f>IFERROR(VLOOKUP(Année!N31,'HEURES DE PRÉSENCE'!$A$2:$I$367,9),"")</f>
        <v>0</v>
      </c>
      <c r="O32" s="17">
        <f>IFERROR(VLOOKUP(Année!O31,'HEURES DE PRÉSENCE'!$A$2:$I$367,9),"")</f>
        <v>0</v>
      </c>
      <c r="P32" s="17">
        <f>IFERROR(VLOOKUP(Année!P31,'HEURES DE PRÉSENCE'!$A$2:$I$367,9),"")</f>
        <v>0</v>
      </c>
      <c r="Q32" s="17">
        <f>IFERROR(VLOOKUP(Année!Q31,'HEURES DE PRÉSENCE'!$A$2:$I$367,9),"")</f>
        <v>0</v>
      </c>
      <c r="R32" s="17">
        <f>IFERROR(VLOOKUP(Année!R31,'HEURES DE PRÉSENCE'!$A$2:$I$367,9),"")</f>
        <v>0</v>
      </c>
      <c r="S32" s="17">
        <f>IFERROR(VLOOKUP(Année!S31,'HEURES DE PRÉSENCE'!$A$2:$I$367,9),"")</f>
        <v>0</v>
      </c>
      <c r="T32" s="17">
        <f>IFERROR(VLOOKUP(Année!T31,'HEURES DE PRÉSENCE'!$A$2:$I$367,9),"")</f>
        <v>0</v>
      </c>
      <c r="U32" s="17">
        <f>IFERROR(VLOOKUP(Année!U31,'HEURES DE PRÉSENCE'!$A$2:$I$367,9),"")</f>
        <v>0</v>
      </c>
      <c r="V32" s="17">
        <f>IFERROR(VLOOKUP(Année!V31,'HEURES DE PRÉSENCE'!$A$2:$I$367,9),"")</f>
        <v>0</v>
      </c>
      <c r="W32" s="17">
        <f>IFERROR(VLOOKUP(Année!W31,'HEURES DE PRÉSENCE'!$A$2:$I$367,9),"")</f>
        <v>0</v>
      </c>
      <c r="X32" s="17">
        <f>IFERROR(VLOOKUP(Année!X31,'HEURES DE PRÉSENCE'!$A$2:$I$367,9),"")</f>
        <v>0</v>
      </c>
      <c r="Y32" s="17">
        <f>IFERROR(VLOOKUP(Année!Y31,'HEURES DE PRÉSENCE'!$A$2:$I$367,9),"")</f>
        <v>0</v>
      </c>
      <c r="Z32" s="17">
        <f>IFERROR(VLOOKUP(Année!Z31,'HEURES DE PRÉSENCE'!$A$2:$I$367,9),"")</f>
        <v>0</v>
      </c>
      <c r="AA32" s="17">
        <f>IFERROR(VLOOKUP(Année!AA31,'HEURES DE PRÉSENCE'!$A$2:$I$367,9),"")</f>
        <v>0</v>
      </c>
      <c r="AB32" s="17">
        <f>IFERROR(VLOOKUP(Année!AB31,'HEURES DE PRÉSENCE'!$A$2:$I$367,9),"")</f>
        <v>0</v>
      </c>
      <c r="AC32" s="17">
        <f>IFERROR(VLOOKUP(Année!AC31,'HEURES DE PRÉSENCE'!$A$2:$I$367,9),"")</f>
        <v>0</v>
      </c>
      <c r="AD32" s="17">
        <f>IFERROR(VLOOKUP(Année!AD31,'HEURES DE PRÉSENCE'!$A$2:$I$367,9),"")</f>
        <v>0</v>
      </c>
      <c r="AE32" s="17">
        <f>IFERROR(VLOOKUP(Année!AE31,'HEURES DE PRÉSENCE'!$A$2:$I$367,9),"")</f>
        <v>0</v>
      </c>
      <c r="AF32" s="17" t="str">
        <f>IFERROR(VLOOKUP(Année!AF31,'HEURES DE PRÉSENCE'!$A$2:$I$367,9),"")</f>
        <v/>
      </c>
      <c r="AG32" s="68">
        <f>SUM(B32:AF32)</f>
        <v>0</v>
      </c>
      <c r="AH32" s="114">
        <f>COUNTIF(B32:AF32,"&gt;"&amp;0)</f>
        <v>0</v>
      </c>
      <c r="AI32" s="116">
        <f>SUM(B33:AF33)</f>
        <v>0</v>
      </c>
      <c r="AJ32" s="6"/>
      <c r="AK32" s="1"/>
      <c r="AL32" s="2"/>
    </row>
    <row r="33" spans="1:38" s="13" customFormat="1" ht="16.2" thickBot="1" x14ac:dyDescent="0.4">
      <c r="A33" s="108"/>
      <c r="B33" s="32" t="str">
        <f>IFERROR(VLOOKUP(Année!B31,'HEURES DE PRÉSENCE'!$A$2:$K$367,11),"")</f>
        <v/>
      </c>
      <c r="C33" s="32" t="str">
        <f>IFERROR(VLOOKUP(Année!C31,'HEURES DE PRÉSENCE'!$A$2:$K$367,11),"")</f>
        <v/>
      </c>
      <c r="D33" s="32" t="str">
        <f>IFERROR(VLOOKUP(Année!D31,'HEURES DE PRÉSENCE'!$A$2:$K$367,11),"")</f>
        <v/>
      </c>
      <c r="E33" s="32" t="str">
        <f>IFERROR(VLOOKUP(Année!E31,'HEURES DE PRÉSENCE'!$A$2:$K$367,11),"")</f>
        <v/>
      </c>
      <c r="F33" s="32" t="str">
        <f>IFERROR(VLOOKUP(Année!F31,'HEURES DE PRÉSENCE'!$A$2:$K$367,11),"")</f>
        <v/>
      </c>
      <c r="G33" s="32" t="str">
        <f>IFERROR(VLOOKUP(Année!G31,'HEURES DE PRÉSENCE'!$A$2:$K$367,11),"")</f>
        <v/>
      </c>
      <c r="H33" s="32" t="str">
        <f>IFERROR(VLOOKUP(Année!H31,'HEURES DE PRÉSENCE'!$A$2:$K$367,11),"")</f>
        <v/>
      </c>
      <c r="I33" s="32" t="str">
        <f>IFERROR(VLOOKUP(Année!I31,'HEURES DE PRÉSENCE'!$A$2:$K$367,11),"")</f>
        <v/>
      </c>
      <c r="J33" s="32" t="str">
        <f>IFERROR(VLOOKUP(Année!J31,'HEURES DE PRÉSENCE'!$A$2:$K$367,11),"")</f>
        <v/>
      </c>
      <c r="K33" s="32" t="str">
        <f>IFERROR(VLOOKUP(Année!K31,'HEURES DE PRÉSENCE'!$A$2:$K$367,11),"")</f>
        <v/>
      </c>
      <c r="L33" s="32" t="str">
        <f>IFERROR(VLOOKUP(Année!L31,'HEURES DE PRÉSENCE'!$A$2:$K$367,11),"")</f>
        <v/>
      </c>
      <c r="M33" s="32" t="str">
        <f>IFERROR(VLOOKUP(Année!M31,'HEURES DE PRÉSENCE'!$A$2:$K$367,11),"")</f>
        <v/>
      </c>
      <c r="N33" s="32" t="str">
        <f>IFERROR(VLOOKUP(Année!N31,'HEURES DE PRÉSENCE'!$A$2:$K$367,11),"")</f>
        <v/>
      </c>
      <c r="O33" s="32" t="str">
        <f>IFERROR(VLOOKUP(Année!O31,'HEURES DE PRÉSENCE'!$A$2:$K$367,11),"")</f>
        <v/>
      </c>
      <c r="P33" s="32" t="str">
        <f>IFERROR(VLOOKUP(Année!P31,'HEURES DE PRÉSENCE'!$A$2:$K$367,11),"")</f>
        <v/>
      </c>
      <c r="Q33" s="32" t="str">
        <f>IFERROR(VLOOKUP(Année!Q31,'HEURES DE PRÉSENCE'!$A$2:$K$367,11),"")</f>
        <v/>
      </c>
      <c r="R33" s="32" t="str">
        <f>IFERROR(VLOOKUP(Année!R31,'HEURES DE PRÉSENCE'!$A$2:$K$367,11),"")</f>
        <v/>
      </c>
      <c r="S33" s="32" t="str">
        <f>IFERROR(VLOOKUP(Année!S31,'HEURES DE PRÉSENCE'!$A$2:$K$367,11),"")</f>
        <v/>
      </c>
      <c r="T33" s="32" t="str">
        <f>IFERROR(VLOOKUP(Année!T31,'HEURES DE PRÉSENCE'!$A$2:$K$367,11),"")</f>
        <v/>
      </c>
      <c r="U33" s="32" t="str">
        <f>IFERROR(VLOOKUP(Année!U31,'HEURES DE PRÉSENCE'!$A$2:$K$367,11),"")</f>
        <v/>
      </c>
      <c r="V33" s="32" t="str">
        <f>IFERROR(VLOOKUP(Année!V31,'HEURES DE PRÉSENCE'!$A$2:$K$367,11),"")</f>
        <v/>
      </c>
      <c r="W33" s="32" t="str">
        <f>IFERROR(VLOOKUP(Année!W31,'HEURES DE PRÉSENCE'!$A$2:$K$367,11),"")</f>
        <v/>
      </c>
      <c r="X33" s="32" t="str">
        <f>IFERROR(VLOOKUP(Année!X31,'HEURES DE PRÉSENCE'!$A$2:$K$367,11),"")</f>
        <v/>
      </c>
      <c r="Y33" s="32" t="str">
        <f>IFERROR(VLOOKUP(Année!Y31,'HEURES DE PRÉSENCE'!$A$2:$K$367,11),"")</f>
        <v/>
      </c>
      <c r="Z33" s="32" t="str">
        <f>IFERROR(VLOOKUP(Année!Z31,'HEURES DE PRÉSENCE'!$A$2:$K$367,11),"")</f>
        <v/>
      </c>
      <c r="AA33" s="32" t="str">
        <f>IFERROR(VLOOKUP(Année!AA31,'HEURES DE PRÉSENCE'!$A$2:$K$367,11),"")</f>
        <v/>
      </c>
      <c r="AB33" s="32" t="str">
        <f>IFERROR(VLOOKUP(Année!AB31,'HEURES DE PRÉSENCE'!$A$2:$K$367,11),"")</f>
        <v/>
      </c>
      <c r="AC33" s="32" t="str">
        <f>IFERROR(VLOOKUP(Année!AC31,'HEURES DE PRÉSENCE'!$A$2:$K$367,11),"")</f>
        <v/>
      </c>
      <c r="AD33" s="32" t="str">
        <f>IFERROR(VLOOKUP(Année!AD31,'HEURES DE PRÉSENCE'!$A$2:$K$367,11),"")</f>
        <v/>
      </c>
      <c r="AE33" s="32" t="str">
        <f>IFERROR(VLOOKUP(Année!AE31,'HEURES DE PRÉSENCE'!$A$2:$K$367,11),"")</f>
        <v/>
      </c>
      <c r="AF33" s="32" t="str">
        <f>IFERROR(VLOOKUP(Année!AF31,'HEURES DE PRÉSENCE'!$A$2:$K$367,11),"")</f>
        <v/>
      </c>
      <c r="AG33" s="68"/>
      <c r="AH33" s="114"/>
      <c r="AI33" s="116"/>
      <c r="AJ33" s="12"/>
      <c r="AK33" s="48"/>
      <c r="AL33" s="49"/>
    </row>
    <row r="34" spans="1:38" s="26" customFormat="1" ht="16.2" hidden="1" thickBot="1" x14ac:dyDescent="0.4">
      <c r="A34" s="106" t="s">
        <v>9</v>
      </c>
      <c r="B34" s="19">
        <f>DATE($A$5,10,1)</f>
        <v>43009</v>
      </c>
      <c r="C34" s="19">
        <f>B34+1</f>
        <v>43010</v>
      </c>
      <c r="D34" s="19">
        <f t="shared" ref="D34:AE34" si="10">C34+1</f>
        <v>43011</v>
      </c>
      <c r="E34" s="19">
        <f t="shared" si="10"/>
        <v>43012</v>
      </c>
      <c r="F34" s="19">
        <f t="shared" si="10"/>
        <v>43013</v>
      </c>
      <c r="G34" s="19">
        <f t="shared" si="10"/>
        <v>43014</v>
      </c>
      <c r="H34" s="19">
        <f t="shared" si="10"/>
        <v>43015</v>
      </c>
      <c r="I34" s="19">
        <f t="shared" si="10"/>
        <v>43016</v>
      </c>
      <c r="J34" s="19">
        <f t="shared" si="10"/>
        <v>43017</v>
      </c>
      <c r="K34" s="19">
        <f t="shared" si="10"/>
        <v>43018</v>
      </c>
      <c r="L34" s="19">
        <f t="shared" si="10"/>
        <v>43019</v>
      </c>
      <c r="M34" s="19">
        <f t="shared" si="10"/>
        <v>43020</v>
      </c>
      <c r="N34" s="19">
        <f t="shared" si="10"/>
        <v>43021</v>
      </c>
      <c r="O34" s="19">
        <f t="shared" si="10"/>
        <v>43022</v>
      </c>
      <c r="P34" s="19">
        <f t="shared" si="10"/>
        <v>43023</v>
      </c>
      <c r="Q34" s="19">
        <f t="shared" si="10"/>
        <v>43024</v>
      </c>
      <c r="R34" s="19">
        <f t="shared" si="10"/>
        <v>43025</v>
      </c>
      <c r="S34" s="19">
        <f t="shared" si="10"/>
        <v>43026</v>
      </c>
      <c r="T34" s="19">
        <f t="shared" si="10"/>
        <v>43027</v>
      </c>
      <c r="U34" s="19">
        <f t="shared" si="10"/>
        <v>43028</v>
      </c>
      <c r="V34" s="19">
        <f t="shared" si="10"/>
        <v>43029</v>
      </c>
      <c r="W34" s="19">
        <f t="shared" si="10"/>
        <v>43030</v>
      </c>
      <c r="X34" s="19">
        <f t="shared" si="10"/>
        <v>43031</v>
      </c>
      <c r="Y34" s="19">
        <f t="shared" si="10"/>
        <v>43032</v>
      </c>
      <c r="Z34" s="19">
        <f t="shared" si="10"/>
        <v>43033</v>
      </c>
      <c r="AA34" s="19">
        <f t="shared" si="10"/>
        <v>43034</v>
      </c>
      <c r="AB34" s="19">
        <f t="shared" si="10"/>
        <v>43035</v>
      </c>
      <c r="AC34" s="19">
        <f t="shared" si="10"/>
        <v>43036</v>
      </c>
      <c r="AD34" s="19">
        <f t="shared" si="10"/>
        <v>43037</v>
      </c>
      <c r="AE34" s="19">
        <f t="shared" si="10"/>
        <v>43038</v>
      </c>
      <c r="AF34" s="29">
        <f>IF(OR(MONTH(AE34+1)&lt;&gt;MONTH(AE34),AE34+1&gt;=B37),0,AE34+1)</f>
        <v>43039</v>
      </c>
      <c r="AG34" s="31"/>
      <c r="AH34" s="23"/>
      <c r="AI34" s="24"/>
      <c r="AJ34" s="25"/>
      <c r="AK34" s="5"/>
      <c r="AL34" s="2"/>
    </row>
    <row r="35" spans="1:38" ht="16.2" thickBot="1" x14ac:dyDescent="0.4">
      <c r="A35" s="107"/>
      <c r="B35" s="17">
        <f>IFERROR(VLOOKUP(Année!B34,'HEURES DE PRÉSENCE'!$A$2:$I$367,9),"")</f>
        <v>0</v>
      </c>
      <c r="C35" s="17">
        <f>IFERROR(VLOOKUP(Année!C34,'HEURES DE PRÉSENCE'!$A$2:$I$367,9),"")</f>
        <v>0</v>
      </c>
      <c r="D35" s="17">
        <f>IFERROR(VLOOKUP(Année!D34,'HEURES DE PRÉSENCE'!$A$2:$I$367,9),"")</f>
        <v>0</v>
      </c>
      <c r="E35" s="17">
        <f>IFERROR(VLOOKUP(Année!E34,'HEURES DE PRÉSENCE'!$A$2:$I$367,9),"")</f>
        <v>0</v>
      </c>
      <c r="F35" s="17">
        <f>IFERROR(VLOOKUP(Année!F34,'HEURES DE PRÉSENCE'!$A$2:$I$367,9),"")</f>
        <v>0</v>
      </c>
      <c r="G35" s="17">
        <f>IFERROR(VLOOKUP(Année!G34,'HEURES DE PRÉSENCE'!$A$2:$I$367,9),"")</f>
        <v>0</v>
      </c>
      <c r="H35" s="17">
        <f>IFERROR(VLOOKUP(Année!H34,'HEURES DE PRÉSENCE'!$A$2:$I$367,9),"")</f>
        <v>0</v>
      </c>
      <c r="I35" s="17">
        <f>IFERROR(VLOOKUP(Année!I34,'HEURES DE PRÉSENCE'!$A$2:$I$367,9),"")</f>
        <v>0</v>
      </c>
      <c r="J35" s="17">
        <f>IFERROR(VLOOKUP(Année!J34,'HEURES DE PRÉSENCE'!$A$2:$I$367,9),"")</f>
        <v>0</v>
      </c>
      <c r="K35" s="17">
        <f>IFERROR(VLOOKUP(Année!K34,'HEURES DE PRÉSENCE'!$A$2:$I$367,9),"")</f>
        <v>0</v>
      </c>
      <c r="L35" s="17">
        <f>IFERROR(VLOOKUP(Année!L34,'HEURES DE PRÉSENCE'!$A$2:$I$367,9),"")</f>
        <v>0</v>
      </c>
      <c r="M35" s="17">
        <f>IFERROR(VLOOKUP(Année!M34,'HEURES DE PRÉSENCE'!$A$2:$I$367,9),"")</f>
        <v>0</v>
      </c>
      <c r="N35" s="17">
        <f>IFERROR(VLOOKUP(Année!N34,'HEURES DE PRÉSENCE'!$A$2:$I$367,9),"")</f>
        <v>0</v>
      </c>
      <c r="O35" s="17">
        <f>IFERROR(VLOOKUP(Année!O34,'HEURES DE PRÉSENCE'!$A$2:$I$367,9),"")</f>
        <v>0</v>
      </c>
      <c r="P35" s="17">
        <f>IFERROR(VLOOKUP(Année!P34,'HEURES DE PRÉSENCE'!$A$2:$I$367,9),"")</f>
        <v>0</v>
      </c>
      <c r="Q35" s="17">
        <f>IFERROR(VLOOKUP(Année!Q34,'HEURES DE PRÉSENCE'!$A$2:$I$367,9),"")</f>
        <v>0</v>
      </c>
      <c r="R35" s="17">
        <f>IFERROR(VLOOKUP(Année!R34,'HEURES DE PRÉSENCE'!$A$2:$I$367,9),"")</f>
        <v>0</v>
      </c>
      <c r="S35" s="17">
        <f>IFERROR(VLOOKUP(Année!S34,'HEURES DE PRÉSENCE'!$A$2:$I$367,9),"")</f>
        <v>0</v>
      </c>
      <c r="T35" s="17">
        <f>IFERROR(VLOOKUP(Année!T34,'HEURES DE PRÉSENCE'!$A$2:$I$367,9),"")</f>
        <v>0</v>
      </c>
      <c r="U35" s="17">
        <f>IFERROR(VLOOKUP(Année!U34,'HEURES DE PRÉSENCE'!$A$2:$I$367,9),"")</f>
        <v>0</v>
      </c>
      <c r="V35" s="17">
        <f>IFERROR(VLOOKUP(Année!V34,'HEURES DE PRÉSENCE'!$A$2:$I$367,9),"")</f>
        <v>0</v>
      </c>
      <c r="W35" s="17">
        <f>IFERROR(VLOOKUP(Année!W34,'HEURES DE PRÉSENCE'!$A$2:$I$367,9),"")</f>
        <v>0</v>
      </c>
      <c r="X35" s="17">
        <f>IFERROR(VLOOKUP(Année!X34,'HEURES DE PRÉSENCE'!$A$2:$I$367,9),"")</f>
        <v>0</v>
      </c>
      <c r="Y35" s="17">
        <f>IFERROR(VLOOKUP(Année!Y34,'HEURES DE PRÉSENCE'!$A$2:$I$367,9),"")</f>
        <v>0</v>
      </c>
      <c r="Z35" s="17">
        <f>IFERROR(VLOOKUP(Année!Z34,'HEURES DE PRÉSENCE'!$A$2:$I$367,9),"")</f>
        <v>0</v>
      </c>
      <c r="AA35" s="17">
        <f>IFERROR(VLOOKUP(Année!AA34,'HEURES DE PRÉSENCE'!$A$2:$I$367,9),"")</f>
        <v>0</v>
      </c>
      <c r="AB35" s="17">
        <f>IFERROR(VLOOKUP(Année!AB34,'HEURES DE PRÉSENCE'!$A$2:$I$367,9),"")</f>
        <v>0</v>
      </c>
      <c r="AC35" s="17">
        <f>IFERROR(VLOOKUP(Année!AC34,'HEURES DE PRÉSENCE'!$A$2:$I$367,9),"")</f>
        <v>0</v>
      </c>
      <c r="AD35" s="17">
        <f>IFERROR(VLOOKUP(Année!AD34,'HEURES DE PRÉSENCE'!$A$2:$I$367,9),"")</f>
        <v>0</v>
      </c>
      <c r="AE35" s="17">
        <f>IFERROR(VLOOKUP(Année!AE34,'HEURES DE PRÉSENCE'!$A$2:$I$367,9),"")</f>
        <v>0</v>
      </c>
      <c r="AF35" s="17">
        <f>IFERROR(VLOOKUP(Année!AF34,'HEURES DE PRÉSENCE'!$A$2:$I$367,9),"")</f>
        <v>0</v>
      </c>
      <c r="AG35" s="68">
        <f>SUM(B35:AF35)</f>
        <v>0</v>
      </c>
      <c r="AH35" s="114">
        <f>COUNTIF(B35:AF35,"&gt;"&amp;0)</f>
        <v>0</v>
      </c>
      <c r="AI35" s="116">
        <f>SUM(B36:AF36)</f>
        <v>0</v>
      </c>
      <c r="AJ35" s="6"/>
      <c r="AK35" s="4"/>
      <c r="AL35" s="2"/>
    </row>
    <row r="36" spans="1:38" s="13" customFormat="1" ht="16.2" thickBot="1" x14ac:dyDescent="0.4">
      <c r="A36" s="108"/>
      <c r="B36" s="32" t="str">
        <f>IFERROR(VLOOKUP(Année!B34,'HEURES DE PRÉSENCE'!$A$2:$K$367,11),"")</f>
        <v/>
      </c>
      <c r="C36" s="32" t="str">
        <f>IFERROR(VLOOKUP(Année!C34,'HEURES DE PRÉSENCE'!$A$2:$K$367,11),"")</f>
        <v/>
      </c>
      <c r="D36" s="32" t="str">
        <f>IFERROR(VLOOKUP(Année!D34,'HEURES DE PRÉSENCE'!$A$2:$K$367,11),"")</f>
        <v/>
      </c>
      <c r="E36" s="32" t="str">
        <f>IFERROR(VLOOKUP(Année!E34,'HEURES DE PRÉSENCE'!$A$2:$K$367,11),"")</f>
        <v/>
      </c>
      <c r="F36" s="32" t="str">
        <f>IFERROR(VLOOKUP(Année!F34,'HEURES DE PRÉSENCE'!$A$2:$K$367,11),"")</f>
        <v/>
      </c>
      <c r="G36" s="32" t="str">
        <f>IFERROR(VLOOKUP(Année!G34,'HEURES DE PRÉSENCE'!$A$2:$K$367,11),"")</f>
        <v/>
      </c>
      <c r="H36" s="32" t="str">
        <f>IFERROR(VLOOKUP(Année!H34,'HEURES DE PRÉSENCE'!$A$2:$K$367,11),"")</f>
        <v/>
      </c>
      <c r="I36" s="32" t="str">
        <f>IFERROR(VLOOKUP(Année!I34,'HEURES DE PRÉSENCE'!$A$2:$K$367,11),"")</f>
        <v/>
      </c>
      <c r="J36" s="32" t="str">
        <f>IFERROR(VLOOKUP(Année!J34,'HEURES DE PRÉSENCE'!$A$2:$K$367,11),"")</f>
        <v/>
      </c>
      <c r="K36" s="32" t="str">
        <f>IFERROR(VLOOKUP(Année!K34,'HEURES DE PRÉSENCE'!$A$2:$K$367,11),"")</f>
        <v/>
      </c>
      <c r="L36" s="32" t="str">
        <f>IFERROR(VLOOKUP(Année!L34,'HEURES DE PRÉSENCE'!$A$2:$K$367,11),"")</f>
        <v/>
      </c>
      <c r="M36" s="32" t="str">
        <f>IFERROR(VLOOKUP(Année!M34,'HEURES DE PRÉSENCE'!$A$2:$K$367,11),"")</f>
        <v/>
      </c>
      <c r="N36" s="32" t="str">
        <f>IFERROR(VLOOKUP(Année!N34,'HEURES DE PRÉSENCE'!$A$2:$K$367,11),"")</f>
        <v/>
      </c>
      <c r="O36" s="32" t="str">
        <f>IFERROR(VLOOKUP(Année!O34,'HEURES DE PRÉSENCE'!$A$2:$K$367,11),"")</f>
        <v/>
      </c>
      <c r="P36" s="32" t="str">
        <f>IFERROR(VLOOKUP(Année!P34,'HEURES DE PRÉSENCE'!$A$2:$K$367,11),"")</f>
        <v/>
      </c>
      <c r="Q36" s="32" t="str">
        <f>IFERROR(VLOOKUP(Année!Q34,'HEURES DE PRÉSENCE'!$A$2:$K$367,11),"")</f>
        <v/>
      </c>
      <c r="R36" s="32" t="str">
        <f>IFERROR(VLOOKUP(Année!R34,'HEURES DE PRÉSENCE'!$A$2:$K$367,11),"")</f>
        <v/>
      </c>
      <c r="S36" s="32" t="str">
        <f>IFERROR(VLOOKUP(Année!S34,'HEURES DE PRÉSENCE'!$A$2:$K$367,11),"")</f>
        <v/>
      </c>
      <c r="T36" s="32" t="str">
        <f>IFERROR(VLOOKUP(Année!T34,'HEURES DE PRÉSENCE'!$A$2:$K$367,11),"")</f>
        <v/>
      </c>
      <c r="U36" s="32" t="str">
        <f>IFERROR(VLOOKUP(Année!U34,'HEURES DE PRÉSENCE'!$A$2:$K$367,11),"")</f>
        <v/>
      </c>
      <c r="V36" s="32" t="str">
        <f>IFERROR(VLOOKUP(Année!V34,'HEURES DE PRÉSENCE'!$A$2:$K$367,11),"")</f>
        <v/>
      </c>
      <c r="W36" s="32" t="str">
        <f>IFERROR(VLOOKUP(Année!W34,'HEURES DE PRÉSENCE'!$A$2:$K$367,11),"")</f>
        <v/>
      </c>
      <c r="X36" s="32" t="str">
        <f>IFERROR(VLOOKUP(Année!X34,'HEURES DE PRÉSENCE'!$A$2:$K$367,11),"")</f>
        <v/>
      </c>
      <c r="Y36" s="32" t="str">
        <f>IFERROR(VLOOKUP(Année!Y34,'HEURES DE PRÉSENCE'!$A$2:$K$367,11),"")</f>
        <v/>
      </c>
      <c r="Z36" s="32" t="str">
        <f>IFERROR(VLOOKUP(Année!Z34,'HEURES DE PRÉSENCE'!$A$2:$K$367,11),"")</f>
        <v/>
      </c>
      <c r="AA36" s="32" t="str">
        <f>IFERROR(VLOOKUP(Année!AA34,'HEURES DE PRÉSENCE'!$A$2:$K$367,11),"")</f>
        <v/>
      </c>
      <c r="AB36" s="32" t="str">
        <f>IFERROR(VLOOKUP(Année!AB34,'HEURES DE PRÉSENCE'!$A$2:$K$367,11),"")</f>
        <v/>
      </c>
      <c r="AC36" s="32" t="str">
        <f>IFERROR(VLOOKUP(Année!AC34,'HEURES DE PRÉSENCE'!$A$2:$K$367,11),"")</f>
        <v/>
      </c>
      <c r="AD36" s="32" t="str">
        <f>IFERROR(VLOOKUP(Année!AD34,'HEURES DE PRÉSENCE'!$A$2:$K$367,11),"")</f>
        <v/>
      </c>
      <c r="AE36" s="32" t="str">
        <f>IFERROR(VLOOKUP(Année!AE34,'HEURES DE PRÉSENCE'!$A$2:$K$367,11),"")</f>
        <v/>
      </c>
      <c r="AF36" s="32" t="str">
        <f>IFERROR(VLOOKUP(Année!AF34,'HEURES DE PRÉSENCE'!$A$2:$K$367,11),"")</f>
        <v/>
      </c>
      <c r="AG36" s="68"/>
      <c r="AH36" s="114"/>
      <c r="AI36" s="116"/>
      <c r="AJ36" s="12"/>
      <c r="AK36" s="51"/>
      <c r="AL36" s="49"/>
    </row>
    <row r="37" spans="1:38" s="26" customFormat="1" ht="16.2" hidden="1" thickBot="1" x14ac:dyDescent="0.4">
      <c r="A37" s="106" t="s">
        <v>10</v>
      </c>
      <c r="B37" s="19">
        <f>DATE($A$5,11,1)</f>
        <v>43040</v>
      </c>
      <c r="C37" s="19">
        <f>B37+1</f>
        <v>43041</v>
      </c>
      <c r="D37" s="19">
        <f t="shared" ref="D37:AE37" si="11">C37+1</f>
        <v>43042</v>
      </c>
      <c r="E37" s="19">
        <f t="shared" si="11"/>
        <v>43043</v>
      </c>
      <c r="F37" s="19">
        <f t="shared" si="11"/>
        <v>43044</v>
      </c>
      <c r="G37" s="19">
        <f t="shared" si="11"/>
        <v>43045</v>
      </c>
      <c r="H37" s="19">
        <f t="shared" si="11"/>
        <v>43046</v>
      </c>
      <c r="I37" s="19">
        <f t="shared" si="11"/>
        <v>43047</v>
      </c>
      <c r="J37" s="19">
        <f t="shared" si="11"/>
        <v>43048</v>
      </c>
      <c r="K37" s="19">
        <f t="shared" si="11"/>
        <v>43049</v>
      </c>
      <c r="L37" s="19">
        <f t="shared" si="11"/>
        <v>43050</v>
      </c>
      <c r="M37" s="19">
        <f t="shared" si="11"/>
        <v>43051</v>
      </c>
      <c r="N37" s="19">
        <f t="shared" si="11"/>
        <v>43052</v>
      </c>
      <c r="O37" s="19">
        <f t="shared" si="11"/>
        <v>43053</v>
      </c>
      <c r="P37" s="19">
        <f t="shared" si="11"/>
        <v>43054</v>
      </c>
      <c r="Q37" s="19">
        <f t="shared" si="11"/>
        <v>43055</v>
      </c>
      <c r="R37" s="19">
        <f t="shared" si="11"/>
        <v>43056</v>
      </c>
      <c r="S37" s="19">
        <f t="shared" si="11"/>
        <v>43057</v>
      </c>
      <c r="T37" s="19">
        <f t="shared" si="11"/>
        <v>43058</v>
      </c>
      <c r="U37" s="19">
        <f t="shared" si="11"/>
        <v>43059</v>
      </c>
      <c r="V37" s="19">
        <f t="shared" si="11"/>
        <v>43060</v>
      </c>
      <c r="W37" s="19">
        <f t="shared" si="11"/>
        <v>43061</v>
      </c>
      <c r="X37" s="19">
        <f t="shared" si="11"/>
        <v>43062</v>
      </c>
      <c r="Y37" s="19">
        <f t="shared" si="11"/>
        <v>43063</v>
      </c>
      <c r="Z37" s="19">
        <f t="shared" si="11"/>
        <v>43064</v>
      </c>
      <c r="AA37" s="19">
        <f t="shared" si="11"/>
        <v>43065</v>
      </c>
      <c r="AB37" s="19">
        <f t="shared" si="11"/>
        <v>43066</v>
      </c>
      <c r="AC37" s="19">
        <f t="shared" si="11"/>
        <v>43067</v>
      </c>
      <c r="AD37" s="19">
        <f t="shared" si="11"/>
        <v>43068</v>
      </c>
      <c r="AE37" s="19">
        <f t="shared" si="11"/>
        <v>43069</v>
      </c>
      <c r="AF37" s="30">
        <f>IF(OR(MONTH(AE37+1)&lt;&gt;MONTH(AE37),AE37+1&gt;=B40),0,AE37+1)</f>
        <v>0</v>
      </c>
      <c r="AG37" s="31"/>
      <c r="AH37" s="23"/>
      <c r="AI37" s="24"/>
      <c r="AJ37" s="25"/>
    </row>
    <row r="38" spans="1:38" ht="16.2" thickBot="1" x14ac:dyDescent="0.4">
      <c r="A38" s="107"/>
      <c r="B38" s="17">
        <f>IFERROR(VLOOKUP(Année!B37,'HEURES DE PRÉSENCE'!$A$2:$I$367,9),"")</f>
        <v>0</v>
      </c>
      <c r="C38" s="17">
        <f>IFERROR(VLOOKUP(Année!C37,'HEURES DE PRÉSENCE'!$A$2:$I$367,9),"")</f>
        <v>0</v>
      </c>
      <c r="D38" s="17">
        <f>IFERROR(VLOOKUP(Année!D37,'HEURES DE PRÉSENCE'!$A$2:$I$367,9),"")</f>
        <v>0</v>
      </c>
      <c r="E38" s="17">
        <f>IFERROR(VLOOKUP(Année!E37,'HEURES DE PRÉSENCE'!$A$2:$I$367,9),"")</f>
        <v>0</v>
      </c>
      <c r="F38" s="17">
        <f>IFERROR(VLOOKUP(Année!F37,'HEURES DE PRÉSENCE'!$A$2:$I$367,9),"")</f>
        <v>0</v>
      </c>
      <c r="G38" s="17">
        <f>IFERROR(VLOOKUP(Année!G37,'HEURES DE PRÉSENCE'!$A$2:$I$367,9),"")</f>
        <v>0</v>
      </c>
      <c r="H38" s="17">
        <f>IFERROR(VLOOKUP(Année!H37,'HEURES DE PRÉSENCE'!$A$2:$I$367,9),"")</f>
        <v>0</v>
      </c>
      <c r="I38" s="17">
        <f>IFERROR(VLOOKUP(Année!I37,'HEURES DE PRÉSENCE'!$A$2:$I$367,9),"")</f>
        <v>0</v>
      </c>
      <c r="J38" s="17">
        <f>IFERROR(VLOOKUP(Année!J37,'HEURES DE PRÉSENCE'!$A$2:$I$367,9),"")</f>
        <v>0</v>
      </c>
      <c r="K38" s="17">
        <f>IFERROR(VLOOKUP(Année!K37,'HEURES DE PRÉSENCE'!$A$2:$I$367,9),"")</f>
        <v>0</v>
      </c>
      <c r="L38" s="17">
        <f>IFERROR(VLOOKUP(Année!L37,'HEURES DE PRÉSENCE'!$A$2:$I$367,9),"")</f>
        <v>0</v>
      </c>
      <c r="M38" s="17">
        <f>IFERROR(VLOOKUP(Année!M37,'HEURES DE PRÉSENCE'!$A$2:$I$367,9),"")</f>
        <v>0</v>
      </c>
      <c r="N38" s="17">
        <f>IFERROR(VLOOKUP(Année!N37,'HEURES DE PRÉSENCE'!$A$2:$I$367,9),"")</f>
        <v>0</v>
      </c>
      <c r="O38" s="17">
        <f>IFERROR(VLOOKUP(Année!O37,'HEURES DE PRÉSENCE'!$A$2:$I$367,9),"")</f>
        <v>0</v>
      </c>
      <c r="P38" s="17">
        <f>IFERROR(VLOOKUP(Année!P37,'HEURES DE PRÉSENCE'!$A$2:$I$367,9),"")</f>
        <v>0</v>
      </c>
      <c r="Q38" s="17">
        <f>IFERROR(VLOOKUP(Année!Q37,'HEURES DE PRÉSENCE'!$A$2:$I$367,9),"")</f>
        <v>0</v>
      </c>
      <c r="R38" s="17">
        <f>IFERROR(VLOOKUP(Année!R37,'HEURES DE PRÉSENCE'!$A$2:$I$367,9),"")</f>
        <v>0</v>
      </c>
      <c r="S38" s="17">
        <f>IFERROR(VLOOKUP(Année!S37,'HEURES DE PRÉSENCE'!$A$2:$I$367,9),"")</f>
        <v>0</v>
      </c>
      <c r="T38" s="17">
        <f>IFERROR(VLOOKUP(Année!T37,'HEURES DE PRÉSENCE'!$A$2:$I$367,9),"")</f>
        <v>0</v>
      </c>
      <c r="U38" s="17">
        <f>IFERROR(VLOOKUP(Année!U37,'HEURES DE PRÉSENCE'!$A$2:$I$367,9),"")</f>
        <v>0</v>
      </c>
      <c r="V38" s="17">
        <f>IFERROR(VLOOKUP(Année!V37,'HEURES DE PRÉSENCE'!$A$2:$I$367,9),"")</f>
        <v>0</v>
      </c>
      <c r="W38" s="17">
        <f>IFERROR(VLOOKUP(Année!W37,'HEURES DE PRÉSENCE'!$A$2:$I$367,9),"")</f>
        <v>0</v>
      </c>
      <c r="X38" s="17">
        <f>IFERROR(VLOOKUP(Année!X37,'HEURES DE PRÉSENCE'!$A$2:$I$367,9),"")</f>
        <v>0</v>
      </c>
      <c r="Y38" s="17">
        <f>IFERROR(VLOOKUP(Année!Y37,'HEURES DE PRÉSENCE'!$A$2:$I$367,9),"")</f>
        <v>0</v>
      </c>
      <c r="Z38" s="17">
        <f>IFERROR(VLOOKUP(Année!Z37,'HEURES DE PRÉSENCE'!$A$2:$I$367,9),"")</f>
        <v>0</v>
      </c>
      <c r="AA38" s="17">
        <f>IFERROR(VLOOKUP(Année!AA37,'HEURES DE PRÉSENCE'!$A$2:$I$367,9),"")</f>
        <v>0</v>
      </c>
      <c r="AB38" s="17">
        <f>IFERROR(VLOOKUP(Année!AB37,'HEURES DE PRÉSENCE'!$A$2:$I$367,9),"")</f>
        <v>0</v>
      </c>
      <c r="AC38" s="17">
        <f>IFERROR(VLOOKUP(Année!AC37,'HEURES DE PRÉSENCE'!$A$2:$I$367,9),"")</f>
        <v>0</v>
      </c>
      <c r="AD38" s="17">
        <f>IFERROR(VLOOKUP(Année!AD37,'HEURES DE PRÉSENCE'!$A$2:$I$367,9),"")</f>
        <v>0</v>
      </c>
      <c r="AE38" s="17">
        <f>IFERROR(VLOOKUP(Année!AE37,'HEURES DE PRÉSENCE'!$A$2:$I$367,9),"")</f>
        <v>0</v>
      </c>
      <c r="AF38" s="17" t="str">
        <f>IFERROR(VLOOKUP(Année!AF37,'HEURES DE PRÉSENCE'!$A$2:$I$367,9),"")</f>
        <v/>
      </c>
      <c r="AG38" s="68">
        <f>SUM(B38:AF38)</f>
        <v>0</v>
      </c>
      <c r="AH38" s="114">
        <f>COUNTIF(B38:AF38,"&gt;"&amp;0)</f>
        <v>0</v>
      </c>
      <c r="AI38" s="116">
        <f>SUM(B39:AF39)</f>
        <v>0</v>
      </c>
      <c r="AJ38" s="6"/>
    </row>
    <row r="39" spans="1:38" ht="16.2" thickBot="1" x14ac:dyDescent="0.4">
      <c r="A39" s="108"/>
      <c r="B39" s="18" t="str">
        <f>IFERROR(VLOOKUP(Année!B37,'HEURES DE PRÉSENCE'!$A$2:$K$367,11),"")</f>
        <v/>
      </c>
      <c r="C39" s="18" t="str">
        <f>IFERROR(VLOOKUP(Année!C37,'HEURES DE PRÉSENCE'!$A$2:$K$367,11),"")</f>
        <v/>
      </c>
      <c r="D39" s="18" t="str">
        <f>IFERROR(VLOOKUP(Année!D37,'HEURES DE PRÉSENCE'!$A$2:$K$367,11),"")</f>
        <v/>
      </c>
      <c r="E39" s="18" t="str">
        <f>IFERROR(VLOOKUP(Année!E37,'HEURES DE PRÉSENCE'!$A$2:$K$367,11),"")</f>
        <v/>
      </c>
      <c r="F39" s="18" t="str">
        <f>IFERROR(VLOOKUP(Année!F37,'HEURES DE PRÉSENCE'!$A$2:$K$367,11),"")</f>
        <v/>
      </c>
      <c r="G39" s="18" t="str">
        <f>IFERROR(VLOOKUP(Année!G37,'HEURES DE PRÉSENCE'!$A$2:$K$367,11),"")</f>
        <v/>
      </c>
      <c r="H39" s="18" t="str">
        <f>IFERROR(VLOOKUP(Année!H37,'HEURES DE PRÉSENCE'!$A$2:$K$367,11),"")</f>
        <v/>
      </c>
      <c r="I39" s="18" t="str">
        <f>IFERROR(VLOOKUP(Année!I37,'HEURES DE PRÉSENCE'!$A$2:$K$367,11),"")</f>
        <v/>
      </c>
      <c r="J39" s="18" t="str">
        <f>IFERROR(VLOOKUP(Année!J37,'HEURES DE PRÉSENCE'!$A$2:$K$367,11),"")</f>
        <v/>
      </c>
      <c r="K39" s="18" t="str">
        <f>IFERROR(VLOOKUP(Année!K37,'HEURES DE PRÉSENCE'!$A$2:$K$367,11),"")</f>
        <v/>
      </c>
      <c r="L39" s="18" t="str">
        <f>IFERROR(VLOOKUP(Année!L37,'HEURES DE PRÉSENCE'!$A$2:$K$367,11),"")</f>
        <v/>
      </c>
      <c r="M39" s="18" t="str">
        <f>IFERROR(VLOOKUP(Année!M37,'HEURES DE PRÉSENCE'!$A$2:$K$367,11),"")</f>
        <v/>
      </c>
      <c r="N39" s="18" t="str">
        <f>IFERROR(VLOOKUP(Année!N37,'HEURES DE PRÉSENCE'!$A$2:$K$367,11),"")</f>
        <v/>
      </c>
      <c r="O39" s="18" t="str">
        <f>IFERROR(VLOOKUP(Année!O37,'HEURES DE PRÉSENCE'!$A$2:$K$367,11),"")</f>
        <v/>
      </c>
      <c r="P39" s="18" t="str">
        <f>IFERROR(VLOOKUP(Année!P37,'HEURES DE PRÉSENCE'!$A$2:$K$367,11),"")</f>
        <v/>
      </c>
      <c r="Q39" s="18" t="str">
        <f>IFERROR(VLOOKUP(Année!Q37,'HEURES DE PRÉSENCE'!$A$2:$K$367,11),"")</f>
        <v/>
      </c>
      <c r="R39" s="18" t="str">
        <f>IFERROR(VLOOKUP(Année!R37,'HEURES DE PRÉSENCE'!$A$2:$K$367,11),"")</f>
        <v/>
      </c>
      <c r="S39" s="18" t="str">
        <f>IFERROR(VLOOKUP(Année!S37,'HEURES DE PRÉSENCE'!$A$2:$K$367,11),"")</f>
        <v/>
      </c>
      <c r="T39" s="18" t="str">
        <f>IFERROR(VLOOKUP(Année!T37,'HEURES DE PRÉSENCE'!$A$2:$K$367,11),"")</f>
        <v/>
      </c>
      <c r="U39" s="18" t="str">
        <f>IFERROR(VLOOKUP(Année!U37,'HEURES DE PRÉSENCE'!$A$2:$K$367,11),"")</f>
        <v/>
      </c>
      <c r="V39" s="18" t="str">
        <f>IFERROR(VLOOKUP(Année!V37,'HEURES DE PRÉSENCE'!$A$2:$K$367,11),"")</f>
        <v/>
      </c>
      <c r="W39" s="18" t="str">
        <f>IFERROR(VLOOKUP(Année!W37,'HEURES DE PRÉSENCE'!$A$2:$K$367,11),"")</f>
        <v/>
      </c>
      <c r="X39" s="18" t="str">
        <f>IFERROR(VLOOKUP(Année!X37,'HEURES DE PRÉSENCE'!$A$2:$K$367,11),"")</f>
        <v/>
      </c>
      <c r="Y39" s="18" t="str">
        <f>IFERROR(VLOOKUP(Année!Y37,'HEURES DE PRÉSENCE'!$A$2:$K$367,11),"")</f>
        <v/>
      </c>
      <c r="Z39" s="18" t="str">
        <f>IFERROR(VLOOKUP(Année!Z37,'HEURES DE PRÉSENCE'!$A$2:$K$367,11),"")</f>
        <v/>
      </c>
      <c r="AA39" s="18" t="str">
        <f>IFERROR(VLOOKUP(Année!AA37,'HEURES DE PRÉSENCE'!$A$2:$K$367,11),"")</f>
        <v/>
      </c>
      <c r="AB39" s="18" t="str">
        <f>IFERROR(VLOOKUP(Année!AB37,'HEURES DE PRÉSENCE'!$A$2:$K$367,11),"")</f>
        <v/>
      </c>
      <c r="AC39" s="18" t="str">
        <f>IFERROR(VLOOKUP(Année!AC37,'HEURES DE PRÉSENCE'!$A$2:$K$367,11),"")</f>
        <v/>
      </c>
      <c r="AD39" s="18" t="str">
        <f>IFERROR(VLOOKUP(Année!AD37,'HEURES DE PRÉSENCE'!$A$2:$K$367,11),"")</f>
        <v/>
      </c>
      <c r="AE39" s="18" t="str">
        <f>IFERROR(VLOOKUP(Année!AE37,'HEURES DE PRÉSENCE'!$A$2:$K$367,11),"")</f>
        <v/>
      </c>
      <c r="AF39" s="18" t="str">
        <f>IFERROR(VLOOKUP(Année!AF37,'HEURES DE PRÉSENCE'!$A$2:$K$367,11),"")</f>
        <v/>
      </c>
      <c r="AG39" s="68"/>
      <c r="AH39" s="114"/>
      <c r="AI39" s="116"/>
      <c r="AJ39" s="6"/>
    </row>
    <row r="40" spans="1:38" s="26" customFormat="1" ht="16.2" hidden="1" thickBot="1" x14ac:dyDescent="0.4">
      <c r="A40" s="106" t="s">
        <v>11</v>
      </c>
      <c r="B40" s="19">
        <f>DATE($A$5,12,1)</f>
        <v>43070</v>
      </c>
      <c r="C40" s="19">
        <f>B40+1</f>
        <v>43071</v>
      </c>
      <c r="D40" s="19">
        <f t="shared" ref="D40:AF40" si="12">C40+1</f>
        <v>43072</v>
      </c>
      <c r="E40" s="19">
        <f t="shared" si="12"/>
        <v>43073</v>
      </c>
      <c r="F40" s="19">
        <f t="shared" si="12"/>
        <v>43074</v>
      </c>
      <c r="G40" s="19">
        <f t="shared" si="12"/>
        <v>43075</v>
      </c>
      <c r="H40" s="19">
        <f t="shared" si="12"/>
        <v>43076</v>
      </c>
      <c r="I40" s="19">
        <f t="shared" si="12"/>
        <v>43077</v>
      </c>
      <c r="J40" s="19">
        <f t="shared" si="12"/>
        <v>43078</v>
      </c>
      <c r="K40" s="19">
        <f t="shared" si="12"/>
        <v>43079</v>
      </c>
      <c r="L40" s="19">
        <f t="shared" si="12"/>
        <v>43080</v>
      </c>
      <c r="M40" s="19">
        <f t="shared" si="12"/>
        <v>43081</v>
      </c>
      <c r="N40" s="19">
        <f t="shared" si="12"/>
        <v>43082</v>
      </c>
      <c r="O40" s="19">
        <f t="shared" si="12"/>
        <v>43083</v>
      </c>
      <c r="P40" s="19">
        <f t="shared" si="12"/>
        <v>43084</v>
      </c>
      <c r="Q40" s="19">
        <f t="shared" si="12"/>
        <v>43085</v>
      </c>
      <c r="R40" s="19">
        <f t="shared" si="12"/>
        <v>43086</v>
      </c>
      <c r="S40" s="19">
        <f t="shared" si="12"/>
        <v>43087</v>
      </c>
      <c r="T40" s="19">
        <f t="shared" si="12"/>
        <v>43088</v>
      </c>
      <c r="U40" s="19">
        <f t="shared" si="12"/>
        <v>43089</v>
      </c>
      <c r="V40" s="19">
        <f t="shared" si="12"/>
        <v>43090</v>
      </c>
      <c r="W40" s="19">
        <f t="shared" si="12"/>
        <v>43091</v>
      </c>
      <c r="X40" s="19">
        <f t="shared" si="12"/>
        <v>43092</v>
      </c>
      <c r="Y40" s="19">
        <f t="shared" si="12"/>
        <v>43093</v>
      </c>
      <c r="Z40" s="19">
        <f t="shared" si="12"/>
        <v>43094</v>
      </c>
      <c r="AA40" s="19">
        <f t="shared" si="12"/>
        <v>43095</v>
      </c>
      <c r="AB40" s="19">
        <f t="shared" si="12"/>
        <v>43096</v>
      </c>
      <c r="AC40" s="19">
        <f t="shared" si="12"/>
        <v>43097</v>
      </c>
      <c r="AD40" s="19">
        <f t="shared" si="12"/>
        <v>43098</v>
      </c>
      <c r="AE40" s="19">
        <f t="shared" si="12"/>
        <v>43099</v>
      </c>
      <c r="AF40" s="29">
        <f t="shared" si="12"/>
        <v>43100</v>
      </c>
      <c r="AG40" s="31"/>
      <c r="AH40" s="23"/>
      <c r="AI40" s="24"/>
      <c r="AJ40" s="25"/>
    </row>
    <row r="41" spans="1:38" ht="16.2" thickBot="1" x14ac:dyDescent="0.4">
      <c r="A41" s="107"/>
      <c r="B41" s="17">
        <f>IFERROR(VLOOKUP(Année!B40,'HEURES DE PRÉSENCE'!$A$2:$I$367,9),"")</f>
        <v>0</v>
      </c>
      <c r="C41" s="17">
        <f>IFERROR(VLOOKUP(Année!C40,'HEURES DE PRÉSENCE'!$A$2:$I$367,9),"")</f>
        <v>0</v>
      </c>
      <c r="D41" s="17">
        <f>IFERROR(VLOOKUP(Année!D40,'HEURES DE PRÉSENCE'!$A$2:$I$367,9),"")</f>
        <v>0</v>
      </c>
      <c r="E41" s="17">
        <f>IFERROR(VLOOKUP(Année!E40,'HEURES DE PRÉSENCE'!$A$2:$I$367,9),"")</f>
        <v>0</v>
      </c>
      <c r="F41" s="17">
        <f>IFERROR(VLOOKUP(Année!F40,'HEURES DE PRÉSENCE'!$A$2:$I$367,9),"")</f>
        <v>0</v>
      </c>
      <c r="G41" s="17">
        <f>IFERROR(VLOOKUP(Année!G40,'HEURES DE PRÉSENCE'!$A$2:$I$367,9),"")</f>
        <v>0</v>
      </c>
      <c r="H41" s="17">
        <f>IFERROR(VLOOKUP(Année!H40,'HEURES DE PRÉSENCE'!$A$2:$I$367,9),"")</f>
        <v>0</v>
      </c>
      <c r="I41" s="17">
        <f>IFERROR(VLOOKUP(Année!I40,'HEURES DE PRÉSENCE'!$A$2:$I$367,9),"")</f>
        <v>0</v>
      </c>
      <c r="J41" s="17">
        <f>IFERROR(VLOOKUP(Année!J40,'HEURES DE PRÉSENCE'!$A$2:$I$367,9),"")</f>
        <v>0</v>
      </c>
      <c r="K41" s="17">
        <f>IFERROR(VLOOKUP(Année!K40,'HEURES DE PRÉSENCE'!$A$2:$I$367,9),"")</f>
        <v>0</v>
      </c>
      <c r="L41" s="17">
        <f>IFERROR(VLOOKUP(Année!L40,'HEURES DE PRÉSENCE'!$A$2:$I$367,9),"")</f>
        <v>0</v>
      </c>
      <c r="M41" s="17">
        <f>IFERROR(VLOOKUP(Année!M40,'HEURES DE PRÉSENCE'!$A$2:$I$367,9),"")</f>
        <v>0</v>
      </c>
      <c r="N41" s="17">
        <f>IFERROR(VLOOKUP(Année!N40,'HEURES DE PRÉSENCE'!$A$2:$I$367,9),"")</f>
        <v>0</v>
      </c>
      <c r="O41" s="17">
        <f>IFERROR(VLOOKUP(Année!O40,'HEURES DE PRÉSENCE'!$A$2:$I$367,9),"")</f>
        <v>0</v>
      </c>
      <c r="P41" s="17">
        <f>IFERROR(VLOOKUP(Année!P40,'HEURES DE PRÉSENCE'!$A$2:$I$367,9),"")</f>
        <v>0</v>
      </c>
      <c r="Q41" s="17">
        <f>IFERROR(VLOOKUP(Année!Q40,'HEURES DE PRÉSENCE'!$A$2:$I$367,9),"")</f>
        <v>0</v>
      </c>
      <c r="R41" s="17">
        <f>IFERROR(VLOOKUP(Année!R40,'HEURES DE PRÉSENCE'!$A$2:$I$367,9),"")</f>
        <v>0</v>
      </c>
      <c r="S41" s="17">
        <f>IFERROR(VLOOKUP(Année!S40,'HEURES DE PRÉSENCE'!$A$2:$I$367,9),"")</f>
        <v>0</v>
      </c>
      <c r="T41" s="17">
        <f>IFERROR(VLOOKUP(Année!T40,'HEURES DE PRÉSENCE'!$A$2:$I$367,9),"")</f>
        <v>0</v>
      </c>
      <c r="U41" s="17">
        <f>IFERROR(VLOOKUP(Année!U40,'HEURES DE PRÉSENCE'!$A$2:$I$367,9),"")</f>
        <v>0</v>
      </c>
      <c r="V41" s="17">
        <f>IFERROR(VLOOKUP(Année!V40,'HEURES DE PRÉSENCE'!$A$2:$I$367,9),"")</f>
        <v>0</v>
      </c>
      <c r="W41" s="17">
        <f>IFERROR(VLOOKUP(Année!W40,'HEURES DE PRÉSENCE'!$A$2:$I$367,9),"")</f>
        <v>0</v>
      </c>
      <c r="X41" s="17">
        <f>IFERROR(VLOOKUP(Année!X40,'HEURES DE PRÉSENCE'!$A$2:$I$367,9),"")</f>
        <v>0</v>
      </c>
      <c r="Y41" s="17">
        <f>IFERROR(VLOOKUP(Année!Y40,'HEURES DE PRÉSENCE'!$A$2:$I$367,9),"")</f>
        <v>0</v>
      </c>
      <c r="Z41" s="17">
        <f>IFERROR(VLOOKUP(Année!Z40,'HEURES DE PRÉSENCE'!$A$2:$I$367,9),"")</f>
        <v>0</v>
      </c>
      <c r="AA41" s="17">
        <f>IFERROR(VLOOKUP(Année!AA40,'HEURES DE PRÉSENCE'!$A$2:$I$367,9),"")</f>
        <v>0</v>
      </c>
      <c r="AB41" s="17">
        <f>IFERROR(VLOOKUP(Année!AB40,'HEURES DE PRÉSENCE'!$A$2:$I$367,9),"")</f>
        <v>0</v>
      </c>
      <c r="AC41" s="17">
        <f>IFERROR(VLOOKUP(Année!AC40,'HEURES DE PRÉSENCE'!$A$2:$I$367,9),"")</f>
        <v>0</v>
      </c>
      <c r="AD41" s="17">
        <f>IFERROR(VLOOKUP(Année!AD40,'HEURES DE PRÉSENCE'!$A$2:$I$367,9),"")</f>
        <v>0</v>
      </c>
      <c r="AE41" s="17">
        <f>IFERROR(VLOOKUP(Année!AE40,'HEURES DE PRÉSENCE'!$A$2:$I$367,9),"")</f>
        <v>0</v>
      </c>
      <c r="AF41" s="17">
        <f>IFERROR(VLOOKUP(Année!AF40,'HEURES DE PRÉSENCE'!$A$2:$I$367,9),"")</f>
        <v>0</v>
      </c>
      <c r="AG41" s="68">
        <f>SUM(B41:AF41)</f>
        <v>0</v>
      </c>
      <c r="AH41" s="114">
        <f>COUNTIF(B41:AF41,"&gt;"&amp;0)</f>
        <v>0</v>
      </c>
      <c r="AI41" s="116">
        <f>SUM(B42:AF42)</f>
        <v>0</v>
      </c>
      <c r="AJ41" s="6"/>
    </row>
    <row r="42" spans="1:38" ht="16.2" thickBot="1" x14ac:dyDescent="0.4">
      <c r="A42" s="112"/>
      <c r="B42" s="33" t="str">
        <f>IFERROR(VLOOKUP(Année!B40,'HEURES DE PRÉSENCE'!$A$2:$K$367,11),"")</f>
        <v/>
      </c>
      <c r="C42" s="33" t="str">
        <f>IFERROR(VLOOKUP(Année!C40,'HEURES DE PRÉSENCE'!$A$2:$K$367,11),"")</f>
        <v/>
      </c>
      <c r="D42" s="33" t="str">
        <f>IFERROR(VLOOKUP(Année!D40,'HEURES DE PRÉSENCE'!$A$2:$K$367,11),"")</f>
        <v/>
      </c>
      <c r="E42" s="33" t="str">
        <f>IFERROR(VLOOKUP(Année!E40,'HEURES DE PRÉSENCE'!$A$2:$K$367,11),"")</f>
        <v/>
      </c>
      <c r="F42" s="33" t="str">
        <f>IFERROR(VLOOKUP(Année!F40,'HEURES DE PRÉSENCE'!$A$2:$K$367,11),"")</f>
        <v/>
      </c>
      <c r="G42" s="33" t="str">
        <f>IFERROR(VLOOKUP(Année!G40,'HEURES DE PRÉSENCE'!$A$2:$K$367,11),"")</f>
        <v/>
      </c>
      <c r="H42" s="33" t="str">
        <f>IFERROR(VLOOKUP(Année!H40,'HEURES DE PRÉSENCE'!$A$2:$K$367,11),"")</f>
        <v/>
      </c>
      <c r="I42" s="33" t="str">
        <f>IFERROR(VLOOKUP(Année!I40,'HEURES DE PRÉSENCE'!$A$2:$K$367,11),"")</f>
        <v/>
      </c>
      <c r="J42" s="33" t="str">
        <f>IFERROR(VLOOKUP(Année!J40,'HEURES DE PRÉSENCE'!$A$2:$K$367,11),"")</f>
        <v/>
      </c>
      <c r="K42" s="33" t="str">
        <f>IFERROR(VLOOKUP(Année!K40,'HEURES DE PRÉSENCE'!$A$2:$K$367,11),"")</f>
        <v/>
      </c>
      <c r="L42" s="33" t="str">
        <f>IFERROR(VLOOKUP(Année!L40,'HEURES DE PRÉSENCE'!$A$2:$K$367,11),"")</f>
        <v/>
      </c>
      <c r="M42" s="33" t="str">
        <f>IFERROR(VLOOKUP(Année!M40,'HEURES DE PRÉSENCE'!$A$2:$K$367,11),"")</f>
        <v/>
      </c>
      <c r="N42" s="33" t="str">
        <f>IFERROR(VLOOKUP(Année!N40,'HEURES DE PRÉSENCE'!$A$2:$K$367,11),"")</f>
        <v/>
      </c>
      <c r="O42" s="33" t="str">
        <f>IFERROR(VLOOKUP(Année!O40,'HEURES DE PRÉSENCE'!$A$2:$K$367,11),"")</f>
        <v/>
      </c>
      <c r="P42" s="33" t="str">
        <f>IFERROR(VLOOKUP(Année!P40,'HEURES DE PRÉSENCE'!$A$2:$K$367,11),"")</f>
        <v/>
      </c>
      <c r="Q42" s="33" t="str">
        <f>IFERROR(VLOOKUP(Année!Q40,'HEURES DE PRÉSENCE'!$A$2:$K$367,11),"")</f>
        <v/>
      </c>
      <c r="R42" s="33" t="str">
        <f>IFERROR(VLOOKUP(Année!R40,'HEURES DE PRÉSENCE'!$A$2:$K$367,11),"")</f>
        <v/>
      </c>
      <c r="S42" s="33" t="str">
        <f>IFERROR(VLOOKUP(Année!S40,'HEURES DE PRÉSENCE'!$A$2:$K$367,11),"")</f>
        <v/>
      </c>
      <c r="T42" s="33" t="str">
        <f>IFERROR(VLOOKUP(Année!T40,'HEURES DE PRÉSENCE'!$A$2:$K$367,11),"")</f>
        <v/>
      </c>
      <c r="U42" s="33" t="str">
        <f>IFERROR(VLOOKUP(Année!U40,'HEURES DE PRÉSENCE'!$A$2:$K$367,11),"")</f>
        <v/>
      </c>
      <c r="V42" s="33" t="str">
        <f>IFERROR(VLOOKUP(Année!V40,'HEURES DE PRÉSENCE'!$A$2:$K$367,11),"")</f>
        <v/>
      </c>
      <c r="W42" s="33" t="str">
        <f>IFERROR(VLOOKUP(Année!W40,'HEURES DE PRÉSENCE'!$A$2:$K$367,11),"")</f>
        <v/>
      </c>
      <c r="X42" s="33" t="str">
        <f>IFERROR(VLOOKUP(Année!X40,'HEURES DE PRÉSENCE'!$A$2:$K$367,11),"")</f>
        <v/>
      </c>
      <c r="Y42" s="33" t="str">
        <f>IFERROR(VLOOKUP(Année!Y40,'HEURES DE PRÉSENCE'!$A$2:$K$367,11),"")</f>
        <v/>
      </c>
      <c r="Z42" s="33" t="str">
        <f>IFERROR(VLOOKUP(Année!Z40,'HEURES DE PRÉSENCE'!$A$2:$K$367,11),"")</f>
        <v/>
      </c>
      <c r="AA42" s="33" t="str">
        <f>IFERROR(VLOOKUP(Année!AA40,'HEURES DE PRÉSENCE'!$A$2:$K$367,11),"")</f>
        <v/>
      </c>
      <c r="AB42" s="33" t="str">
        <f>IFERROR(VLOOKUP(Année!AB40,'HEURES DE PRÉSENCE'!$A$2:$K$367,11),"")</f>
        <v/>
      </c>
      <c r="AC42" s="33" t="str">
        <f>IFERROR(VLOOKUP(Année!AC40,'HEURES DE PRÉSENCE'!$A$2:$K$367,11),"")</f>
        <v/>
      </c>
      <c r="AD42" s="33" t="str">
        <f>IFERROR(VLOOKUP(Année!AD40,'HEURES DE PRÉSENCE'!$A$2:$K$367,11),"")</f>
        <v/>
      </c>
      <c r="AE42" s="33" t="str">
        <f>IFERROR(VLOOKUP(Année!AE40,'HEURES DE PRÉSENCE'!$A$2:$K$367,11),"")</f>
        <v/>
      </c>
      <c r="AF42" s="33" t="str">
        <f>IFERROR(VLOOKUP(Année!AF40,'HEURES DE PRÉSENCE'!$A$2:$K$367,11),"")</f>
        <v/>
      </c>
      <c r="AG42" s="113"/>
      <c r="AH42" s="118"/>
      <c r="AI42" s="117"/>
      <c r="AJ42" s="6"/>
    </row>
    <row r="43" spans="1:38" ht="16.2" thickTop="1" x14ac:dyDescent="0.35">
      <c r="A43" s="6"/>
      <c r="B43" s="7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</row>
    <row r="44" spans="1:38" x14ac:dyDescent="0.35">
      <c r="A44" s="6"/>
      <c r="B44" s="7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</row>
  </sheetData>
  <mergeCells count="63">
    <mergeCell ref="AG8:AG9"/>
    <mergeCell ref="AK8:AL8"/>
    <mergeCell ref="AK9:AL9"/>
    <mergeCell ref="AH20:AH21"/>
    <mergeCell ref="AH23:AH24"/>
    <mergeCell ref="AI8:AI9"/>
    <mergeCell ref="AI11:AI12"/>
    <mergeCell ref="AI14:AI15"/>
    <mergeCell ref="AI17:AI18"/>
    <mergeCell ref="AI20:AI21"/>
    <mergeCell ref="AH17:AH18"/>
    <mergeCell ref="AG23:AG24"/>
    <mergeCell ref="AG11:AG12"/>
    <mergeCell ref="AH26:AH27"/>
    <mergeCell ref="AH8:AH9"/>
    <mergeCell ref="AH11:AH12"/>
    <mergeCell ref="AI38:AI39"/>
    <mergeCell ref="AI41:AI42"/>
    <mergeCell ref="AH14:AH15"/>
    <mergeCell ref="AH35:AH36"/>
    <mergeCell ref="AH38:AH39"/>
    <mergeCell ref="AH41:AH42"/>
    <mergeCell ref="AH29:AH30"/>
    <mergeCell ref="AH32:AH33"/>
    <mergeCell ref="AI23:AI24"/>
    <mergeCell ref="AI26:AI27"/>
    <mergeCell ref="AI29:AI30"/>
    <mergeCell ref="AI32:AI33"/>
    <mergeCell ref="AI35:AI36"/>
    <mergeCell ref="AG26:AG27"/>
    <mergeCell ref="AG29:AG30"/>
    <mergeCell ref="AG32:AG33"/>
    <mergeCell ref="AG35:AG36"/>
    <mergeCell ref="A40:A42"/>
    <mergeCell ref="A37:A39"/>
    <mergeCell ref="AG38:AG39"/>
    <mergeCell ref="AG41:AG42"/>
    <mergeCell ref="A7:A9"/>
    <mergeCell ref="A10:A12"/>
    <mergeCell ref="A13:A15"/>
    <mergeCell ref="A16:A18"/>
    <mergeCell ref="A19:A21"/>
    <mergeCell ref="A22:A24"/>
    <mergeCell ref="A25:A27"/>
    <mergeCell ref="A28:A30"/>
    <mergeCell ref="A31:A33"/>
    <mergeCell ref="A34:A36"/>
    <mergeCell ref="A5:A6"/>
    <mergeCell ref="A3:A4"/>
    <mergeCell ref="AG14:AG15"/>
    <mergeCell ref="AG17:AG18"/>
    <mergeCell ref="AG20:AG21"/>
    <mergeCell ref="AA3:AD4"/>
    <mergeCell ref="AE3:AF4"/>
    <mergeCell ref="B3:G4"/>
    <mergeCell ref="H3:K4"/>
    <mergeCell ref="L3:Q4"/>
    <mergeCell ref="R3:T4"/>
    <mergeCell ref="U3:Z4"/>
    <mergeCell ref="AG5:AG6"/>
    <mergeCell ref="AG2:AI3"/>
    <mergeCell ref="AI5:AI6"/>
    <mergeCell ref="AH5:AH6"/>
  </mergeCells>
  <conditionalFormatting sqref="B7:AF9">
    <cfRule type="expression" dxfId="332" priority="48">
      <formula>COUNTIF(Férié,B$7:B$9)&gt;0</formula>
    </cfRule>
    <cfRule type="expression" dxfId="331" priority="74">
      <formula>WEEKDAY(B$7,2)&gt;6</formula>
    </cfRule>
    <cfRule type="expression" dxfId="330" priority="75">
      <formula>WEEKDAY(B$7,2)&gt;5</formula>
    </cfRule>
  </conditionalFormatting>
  <conditionalFormatting sqref="B13:AF15">
    <cfRule type="expression" dxfId="329" priority="43">
      <formula>COUNTIF(Férié,B$13:B$15)&gt;0</formula>
    </cfRule>
    <cfRule type="expression" dxfId="328" priority="72">
      <formula>WEEKDAY(B$13,2)&gt;6</formula>
    </cfRule>
    <cfRule type="expression" dxfId="327" priority="73">
      <formula>WEEKDAY(B$13,2)&gt;5</formula>
    </cfRule>
  </conditionalFormatting>
  <conditionalFormatting sqref="B19:AF21">
    <cfRule type="expression" dxfId="326" priority="27">
      <formula>COUNTIF(Férié,B$19:B$21)&gt;0</formula>
    </cfRule>
    <cfRule type="expression" dxfId="325" priority="58">
      <formula>WEEKDAY(B$19,2)&gt;6</formula>
    </cfRule>
    <cfRule type="expression" dxfId="324" priority="66">
      <formula>WEEKDAY(B$19,2)&gt;5</formula>
    </cfRule>
  </conditionalFormatting>
  <conditionalFormatting sqref="B25:AF27">
    <cfRule type="expression" dxfId="323" priority="29">
      <formula>COUNTIF(Férié,B$25:B$27)&gt;0</formula>
    </cfRule>
    <cfRule type="expression" dxfId="322" priority="56">
      <formula>WEEKDAY(B$25,2)&gt;6</formula>
    </cfRule>
    <cfRule type="expression" dxfId="321" priority="64">
      <formula>WEEKDAY(B$25,2)&gt;5</formula>
    </cfRule>
  </conditionalFormatting>
  <conditionalFormatting sqref="B28:AF30">
    <cfRule type="expression" dxfId="320" priority="30">
      <formula>COUNTIF(Férié,B$28:B$30)&gt;0</formula>
    </cfRule>
    <cfRule type="expression" dxfId="319" priority="55">
      <formula>WEEKDAY(B$28,2)&gt;6</formula>
    </cfRule>
    <cfRule type="expression" dxfId="318" priority="63">
      <formula>WEEKDAY(B$28,2)&gt;5</formula>
    </cfRule>
  </conditionalFormatting>
  <conditionalFormatting sqref="B34:AF36">
    <cfRule type="expression" dxfId="317" priority="32">
      <formula>COUNTIF(Férié,B$34:B$36)&gt;0</formula>
    </cfRule>
    <cfRule type="expression" dxfId="316" priority="53">
      <formula>WEEKDAY(B$34,2)&gt;6</formula>
    </cfRule>
    <cfRule type="expression" dxfId="315" priority="61">
      <formula>WEEKDAY(B$34,2)&gt;5</formula>
    </cfRule>
  </conditionalFormatting>
  <conditionalFormatting sqref="B40:AF42">
    <cfRule type="expression" dxfId="314" priority="34">
      <formula>COUNTIF(Férié,B$40:B$42)&gt;0</formula>
    </cfRule>
    <cfRule type="expression" dxfId="313" priority="51">
      <formula>WEEKDAY(B$40,2)&gt;6</formula>
    </cfRule>
    <cfRule type="expression" dxfId="312" priority="59">
      <formula>WEEKDAY(B$40,2)&gt;5</formula>
    </cfRule>
  </conditionalFormatting>
  <conditionalFormatting sqref="B10:AD12">
    <cfRule type="expression" dxfId="311" priority="79">
      <formula>WEEKDAY(B$10,2)&gt;5</formula>
    </cfRule>
  </conditionalFormatting>
  <conditionalFormatting sqref="AD10:AD12">
    <cfRule type="expression" dxfId="310" priority="18">
      <formula>DAY(DATE(A$5,2,29))=1</formula>
    </cfRule>
  </conditionalFormatting>
  <conditionalFormatting sqref="AF7:AF9">
    <cfRule type="expression" dxfId="309" priority="11">
      <formula>DAY(DATE(A$5,1,31))=1</formula>
    </cfRule>
  </conditionalFormatting>
  <conditionalFormatting sqref="AF16:AF18">
    <cfRule type="expression" dxfId="308" priority="10">
      <formula>DAY(DATE(A$5,4,31))=1</formula>
    </cfRule>
  </conditionalFormatting>
  <conditionalFormatting sqref="AF13:AF15">
    <cfRule type="expression" dxfId="307" priority="9">
      <formula>DAY(DATE(A$5,3,31))=1</formula>
    </cfRule>
  </conditionalFormatting>
  <conditionalFormatting sqref="B16:AF18">
    <cfRule type="expression" dxfId="306" priority="26">
      <formula>COUNTIF(Férié,B$16:B$18)&gt;0</formula>
    </cfRule>
    <cfRule type="expression" dxfId="305" priority="70">
      <formula>WEEKDAY(B$16,2)&gt;6</formula>
    </cfRule>
    <cfRule type="expression" dxfId="304" priority="71">
      <formula>WEEKDAY(B$16,2)&gt;5</formula>
    </cfRule>
  </conditionalFormatting>
  <conditionalFormatting sqref="AF19:AF21">
    <cfRule type="expression" dxfId="303" priority="8">
      <formula>DAY(DATE(A$5,5,31))=1</formula>
    </cfRule>
  </conditionalFormatting>
  <conditionalFormatting sqref="AF22:AF24">
    <cfRule type="expression" dxfId="302" priority="7">
      <formula>DAY(DATE(A$5,6,31))=1</formula>
    </cfRule>
  </conditionalFormatting>
  <conditionalFormatting sqref="B22:AF24">
    <cfRule type="expression" dxfId="301" priority="28">
      <formula>COUNTIF(Férié,B$22:B$24)&gt;0</formula>
    </cfRule>
    <cfRule type="expression" dxfId="300" priority="57">
      <formula>WEEKDAY(B$22,2)&gt;6</formula>
    </cfRule>
    <cfRule type="expression" dxfId="299" priority="65">
      <formula>WEEKDAY(B$22,2)&gt;5</formula>
    </cfRule>
  </conditionalFormatting>
  <conditionalFormatting sqref="AF25:AF27">
    <cfRule type="expression" dxfId="298" priority="6">
      <formula>DAY(DATE(A$5,7,31))=1</formula>
    </cfRule>
  </conditionalFormatting>
  <conditionalFormatting sqref="AF28:AF30">
    <cfRule type="expression" dxfId="297" priority="5">
      <formula>DAY(DATE(A$5,8,31))=1</formula>
    </cfRule>
  </conditionalFormatting>
  <conditionalFormatting sqref="AF31:AF33">
    <cfRule type="expression" dxfId="296" priority="4">
      <formula>DAY(DATE(A$5,9,31))=1</formula>
    </cfRule>
  </conditionalFormatting>
  <conditionalFormatting sqref="B31:AF33">
    <cfRule type="expression" dxfId="295" priority="31">
      <formula>COUNTIF(Férié,B$31:B$33)&gt;0</formula>
    </cfRule>
    <cfRule type="expression" dxfId="294" priority="54">
      <formula>WEEKDAY(B$31,2)&gt;6</formula>
    </cfRule>
    <cfRule type="expression" dxfId="293" priority="62">
      <formula>WEEKDAY(B$31,2)&gt;5</formula>
    </cfRule>
  </conditionalFormatting>
  <conditionalFormatting sqref="AF34:AF36">
    <cfRule type="expression" dxfId="292" priority="3">
      <formula>DAY(DATE(A$5,10,31))=1</formula>
    </cfRule>
  </conditionalFormatting>
  <conditionalFormatting sqref="AF37:AF39">
    <cfRule type="expression" dxfId="291" priority="2">
      <formula>DAY(DATE(A$5,11,31))=1</formula>
    </cfRule>
  </conditionalFormatting>
  <conditionalFormatting sqref="B37:AF39">
    <cfRule type="expression" dxfId="290" priority="33">
      <formula>COUNTIF(Férié,B$37:B$39)&gt;0</formula>
    </cfRule>
    <cfRule type="expression" dxfId="289" priority="52">
      <formula>WEEKDAY(B$37,2)&gt;6</formula>
    </cfRule>
    <cfRule type="expression" dxfId="288" priority="60">
      <formula>WEEKDAY(B$37,2)&gt;5</formula>
    </cfRule>
  </conditionalFormatting>
  <conditionalFormatting sqref="AF40:AF42">
    <cfRule type="expression" dxfId="287" priority="1">
      <formula>DAY(DATE(A$5,12,31))=1</formula>
    </cfRule>
  </conditionalFormatting>
  <conditionalFormatting sqref="B10:AD12">
    <cfRule type="expression" dxfId="286" priority="77">
      <formula>COUNTIF(Férié,B$10:B$12)&gt;0</formula>
    </cfRule>
  </conditionalFormatting>
  <conditionalFormatting sqref="B10:AD12">
    <cfRule type="expression" dxfId="285" priority="78">
      <formula>WEEKDAY(B$10,2)&gt;6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367"/>
  <sheetViews>
    <sheetView showZeros="0" topLeftCell="E1" workbookViewId="0">
      <selection activeCell="L80" sqref="L80"/>
    </sheetView>
  </sheetViews>
  <sheetFormatPr baseColWidth="10" defaultRowHeight="15.6" x14ac:dyDescent="0.35"/>
  <cols>
    <col min="1" max="1" width="22.6328125" style="34" customWidth="1"/>
    <col min="2" max="3" width="10.90625" style="8"/>
    <col min="4" max="4" width="10.90625" style="40" hidden="1" customWidth="1"/>
    <col min="5" max="6" width="10.90625" style="8"/>
    <col min="7" max="7" width="10.90625" style="34" hidden="1" customWidth="1"/>
    <col min="8" max="8" width="10.90625" style="41"/>
    <col min="9" max="9" width="10.90625" style="40"/>
    <col min="10" max="10" width="0" style="13" hidden="1" customWidth="1"/>
    <col min="11" max="11" width="10.90625" style="13"/>
    <col min="12" max="12" width="10.90625" style="34"/>
    <col min="13" max="13" width="17.36328125" style="34" customWidth="1"/>
    <col min="14" max="14" width="7.26953125" style="34" hidden="1" customWidth="1"/>
    <col min="15" max="15" width="10.90625" style="34"/>
    <col min="16" max="16" width="20.90625" style="34" customWidth="1"/>
    <col min="17" max="17" width="19.08984375" style="34" customWidth="1"/>
    <col min="18" max="16384" width="10.90625" style="34"/>
  </cols>
  <sheetData>
    <row r="1" spans="1:15" x14ac:dyDescent="0.35">
      <c r="B1" s="35" t="s">
        <v>12</v>
      </c>
      <c r="C1" s="35" t="s">
        <v>13</v>
      </c>
      <c r="D1" s="36" t="s">
        <v>56</v>
      </c>
      <c r="E1" s="35" t="s">
        <v>12</v>
      </c>
      <c r="F1" s="35" t="s">
        <v>13</v>
      </c>
      <c r="G1" s="35" t="s">
        <v>57</v>
      </c>
      <c r="H1" s="37" t="s">
        <v>14</v>
      </c>
      <c r="I1" s="36" t="s">
        <v>15</v>
      </c>
      <c r="J1" s="36">
        <v>1.1574074074074073E-5</v>
      </c>
      <c r="K1" s="36" t="s">
        <v>41</v>
      </c>
      <c r="L1" s="35"/>
      <c r="M1" s="35" t="s">
        <v>44</v>
      </c>
      <c r="N1" s="35" t="s">
        <v>16</v>
      </c>
      <c r="O1" s="38" t="s">
        <v>17</v>
      </c>
    </row>
    <row r="2" spans="1:15" x14ac:dyDescent="0.35">
      <c r="A2" s="39">
        <f>DATE(Année!A5,1,1)</f>
        <v>42736</v>
      </c>
      <c r="B2" s="43"/>
      <c r="C2" s="43"/>
      <c r="D2" s="44">
        <f t="shared" ref="D2:D33" si="0">IF(OR(C2="",B2=""),0,C2-B2)/1</f>
        <v>0</v>
      </c>
      <c r="E2" s="43"/>
      <c r="F2" s="43"/>
      <c r="G2" s="44">
        <f>IF(OR(F2="",E2=""),0,F2-E2)/1</f>
        <v>0</v>
      </c>
      <c r="H2" s="45"/>
      <c r="I2" s="40">
        <f>SUM(D2+G2)</f>
        <v>0</v>
      </c>
      <c r="J2" s="13" t="str">
        <f>IFERROR(VLOOKUP(M2,EMPLOI!A:J,5),"")</f>
        <v/>
      </c>
      <c r="K2" s="13" t="str">
        <f>IF(I2&gt;=$J$1,J2,"")</f>
        <v/>
      </c>
      <c r="L2" s="34" t="str">
        <f>IF(WEEKDAY(A2)=6,SUMPRODUCT((WEEKNUM($A$2:$A$367)=WEEKNUM($A2))*($K$2:$K$367)),"")</f>
        <v/>
      </c>
      <c r="M2" s="34" t="str">
        <f t="array" ref="M2">IF(OR(WEEKDAY($A2,2)=7,WEEKDAY($A2,2)=6),"",IFERROR(INDEX(Tableau1[],MATCH(1,('HEURES DE PRÉSENCE'!A2&gt;=Tableau1[[DATE DEBUT ]])*(Tableau1[DATE
FIN]&gt;='HEURES DE PRÉSENCE'!A2),0),1),""))</f>
        <v/>
      </c>
    </row>
    <row r="3" spans="1:15" ht="16.2" x14ac:dyDescent="0.35">
      <c r="A3" s="42">
        <f>A2+1</f>
        <v>42737</v>
      </c>
      <c r="B3" s="46"/>
      <c r="C3" s="46"/>
      <c r="D3" s="44"/>
      <c r="E3" s="46"/>
      <c r="F3" s="46"/>
      <c r="G3" s="44">
        <f t="shared" ref="G3:G66" si="1">IF(OR(F3="",E3=""),0,F3-E3)/1</f>
        <v>0</v>
      </c>
      <c r="H3" s="45"/>
      <c r="I3" s="40">
        <f>SUM(D3+G3)</f>
        <v>0</v>
      </c>
      <c r="J3" s="13" t="str">
        <f>IFERROR(VLOOKUP(M3,EMPLOI!A:J,5),"")</f>
        <v/>
      </c>
      <c r="K3" s="13" t="str">
        <f>IF(I3&gt;=$J$1,J3,"")</f>
        <v/>
      </c>
      <c r="L3" s="34" t="str">
        <f t="array" ref="L3">IF(WEEKDAY(A3)=6,SUMPRODUCT(IFERROR((_xlfn.ISOWEEKNUM($A$2:$A$367)=_xlfn.ISOWEEKNUM($A3))*($K$2:$K$367),0)),"")</f>
        <v/>
      </c>
      <c r="M3" s="34" t="str">
        <f t="array" ref="M3">IF(OR(WEEKDAY($A3,2)=7,WEEKDAY($A3,2)=6),"",IFERROR(INDEX(Tableau1[],MATCH(1,('HEURES DE PRÉSENCE'!A3&gt;=Tableau1[[DATE DEBUT ]])*(Tableau1[DATE
FIN]&gt;='HEURES DE PRÉSENCE'!A3),0),1),""))</f>
        <v/>
      </c>
    </row>
    <row r="4" spans="1:15" ht="16.2" x14ac:dyDescent="0.35">
      <c r="A4" s="42">
        <f>A3+1</f>
        <v>42738</v>
      </c>
      <c r="B4" s="46"/>
      <c r="C4" s="46"/>
      <c r="D4" s="44"/>
      <c r="E4" s="46"/>
      <c r="F4" s="46"/>
      <c r="G4" s="44">
        <f t="shared" si="1"/>
        <v>0</v>
      </c>
      <c r="H4" s="45"/>
      <c r="I4" s="40">
        <f>IFERROR(SUM(D4,G4),"")</f>
        <v>0</v>
      </c>
      <c r="J4" s="13" t="str">
        <f>IFERROR(VLOOKUP(M4,EMPLOI!A:J,5),"")</f>
        <v/>
      </c>
      <c r="K4" s="13" t="str">
        <f t="shared" ref="K4:K67" si="2">IF(I4&gt;=$J$1,J4,"")</f>
        <v/>
      </c>
      <c r="L4" s="34" t="str">
        <f t="array" ref="L4">IF(WEEKDAY(A4)=6,SUMPRODUCT(IFERROR((_xlfn.ISOWEEKNUM($A$2:$A$367)=_xlfn.ISOWEEKNUM($A4))*($K$2:$K$367),0)),"")</f>
        <v/>
      </c>
      <c r="M4" s="34" t="str">
        <f t="array" ref="M4">IF(OR(WEEKDAY($A4,2)=7,WEEKDAY($A4,2)=6),"",IFERROR(INDEX(Tableau1[],MATCH(1,('HEURES DE PRÉSENCE'!A4&gt;=Tableau1[[DATE DEBUT ]])*(Tableau1[DATE
FIN]&gt;='HEURES DE PRÉSENCE'!A4),0),1),""))</f>
        <v/>
      </c>
    </row>
    <row r="5" spans="1:15" ht="16.2" x14ac:dyDescent="0.35">
      <c r="A5" s="42">
        <f t="shared" ref="A5:A68" si="3">A4+1</f>
        <v>42739</v>
      </c>
      <c r="B5" s="46"/>
      <c r="C5" s="46"/>
      <c r="D5" s="44"/>
      <c r="E5" s="46"/>
      <c r="F5" s="46"/>
      <c r="G5" s="44">
        <f t="shared" si="1"/>
        <v>0</v>
      </c>
      <c r="H5" s="45"/>
      <c r="I5" s="40">
        <f t="shared" ref="I5:I67" si="4">SUM(D5+G5)</f>
        <v>0</v>
      </c>
      <c r="J5" s="13" t="str">
        <f>IFERROR(VLOOKUP(M5,EMPLOI!A:J,5),"")</f>
        <v/>
      </c>
      <c r="K5" s="13" t="str">
        <f t="shared" si="2"/>
        <v/>
      </c>
      <c r="L5" s="34" t="str">
        <f t="array" ref="L5">IF(WEEKDAY(A5)=6,SUMPRODUCT(IFERROR((_xlfn.ISOWEEKNUM($A$2:$A$367)=_xlfn.ISOWEEKNUM($A5))*($K$2:$K$367),0)),"")</f>
        <v/>
      </c>
      <c r="M5" s="34" t="str">
        <f t="array" ref="M5">IF(OR(WEEKDAY($A5,2)=7,WEEKDAY($A5,2)=6),"",IFERROR(INDEX(Tableau1[],MATCH(1,('HEURES DE PRÉSENCE'!A5&gt;=Tableau1[[DATE DEBUT ]])*(Tableau1[DATE
FIN]&gt;='HEURES DE PRÉSENCE'!A5),0),1),""))</f>
        <v/>
      </c>
    </row>
    <row r="6" spans="1:15" ht="16.2" x14ac:dyDescent="0.35">
      <c r="A6" s="42">
        <f t="shared" si="3"/>
        <v>42740</v>
      </c>
      <c r="B6" s="46"/>
      <c r="C6" s="46"/>
      <c r="D6" s="44"/>
      <c r="E6" s="46"/>
      <c r="F6" s="46"/>
      <c r="G6" s="44">
        <f t="shared" si="1"/>
        <v>0</v>
      </c>
      <c r="H6" s="45"/>
      <c r="I6" s="40">
        <f t="shared" si="4"/>
        <v>0</v>
      </c>
      <c r="J6" s="13" t="str">
        <f>IFERROR(VLOOKUP(M6,EMPLOI!A:J,5),"")</f>
        <v/>
      </c>
      <c r="K6" s="13" t="str">
        <f t="shared" si="2"/>
        <v/>
      </c>
      <c r="L6" s="34" t="str">
        <f t="array" ref="L6">IF(WEEKDAY(A6)=6,SUMPRODUCT(IFERROR((_xlfn.ISOWEEKNUM($A$2:$A$367)=_xlfn.ISOWEEKNUM($A6))*($K$2:$K$367),0)),"")</f>
        <v/>
      </c>
      <c r="M6" s="34" t="str">
        <f t="array" ref="M6">IF(OR(WEEKDAY($A6,2)=7,WEEKDAY($A6,2)=6),"",IFERROR(INDEX(Tableau1[],MATCH(1,('HEURES DE PRÉSENCE'!A6&gt;=Tableau1[[DATE DEBUT ]])*(Tableau1[DATE
FIN]&gt;='HEURES DE PRÉSENCE'!A6),0),1),""))</f>
        <v/>
      </c>
    </row>
    <row r="7" spans="1:15" ht="16.2" x14ac:dyDescent="0.35">
      <c r="A7" s="42">
        <f t="shared" si="3"/>
        <v>42741</v>
      </c>
      <c r="B7" s="46"/>
      <c r="C7" s="46"/>
      <c r="D7" s="44"/>
      <c r="E7" s="47"/>
      <c r="F7" s="47"/>
      <c r="G7" s="44">
        <f t="shared" si="1"/>
        <v>0</v>
      </c>
      <c r="H7" s="45"/>
      <c r="I7" s="40">
        <f t="shared" si="4"/>
        <v>0</v>
      </c>
      <c r="J7" s="13" t="str">
        <f>IFERROR(VLOOKUP(M7,EMPLOI!A:J,5),"")</f>
        <v/>
      </c>
      <c r="K7" s="13" t="str">
        <f t="shared" si="2"/>
        <v/>
      </c>
      <c r="L7" s="34">
        <f t="array" ref="L7">IF(WEEKDAY(A7)=6,SUMPRODUCT(IFERROR((_xlfn.ISOWEEKNUM($A$2:$A$367)=_xlfn.ISOWEEKNUM($A7))*($K$2:$K$367),0)),"")</f>
        <v>0</v>
      </c>
      <c r="M7" s="34" t="str">
        <f t="array" ref="M7">IF(OR(WEEKDAY($A7,2)=7,WEEKDAY($A7,2)=6),"",IFERROR(INDEX(Tableau1[],MATCH(1,('HEURES DE PRÉSENCE'!A7&gt;=Tableau1[[DATE DEBUT ]])*(Tableau1[DATE
FIN]&gt;='HEURES DE PRÉSENCE'!A7),0),1),""))</f>
        <v/>
      </c>
    </row>
    <row r="8" spans="1:15" ht="16.2" x14ac:dyDescent="0.35">
      <c r="A8" s="42">
        <f t="shared" si="3"/>
        <v>42742</v>
      </c>
      <c r="B8" s="47"/>
      <c r="C8" s="47"/>
      <c r="D8" s="44">
        <f t="shared" si="0"/>
        <v>0</v>
      </c>
      <c r="E8" s="47"/>
      <c r="F8" s="47"/>
      <c r="G8" s="44">
        <f t="shared" si="1"/>
        <v>0</v>
      </c>
      <c r="H8" s="45"/>
      <c r="I8" s="40">
        <f t="shared" si="4"/>
        <v>0</v>
      </c>
      <c r="J8" s="13" t="str">
        <f>IFERROR(VLOOKUP(M8,EMPLOI!A:J,5),"")</f>
        <v/>
      </c>
      <c r="K8" s="13" t="str">
        <f t="shared" si="2"/>
        <v/>
      </c>
      <c r="M8" s="34" t="str">
        <f t="array" ref="M8">IF(OR(WEEKDAY($A8,2)=7,WEEKDAY($A8,2)=6),"",IFERROR(INDEX(Tableau1[],MATCH(1,('HEURES DE PRÉSENCE'!A8&gt;=Tableau1[[DATE DEBUT ]])*(Tableau1[DATE
FIN]&gt;='HEURES DE PRÉSENCE'!A8),0),1),""))</f>
        <v/>
      </c>
    </row>
    <row r="9" spans="1:15" ht="16.2" x14ac:dyDescent="0.35">
      <c r="A9" s="42">
        <f t="shared" si="3"/>
        <v>42743</v>
      </c>
      <c r="B9" s="47"/>
      <c r="C9" s="47"/>
      <c r="D9" s="44">
        <f t="shared" si="0"/>
        <v>0</v>
      </c>
      <c r="E9" s="47"/>
      <c r="F9" s="47"/>
      <c r="G9" s="44">
        <f t="shared" si="1"/>
        <v>0</v>
      </c>
      <c r="H9" s="45"/>
      <c r="I9" s="40">
        <f t="shared" si="4"/>
        <v>0</v>
      </c>
      <c r="J9" s="13" t="str">
        <f>IFERROR(VLOOKUP(M9,EMPLOI!A:J,5),"")</f>
        <v/>
      </c>
      <c r="K9" s="13" t="str">
        <f t="shared" si="2"/>
        <v/>
      </c>
      <c r="M9" s="34" t="str">
        <f t="array" ref="M9">IF(OR(WEEKDAY($A9,2)=7,WEEKDAY($A9,2)=6),"",IFERROR(INDEX(Tableau1[],MATCH(1,('HEURES DE PRÉSENCE'!A9&gt;=Tableau1[[DATE DEBUT ]])*(Tableau1[DATE
FIN]&gt;='HEURES DE PRÉSENCE'!A9),0),1),""))</f>
        <v/>
      </c>
    </row>
    <row r="10" spans="1:15" ht="16.2" x14ac:dyDescent="0.35">
      <c r="A10" s="42">
        <f t="shared" si="3"/>
        <v>42744</v>
      </c>
      <c r="B10" s="47"/>
      <c r="C10" s="47"/>
      <c r="D10" s="44">
        <f t="shared" si="0"/>
        <v>0</v>
      </c>
      <c r="E10" s="47"/>
      <c r="F10" s="47"/>
      <c r="G10" s="44">
        <f t="shared" si="1"/>
        <v>0</v>
      </c>
      <c r="H10" s="45"/>
      <c r="I10" s="40">
        <f t="shared" si="4"/>
        <v>0</v>
      </c>
      <c r="J10" s="13" t="str">
        <f>IFERROR(VLOOKUP(M10,EMPLOI!A:J,5),"")</f>
        <v/>
      </c>
      <c r="K10" s="13" t="str">
        <f t="shared" si="2"/>
        <v/>
      </c>
      <c r="L10" s="34" t="str">
        <f t="array" ref="L10">IF(WEEKDAY(A10)=6,SUMPRODUCT(IFERROR((_xlfn.ISOWEEKNUM($A$2:$A$367)=_xlfn.ISOWEEKNUM($A10))*($K$2:$K$367),0)),"")</f>
        <v/>
      </c>
      <c r="M10" s="34" t="str">
        <f t="array" ref="M10">IF(OR(WEEKDAY($A10,2)=7,WEEKDAY($A10,2)=6),"",IFERROR(INDEX(Tableau1[],MATCH(1,('HEURES DE PRÉSENCE'!A10&gt;=Tableau1[[DATE DEBUT ]])*(Tableau1[DATE
FIN]&gt;='HEURES DE PRÉSENCE'!A10),0),1),""))</f>
        <v/>
      </c>
    </row>
    <row r="11" spans="1:15" ht="16.2" x14ac:dyDescent="0.35">
      <c r="A11" s="42">
        <f t="shared" si="3"/>
        <v>42745</v>
      </c>
      <c r="B11" s="47"/>
      <c r="C11" s="47"/>
      <c r="D11" s="44">
        <f t="shared" si="0"/>
        <v>0</v>
      </c>
      <c r="E11" s="47"/>
      <c r="F11" s="47"/>
      <c r="G11" s="44">
        <f t="shared" si="1"/>
        <v>0</v>
      </c>
      <c r="H11" s="45"/>
      <c r="I11" s="40">
        <f t="shared" si="4"/>
        <v>0</v>
      </c>
      <c r="J11" s="13" t="str">
        <f>IFERROR(VLOOKUP(M11,EMPLOI!A:J,5),"")</f>
        <v/>
      </c>
      <c r="K11" s="13" t="str">
        <f t="shared" si="2"/>
        <v/>
      </c>
      <c r="L11" s="34" t="str">
        <f t="array" ref="L11">IF(WEEKDAY(A11)=6,SUMPRODUCT(IFERROR((_xlfn.ISOWEEKNUM($A$2:$A$367)=_xlfn.ISOWEEKNUM($A11))*($K$2:$K$367),0)),"")</f>
        <v/>
      </c>
      <c r="M11" s="34" t="str">
        <f t="array" ref="M11">IF(OR(WEEKDAY($A11,2)=7,WEEKDAY($A11,2)=6),"",IFERROR(INDEX(Tableau1[],MATCH(1,('HEURES DE PRÉSENCE'!A11&gt;=Tableau1[[DATE DEBUT ]])*(Tableau1[DATE
FIN]&gt;='HEURES DE PRÉSENCE'!A11),0),1),""))</f>
        <v/>
      </c>
    </row>
    <row r="12" spans="1:15" ht="16.2" x14ac:dyDescent="0.35">
      <c r="A12" s="42">
        <f t="shared" si="3"/>
        <v>42746</v>
      </c>
      <c r="B12" s="47"/>
      <c r="C12" s="47"/>
      <c r="D12" s="44">
        <f t="shared" si="0"/>
        <v>0</v>
      </c>
      <c r="E12" s="47"/>
      <c r="F12" s="47"/>
      <c r="G12" s="44">
        <f t="shared" si="1"/>
        <v>0</v>
      </c>
      <c r="H12" s="45"/>
      <c r="I12" s="40">
        <f t="shared" si="4"/>
        <v>0</v>
      </c>
      <c r="J12" s="13" t="str">
        <f>IFERROR(VLOOKUP(M12,EMPLOI!A:J,5),"")</f>
        <v/>
      </c>
      <c r="K12" s="13" t="str">
        <f t="shared" si="2"/>
        <v/>
      </c>
      <c r="L12" s="34" t="str">
        <f t="array" ref="L12">IF(WEEKDAY(A12)=6,SUMPRODUCT(IFERROR((_xlfn.ISOWEEKNUM($A$2:$A$367)=_xlfn.ISOWEEKNUM($A12))*($K$2:$K$367),0)),"")</f>
        <v/>
      </c>
      <c r="M12" s="34" t="str">
        <f t="array" ref="M12">IF(OR(WEEKDAY($A12,2)=7,WEEKDAY($A12,2)=6),"",IFERROR(INDEX(Tableau1[],MATCH(1,('HEURES DE PRÉSENCE'!A12&gt;=Tableau1[[DATE DEBUT ]])*(Tableau1[DATE
FIN]&gt;='HEURES DE PRÉSENCE'!A12),0),1),""))</f>
        <v/>
      </c>
    </row>
    <row r="13" spans="1:15" ht="16.2" x14ac:dyDescent="0.35">
      <c r="A13" s="42">
        <f t="shared" si="3"/>
        <v>42747</v>
      </c>
      <c r="B13" s="47"/>
      <c r="C13" s="47"/>
      <c r="D13" s="44">
        <f t="shared" si="0"/>
        <v>0</v>
      </c>
      <c r="E13" s="47"/>
      <c r="F13" s="47"/>
      <c r="G13" s="44">
        <f t="shared" si="1"/>
        <v>0</v>
      </c>
      <c r="H13" s="45"/>
      <c r="I13" s="40">
        <f t="shared" si="4"/>
        <v>0</v>
      </c>
      <c r="J13" s="13" t="str">
        <f>IFERROR(VLOOKUP(M13,EMPLOI!A:J,5),"")</f>
        <v/>
      </c>
      <c r="K13" s="13" t="str">
        <f t="shared" si="2"/>
        <v/>
      </c>
      <c r="L13" s="34" t="str">
        <f t="array" ref="L13">IF(WEEKDAY(A13)=6,SUMPRODUCT(IFERROR((_xlfn.ISOWEEKNUM($A$2:$A$367)=_xlfn.ISOWEEKNUM($A13))*($K$2:$K$367),0)),"")</f>
        <v/>
      </c>
      <c r="M13" s="34" t="str">
        <f t="array" ref="M13">IF(OR(WEEKDAY($A13,2)=7,WEEKDAY($A13,2)=6),"",IFERROR(INDEX(Tableau1[],MATCH(1,('HEURES DE PRÉSENCE'!A13&gt;=Tableau1[[DATE DEBUT ]])*(Tableau1[DATE
FIN]&gt;='HEURES DE PRÉSENCE'!A13),0),1),""))</f>
        <v/>
      </c>
    </row>
    <row r="14" spans="1:15" ht="16.2" x14ac:dyDescent="0.35">
      <c r="A14" s="42">
        <f t="shared" si="3"/>
        <v>42748</v>
      </c>
      <c r="B14" s="47"/>
      <c r="C14" s="47"/>
      <c r="D14" s="44">
        <f t="shared" si="0"/>
        <v>0</v>
      </c>
      <c r="E14" s="47"/>
      <c r="F14" s="47"/>
      <c r="G14" s="44">
        <f t="shared" si="1"/>
        <v>0</v>
      </c>
      <c r="H14" s="45"/>
      <c r="I14" s="40">
        <f t="shared" si="4"/>
        <v>0</v>
      </c>
      <c r="J14" s="13" t="str">
        <f>IFERROR(VLOOKUP(M14,EMPLOI!A:J,5),"")</f>
        <v/>
      </c>
      <c r="K14" s="13" t="str">
        <f t="shared" si="2"/>
        <v/>
      </c>
      <c r="L14" s="34">
        <f t="array" ref="L14">IF(WEEKDAY(A14)=6,SUMPRODUCT(IFERROR((_xlfn.ISOWEEKNUM($A$2:$A$367)=_xlfn.ISOWEEKNUM($A14))*($K$2:$K$367),0)),"")</f>
        <v>0</v>
      </c>
      <c r="M14" s="34" t="str">
        <f t="array" ref="M14">IF(OR(WEEKDAY($A14,2)=7,WEEKDAY($A14,2)=6),"",IFERROR(INDEX(Tableau1[],MATCH(1,('HEURES DE PRÉSENCE'!A14&gt;=Tableau1[[DATE DEBUT ]])*(Tableau1[DATE
FIN]&gt;='HEURES DE PRÉSENCE'!A14),0),1),""))</f>
        <v/>
      </c>
    </row>
    <row r="15" spans="1:15" ht="16.2" x14ac:dyDescent="0.35">
      <c r="A15" s="42">
        <f t="shared" si="3"/>
        <v>42749</v>
      </c>
      <c r="B15" s="47"/>
      <c r="C15" s="47"/>
      <c r="D15" s="44">
        <f t="shared" si="0"/>
        <v>0</v>
      </c>
      <c r="E15" s="47"/>
      <c r="F15" s="47"/>
      <c r="G15" s="44">
        <f t="shared" si="1"/>
        <v>0</v>
      </c>
      <c r="H15" s="45"/>
      <c r="I15" s="40">
        <f t="shared" si="4"/>
        <v>0</v>
      </c>
      <c r="J15" s="13" t="str">
        <f>IFERROR(VLOOKUP(M15,EMPLOI!A:J,5),"")</f>
        <v/>
      </c>
      <c r="K15" s="13" t="str">
        <f t="shared" si="2"/>
        <v/>
      </c>
      <c r="M15" s="34" t="str">
        <f t="array" ref="M15">IF(OR(WEEKDAY($A15,2)=7,WEEKDAY($A15,2)=6),"",IFERROR(INDEX(Tableau1[],MATCH(1,('HEURES DE PRÉSENCE'!A15&gt;=Tableau1[[DATE DEBUT ]])*(Tableau1[DATE
FIN]&gt;='HEURES DE PRÉSENCE'!A15),0),1),""))</f>
        <v/>
      </c>
    </row>
    <row r="16" spans="1:15" ht="16.2" x14ac:dyDescent="0.35">
      <c r="A16" s="42">
        <f t="shared" si="3"/>
        <v>42750</v>
      </c>
      <c r="B16" s="47"/>
      <c r="C16" s="47"/>
      <c r="D16" s="44">
        <f t="shared" si="0"/>
        <v>0</v>
      </c>
      <c r="E16" s="47"/>
      <c r="F16" s="47"/>
      <c r="G16" s="44">
        <f t="shared" si="1"/>
        <v>0</v>
      </c>
      <c r="H16" s="45"/>
      <c r="I16" s="40">
        <f t="shared" si="4"/>
        <v>0</v>
      </c>
      <c r="J16" s="13" t="str">
        <f>IFERROR(VLOOKUP(M16,EMPLOI!A:J,5),"")</f>
        <v/>
      </c>
      <c r="K16" s="13" t="str">
        <f t="shared" si="2"/>
        <v/>
      </c>
      <c r="M16" s="34" t="str">
        <f t="array" ref="M16">IF(OR(WEEKDAY($A16,2)=7,WEEKDAY($A16,2)=6),"",IFERROR(INDEX(Tableau1[],MATCH(1,('HEURES DE PRÉSENCE'!A16&gt;=Tableau1[[DATE DEBUT ]])*(Tableau1[DATE
FIN]&gt;='HEURES DE PRÉSENCE'!A16),0),1),""))</f>
        <v/>
      </c>
    </row>
    <row r="17" spans="1:13" ht="16.2" x14ac:dyDescent="0.35">
      <c r="A17" s="42">
        <f t="shared" si="3"/>
        <v>42751</v>
      </c>
      <c r="B17" s="47"/>
      <c r="C17" s="47"/>
      <c r="D17" s="44">
        <f t="shared" si="0"/>
        <v>0</v>
      </c>
      <c r="E17" s="47"/>
      <c r="F17" s="47"/>
      <c r="G17" s="44">
        <f t="shared" si="1"/>
        <v>0</v>
      </c>
      <c r="H17" s="45"/>
      <c r="I17" s="40">
        <f t="shared" si="4"/>
        <v>0</v>
      </c>
      <c r="J17" s="13" t="str">
        <f>IFERROR(VLOOKUP(M17,EMPLOI!A:J,5),"")</f>
        <v/>
      </c>
      <c r="K17" s="13" t="str">
        <f t="shared" si="2"/>
        <v/>
      </c>
      <c r="L17" s="34" t="str">
        <f t="array" ref="L17">IF(WEEKDAY(A17)=6,SUMPRODUCT(IFERROR((_xlfn.ISOWEEKNUM($A$2:$A$367)=_xlfn.ISOWEEKNUM($A17))*($K$2:$K$367),0)),"")</f>
        <v/>
      </c>
      <c r="M17" s="34" t="str">
        <f t="array" ref="M17">IF(OR(WEEKDAY($A17,2)=7,WEEKDAY($A17,2)=6),"",IFERROR(INDEX(Tableau1[],MATCH(1,('HEURES DE PRÉSENCE'!A17&gt;=Tableau1[[DATE DEBUT ]])*(Tableau1[DATE
FIN]&gt;='HEURES DE PRÉSENCE'!A17),0),1),""))</f>
        <v/>
      </c>
    </row>
    <row r="18" spans="1:13" ht="16.2" x14ac:dyDescent="0.35">
      <c r="A18" s="42">
        <f t="shared" si="3"/>
        <v>42752</v>
      </c>
      <c r="B18" s="47"/>
      <c r="C18" s="47"/>
      <c r="D18" s="44">
        <f t="shared" si="0"/>
        <v>0</v>
      </c>
      <c r="E18" s="47"/>
      <c r="F18" s="47"/>
      <c r="G18" s="44">
        <f t="shared" si="1"/>
        <v>0</v>
      </c>
      <c r="H18" s="45"/>
      <c r="I18" s="40">
        <f t="shared" si="4"/>
        <v>0</v>
      </c>
      <c r="J18" s="13" t="str">
        <f>IFERROR(VLOOKUP(M18,EMPLOI!A:J,5),"")</f>
        <v/>
      </c>
      <c r="K18" s="13" t="str">
        <f t="shared" si="2"/>
        <v/>
      </c>
      <c r="L18" s="34" t="str">
        <f t="array" ref="L18">IF(WEEKDAY(A18)=6,SUMPRODUCT(IFERROR((_xlfn.ISOWEEKNUM($A$2:$A$367)=_xlfn.ISOWEEKNUM($A18))*($K$2:$K$367),0)),"")</f>
        <v/>
      </c>
      <c r="M18" s="34" t="str">
        <f t="array" ref="M18">IF(OR(WEEKDAY($A18,2)=7,WEEKDAY($A18,2)=6),"",IFERROR(INDEX(Tableau1[],MATCH(1,('HEURES DE PRÉSENCE'!A18&gt;=Tableau1[[DATE DEBUT ]])*(Tableau1[DATE
FIN]&gt;='HEURES DE PRÉSENCE'!A18),0),1),""))</f>
        <v/>
      </c>
    </row>
    <row r="19" spans="1:13" ht="16.2" x14ac:dyDescent="0.35">
      <c r="A19" s="42">
        <f t="shared" si="3"/>
        <v>42753</v>
      </c>
      <c r="B19" s="47"/>
      <c r="C19" s="47"/>
      <c r="D19" s="44">
        <f t="shared" si="0"/>
        <v>0</v>
      </c>
      <c r="E19" s="47"/>
      <c r="F19" s="47"/>
      <c r="G19" s="44">
        <f t="shared" si="1"/>
        <v>0</v>
      </c>
      <c r="H19" s="45"/>
      <c r="I19" s="40">
        <f t="shared" si="4"/>
        <v>0</v>
      </c>
      <c r="J19" s="13" t="str">
        <f>IFERROR(VLOOKUP(M19,EMPLOI!A:J,5),"")</f>
        <v/>
      </c>
      <c r="K19" s="13" t="str">
        <f t="shared" si="2"/>
        <v/>
      </c>
      <c r="L19" s="34" t="str">
        <f t="array" ref="L19">IF(WEEKDAY(A19)=6,SUMPRODUCT(IFERROR((_xlfn.ISOWEEKNUM($A$2:$A$367)=_xlfn.ISOWEEKNUM($A19))*($K$2:$K$367),0)),"")</f>
        <v/>
      </c>
      <c r="M19" s="34" t="str">
        <f t="array" ref="M19">IF(OR(WEEKDAY($A19,2)=7,WEEKDAY($A19,2)=6),"",IFERROR(INDEX(Tableau1[],MATCH(1,('HEURES DE PRÉSENCE'!A19&gt;=Tableau1[[DATE DEBUT ]])*(Tableau1[DATE
FIN]&gt;='HEURES DE PRÉSENCE'!A19),0),1),""))</f>
        <v/>
      </c>
    </row>
    <row r="20" spans="1:13" ht="16.2" x14ac:dyDescent="0.35">
      <c r="A20" s="42">
        <f t="shared" si="3"/>
        <v>42754</v>
      </c>
      <c r="B20" s="47"/>
      <c r="C20" s="47"/>
      <c r="D20" s="44">
        <f t="shared" si="0"/>
        <v>0</v>
      </c>
      <c r="E20" s="47"/>
      <c r="F20" s="47"/>
      <c r="G20" s="44">
        <f t="shared" si="1"/>
        <v>0</v>
      </c>
      <c r="H20" s="45"/>
      <c r="I20" s="40">
        <f t="shared" si="4"/>
        <v>0</v>
      </c>
      <c r="J20" s="13" t="str">
        <f>IFERROR(VLOOKUP(M20,EMPLOI!A:J,5),"")</f>
        <v/>
      </c>
      <c r="K20" s="13" t="str">
        <f t="shared" si="2"/>
        <v/>
      </c>
      <c r="L20" s="34" t="str">
        <f t="array" ref="L20">IF(WEEKDAY(A20)=6,SUMPRODUCT(IFERROR((_xlfn.ISOWEEKNUM($A$2:$A$367)=_xlfn.ISOWEEKNUM($A20))*($K$2:$K$367),0)),"")</f>
        <v/>
      </c>
      <c r="M20" s="34" t="str">
        <f t="array" ref="M20">IF(OR(WEEKDAY($A20,2)=7,WEEKDAY($A20,2)=6),"",IFERROR(INDEX(Tableau1[],MATCH(1,('HEURES DE PRÉSENCE'!A20&gt;=Tableau1[[DATE DEBUT ]])*(Tableau1[DATE
FIN]&gt;='HEURES DE PRÉSENCE'!A20),0),1),""))</f>
        <v/>
      </c>
    </row>
    <row r="21" spans="1:13" ht="16.2" x14ac:dyDescent="0.35">
      <c r="A21" s="42">
        <f t="shared" si="3"/>
        <v>42755</v>
      </c>
      <c r="B21" s="47"/>
      <c r="C21" s="47"/>
      <c r="D21" s="44">
        <f t="shared" si="0"/>
        <v>0</v>
      </c>
      <c r="E21" s="47"/>
      <c r="F21" s="47"/>
      <c r="G21" s="44">
        <f t="shared" si="1"/>
        <v>0</v>
      </c>
      <c r="H21" s="45"/>
      <c r="I21" s="40">
        <f t="shared" si="4"/>
        <v>0</v>
      </c>
      <c r="J21" s="13" t="str">
        <f>IFERROR(VLOOKUP(M21,EMPLOI!A:J,5),"")</f>
        <v/>
      </c>
      <c r="K21" s="13" t="str">
        <f t="shared" si="2"/>
        <v/>
      </c>
      <c r="L21" s="34">
        <f t="array" ref="L21">IF(WEEKDAY(A21)=6,SUMPRODUCT(IFERROR((_xlfn.ISOWEEKNUM($A$2:$A$367)=_xlfn.ISOWEEKNUM($A21))*($K$2:$K$367),0)),"")</f>
        <v>0</v>
      </c>
      <c r="M21" s="34" t="str">
        <f t="array" ref="M21">IF(OR(WEEKDAY($A21,2)=7,WEEKDAY($A21,2)=6),"",IFERROR(INDEX(Tableau1[],MATCH(1,('HEURES DE PRÉSENCE'!A21&gt;=Tableau1[[DATE DEBUT ]])*(Tableau1[DATE
FIN]&gt;='HEURES DE PRÉSENCE'!A21),0),1),""))</f>
        <v/>
      </c>
    </row>
    <row r="22" spans="1:13" ht="16.2" x14ac:dyDescent="0.35">
      <c r="A22" s="42">
        <f t="shared" si="3"/>
        <v>42756</v>
      </c>
      <c r="B22" s="47"/>
      <c r="C22" s="47"/>
      <c r="D22" s="44">
        <f t="shared" si="0"/>
        <v>0</v>
      </c>
      <c r="E22" s="47"/>
      <c r="F22" s="47"/>
      <c r="G22" s="44">
        <f t="shared" si="1"/>
        <v>0</v>
      </c>
      <c r="H22" s="45"/>
      <c r="I22" s="40">
        <f t="shared" si="4"/>
        <v>0</v>
      </c>
      <c r="J22" s="13" t="str">
        <f>IFERROR(VLOOKUP(M22,EMPLOI!A:J,5),"")</f>
        <v/>
      </c>
      <c r="K22" s="13" t="str">
        <f t="shared" si="2"/>
        <v/>
      </c>
      <c r="M22" s="34" t="str">
        <f t="array" ref="M22">IF(OR(WEEKDAY($A22,2)=7,WEEKDAY($A22,2)=6),"",IFERROR(INDEX(Tableau1[],MATCH(1,('HEURES DE PRÉSENCE'!A22&gt;=Tableau1[[DATE DEBUT ]])*(Tableau1[DATE
FIN]&gt;='HEURES DE PRÉSENCE'!A22),0),1),""))</f>
        <v/>
      </c>
    </row>
    <row r="23" spans="1:13" ht="16.2" x14ac:dyDescent="0.35">
      <c r="A23" s="42">
        <f t="shared" si="3"/>
        <v>42757</v>
      </c>
      <c r="B23" s="47"/>
      <c r="C23" s="47"/>
      <c r="D23" s="44">
        <f t="shared" si="0"/>
        <v>0</v>
      </c>
      <c r="E23" s="47"/>
      <c r="F23" s="47"/>
      <c r="G23" s="44">
        <f t="shared" si="1"/>
        <v>0</v>
      </c>
      <c r="H23" s="45"/>
      <c r="I23" s="40">
        <f t="shared" si="4"/>
        <v>0</v>
      </c>
      <c r="J23" s="13" t="str">
        <f>IFERROR(VLOOKUP(M23,EMPLOI!A:J,5),"")</f>
        <v/>
      </c>
      <c r="K23" s="13" t="str">
        <f t="shared" si="2"/>
        <v/>
      </c>
      <c r="M23" s="34" t="str">
        <f t="array" ref="M23">IF(OR(WEEKDAY($A23,2)=7,WEEKDAY($A23,2)=6),"",IFERROR(INDEX(Tableau1[],MATCH(1,('HEURES DE PRÉSENCE'!A23&gt;=Tableau1[[DATE DEBUT ]])*(Tableau1[DATE
FIN]&gt;='HEURES DE PRÉSENCE'!A23),0),1),""))</f>
        <v/>
      </c>
    </row>
    <row r="24" spans="1:13" ht="16.2" x14ac:dyDescent="0.35">
      <c r="A24" s="42">
        <f t="shared" si="3"/>
        <v>42758</v>
      </c>
      <c r="B24" s="47"/>
      <c r="C24" s="47"/>
      <c r="D24" s="44">
        <f t="shared" si="0"/>
        <v>0</v>
      </c>
      <c r="E24" s="47"/>
      <c r="F24" s="47"/>
      <c r="G24" s="44">
        <f t="shared" si="1"/>
        <v>0</v>
      </c>
      <c r="H24" s="45"/>
      <c r="I24" s="40">
        <f t="shared" si="4"/>
        <v>0</v>
      </c>
      <c r="J24" s="13" t="str">
        <f>IFERROR(VLOOKUP(M24,EMPLOI!A:J,5),"")</f>
        <v/>
      </c>
      <c r="K24" s="13" t="str">
        <f t="shared" si="2"/>
        <v/>
      </c>
      <c r="L24" s="34" t="str">
        <f t="array" ref="L24">IF(WEEKDAY(A24)=6,SUMPRODUCT(IFERROR((_xlfn.ISOWEEKNUM($A$2:$A$367)=_xlfn.ISOWEEKNUM($A24))*($K$2:$K$367),0)),"")</f>
        <v/>
      </c>
      <c r="M24" s="34" t="str">
        <f t="array" ref="M24">IF(OR(WEEKDAY($A24,2)=7,WEEKDAY($A24,2)=6),"",IFERROR(INDEX(Tableau1[],MATCH(1,('HEURES DE PRÉSENCE'!A24&gt;=Tableau1[[DATE DEBUT ]])*(Tableau1[DATE
FIN]&gt;='HEURES DE PRÉSENCE'!A24),0),1),""))</f>
        <v/>
      </c>
    </row>
    <row r="25" spans="1:13" ht="16.2" x14ac:dyDescent="0.35">
      <c r="A25" s="42">
        <f t="shared" si="3"/>
        <v>42759</v>
      </c>
      <c r="B25" s="47"/>
      <c r="C25" s="47"/>
      <c r="D25" s="44">
        <f t="shared" si="0"/>
        <v>0</v>
      </c>
      <c r="E25" s="47"/>
      <c r="F25" s="47"/>
      <c r="G25" s="44">
        <f t="shared" si="1"/>
        <v>0</v>
      </c>
      <c r="H25" s="45"/>
      <c r="I25" s="40">
        <f t="shared" si="4"/>
        <v>0</v>
      </c>
      <c r="J25" s="13" t="str">
        <f>IFERROR(VLOOKUP(M25,EMPLOI!A:J,5),"")</f>
        <v/>
      </c>
      <c r="K25" s="13" t="str">
        <f t="shared" si="2"/>
        <v/>
      </c>
      <c r="L25" s="34" t="str">
        <f t="array" ref="L25">IF(WEEKDAY(A25)=6,SUMPRODUCT(IFERROR((_xlfn.ISOWEEKNUM($A$2:$A$367)=_xlfn.ISOWEEKNUM($A25))*($K$2:$K$367),0)),"")</f>
        <v/>
      </c>
      <c r="M25" s="34" t="str">
        <f t="array" ref="M25">IF(OR(WEEKDAY($A25,2)=7,WEEKDAY($A25,2)=6),"",IFERROR(INDEX(Tableau1[],MATCH(1,('HEURES DE PRÉSENCE'!A25&gt;=Tableau1[[DATE DEBUT ]])*(Tableau1[DATE
FIN]&gt;='HEURES DE PRÉSENCE'!A25),0),1),""))</f>
        <v/>
      </c>
    </row>
    <row r="26" spans="1:13" ht="16.2" x14ac:dyDescent="0.35">
      <c r="A26" s="42">
        <f t="shared" si="3"/>
        <v>42760</v>
      </c>
      <c r="B26" s="47"/>
      <c r="C26" s="47"/>
      <c r="D26" s="44">
        <f t="shared" si="0"/>
        <v>0</v>
      </c>
      <c r="E26" s="47"/>
      <c r="F26" s="47"/>
      <c r="G26" s="44">
        <f t="shared" si="1"/>
        <v>0</v>
      </c>
      <c r="H26" s="45"/>
      <c r="I26" s="40">
        <f t="shared" si="4"/>
        <v>0</v>
      </c>
      <c r="J26" s="13" t="str">
        <f>IFERROR(VLOOKUP(M26,EMPLOI!A:J,5),"")</f>
        <v/>
      </c>
      <c r="K26" s="13" t="str">
        <f t="shared" si="2"/>
        <v/>
      </c>
      <c r="L26" s="34" t="str">
        <f t="array" ref="L26">IF(WEEKDAY(A26)=6,SUMPRODUCT(IFERROR((_xlfn.ISOWEEKNUM($A$2:$A$367)=_xlfn.ISOWEEKNUM($A26))*($K$2:$K$367),0)),"")</f>
        <v/>
      </c>
      <c r="M26" s="34" t="str">
        <f t="array" ref="M26">IF(OR(WEEKDAY($A26,2)=7,WEEKDAY($A26,2)=6),"",IFERROR(INDEX(Tableau1[],MATCH(1,('HEURES DE PRÉSENCE'!A26&gt;=Tableau1[[DATE DEBUT ]])*(Tableau1[DATE
FIN]&gt;='HEURES DE PRÉSENCE'!A26),0),1),""))</f>
        <v/>
      </c>
    </row>
    <row r="27" spans="1:13" ht="16.2" x14ac:dyDescent="0.35">
      <c r="A27" s="42">
        <f t="shared" si="3"/>
        <v>42761</v>
      </c>
      <c r="B27" s="47"/>
      <c r="C27" s="47"/>
      <c r="D27" s="44">
        <f t="shared" si="0"/>
        <v>0</v>
      </c>
      <c r="E27" s="47"/>
      <c r="F27" s="47"/>
      <c r="G27" s="44">
        <f t="shared" si="1"/>
        <v>0</v>
      </c>
      <c r="H27" s="45"/>
      <c r="I27" s="40">
        <f t="shared" si="4"/>
        <v>0</v>
      </c>
      <c r="J27" s="13" t="str">
        <f>IFERROR(VLOOKUP(M27,EMPLOI!A:J,5),"")</f>
        <v/>
      </c>
      <c r="K27" s="13" t="str">
        <f t="shared" si="2"/>
        <v/>
      </c>
      <c r="L27" s="34" t="str">
        <f t="array" ref="L27">IF(WEEKDAY(A27)=6,SUMPRODUCT(IFERROR((_xlfn.ISOWEEKNUM($A$2:$A$367)=_xlfn.ISOWEEKNUM($A27))*($K$2:$K$367),0)),"")</f>
        <v/>
      </c>
      <c r="M27" s="34" t="str">
        <f t="array" ref="M27">IF(OR(WEEKDAY($A27,2)=7,WEEKDAY($A27,2)=6),"",IFERROR(INDEX(Tableau1[],MATCH(1,('HEURES DE PRÉSENCE'!A27&gt;=Tableau1[[DATE DEBUT ]])*(Tableau1[DATE
FIN]&gt;='HEURES DE PRÉSENCE'!A27),0),1),""))</f>
        <v/>
      </c>
    </row>
    <row r="28" spans="1:13" ht="16.2" x14ac:dyDescent="0.35">
      <c r="A28" s="42">
        <f t="shared" si="3"/>
        <v>42762</v>
      </c>
      <c r="B28" s="47"/>
      <c r="C28" s="47"/>
      <c r="D28" s="44">
        <f t="shared" si="0"/>
        <v>0</v>
      </c>
      <c r="E28" s="47"/>
      <c r="F28" s="47"/>
      <c r="G28" s="44">
        <f t="shared" si="1"/>
        <v>0</v>
      </c>
      <c r="H28" s="45"/>
      <c r="I28" s="40">
        <f t="shared" si="4"/>
        <v>0</v>
      </c>
      <c r="J28" s="13" t="str">
        <f>IFERROR(VLOOKUP(M28,EMPLOI!A:J,5),"")</f>
        <v/>
      </c>
      <c r="K28" s="13" t="str">
        <f t="shared" si="2"/>
        <v/>
      </c>
      <c r="L28" s="34">
        <f t="array" ref="L28">IF(WEEKDAY(A28)=6,SUMPRODUCT(IFERROR((_xlfn.ISOWEEKNUM($A$2:$A$367)=_xlfn.ISOWEEKNUM($A28))*($K$2:$K$367),0)),"")</f>
        <v>0</v>
      </c>
      <c r="M28" s="34" t="str">
        <f t="array" ref="M28">IF(OR(WEEKDAY($A28,2)=7,WEEKDAY($A28,2)=6),"",IFERROR(INDEX(Tableau1[],MATCH(1,('HEURES DE PRÉSENCE'!A28&gt;=Tableau1[[DATE DEBUT ]])*(Tableau1[DATE
FIN]&gt;='HEURES DE PRÉSENCE'!A28),0),1),""))</f>
        <v/>
      </c>
    </row>
    <row r="29" spans="1:13" ht="16.2" x14ac:dyDescent="0.35">
      <c r="A29" s="42">
        <f t="shared" si="3"/>
        <v>42763</v>
      </c>
      <c r="B29" s="47"/>
      <c r="C29" s="47"/>
      <c r="D29" s="44">
        <f t="shared" si="0"/>
        <v>0</v>
      </c>
      <c r="E29" s="47"/>
      <c r="F29" s="47"/>
      <c r="G29" s="44">
        <f t="shared" si="1"/>
        <v>0</v>
      </c>
      <c r="H29" s="45"/>
      <c r="I29" s="40">
        <f t="shared" si="4"/>
        <v>0</v>
      </c>
      <c r="J29" s="13" t="str">
        <f>IFERROR(VLOOKUP(M29,EMPLOI!A:J,5),"")</f>
        <v/>
      </c>
      <c r="K29" s="13" t="str">
        <f t="shared" si="2"/>
        <v/>
      </c>
      <c r="M29" s="34" t="str">
        <f t="array" ref="M29">IF(OR(WEEKDAY($A29,2)=7,WEEKDAY($A29,2)=6),"",IFERROR(INDEX(Tableau1[],MATCH(1,('HEURES DE PRÉSENCE'!A29&gt;=Tableau1[[DATE DEBUT ]])*(Tableau1[DATE
FIN]&gt;='HEURES DE PRÉSENCE'!A29),0),1),""))</f>
        <v/>
      </c>
    </row>
    <row r="30" spans="1:13" ht="16.2" x14ac:dyDescent="0.35">
      <c r="A30" s="42">
        <f t="shared" si="3"/>
        <v>42764</v>
      </c>
      <c r="B30" s="47"/>
      <c r="C30" s="47"/>
      <c r="D30" s="44">
        <f t="shared" si="0"/>
        <v>0</v>
      </c>
      <c r="E30" s="47"/>
      <c r="F30" s="47"/>
      <c r="G30" s="44">
        <f t="shared" si="1"/>
        <v>0</v>
      </c>
      <c r="H30" s="45"/>
      <c r="I30" s="40">
        <f t="shared" si="4"/>
        <v>0</v>
      </c>
      <c r="J30" s="13" t="str">
        <f>IFERROR(VLOOKUP(M30,EMPLOI!A:J,5),"")</f>
        <v/>
      </c>
      <c r="K30" s="13" t="str">
        <f t="shared" si="2"/>
        <v/>
      </c>
      <c r="M30" s="34" t="str">
        <f t="array" ref="M30">IF(OR(WEEKDAY($A30,2)=7,WEEKDAY($A30,2)=6),"",IFERROR(INDEX(Tableau1[],MATCH(1,('HEURES DE PRÉSENCE'!A30&gt;=Tableau1[[DATE DEBUT ]])*(Tableau1[DATE
FIN]&gt;='HEURES DE PRÉSENCE'!A30),0),1),""))</f>
        <v/>
      </c>
    </row>
    <row r="31" spans="1:13" ht="16.2" x14ac:dyDescent="0.35">
      <c r="A31" s="42">
        <f t="shared" si="3"/>
        <v>42765</v>
      </c>
      <c r="B31" s="47"/>
      <c r="C31" s="47"/>
      <c r="D31" s="44">
        <f t="shared" si="0"/>
        <v>0</v>
      </c>
      <c r="E31" s="47"/>
      <c r="F31" s="47"/>
      <c r="G31" s="44">
        <f t="shared" si="1"/>
        <v>0</v>
      </c>
      <c r="H31" s="45"/>
      <c r="I31" s="40">
        <f t="shared" si="4"/>
        <v>0</v>
      </c>
      <c r="J31" s="13" t="str">
        <f>IFERROR(VLOOKUP(M31,EMPLOI!A:J,5),"")</f>
        <v/>
      </c>
      <c r="K31" s="13" t="str">
        <f t="shared" si="2"/>
        <v/>
      </c>
      <c r="L31" s="34" t="str">
        <f t="array" ref="L31">IF(WEEKDAY(A31)=6,SUMPRODUCT(IFERROR((_xlfn.ISOWEEKNUM($A$2:$A$367)=_xlfn.ISOWEEKNUM($A31))*($K$2:$K$367),0)),"")</f>
        <v/>
      </c>
      <c r="M31" s="34" t="str">
        <f t="array" ref="M31">IF(OR(WEEKDAY($A31,2)=7,WEEKDAY($A31,2)=6),"",IFERROR(INDEX(Tableau1[],MATCH(1,('HEURES DE PRÉSENCE'!A31&gt;=Tableau1[[DATE DEBUT ]])*(Tableau1[DATE
FIN]&gt;='HEURES DE PRÉSENCE'!A31),0),1),""))</f>
        <v/>
      </c>
    </row>
    <row r="32" spans="1:13" ht="16.2" x14ac:dyDescent="0.35">
      <c r="A32" s="42">
        <f t="shared" si="3"/>
        <v>42766</v>
      </c>
      <c r="B32" s="46"/>
      <c r="C32" s="46"/>
      <c r="D32" s="44">
        <f t="shared" si="0"/>
        <v>0</v>
      </c>
      <c r="E32" s="47"/>
      <c r="F32" s="47"/>
      <c r="G32" s="44">
        <f t="shared" si="1"/>
        <v>0</v>
      </c>
      <c r="H32" s="45"/>
      <c r="I32" s="40">
        <f t="shared" si="4"/>
        <v>0</v>
      </c>
      <c r="J32" s="13" t="str">
        <f>IFERROR(VLOOKUP(M32,EMPLOI!A:J,5),"")</f>
        <v/>
      </c>
      <c r="K32" s="13" t="str">
        <f t="shared" si="2"/>
        <v/>
      </c>
      <c r="L32" s="34" t="str">
        <f t="array" ref="L32">IF(WEEKDAY(A32)=6,SUMPRODUCT(IFERROR((_xlfn.ISOWEEKNUM($A$2:$A$367)=_xlfn.ISOWEEKNUM($A32))*($K$2:$K$367),0)),"")</f>
        <v/>
      </c>
      <c r="M32" s="34" t="str">
        <f t="array" ref="M32">IF(OR(WEEKDAY($A32,2)=7,WEEKDAY($A32,2)=6),"",IFERROR(INDEX(Tableau1[],MATCH(1,('HEURES DE PRÉSENCE'!A32&gt;=Tableau1[[DATE DEBUT ]])*(Tableau1[DATE
FIN]&gt;='HEURES DE PRÉSENCE'!A32),0),1),""))</f>
        <v/>
      </c>
    </row>
    <row r="33" spans="1:13" ht="16.2" x14ac:dyDescent="0.35">
      <c r="A33" s="42">
        <f t="shared" si="3"/>
        <v>42767</v>
      </c>
      <c r="B33" s="46"/>
      <c r="C33" s="46"/>
      <c r="D33" s="44">
        <f t="shared" si="0"/>
        <v>0</v>
      </c>
      <c r="E33" s="47"/>
      <c r="F33" s="47"/>
      <c r="G33" s="44">
        <f t="shared" si="1"/>
        <v>0</v>
      </c>
      <c r="H33" s="45"/>
      <c r="I33" s="40">
        <f t="shared" si="4"/>
        <v>0</v>
      </c>
      <c r="J33" s="13" t="str">
        <f>IFERROR(VLOOKUP(M33,EMPLOI!A:J,5),"")</f>
        <v/>
      </c>
      <c r="K33" s="13" t="str">
        <f t="shared" si="2"/>
        <v/>
      </c>
      <c r="L33" s="34" t="str">
        <f t="array" ref="L33">IF(WEEKDAY(A33)=6,SUMPRODUCT(IFERROR((_xlfn.ISOWEEKNUM($A$2:$A$367)=_xlfn.ISOWEEKNUM($A33))*($K$2:$K$367),0)),"")</f>
        <v/>
      </c>
      <c r="M33" s="34" t="str">
        <f t="array" ref="M33">IF(OR(WEEKDAY($A33,2)=7,WEEKDAY($A33,2)=6),"",IFERROR(INDEX(Tableau1[],MATCH(1,('HEURES DE PRÉSENCE'!A33&gt;=Tableau1[[DATE DEBUT ]])*(Tableau1[DATE
FIN]&gt;='HEURES DE PRÉSENCE'!A33),0),1),""))</f>
        <v/>
      </c>
    </row>
    <row r="34" spans="1:13" ht="16.2" x14ac:dyDescent="0.35">
      <c r="A34" s="42">
        <f t="shared" si="3"/>
        <v>42768</v>
      </c>
      <c r="B34" s="47"/>
      <c r="C34" s="47"/>
      <c r="D34" s="44">
        <f t="shared" ref="D34:D65" si="5">IF(OR(C34="",B34=""),0,C34-B34)/1</f>
        <v>0</v>
      </c>
      <c r="E34" s="47"/>
      <c r="F34" s="47"/>
      <c r="G34" s="44">
        <f t="shared" si="1"/>
        <v>0</v>
      </c>
      <c r="H34" s="45"/>
      <c r="I34" s="40">
        <f t="shared" si="4"/>
        <v>0</v>
      </c>
      <c r="J34" s="13" t="str">
        <f>IFERROR(VLOOKUP(M34,EMPLOI!A:J,5),"")</f>
        <v/>
      </c>
      <c r="K34" s="13" t="str">
        <f t="shared" si="2"/>
        <v/>
      </c>
      <c r="L34" s="34" t="str">
        <f t="array" ref="L34">IF(WEEKDAY(A34)=6,SUMPRODUCT(IFERROR((_xlfn.ISOWEEKNUM($A$2:$A$367)=_xlfn.ISOWEEKNUM($A34))*($K$2:$K$367),0)),"")</f>
        <v/>
      </c>
      <c r="M34" s="34" t="str">
        <f t="array" ref="M34">IF(OR(WEEKDAY($A34,2)=7,WEEKDAY($A34,2)=6),"",IFERROR(INDEX(Tableau1[],MATCH(1,('HEURES DE PRÉSENCE'!A34&gt;=Tableau1[[DATE DEBUT ]])*(Tableau1[DATE
FIN]&gt;='HEURES DE PRÉSENCE'!A34),0),1),""))</f>
        <v/>
      </c>
    </row>
    <row r="35" spans="1:13" ht="16.2" x14ac:dyDescent="0.35">
      <c r="A35" s="42">
        <f t="shared" si="3"/>
        <v>42769</v>
      </c>
      <c r="B35" s="47"/>
      <c r="C35" s="47"/>
      <c r="D35" s="44">
        <f t="shared" si="5"/>
        <v>0</v>
      </c>
      <c r="E35" s="47"/>
      <c r="F35" s="47"/>
      <c r="G35" s="44">
        <f t="shared" si="1"/>
        <v>0</v>
      </c>
      <c r="H35" s="45"/>
      <c r="I35" s="40">
        <f t="shared" si="4"/>
        <v>0</v>
      </c>
      <c r="J35" s="13" t="str">
        <f>IFERROR(VLOOKUP(M35,EMPLOI!A:J,5),"")</f>
        <v/>
      </c>
      <c r="K35" s="13" t="str">
        <f t="shared" si="2"/>
        <v/>
      </c>
      <c r="L35" s="34">
        <f t="array" ref="L35">IF(WEEKDAY(A35)=6,SUMPRODUCT(IFERROR((_xlfn.ISOWEEKNUM($A$2:$A$367)=_xlfn.ISOWEEKNUM($A35))*($K$2:$K$367),0)),"")</f>
        <v>0</v>
      </c>
      <c r="M35" s="34" t="str">
        <f t="array" ref="M35">IF(OR(WEEKDAY($A35,2)=7,WEEKDAY($A35,2)=6),"",IFERROR(INDEX(Tableau1[],MATCH(1,('HEURES DE PRÉSENCE'!A35&gt;=Tableau1[[DATE DEBUT ]])*(Tableau1[DATE
FIN]&gt;='HEURES DE PRÉSENCE'!A35),0),1),""))</f>
        <v/>
      </c>
    </row>
    <row r="36" spans="1:13" ht="16.2" x14ac:dyDescent="0.35">
      <c r="A36" s="42">
        <f t="shared" si="3"/>
        <v>42770</v>
      </c>
      <c r="B36" s="47"/>
      <c r="C36" s="47"/>
      <c r="D36" s="44">
        <f t="shared" si="5"/>
        <v>0</v>
      </c>
      <c r="E36" s="47"/>
      <c r="F36" s="47"/>
      <c r="G36" s="44">
        <f t="shared" si="1"/>
        <v>0</v>
      </c>
      <c r="H36" s="45"/>
      <c r="I36" s="40">
        <f t="shared" si="4"/>
        <v>0</v>
      </c>
      <c r="J36" s="13" t="str">
        <f>IFERROR(VLOOKUP(M36,EMPLOI!A:J,5),"")</f>
        <v/>
      </c>
      <c r="K36" s="13" t="str">
        <f t="shared" si="2"/>
        <v/>
      </c>
      <c r="M36" s="34" t="str">
        <f t="array" ref="M36">IF(OR(WEEKDAY($A36,2)=7,WEEKDAY($A36,2)=6),"",IFERROR(INDEX(Tableau1[],MATCH(1,('HEURES DE PRÉSENCE'!A36&gt;=Tableau1[[DATE DEBUT ]])*(Tableau1[DATE
FIN]&gt;='HEURES DE PRÉSENCE'!A36),0),1),""))</f>
        <v/>
      </c>
    </row>
    <row r="37" spans="1:13" ht="16.2" x14ac:dyDescent="0.35">
      <c r="A37" s="42">
        <f t="shared" si="3"/>
        <v>42771</v>
      </c>
      <c r="B37" s="47"/>
      <c r="C37" s="47"/>
      <c r="D37" s="44">
        <f t="shared" si="5"/>
        <v>0</v>
      </c>
      <c r="E37" s="47"/>
      <c r="F37" s="47"/>
      <c r="G37" s="44">
        <f t="shared" si="1"/>
        <v>0</v>
      </c>
      <c r="H37" s="45"/>
      <c r="I37" s="40">
        <f t="shared" si="4"/>
        <v>0</v>
      </c>
      <c r="J37" s="13" t="str">
        <f>IFERROR(VLOOKUP(M37,EMPLOI!A:J,5),"")</f>
        <v/>
      </c>
      <c r="K37" s="13" t="str">
        <f t="shared" si="2"/>
        <v/>
      </c>
      <c r="M37" s="34" t="str">
        <f t="array" ref="M37">IF(OR(WEEKDAY($A37,2)=7,WEEKDAY($A37,2)=6),"",IFERROR(INDEX(Tableau1[],MATCH(1,('HEURES DE PRÉSENCE'!A37&gt;=Tableau1[[DATE DEBUT ]])*(Tableau1[DATE
FIN]&gt;='HEURES DE PRÉSENCE'!A37),0),1),""))</f>
        <v/>
      </c>
    </row>
    <row r="38" spans="1:13" ht="16.2" x14ac:dyDescent="0.35">
      <c r="A38" s="42">
        <f t="shared" si="3"/>
        <v>42772</v>
      </c>
      <c r="B38" s="47"/>
      <c r="C38" s="47"/>
      <c r="D38" s="44">
        <f t="shared" si="5"/>
        <v>0</v>
      </c>
      <c r="E38" s="47"/>
      <c r="F38" s="47"/>
      <c r="G38" s="44">
        <f t="shared" si="1"/>
        <v>0</v>
      </c>
      <c r="H38" s="45"/>
      <c r="I38" s="40">
        <f t="shared" si="4"/>
        <v>0</v>
      </c>
      <c r="J38" s="13" t="str">
        <f>IFERROR(VLOOKUP(M38,EMPLOI!A:J,5),"")</f>
        <v/>
      </c>
      <c r="K38" s="13" t="str">
        <f t="shared" si="2"/>
        <v/>
      </c>
      <c r="L38" s="34" t="str">
        <f t="array" ref="L38">IF(WEEKDAY(A38)=6,SUMPRODUCT(IFERROR((_xlfn.ISOWEEKNUM($A$2:$A$367)=_xlfn.ISOWEEKNUM($A38))*($K$2:$K$367),0)),"")</f>
        <v/>
      </c>
      <c r="M38" s="34" t="str">
        <f t="array" ref="M38">IF(OR(WEEKDAY($A38,2)=7,WEEKDAY($A38,2)=6),"",IFERROR(INDEX(Tableau1[],MATCH(1,('HEURES DE PRÉSENCE'!A38&gt;=Tableau1[[DATE DEBUT ]])*(Tableau1[DATE
FIN]&gt;='HEURES DE PRÉSENCE'!A38),0),1),""))</f>
        <v/>
      </c>
    </row>
    <row r="39" spans="1:13" ht="16.2" x14ac:dyDescent="0.35">
      <c r="A39" s="42">
        <f t="shared" si="3"/>
        <v>42773</v>
      </c>
      <c r="B39" s="47"/>
      <c r="C39" s="47"/>
      <c r="D39" s="44">
        <f t="shared" si="5"/>
        <v>0</v>
      </c>
      <c r="E39" s="47"/>
      <c r="F39" s="47"/>
      <c r="G39" s="44">
        <f t="shared" si="1"/>
        <v>0</v>
      </c>
      <c r="H39" s="45"/>
      <c r="I39" s="40">
        <f t="shared" si="4"/>
        <v>0</v>
      </c>
      <c r="J39" s="13" t="str">
        <f>IFERROR(VLOOKUP(M39,EMPLOI!A:J,5),"")</f>
        <v/>
      </c>
      <c r="K39" s="13" t="str">
        <f t="shared" si="2"/>
        <v/>
      </c>
      <c r="L39" s="34" t="str">
        <f t="array" ref="L39">IF(WEEKDAY(A39)=6,SUMPRODUCT(IFERROR((_xlfn.ISOWEEKNUM($A$2:$A$367)=_xlfn.ISOWEEKNUM($A39))*($K$2:$K$367),0)),"")</f>
        <v/>
      </c>
      <c r="M39" s="34" t="str">
        <f t="array" ref="M39">IF(OR(WEEKDAY($A39,2)=7,WEEKDAY($A39,2)=6),"",IFERROR(INDEX(Tableau1[],MATCH(1,('HEURES DE PRÉSENCE'!A39&gt;=Tableau1[[DATE DEBUT ]])*(Tableau1[DATE
FIN]&gt;='HEURES DE PRÉSENCE'!A39),0),1),""))</f>
        <v/>
      </c>
    </row>
    <row r="40" spans="1:13" ht="16.2" x14ac:dyDescent="0.35">
      <c r="A40" s="42">
        <f t="shared" si="3"/>
        <v>42774</v>
      </c>
      <c r="B40" s="47"/>
      <c r="C40" s="47"/>
      <c r="D40" s="44">
        <f t="shared" si="5"/>
        <v>0</v>
      </c>
      <c r="E40" s="47"/>
      <c r="F40" s="47"/>
      <c r="G40" s="44">
        <f t="shared" si="1"/>
        <v>0</v>
      </c>
      <c r="H40" s="45"/>
      <c r="I40" s="40">
        <f t="shared" si="4"/>
        <v>0</v>
      </c>
      <c r="J40" s="13" t="str">
        <f>IFERROR(VLOOKUP(M40,EMPLOI!A:J,5),"")</f>
        <v/>
      </c>
      <c r="K40" s="13" t="str">
        <f t="shared" si="2"/>
        <v/>
      </c>
      <c r="L40" s="34" t="str">
        <f t="array" ref="L40">IF(WEEKDAY(A40)=6,SUMPRODUCT(IFERROR((_xlfn.ISOWEEKNUM($A$2:$A$367)=_xlfn.ISOWEEKNUM($A40))*($K$2:$K$367),0)),"")</f>
        <v/>
      </c>
      <c r="M40" s="34" t="str">
        <f t="array" ref="M40">IF(OR(WEEKDAY($A40,2)=7,WEEKDAY($A40,2)=6),"",IFERROR(INDEX(Tableau1[],MATCH(1,('HEURES DE PRÉSENCE'!A40&gt;=Tableau1[[DATE DEBUT ]])*(Tableau1[DATE
FIN]&gt;='HEURES DE PRÉSENCE'!A40),0),1),""))</f>
        <v/>
      </c>
    </row>
    <row r="41" spans="1:13" ht="16.2" x14ac:dyDescent="0.35">
      <c r="A41" s="42">
        <f t="shared" si="3"/>
        <v>42775</v>
      </c>
      <c r="B41" s="47"/>
      <c r="C41" s="47"/>
      <c r="D41" s="44">
        <f t="shared" si="5"/>
        <v>0</v>
      </c>
      <c r="E41" s="47"/>
      <c r="F41" s="47"/>
      <c r="G41" s="44">
        <f t="shared" si="1"/>
        <v>0</v>
      </c>
      <c r="H41" s="45"/>
      <c r="I41" s="40">
        <f t="shared" si="4"/>
        <v>0</v>
      </c>
      <c r="J41" s="13" t="str">
        <f>IFERROR(VLOOKUP(M41,EMPLOI!A:J,5),"")</f>
        <v/>
      </c>
      <c r="K41" s="13" t="str">
        <f t="shared" si="2"/>
        <v/>
      </c>
      <c r="L41" s="34" t="str">
        <f t="array" ref="L41">IF(WEEKDAY(A41)=6,SUMPRODUCT(IFERROR((_xlfn.ISOWEEKNUM($A$2:$A$367)=_xlfn.ISOWEEKNUM($A41))*($K$2:$K$367),0)),"")</f>
        <v/>
      </c>
      <c r="M41" s="34" t="str">
        <f t="array" ref="M41">IF(OR(WEEKDAY($A41,2)=7,WEEKDAY($A41,2)=6),"",IFERROR(INDEX(Tableau1[],MATCH(1,('HEURES DE PRÉSENCE'!A41&gt;=Tableau1[[DATE DEBUT ]])*(Tableau1[DATE
FIN]&gt;='HEURES DE PRÉSENCE'!A41),0),1),""))</f>
        <v/>
      </c>
    </row>
    <row r="42" spans="1:13" ht="16.2" x14ac:dyDescent="0.35">
      <c r="A42" s="42">
        <f t="shared" si="3"/>
        <v>42776</v>
      </c>
      <c r="B42" s="47"/>
      <c r="C42" s="47"/>
      <c r="D42" s="44">
        <f t="shared" si="5"/>
        <v>0</v>
      </c>
      <c r="E42" s="47"/>
      <c r="F42" s="47"/>
      <c r="G42" s="44">
        <f t="shared" si="1"/>
        <v>0</v>
      </c>
      <c r="H42" s="45"/>
      <c r="I42" s="40">
        <f t="shared" si="4"/>
        <v>0</v>
      </c>
      <c r="J42" s="13" t="str">
        <f>IFERROR(VLOOKUP(M42,EMPLOI!A:J,5),"")</f>
        <v/>
      </c>
      <c r="K42" s="13" t="str">
        <f t="shared" si="2"/>
        <v/>
      </c>
      <c r="L42" s="34">
        <f t="array" ref="L42">IF(WEEKDAY(A42)=6,SUMPRODUCT(IFERROR((_xlfn.ISOWEEKNUM($A$2:$A$367)=_xlfn.ISOWEEKNUM($A42))*($K$2:$K$367),0)),"")</f>
        <v>0</v>
      </c>
      <c r="M42" s="34" t="str">
        <f t="array" ref="M42">IF(OR(WEEKDAY($A42,2)=7,WEEKDAY($A42,2)=6),"",IFERROR(INDEX(Tableau1[],MATCH(1,('HEURES DE PRÉSENCE'!A42&gt;=Tableau1[[DATE DEBUT ]])*(Tableau1[DATE
FIN]&gt;='HEURES DE PRÉSENCE'!A42),0),1),""))</f>
        <v/>
      </c>
    </row>
    <row r="43" spans="1:13" ht="16.2" x14ac:dyDescent="0.35">
      <c r="A43" s="42">
        <f t="shared" si="3"/>
        <v>42777</v>
      </c>
      <c r="B43" s="47"/>
      <c r="C43" s="47"/>
      <c r="D43" s="44">
        <f t="shared" si="5"/>
        <v>0</v>
      </c>
      <c r="E43" s="47"/>
      <c r="F43" s="47"/>
      <c r="G43" s="44">
        <f t="shared" si="1"/>
        <v>0</v>
      </c>
      <c r="H43" s="45"/>
      <c r="I43" s="40">
        <f t="shared" si="4"/>
        <v>0</v>
      </c>
      <c r="J43" s="13" t="str">
        <f>IFERROR(VLOOKUP(M43,EMPLOI!A:J,5),"")</f>
        <v/>
      </c>
      <c r="K43" s="13" t="str">
        <f t="shared" si="2"/>
        <v/>
      </c>
      <c r="M43" s="34" t="str">
        <f t="array" ref="M43">IF(OR(WEEKDAY($A43,2)=7,WEEKDAY($A43,2)=6),"",IFERROR(INDEX(Tableau1[],MATCH(1,('HEURES DE PRÉSENCE'!A43&gt;=Tableau1[[DATE DEBUT ]])*(Tableau1[DATE
FIN]&gt;='HEURES DE PRÉSENCE'!A43),0),1),""))</f>
        <v/>
      </c>
    </row>
    <row r="44" spans="1:13" ht="16.2" x14ac:dyDescent="0.35">
      <c r="A44" s="42">
        <f t="shared" si="3"/>
        <v>42778</v>
      </c>
      <c r="B44" s="47"/>
      <c r="C44" s="47"/>
      <c r="D44" s="44">
        <f t="shared" si="5"/>
        <v>0</v>
      </c>
      <c r="E44" s="47"/>
      <c r="F44" s="47"/>
      <c r="G44" s="44">
        <f t="shared" si="1"/>
        <v>0</v>
      </c>
      <c r="H44" s="45"/>
      <c r="I44" s="40">
        <f t="shared" si="4"/>
        <v>0</v>
      </c>
      <c r="J44" s="13" t="str">
        <f>IFERROR(VLOOKUP(M44,EMPLOI!A:J,5),"")</f>
        <v/>
      </c>
      <c r="K44" s="13" t="str">
        <f t="shared" si="2"/>
        <v/>
      </c>
      <c r="M44" s="34" t="str">
        <f t="array" ref="M44">IF(OR(WEEKDAY($A44,2)=7,WEEKDAY($A44,2)=6),"",IFERROR(INDEX(Tableau1[],MATCH(1,('HEURES DE PRÉSENCE'!A44&gt;=Tableau1[[DATE DEBUT ]])*(Tableau1[DATE
FIN]&gt;='HEURES DE PRÉSENCE'!A44),0),1),""))</f>
        <v/>
      </c>
    </row>
    <row r="45" spans="1:13" ht="16.2" x14ac:dyDescent="0.35">
      <c r="A45" s="42">
        <f t="shared" si="3"/>
        <v>42779</v>
      </c>
      <c r="B45" s="47"/>
      <c r="C45" s="47"/>
      <c r="D45" s="44">
        <f t="shared" si="5"/>
        <v>0</v>
      </c>
      <c r="E45" s="47"/>
      <c r="F45" s="47"/>
      <c r="G45" s="44">
        <f t="shared" si="1"/>
        <v>0</v>
      </c>
      <c r="H45" s="45"/>
      <c r="I45" s="40">
        <f t="shared" si="4"/>
        <v>0</v>
      </c>
      <c r="J45" s="13" t="str">
        <f>IFERROR(VLOOKUP(M45,EMPLOI!A:J,5),"")</f>
        <v/>
      </c>
      <c r="K45" s="13" t="str">
        <f t="shared" si="2"/>
        <v/>
      </c>
      <c r="L45" s="34" t="str">
        <f t="array" ref="L45">IF(WEEKDAY(A45)=6,SUMPRODUCT(IFERROR((_xlfn.ISOWEEKNUM($A$2:$A$367)=_xlfn.ISOWEEKNUM($A45))*($K$2:$K$367),0)),"")</f>
        <v/>
      </c>
      <c r="M45" s="34" t="str">
        <f t="array" ref="M45">IF(OR(WEEKDAY($A45,2)=7,WEEKDAY($A45,2)=6),"",IFERROR(INDEX(Tableau1[],MATCH(1,('HEURES DE PRÉSENCE'!A45&gt;=Tableau1[[DATE DEBUT ]])*(Tableau1[DATE
FIN]&gt;='HEURES DE PRÉSENCE'!A45),0),1),""))</f>
        <v/>
      </c>
    </row>
    <row r="46" spans="1:13" ht="16.2" x14ac:dyDescent="0.35">
      <c r="A46" s="42">
        <f t="shared" si="3"/>
        <v>42780</v>
      </c>
      <c r="B46" s="47"/>
      <c r="C46" s="47"/>
      <c r="D46" s="44">
        <f t="shared" si="5"/>
        <v>0</v>
      </c>
      <c r="E46" s="47"/>
      <c r="F46" s="47"/>
      <c r="G46" s="44">
        <f t="shared" si="1"/>
        <v>0</v>
      </c>
      <c r="H46" s="45"/>
      <c r="I46" s="40">
        <f t="shared" si="4"/>
        <v>0</v>
      </c>
      <c r="J46" s="13" t="str">
        <f>IFERROR(VLOOKUP(M46,EMPLOI!A:J,5),"")</f>
        <v/>
      </c>
      <c r="K46" s="13" t="str">
        <f t="shared" si="2"/>
        <v/>
      </c>
      <c r="L46" s="34" t="str">
        <f t="array" ref="L46">IF(WEEKDAY(A46)=6,SUMPRODUCT(IFERROR((_xlfn.ISOWEEKNUM($A$2:$A$367)=_xlfn.ISOWEEKNUM($A46))*($K$2:$K$367),0)),"")</f>
        <v/>
      </c>
      <c r="M46" s="34" t="str">
        <f t="array" ref="M46">IF(OR(WEEKDAY($A46,2)=7,WEEKDAY($A46,2)=6),"",IFERROR(INDEX(Tableau1[],MATCH(1,('HEURES DE PRÉSENCE'!A46&gt;=Tableau1[[DATE DEBUT ]])*(Tableau1[DATE
FIN]&gt;='HEURES DE PRÉSENCE'!A46),0),1),""))</f>
        <v/>
      </c>
    </row>
    <row r="47" spans="1:13" ht="16.2" x14ac:dyDescent="0.35">
      <c r="A47" s="42">
        <f t="shared" si="3"/>
        <v>42781</v>
      </c>
      <c r="B47" s="47"/>
      <c r="C47" s="47"/>
      <c r="D47" s="44">
        <f t="shared" si="5"/>
        <v>0</v>
      </c>
      <c r="E47" s="47"/>
      <c r="F47" s="47"/>
      <c r="G47" s="44">
        <f t="shared" si="1"/>
        <v>0</v>
      </c>
      <c r="H47" s="45"/>
      <c r="I47" s="40">
        <f t="shared" si="4"/>
        <v>0</v>
      </c>
      <c r="J47" s="13" t="str">
        <f>IFERROR(VLOOKUP(M47,EMPLOI!A:J,5),"")</f>
        <v/>
      </c>
      <c r="K47" s="13" t="str">
        <f t="shared" si="2"/>
        <v/>
      </c>
      <c r="L47" s="34" t="str">
        <f t="array" ref="L47">IF(WEEKDAY(A47)=6,SUMPRODUCT(IFERROR((_xlfn.ISOWEEKNUM($A$2:$A$367)=_xlfn.ISOWEEKNUM($A47))*($K$2:$K$367),0)),"")</f>
        <v/>
      </c>
      <c r="M47" s="34" t="str">
        <f t="array" ref="M47">IF(OR(WEEKDAY($A47,2)=7,WEEKDAY($A47,2)=6),"",IFERROR(INDEX(Tableau1[],MATCH(1,('HEURES DE PRÉSENCE'!A47&gt;=Tableau1[[DATE DEBUT ]])*(Tableau1[DATE
FIN]&gt;='HEURES DE PRÉSENCE'!A47),0),1),""))</f>
        <v/>
      </c>
    </row>
    <row r="48" spans="1:13" ht="16.2" x14ac:dyDescent="0.35">
      <c r="A48" s="42">
        <f t="shared" si="3"/>
        <v>42782</v>
      </c>
      <c r="B48" s="47"/>
      <c r="C48" s="47"/>
      <c r="D48" s="44">
        <f t="shared" si="5"/>
        <v>0</v>
      </c>
      <c r="E48" s="47"/>
      <c r="F48" s="47"/>
      <c r="G48" s="44">
        <f t="shared" si="1"/>
        <v>0</v>
      </c>
      <c r="H48" s="45"/>
      <c r="I48" s="40">
        <f t="shared" si="4"/>
        <v>0</v>
      </c>
      <c r="J48" s="13" t="str">
        <f>IFERROR(VLOOKUP(M48,EMPLOI!A:J,5),"")</f>
        <v/>
      </c>
      <c r="K48" s="13" t="str">
        <f t="shared" si="2"/>
        <v/>
      </c>
      <c r="L48" s="34" t="str">
        <f t="array" ref="L48">IF(WEEKDAY(A48)=6,SUMPRODUCT(IFERROR((_xlfn.ISOWEEKNUM($A$2:$A$367)=_xlfn.ISOWEEKNUM($A48))*($K$2:$K$367),0)),"")</f>
        <v/>
      </c>
      <c r="M48" s="34" t="str">
        <f t="array" ref="M48">IF(OR(WEEKDAY($A48,2)=7,WEEKDAY($A48,2)=6),"",IFERROR(INDEX(Tableau1[],MATCH(1,('HEURES DE PRÉSENCE'!A48&gt;=Tableau1[[DATE DEBUT ]])*(Tableau1[DATE
FIN]&gt;='HEURES DE PRÉSENCE'!A48),0),1),""))</f>
        <v/>
      </c>
    </row>
    <row r="49" spans="1:13" ht="16.2" x14ac:dyDescent="0.35">
      <c r="A49" s="42">
        <f t="shared" si="3"/>
        <v>42783</v>
      </c>
      <c r="B49" s="47"/>
      <c r="C49" s="47"/>
      <c r="D49" s="44">
        <f t="shared" si="5"/>
        <v>0</v>
      </c>
      <c r="E49" s="47"/>
      <c r="F49" s="47"/>
      <c r="G49" s="44">
        <f t="shared" si="1"/>
        <v>0</v>
      </c>
      <c r="H49" s="45"/>
      <c r="I49" s="40">
        <f t="shared" si="4"/>
        <v>0</v>
      </c>
      <c r="J49" s="13" t="str">
        <f>IFERROR(VLOOKUP(M49,EMPLOI!A:J,5),"")</f>
        <v/>
      </c>
      <c r="K49" s="13" t="str">
        <f t="shared" si="2"/>
        <v/>
      </c>
      <c r="L49" s="34">
        <f t="array" ref="L49">IF(WEEKDAY(A49)=6,SUMPRODUCT(IFERROR((_xlfn.ISOWEEKNUM($A$2:$A$367)=_xlfn.ISOWEEKNUM($A49))*($K$2:$K$367),0)),"")</f>
        <v>0</v>
      </c>
      <c r="M49" s="34" t="str">
        <f t="array" ref="M49">IF(OR(WEEKDAY($A49,2)=7,WEEKDAY($A49,2)=6),"",IFERROR(INDEX(Tableau1[],MATCH(1,('HEURES DE PRÉSENCE'!A49&gt;=Tableau1[[DATE DEBUT ]])*(Tableau1[DATE
FIN]&gt;='HEURES DE PRÉSENCE'!A49),0),1),""))</f>
        <v/>
      </c>
    </row>
    <row r="50" spans="1:13" ht="16.2" x14ac:dyDescent="0.35">
      <c r="A50" s="42">
        <f t="shared" si="3"/>
        <v>42784</v>
      </c>
      <c r="B50" s="47"/>
      <c r="C50" s="47"/>
      <c r="D50" s="44">
        <f t="shared" si="5"/>
        <v>0</v>
      </c>
      <c r="E50" s="47"/>
      <c r="F50" s="47"/>
      <c r="G50" s="44">
        <f t="shared" si="1"/>
        <v>0</v>
      </c>
      <c r="H50" s="45"/>
      <c r="I50" s="40">
        <f t="shared" si="4"/>
        <v>0</v>
      </c>
      <c r="J50" s="13" t="str">
        <f>IFERROR(VLOOKUP(M50,EMPLOI!A:J,5),"")</f>
        <v/>
      </c>
      <c r="K50" s="13" t="str">
        <f t="shared" si="2"/>
        <v/>
      </c>
      <c r="M50" s="34" t="str">
        <f t="array" ref="M50">IF(OR(WEEKDAY($A50,2)=7,WEEKDAY($A50,2)=6),"",IFERROR(INDEX(Tableau1[],MATCH(1,('HEURES DE PRÉSENCE'!A50&gt;=Tableau1[[DATE DEBUT ]])*(Tableau1[DATE
FIN]&gt;='HEURES DE PRÉSENCE'!A50),0),1),""))</f>
        <v/>
      </c>
    </row>
    <row r="51" spans="1:13" ht="16.2" x14ac:dyDescent="0.35">
      <c r="A51" s="42">
        <f t="shared" si="3"/>
        <v>42785</v>
      </c>
      <c r="B51" s="47"/>
      <c r="C51" s="47"/>
      <c r="D51" s="44">
        <f t="shared" si="5"/>
        <v>0</v>
      </c>
      <c r="E51" s="47"/>
      <c r="F51" s="47"/>
      <c r="G51" s="44">
        <f t="shared" si="1"/>
        <v>0</v>
      </c>
      <c r="H51" s="45"/>
      <c r="I51" s="40">
        <f t="shared" si="4"/>
        <v>0</v>
      </c>
      <c r="J51" s="13" t="str">
        <f>IFERROR(VLOOKUP(M51,EMPLOI!A:J,5),"")</f>
        <v/>
      </c>
      <c r="K51" s="13" t="str">
        <f t="shared" si="2"/>
        <v/>
      </c>
      <c r="M51" s="34" t="str">
        <f t="array" ref="M51">IF(OR(WEEKDAY($A51,2)=7,WEEKDAY($A51,2)=6),"",IFERROR(INDEX(Tableau1[],MATCH(1,('HEURES DE PRÉSENCE'!A51&gt;=Tableau1[[DATE DEBUT ]])*(Tableau1[DATE
FIN]&gt;='HEURES DE PRÉSENCE'!A51),0),1),""))</f>
        <v/>
      </c>
    </row>
    <row r="52" spans="1:13" ht="16.2" x14ac:dyDescent="0.35">
      <c r="A52" s="42">
        <f t="shared" si="3"/>
        <v>42786</v>
      </c>
      <c r="B52" s="47"/>
      <c r="C52" s="47"/>
      <c r="D52" s="44">
        <f t="shared" si="5"/>
        <v>0</v>
      </c>
      <c r="E52" s="47"/>
      <c r="F52" s="47"/>
      <c r="G52" s="44">
        <f t="shared" si="1"/>
        <v>0</v>
      </c>
      <c r="H52" s="45"/>
      <c r="I52" s="40">
        <f t="shared" si="4"/>
        <v>0</v>
      </c>
      <c r="J52" s="13" t="str">
        <f>IFERROR(VLOOKUP(M52,EMPLOI!A:J,5),"")</f>
        <v/>
      </c>
      <c r="K52" s="13" t="str">
        <f t="shared" si="2"/>
        <v/>
      </c>
      <c r="L52" s="34" t="str">
        <f t="array" ref="L52">IF(WEEKDAY(A52)=6,SUMPRODUCT(IFERROR((_xlfn.ISOWEEKNUM($A$2:$A$367)=_xlfn.ISOWEEKNUM($A52))*($K$2:$K$367),0)),"")</f>
        <v/>
      </c>
      <c r="M52" s="34" t="str">
        <f t="array" ref="M52">IF(OR(WEEKDAY($A52,2)=7,WEEKDAY($A52,2)=6),"",IFERROR(INDEX(Tableau1[],MATCH(1,('HEURES DE PRÉSENCE'!A52&gt;=Tableau1[[DATE DEBUT ]])*(Tableau1[DATE
FIN]&gt;='HEURES DE PRÉSENCE'!A52),0),1),""))</f>
        <v/>
      </c>
    </row>
    <row r="53" spans="1:13" ht="16.2" x14ac:dyDescent="0.35">
      <c r="A53" s="42">
        <f t="shared" si="3"/>
        <v>42787</v>
      </c>
      <c r="B53" s="47"/>
      <c r="C53" s="47"/>
      <c r="D53" s="44">
        <f t="shared" si="5"/>
        <v>0</v>
      </c>
      <c r="E53" s="47"/>
      <c r="F53" s="47"/>
      <c r="G53" s="44">
        <f t="shared" si="1"/>
        <v>0</v>
      </c>
      <c r="H53" s="45"/>
      <c r="I53" s="40">
        <f t="shared" si="4"/>
        <v>0</v>
      </c>
      <c r="J53" s="13" t="str">
        <f>IFERROR(VLOOKUP(M53,EMPLOI!A:J,5),"")</f>
        <v/>
      </c>
      <c r="K53" s="13" t="str">
        <f t="shared" si="2"/>
        <v/>
      </c>
      <c r="L53" s="34" t="str">
        <f t="array" ref="L53">IF(WEEKDAY(A53)=6,SUMPRODUCT(IFERROR((_xlfn.ISOWEEKNUM($A$2:$A$367)=_xlfn.ISOWEEKNUM($A53))*($K$2:$K$367),0)),"")</f>
        <v/>
      </c>
      <c r="M53" s="34" t="str">
        <f t="array" ref="M53">IF(OR(WEEKDAY($A53,2)=7,WEEKDAY($A53,2)=6),"",IFERROR(INDEX(Tableau1[],MATCH(1,('HEURES DE PRÉSENCE'!A53&gt;=Tableau1[[DATE DEBUT ]])*(Tableau1[DATE
FIN]&gt;='HEURES DE PRÉSENCE'!A53),0),1),""))</f>
        <v/>
      </c>
    </row>
    <row r="54" spans="1:13" ht="16.2" x14ac:dyDescent="0.35">
      <c r="A54" s="42">
        <f t="shared" si="3"/>
        <v>42788</v>
      </c>
      <c r="B54" s="47"/>
      <c r="C54" s="47"/>
      <c r="D54" s="44">
        <f t="shared" si="5"/>
        <v>0</v>
      </c>
      <c r="E54" s="47"/>
      <c r="F54" s="47"/>
      <c r="G54" s="44">
        <f t="shared" si="1"/>
        <v>0</v>
      </c>
      <c r="H54" s="45"/>
      <c r="I54" s="40">
        <f t="shared" si="4"/>
        <v>0</v>
      </c>
      <c r="J54" s="13" t="str">
        <f>IFERROR(VLOOKUP(M54,EMPLOI!A:J,5),"")</f>
        <v/>
      </c>
      <c r="K54" s="13" t="str">
        <f t="shared" si="2"/>
        <v/>
      </c>
      <c r="L54" s="34" t="str">
        <f t="array" ref="L54">IF(WEEKDAY(A54)=6,SUMPRODUCT(IFERROR((_xlfn.ISOWEEKNUM($A$2:$A$367)=_xlfn.ISOWEEKNUM($A54))*($K$2:$K$367),0)),"")</f>
        <v/>
      </c>
      <c r="M54" s="34" t="str">
        <f t="array" ref="M54">IF(OR(WEEKDAY($A54,2)=7,WEEKDAY($A54,2)=6),"",IFERROR(INDEX(Tableau1[],MATCH(1,('HEURES DE PRÉSENCE'!A54&gt;=Tableau1[[DATE DEBUT ]])*(Tableau1[DATE
FIN]&gt;='HEURES DE PRÉSENCE'!A54),0),1),""))</f>
        <v/>
      </c>
    </row>
    <row r="55" spans="1:13" ht="16.2" x14ac:dyDescent="0.35">
      <c r="A55" s="42">
        <f t="shared" si="3"/>
        <v>42789</v>
      </c>
      <c r="B55" s="47"/>
      <c r="C55" s="47"/>
      <c r="D55" s="44">
        <f t="shared" si="5"/>
        <v>0</v>
      </c>
      <c r="E55" s="47"/>
      <c r="F55" s="47"/>
      <c r="G55" s="44">
        <f t="shared" si="1"/>
        <v>0</v>
      </c>
      <c r="H55" s="45"/>
      <c r="I55" s="40">
        <f t="shared" si="4"/>
        <v>0</v>
      </c>
      <c r="J55" s="13" t="str">
        <f>IFERROR(VLOOKUP(M55,EMPLOI!A:J,5),"")</f>
        <v/>
      </c>
      <c r="K55" s="13" t="str">
        <f t="shared" si="2"/>
        <v/>
      </c>
      <c r="L55" s="34" t="str">
        <f t="array" ref="L55">IF(WEEKDAY(A55)=6,SUMPRODUCT(IFERROR((_xlfn.ISOWEEKNUM($A$2:$A$367)=_xlfn.ISOWEEKNUM($A55))*($K$2:$K$367),0)),"")</f>
        <v/>
      </c>
      <c r="M55" s="34" t="str">
        <f t="array" ref="M55">IF(OR(WEEKDAY($A55,2)=7,WEEKDAY($A55,2)=6),"",IFERROR(INDEX(Tableau1[],MATCH(1,('HEURES DE PRÉSENCE'!A55&gt;=Tableau1[[DATE DEBUT ]])*(Tableau1[DATE
FIN]&gt;='HEURES DE PRÉSENCE'!A55),0),1),""))</f>
        <v/>
      </c>
    </row>
    <row r="56" spans="1:13" ht="16.2" x14ac:dyDescent="0.35">
      <c r="A56" s="42">
        <f t="shared" si="3"/>
        <v>42790</v>
      </c>
      <c r="B56" s="47"/>
      <c r="C56" s="47"/>
      <c r="D56" s="44">
        <f t="shared" si="5"/>
        <v>0</v>
      </c>
      <c r="E56" s="47"/>
      <c r="F56" s="47"/>
      <c r="G56" s="44">
        <f t="shared" si="1"/>
        <v>0</v>
      </c>
      <c r="H56" s="45"/>
      <c r="I56" s="40">
        <f t="shared" si="4"/>
        <v>0</v>
      </c>
      <c r="J56" s="13" t="str">
        <f>IFERROR(VLOOKUP(M56,EMPLOI!A:J,5),"")</f>
        <v/>
      </c>
      <c r="K56" s="13" t="str">
        <f t="shared" si="2"/>
        <v/>
      </c>
      <c r="L56" s="34">
        <f t="array" ref="L56">IF(WEEKDAY(A56)=6,SUMPRODUCT(IFERROR((_xlfn.ISOWEEKNUM($A$2:$A$367)=_xlfn.ISOWEEKNUM($A56))*($K$2:$K$367),0)),"")</f>
        <v>0</v>
      </c>
      <c r="M56" s="34" t="str">
        <f t="array" ref="M56">IF(OR(WEEKDAY($A56,2)=7,WEEKDAY($A56,2)=6),"",IFERROR(INDEX(Tableau1[],MATCH(1,('HEURES DE PRÉSENCE'!A56&gt;=Tableau1[[DATE DEBUT ]])*(Tableau1[DATE
FIN]&gt;='HEURES DE PRÉSENCE'!A56),0),1),""))</f>
        <v/>
      </c>
    </row>
    <row r="57" spans="1:13" ht="16.2" x14ac:dyDescent="0.35">
      <c r="A57" s="42">
        <f t="shared" si="3"/>
        <v>42791</v>
      </c>
      <c r="B57" s="47"/>
      <c r="C57" s="47"/>
      <c r="D57" s="44">
        <f t="shared" si="5"/>
        <v>0</v>
      </c>
      <c r="E57" s="47"/>
      <c r="F57" s="47"/>
      <c r="G57" s="44">
        <f t="shared" si="1"/>
        <v>0</v>
      </c>
      <c r="H57" s="45"/>
      <c r="I57" s="40">
        <f t="shared" si="4"/>
        <v>0</v>
      </c>
      <c r="J57" s="13" t="str">
        <f>IFERROR(VLOOKUP(M57,EMPLOI!A:J,5),"")</f>
        <v/>
      </c>
      <c r="K57" s="13" t="str">
        <f t="shared" si="2"/>
        <v/>
      </c>
      <c r="M57" s="34" t="str">
        <f t="array" ref="M57">IF(OR(WEEKDAY($A57,2)=7,WEEKDAY($A57,2)=6),"",IFERROR(INDEX(Tableau1[],MATCH(1,('HEURES DE PRÉSENCE'!A57&gt;=Tableau1[[DATE DEBUT ]])*(Tableau1[DATE
FIN]&gt;='HEURES DE PRÉSENCE'!A57),0),1),""))</f>
        <v/>
      </c>
    </row>
    <row r="58" spans="1:13" ht="16.2" x14ac:dyDescent="0.35">
      <c r="A58" s="42">
        <f t="shared" si="3"/>
        <v>42792</v>
      </c>
      <c r="B58" s="47"/>
      <c r="C58" s="47"/>
      <c r="D58" s="44">
        <f t="shared" si="5"/>
        <v>0</v>
      </c>
      <c r="E58" s="47"/>
      <c r="F58" s="47"/>
      <c r="G58" s="44">
        <f t="shared" si="1"/>
        <v>0</v>
      </c>
      <c r="H58" s="45"/>
      <c r="I58" s="40">
        <f t="shared" si="4"/>
        <v>0</v>
      </c>
      <c r="J58" s="13" t="str">
        <f>IFERROR(VLOOKUP(M58,EMPLOI!A:J,5),"")</f>
        <v/>
      </c>
      <c r="K58" s="13" t="str">
        <f t="shared" si="2"/>
        <v/>
      </c>
      <c r="M58" s="34" t="str">
        <f t="array" ref="M58">IF(OR(WEEKDAY($A58,2)=7,WEEKDAY($A58,2)=6),"",IFERROR(INDEX(Tableau1[],MATCH(1,('HEURES DE PRÉSENCE'!A58&gt;=Tableau1[[DATE DEBUT ]])*(Tableau1[DATE
FIN]&gt;='HEURES DE PRÉSENCE'!A58),0),1),""))</f>
        <v/>
      </c>
    </row>
    <row r="59" spans="1:13" ht="16.2" x14ac:dyDescent="0.35">
      <c r="A59" s="42">
        <f t="shared" si="3"/>
        <v>42793</v>
      </c>
      <c r="B59" s="47"/>
      <c r="C59" s="47"/>
      <c r="D59" s="44">
        <f t="shared" si="5"/>
        <v>0</v>
      </c>
      <c r="E59" s="47"/>
      <c r="F59" s="47"/>
      <c r="G59" s="44">
        <f t="shared" si="1"/>
        <v>0</v>
      </c>
      <c r="H59" s="45"/>
      <c r="I59" s="40">
        <f t="shared" si="4"/>
        <v>0</v>
      </c>
      <c r="J59" s="13" t="str">
        <f>IFERROR(VLOOKUP(M59,EMPLOI!A:J,5),"")</f>
        <v/>
      </c>
      <c r="K59" s="13" t="str">
        <f t="shared" si="2"/>
        <v/>
      </c>
      <c r="L59" s="34" t="str">
        <f t="array" ref="L59">IF(WEEKDAY(A59)=6,SUMPRODUCT(IFERROR((_xlfn.ISOWEEKNUM($A$2:$A$367)=_xlfn.ISOWEEKNUM($A59))*($K$2:$K$367),0)),"")</f>
        <v/>
      </c>
      <c r="M59" s="34" t="str">
        <f t="array" ref="M59">IF(OR(WEEKDAY($A59,2)=7,WEEKDAY($A59,2)=6),"",IFERROR(INDEX(Tableau1[],MATCH(1,('HEURES DE PRÉSENCE'!A59&gt;=Tableau1[[DATE DEBUT ]])*(Tableau1[DATE
FIN]&gt;='HEURES DE PRÉSENCE'!A59),0),1),""))</f>
        <v/>
      </c>
    </row>
    <row r="60" spans="1:13" ht="16.2" x14ac:dyDescent="0.35">
      <c r="A60" s="42">
        <f t="shared" si="3"/>
        <v>42794</v>
      </c>
      <c r="B60" s="46"/>
      <c r="C60" s="46"/>
      <c r="D60" s="44">
        <f t="shared" si="5"/>
        <v>0</v>
      </c>
      <c r="E60" s="47"/>
      <c r="F60" s="47"/>
      <c r="G60" s="44">
        <f t="shared" si="1"/>
        <v>0</v>
      </c>
      <c r="H60" s="45"/>
      <c r="I60" s="40">
        <f t="shared" si="4"/>
        <v>0</v>
      </c>
      <c r="J60" s="13" t="str">
        <f>IFERROR(VLOOKUP(M60,EMPLOI!A:J,5),"")</f>
        <v/>
      </c>
      <c r="K60" s="13" t="str">
        <f t="shared" si="2"/>
        <v/>
      </c>
      <c r="L60" s="34" t="str">
        <f t="array" ref="L60">IF(WEEKDAY(A60)=6,SUMPRODUCT(IFERROR((_xlfn.ISOWEEKNUM($A$2:$A$367)=_xlfn.ISOWEEKNUM($A60))*($K$2:$K$367),0)),"")</f>
        <v/>
      </c>
      <c r="M60" s="34" t="str">
        <f t="array" ref="M60">IF(OR(WEEKDAY($A60,2)=7,WEEKDAY($A60,2)=6),"",IFERROR(INDEX(Tableau1[],MATCH(1,('HEURES DE PRÉSENCE'!A60&gt;=Tableau1[[DATE DEBUT ]])*(Tableau1[DATE
FIN]&gt;='HEURES DE PRÉSENCE'!A60),0),1),""))</f>
        <v/>
      </c>
    </row>
    <row r="61" spans="1:13" ht="16.2" x14ac:dyDescent="0.35">
      <c r="A61" s="42">
        <f t="shared" si="3"/>
        <v>42795</v>
      </c>
      <c r="B61" s="46"/>
      <c r="C61" s="46"/>
      <c r="D61" s="44">
        <f t="shared" si="5"/>
        <v>0</v>
      </c>
      <c r="E61" s="47"/>
      <c r="F61" s="47"/>
      <c r="G61" s="44">
        <f t="shared" si="1"/>
        <v>0</v>
      </c>
      <c r="H61" s="45"/>
      <c r="I61" s="40">
        <f t="shared" si="4"/>
        <v>0</v>
      </c>
      <c r="J61" s="13" t="str">
        <f>IFERROR(VLOOKUP(M61,EMPLOI!A:J,5),"")</f>
        <v/>
      </c>
      <c r="K61" s="13" t="str">
        <f t="shared" si="2"/>
        <v/>
      </c>
      <c r="L61" s="34" t="str">
        <f t="array" ref="L61">IF(WEEKDAY(A61)=6,SUMPRODUCT(IFERROR((_xlfn.ISOWEEKNUM($A$2:$A$367)=_xlfn.ISOWEEKNUM($A61))*($K$2:$K$367),0)),"")</f>
        <v/>
      </c>
      <c r="M61" s="34" t="str">
        <f t="array" ref="M61">IF(OR(WEEKDAY($A61,2)=7,WEEKDAY($A61,2)=6),"",IFERROR(INDEX(Tableau1[],MATCH(1,('HEURES DE PRÉSENCE'!A61&gt;=Tableau1[[DATE DEBUT ]])*(Tableau1[DATE
FIN]&gt;='HEURES DE PRÉSENCE'!A61),0),1),""))</f>
        <v/>
      </c>
    </row>
    <row r="62" spans="1:13" ht="16.2" x14ac:dyDescent="0.35">
      <c r="A62" s="42">
        <f t="shared" si="3"/>
        <v>42796</v>
      </c>
      <c r="B62" s="46"/>
      <c r="C62" s="46"/>
      <c r="D62" s="44">
        <f t="shared" si="5"/>
        <v>0</v>
      </c>
      <c r="E62" s="47"/>
      <c r="F62" s="47"/>
      <c r="G62" s="44">
        <f t="shared" si="1"/>
        <v>0</v>
      </c>
      <c r="H62" s="45"/>
      <c r="I62" s="40">
        <f t="shared" si="4"/>
        <v>0</v>
      </c>
      <c r="J62" s="13" t="str">
        <f>IFERROR(VLOOKUP(M62,EMPLOI!A:J,5),"")</f>
        <v/>
      </c>
      <c r="K62" s="13" t="str">
        <f t="shared" si="2"/>
        <v/>
      </c>
      <c r="L62" s="34" t="str">
        <f t="array" ref="L62">IF(WEEKDAY(A62)=6,SUMPRODUCT(IFERROR((_xlfn.ISOWEEKNUM($A$2:$A$367)=_xlfn.ISOWEEKNUM($A62))*($K$2:$K$367),0)),"")</f>
        <v/>
      </c>
      <c r="M62" s="34" t="str">
        <f t="array" ref="M62">IF(OR(WEEKDAY($A62,2)=7,WEEKDAY($A62,2)=6),"",IFERROR(INDEX(Tableau1[],MATCH(1,('HEURES DE PRÉSENCE'!A62&gt;=Tableau1[[DATE DEBUT ]])*(Tableau1[DATE
FIN]&gt;='HEURES DE PRÉSENCE'!A62),0),1),""))</f>
        <v/>
      </c>
    </row>
    <row r="63" spans="1:13" ht="16.2" x14ac:dyDescent="0.35">
      <c r="A63" s="42">
        <f t="shared" si="3"/>
        <v>42797</v>
      </c>
      <c r="B63" s="46"/>
      <c r="C63" s="46"/>
      <c r="D63" s="44">
        <f t="shared" si="5"/>
        <v>0</v>
      </c>
      <c r="E63" s="47"/>
      <c r="F63" s="47"/>
      <c r="G63" s="44">
        <f t="shared" si="1"/>
        <v>0</v>
      </c>
      <c r="H63" s="45"/>
      <c r="I63" s="40">
        <f t="shared" si="4"/>
        <v>0</v>
      </c>
      <c r="J63" s="13" t="str">
        <f>IFERROR(VLOOKUP(M63,EMPLOI!A:J,5),"")</f>
        <v/>
      </c>
      <c r="K63" s="13" t="str">
        <f t="shared" si="2"/>
        <v/>
      </c>
      <c r="L63" s="34">
        <f t="array" ref="L63">IF(WEEKDAY(A63)=6,SUMPRODUCT(IFERROR((_xlfn.ISOWEEKNUM($A$2:$A$367)=_xlfn.ISOWEEKNUM($A63))*($K$2:$K$367),0)),"")</f>
        <v>0</v>
      </c>
      <c r="M63" s="34" t="str">
        <f t="array" ref="M63">IF(OR(WEEKDAY($A63,2)=7,WEEKDAY($A63,2)=6),"",IFERROR(INDEX(Tableau1[],MATCH(1,('HEURES DE PRÉSENCE'!A63&gt;=Tableau1[[DATE DEBUT ]])*(Tableau1[DATE
FIN]&gt;='HEURES DE PRÉSENCE'!A63),0),1),""))</f>
        <v/>
      </c>
    </row>
    <row r="64" spans="1:13" ht="16.2" x14ac:dyDescent="0.35">
      <c r="A64" s="42">
        <f t="shared" si="3"/>
        <v>42798</v>
      </c>
      <c r="B64" s="47"/>
      <c r="C64" s="47"/>
      <c r="D64" s="44">
        <f t="shared" si="5"/>
        <v>0</v>
      </c>
      <c r="E64" s="47"/>
      <c r="F64" s="47"/>
      <c r="G64" s="44">
        <f t="shared" si="1"/>
        <v>0</v>
      </c>
      <c r="H64" s="45"/>
      <c r="I64" s="40">
        <f t="shared" si="4"/>
        <v>0</v>
      </c>
      <c r="J64" s="13" t="str">
        <f>IFERROR(VLOOKUP(M64,EMPLOI!A:J,5),"")</f>
        <v/>
      </c>
      <c r="K64" s="13" t="str">
        <f t="shared" si="2"/>
        <v/>
      </c>
      <c r="M64" s="34" t="str">
        <f t="array" ref="M64">IF(OR(WEEKDAY($A64,2)=7,WEEKDAY($A64,2)=6),"",IFERROR(INDEX(Tableau1[],MATCH(1,('HEURES DE PRÉSENCE'!A64&gt;=Tableau1[[DATE DEBUT ]])*(Tableau1[DATE
FIN]&gt;='HEURES DE PRÉSENCE'!A64),0),1),""))</f>
        <v/>
      </c>
    </row>
    <row r="65" spans="1:13" ht="16.2" x14ac:dyDescent="0.35">
      <c r="A65" s="42">
        <f t="shared" si="3"/>
        <v>42799</v>
      </c>
      <c r="B65" s="47"/>
      <c r="C65" s="47"/>
      <c r="D65" s="44">
        <f t="shared" si="5"/>
        <v>0</v>
      </c>
      <c r="E65" s="47"/>
      <c r="F65" s="47"/>
      <c r="G65" s="44">
        <f t="shared" si="1"/>
        <v>0</v>
      </c>
      <c r="H65" s="45"/>
      <c r="I65" s="40">
        <f t="shared" si="4"/>
        <v>0</v>
      </c>
      <c r="J65" s="13" t="str">
        <f>IFERROR(VLOOKUP(M65,EMPLOI!A:J,5),"")</f>
        <v/>
      </c>
      <c r="K65" s="13" t="str">
        <f t="shared" si="2"/>
        <v/>
      </c>
      <c r="M65" s="34" t="str">
        <f t="array" ref="M65">IF(OR(WEEKDAY($A65,2)=7,WEEKDAY($A65,2)=6),"",IFERROR(INDEX(Tableau1[],MATCH(1,('HEURES DE PRÉSENCE'!A65&gt;=Tableau1[[DATE DEBUT ]])*(Tableau1[DATE
FIN]&gt;='HEURES DE PRÉSENCE'!A65),0),1),""))</f>
        <v/>
      </c>
    </row>
    <row r="66" spans="1:13" ht="16.2" x14ac:dyDescent="0.35">
      <c r="A66" s="42">
        <f t="shared" si="3"/>
        <v>42800</v>
      </c>
      <c r="B66" s="47"/>
      <c r="C66" s="47"/>
      <c r="D66" s="44">
        <f t="shared" ref="D66:D97" si="6">IF(OR(C66="",B66=""),0,C66-B66)/1</f>
        <v>0</v>
      </c>
      <c r="E66" s="47"/>
      <c r="F66" s="47"/>
      <c r="G66" s="44">
        <f t="shared" si="1"/>
        <v>0</v>
      </c>
      <c r="H66" s="45"/>
      <c r="I66" s="40">
        <f t="shared" si="4"/>
        <v>0</v>
      </c>
      <c r="J66" s="13" t="str">
        <f>IFERROR(VLOOKUP(M66,EMPLOI!A:J,5),"")</f>
        <v/>
      </c>
      <c r="K66" s="13" t="str">
        <f t="shared" si="2"/>
        <v/>
      </c>
      <c r="L66" s="34" t="str">
        <f t="array" ref="L66">IF(WEEKDAY(A66)=6,SUMPRODUCT(IFERROR((_xlfn.ISOWEEKNUM($A$2:$A$367)=_xlfn.ISOWEEKNUM($A66))*($K$2:$K$367),0)),"")</f>
        <v/>
      </c>
      <c r="M66" s="34" t="str">
        <f t="array" ref="M66">IF(OR(WEEKDAY($A66,2)=7,WEEKDAY($A66,2)=6),"",IFERROR(INDEX(Tableau1[],MATCH(1,('HEURES DE PRÉSENCE'!A66&gt;=Tableau1[[DATE DEBUT ]])*(Tableau1[DATE
FIN]&gt;='HEURES DE PRÉSENCE'!A66),0),1),""))</f>
        <v/>
      </c>
    </row>
    <row r="67" spans="1:13" ht="16.2" x14ac:dyDescent="0.35">
      <c r="A67" s="42">
        <f t="shared" si="3"/>
        <v>42801</v>
      </c>
      <c r="B67" s="47"/>
      <c r="C67" s="47"/>
      <c r="D67" s="44">
        <f t="shared" si="6"/>
        <v>0</v>
      </c>
      <c r="E67" s="47"/>
      <c r="F67" s="47"/>
      <c r="G67" s="44">
        <f t="shared" ref="G67:G130" si="7">IF(OR(F67="",E67=""),0,F67-E67)/1</f>
        <v>0</v>
      </c>
      <c r="H67" s="45"/>
      <c r="I67" s="40">
        <f t="shared" si="4"/>
        <v>0</v>
      </c>
      <c r="J67" s="13" t="str">
        <f>IFERROR(VLOOKUP(M67,EMPLOI!A:J,5),"")</f>
        <v/>
      </c>
      <c r="K67" s="13" t="str">
        <f t="shared" si="2"/>
        <v/>
      </c>
      <c r="L67" s="34" t="str">
        <f t="array" ref="L67">IF(WEEKDAY(A67)=6,SUMPRODUCT(IFERROR((_xlfn.ISOWEEKNUM($A$2:$A$367)=_xlfn.ISOWEEKNUM($A67))*($K$2:$K$367),0)),"")</f>
        <v/>
      </c>
      <c r="M67" s="34" t="str">
        <f t="array" ref="M67">IF(OR(WEEKDAY($A67,2)=7,WEEKDAY($A67,2)=6),"",IFERROR(INDEX(Tableau1[],MATCH(1,('HEURES DE PRÉSENCE'!A67&gt;=Tableau1[[DATE DEBUT ]])*(Tableau1[DATE
FIN]&gt;='HEURES DE PRÉSENCE'!A67),0),1),""))</f>
        <v/>
      </c>
    </row>
    <row r="68" spans="1:13" ht="16.2" x14ac:dyDescent="0.35">
      <c r="A68" s="42">
        <f t="shared" si="3"/>
        <v>42802</v>
      </c>
      <c r="B68" s="47"/>
      <c r="C68" s="47"/>
      <c r="D68" s="44">
        <f t="shared" si="6"/>
        <v>0</v>
      </c>
      <c r="E68" s="47"/>
      <c r="F68" s="47"/>
      <c r="G68" s="44">
        <f t="shared" si="7"/>
        <v>0</v>
      </c>
      <c r="H68" s="45"/>
      <c r="I68" s="40">
        <f t="shared" ref="I68:I131" si="8">SUM(D68+G68)</f>
        <v>0</v>
      </c>
      <c r="J68" s="13" t="str">
        <f>IFERROR(VLOOKUP(M68,EMPLOI!A:J,5),"")</f>
        <v/>
      </c>
      <c r="K68" s="13" t="str">
        <f t="shared" ref="K68:K131" si="9">IF(I68&gt;=$J$1,J68,"")</f>
        <v/>
      </c>
      <c r="L68" s="34" t="str">
        <f t="array" ref="L68">IF(WEEKDAY(A68)=6,SUMPRODUCT(IFERROR((_xlfn.ISOWEEKNUM($A$2:$A$367)=_xlfn.ISOWEEKNUM($A68))*($K$2:$K$367),0)),"")</f>
        <v/>
      </c>
      <c r="M68" s="34" t="str">
        <f t="array" ref="M68">IF(OR(WEEKDAY($A68,2)=7,WEEKDAY($A68,2)=6),"",IFERROR(INDEX(Tableau1[],MATCH(1,('HEURES DE PRÉSENCE'!A68&gt;=Tableau1[[DATE DEBUT ]])*(Tableau1[DATE
FIN]&gt;='HEURES DE PRÉSENCE'!A68),0),1),""))</f>
        <v/>
      </c>
    </row>
    <row r="69" spans="1:13" ht="16.2" x14ac:dyDescent="0.35">
      <c r="A69" s="42">
        <f t="shared" ref="A69:A132" si="10">A68+1</f>
        <v>42803</v>
      </c>
      <c r="B69" s="47"/>
      <c r="C69" s="47"/>
      <c r="D69" s="44">
        <f t="shared" si="6"/>
        <v>0</v>
      </c>
      <c r="E69" s="47"/>
      <c r="F69" s="47"/>
      <c r="G69" s="44">
        <f t="shared" si="7"/>
        <v>0</v>
      </c>
      <c r="H69" s="45"/>
      <c r="I69" s="40">
        <f t="shared" si="8"/>
        <v>0</v>
      </c>
      <c r="J69" s="13" t="str">
        <f>IFERROR(VLOOKUP(M69,EMPLOI!A:J,5),"")</f>
        <v/>
      </c>
      <c r="K69" s="13" t="str">
        <f t="shared" si="9"/>
        <v/>
      </c>
      <c r="L69" s="34" t="str">
        <f t="array" ref="L69">IF(WEEKDAY(A69)=6,SUMPRODUCT(IFERROR((_xlfn.ISOWEEKNUM($A$2:$A$367)=_xlfn.ISOWEEKNUM($A69))*($K$2:$K$367),0)),"")</f>
        <v/>
      </c>
      <c r="M69" s="34" t="str">
        <f t="array" ref="M69">IF(OR(WEEKDAY($A69,2)=7,WEEKDAY($A69,2)=6),"",IFERROR(INDEX(Tableau1[],MATCH(1,('HEURES DE PRÉSENCE'!A69&gt;=Tableau1[[DATE DEBUT ]])*(Tableau1[DATE
FIN]&gt;='HEURES DE PRÉSENCE'!A69),0),1),""))</f>
        <v/>
      </c>
    </row>
    <row r="70" spans="1:13" ht="16.2" x14ac:dyDescent="0.35">
      <c r="A70" s="42">
        <f t="shared" si="10"/>
        <v>42804</v>
      </c>
      <c r="B70" s="47"/>
      <c r="C70" s="47"/>
      <c r="D70" s="44">
        <f t="shared" si="6"/>
        <v>0</v>
      </c>
      <c r="E70" s="47"/>
      <c r="F70" s="47"/>
      <c r="G70" s="44">
        <f t="shared" si="7"/>
        <v>0</v>
      </c>
      <c r="H70" s="45"/>
      <c r="I70" s="40">
        <f t="shared" si="8"/>
        <v>0</v>
      </c>
      <c r="J70" s="13" t="str">
        <f>IFERROR(VLOOKUP(M70,EMPLOI!A:J,5),"")</f>
        <v/>
      </c>
      <c r="K70" s="13" t="str">
        <f t="shared" si="9"/>
        <v/>
      </c>
      <c r="L70" s="34">
        <f t="array" ref="L70">IF(WEEKDAY(A70)=6,SUMPRODUCT(IFERROR((_xlfn.ISOWEEKNUM($A$2:$A$367)=_xlfn.ISOWEEKNUM($A70))*($K$2:$K$367),0)),"")</f>
        <v>0</v>
      </c>
      <c r="M70" s="34" t="str">
        <f t="array" ref="M70">IF(OR(WEEKDAY($A70,2)=7,WEEKDAY($A70,2)=6),"",IFERROR(INDEX(Tableau1[],MATCH(1,('HEURES DE PRÉSENCE'!A70&gt;=Tableau1[[DATE DEBUT ]])*(Tableau1[DATE
FIN]&gt;='HEURES DE PRÉSENCE'!A70),0),1),""))</f>
        <v/>
      </c>
    </row>
    <row r="71" spans="1:13" ht="16.2" x14ac:dyDescent="0.35">
      <c r="A71" s="42">
        <f t="shared" si="10"/>
        <v>42805</v>
      </c>
      <c r="B71" s="47"/>
      <c r="C71" s="47"/>
      <c r="D71" s="44">
        <f t="shared" si="6"/>
        <v>0</v>
      </c>
      <c r="E71" s="47"/>
      <c r="F71" s="47"/>
      <c r="G71" s="44">
        <f t="shared" si="7"/>
        <v>0</v>
      </c>
      <c r="H71" s="45"/>
      <c r="I71" s="40">
        <f t="shared" si="8"/>
        <v>0</v>
      </c>
      <c r="J71" s="13" t="str">
        <f>IFERROR(VLOOKUP(M71,EMPLOI!A:J,5),"")</f>
        <v/>
      </c>
      <c r="K71" s="13" t="str">
        <f t="shared" si="9"/>
        <v/>
      </c>
      <c r="M71" s="34" t="str">
        <f t="array" ref="M71">IF(OR(WEEKDAY($A71,2)=7,WEEKDAY($A71,2)=6),"",IFERROR(INDEX(Tableau1[],MATCH(1,('HEURES DE PRÉSENCE'!A71&gt;=Tableau1[[DATE DEBUT ]])*(Tableau1[DATE
FIN]&gt;='HEURES DE PRÉSENCE'!A71),0),1),""))</f>
        <v/>
      </c>
    </row>
    <row r="72" spans="1:13" ht="16.2" x14ac:dyDescent="0.35">
      <c r="A72" s="42">
        <f t="shared" si="10"/>
        <v>42806</v>
      </c>
      <c r="B72" s="47"/>
      <c r="C72" s="47"/>
      <c r="D72" s="44">
        <f t="shared" si="6"/>
        <v>0</v>
      </c>
      <c r="E72" s="47"/>
      <c r="F72" s="47"/>
      <c r="G72" s="44">
        <f t="shared" si="7"/>
        <v>0</v>
      </c>
      <c r="H72" s="45"/>
      <c r="I72" s="40">
        <f t="shared" si="8"/>
        <v>0</v>
      </c>
      <c r="J72" s="13" t="str">
        <f>IFERROR(VLOOKUP(M72,EMPLOI!A:J,5),"")</f>
        <v/>
      </c>
      <c r="K72" s="13" t="str">
        <f t="shared" si="9"/>
        <v/>
      </c>
      <c r="M72" s="34" t="str">
        <f t="array" ref="M72">IF(OR(WEEKDAY($A72,2)=7,WEEKDAY($A72,2)=6),"",IFERROR(INDEX(Tableau1[],MATCH(1,('HEURES DE PRÉSENCE'!A72&gt;=Tableau1[[DATE DEBUT ]])*(Tableau1[DATE
FIN]&gt;='HEURES DE PRÉSENCE'!A72),0),1),""))</f>
        <v/>
      </c>
    </row>
    <row r="73" spans="1:13" ht="16.2" x14ac:dyDescent="0.35">
      <c r="A73" s="42">
        <f t="shared" si="10"/>
        <v>42807</v>
      </c>
      <c r="B73" s="47"/>
      <c r="C73" s="47"/>
      <c r="D73" s="44">
        <f t="shared" si="6"/>
        <v>0</v>
      </c>
      <c r="E73" s="47"/>
      <c r="F73" s="47"/>
      <c r="G73" s="44">
        <f t="shared" si="7"/>
        <v>0</v>
      </c>
      <c r="H73" s="45"/>
      <c r="I73" s="40">
        <f t="shared" si="8"/>
        <v>0</v>
      </c>
      <c r="J73" s="13" t="str">
        <f>IFERROR(VLOOKUP(M73,EMPLOI!A:J,5),"")</f>
        <v/>
      </c>
      <c r="K73" s="13" t="str">
        <f t="shared" si="9"/>
        <v/>
      </c>
      <c r="L73" s="34" t="str">
        <f t="array" ref="L73">IF(WEEKDAY(A73)=6,SUMPRODUCT(IFERROR((_xlfn.ISOWEEKNUM($A$2:$A$367)=_xlfn.ISOWEEKNUM($A73))*($K$2:$K$367),0)),"")</f>
        <v/>
      </c>
      <c r="M73" s="34" t="str">
        <f t="array" ref="M73">IF(OR(WEEKDAY($A73,2)=7,WEEKDAY($A73,2)=6),"",IFERROR(INDEX(Tableau1[],MATCH(1,('HEURES DE PRÉSENCE'!A73&gt;=Tableau1[[DATE DEBUT ]])*(Tableau1[DATE
FIN]&gt;='HEURES DE PRÉSENCE'!A73),0),1),""))</f>
        <v/>
      </c>
    </row>
    <row r="74" spans="1:13" ht="16.2" x14ac:dyDescent="0.35">
      <c r="A74" s="42">
        <f t="shared" si="10"/>
        <v>42808</v>
      </c>
      <c r="B74" s="47"/>
      <c r="C74" s="47"/>
      <c r="D74" s="44">
        <f t="shared" si="6"/>
        <v>0</v>
      </c>
      <c r="E74" s="47"/>
      <c r="F74" s="47"/>
      <c r="G74" s="44">
        <f t="shared" si="7"/>
        <v>0</v>
      </c>
      <c r="H74" s="45"/>
      <c r="I74" s="40">
        <f t="shared" si="8"/>
        <v>0</v>
      </c>
      <c r="J74" s="13" t="str">
        <f>IFERROR(VLOOKUP(M74,EMPLOI!A:J,5),"")</f>
        <v/>
      </c>
      <c r="K74" s="13" t="str">
        <f t="shared" si="9"/>
        <v/>
      </c>
      <c r="L74" s="34" t="str">
        <f t="array" ref="L74">IF(WEEKDAY(A74)=6,SUMPRODUCT(IFERROR((_xlfn.ISOWEEKNUM($A$2:$A$367)=_xlfn.ISOWEEKNUM($A74))*($K$2:$K$367),0)),"")</f>
        <v/>
      </c>
      <c r="M74" s="34" t="str">
        <f t="array" ref="M74">IF(OR(WEEKDAY($A74,2)=7,WEEKDAY($A74,2)=6),"",IFERROR(INDEX(Tableau1[],MATCH(1,('HEURES DE PRÉSENCE'!A74&gt;=Tableau1[[DATE DEBUT ]])*(Tableau1[DATE
FIN]&gt;='HEURES DE PRÉSENCE'!A74),0),1),""))</f>
        <v/>
      </c>
    </row>
    <row r="75" spans="1:13" ht="16.2" x14ac:dyDescent="0.35">
      <c r="A75" s="42">
        <f t="shared" si="10"/>
        <v>42809</v>
      </c>
      <c r="B75" s="47"/>
      <c r="C75" s="47"/>
      <c r="D75" s="44">
        <f t="shared" si="6"/>
        <v>0</v>
      </c>
      <c r="E75" s="47"/>
      <c r="F75" s="47"/>
      <c r="G75" s="44">
        <f t="shared" si="7"/>
        <v>0</v>
      </c>
      <c r="H75" s="45"/>
      <c r="I75" s="40">
        <f t="shared" si="8"/>
        <v>0</v>
      </c>
      <c r="J75" s="13" t="str">
        <f>IFERROR(VLOOKUP(M75,EMPLOI!A:J,5),"")</f>
        <v/>
      </c>
      <c r="K75" s="13" t="str">
        <f t="shared" si="9"/>
        <v/>
      </c>
      <c r="L75" s="34" t="str">
        <f t="array" ref="L75">IF(WEEKDAY(A75)=6,SUMPRODUCT(IFERROR((_xlfn.ISOWEEKNUM($A$2:$A$367)=_xlfn.ISOWEEKNUM($A75))*($K$2:$K$367),0)),"")</f>
        <v/>
      </c>
      <c r="M75" s="34" t="str">
        <f t="array" ref="M75">IF(OR(WEEKDAY($A75,2)=7,WEEKDAY($A75,2)=6),"",IFERROR(INDEX(Tableau1[],MATCH(1,('HEURES DE PRÉSENCE'!A75&gt;=Tableau1[[DATE DEBUT ]])*(Tableau1[DATE
FIN]&gt;='HEURES DE PRÉSENCE'!A75),0),1),""))</f>
        <v/>
      </c>
    </row>
    <row r="76" spans="1:13" ht="16.2" x14ac:dyDescent="0.35">
      <c r="A76" s="42">
        <f t="shared" si="10"/>
        <v>42810</v>
      </c>
      <c r="B76" s="47"/>
      <c r="C76" s="47"/>
      <c r="D76" s="44">
        <f t="shared" si="6"/>
        <v>0</v>
      </c>
      <c r="E76" s="47"/>
      <c r="F76" s="47"/>
      <c r="G76" s="44">
        <f t="shared" si="7"/>
        <v>0</v>
      </c>
      <c r="H76" s="45"/>
      <c r="I76" s="40">
        <f t="shared" si="8"/>
        <v>0</v>
      </c>
      <c r="J76" s="13" t="str">
        <f>IFERROR(VLOOKUP(M76,EMPLOI!A:J,5),"")</f>
        <v/>
      </c>
      <c r="K76" s="13" t="str">
        <f t="shared" si="9"/>
        <v/>
      </c>
      <c r="L76" s="34" t="str">
        <f t="array" ref="L76">IF(WEEKDAY(A76)=6,SUMPRODUCT(IFERROR((_xlfn.ISOWEEKNUM($A$2:$A$367)=_xlfn.ISOWEEKNUM($A76))*($K$2:$K$367),0)),"")</f>
        <v/>
      </c>
      <c r="M76" s="34" t="str">
        <f t="array" ref="M76">IF(OR(WEEKDAY($A76,2)=7,WEEKDAY($A76,2)=6),"",IFERROR(INDEX(Tableau1[],MATCH(1,('HEURES DE PRÉSENCE'!A76&gt;=Tableau1[[DATE DEBUT ]])*(Tableau1[DATE
FIN]&gt;='HEURES DE PRÉSENCE'!A76),0),1),""))</f>
        <v/>
      </c>
    </row>
    <row r="77" spans="1:13" ht="16.2" x14ac:dyDescent="0.35">
      <c r="A77" s="42">
        <f t="shared" si="10"/>
        <v>42811</v>
      </c>
      <c r="B77" s="47"/>
      <c r="C77" s="47"/>
      <c r="D77" s="44">
        <f t="shared" si="6"/>
        <v>0</v>
      </c>
      <c r="E77" s="47"/>
      <c r="F77" s="47"/>
      <c r="G77" s="44">
        <f t="shared" si="7"/>
        <v>0</v>
      </c>
      <c r="H77" s="45"/>
      <c r="I77" s="40">
        <f t="shared" si="8"/>
        <v>0</v>
      </c>
      <c r="J77" s="13" t="str">
        <f>IFERROR(VLOOKUP(M77,EMPLOI!A:J,5),"")</f>
        <v/>
      </c>
      <c r="K77" s="13" t="str">
        <f t="shared" si="9"/>
        <v/>
      </c>
      <c r="L77" s="34">
        <f t="array" ref="L77">IF(WEEKDAY(A77)=6,SUMPRODUCT(IFERROR((_xlfn.ISOWEEKNUM($A$2:$A$367)=_xlfn.ISOWEEKNUM($A77))*($K$2:$K$367),0)),"")</f>
        <v>0</v>
      </c>
      <c r="M77" s="34" t="str">
        <f t="array" ref="M77">IF(OR(WEEKDAY($A77,2)=7,WEEKDAY($A77,2)=6),"",IFERROR(INDEX(Tableau1[],MATCH(1,('HEURES DE PRÉSENCE'!A77&gt;=Tableau1[[DATE DEBUT ]])*(Tableau1[DATE
FIN]&gt;='HEURES DE PRÉSENCE'!A77),0),1),""))</f>
        <v/>
      </c>
    </row>
    <row r="78" spans="1:13" ht="16.2" x14ac:dyDescent="0.35">
      <c r="A78" s="42">
        <f t="shared" si="10"/>
        <v>42812</v>
      </c>
      <c r="B78" s="47"/>
      <c r="C78" s="47"/>
      <c r="D78" s="44">
        <f t="shared" si="6"/>
        <v>0</v>
      </c>
      <c r="E78" s="47"/>
      <c r="F78" s="47"/>
      <c r="G78" s="44">
        <f t="shared" si="7"/>
        <v>0</v>
      </c>
      <c r="H78" s="45"/>
      <c r="I78" s="40">
        <f t="shared" si="8"/>
        <v>0</v>
      </c>
      <c r="J78" s="13" t="str">
        <f>IFERROR(VLOOKUP(M78,EMPLOI!A:J,5),"")</f>
        <v/>
      </c>
      <c r="K78" s="13" t="str">
        <f t="shared" si="9"/>
        <v/>
      </c>
      <c r="M78" s="34" t="str">
        <f t="array" ref="M78">IF(OR(WEEKDAY($A78,2)=7,WEEKDAY($A78,2)=6),"",IFERROR(INDEX(Tableau1[],MATCH(1,('HEURES DE PRÉSENCE'!A78&gt;=Tableau1[[DATE DEBUT ]])*(Tableau1[DATE
FIN]&gt;='HEURES DE PRÉSENCE'!A78),0),1),""))</f>
        <v/>
      </c>
    </row>
    <row r="79" spans="1:13" ht="16.2" x14ac:dyDescent="0.35">
      <c r="A79" s="42">
        <f t="shared" si="10"/>
        <v>42813</v>
      </c>
      <c r="B79" s="47"/>
      <c r="C79" s="47"/>
      <c r="D79" s="44">
        <f t="shared" si="6"/>
        <v>0</v>
      </c>
      <c r="E79" s="47"/>
      <c r="F79" s="47"/>
      <c r="G79" s="44">
        <f t="shared" si="7"/>
        <v>0</v>
      </c>
      <c r="H79" s="45"/>
      <c r="I79" s="40">
        <f t="shared" si="8"/>
        <v>0</v>
      </c>
      <c r="J79" s="13" t="str">
        <f>IFERROR(VLOOKUP(M79,EMPLOI!A:J,5),"")</f>
        <v/>
      </c>
      <c r="K79" s="13" t="str">
        <f t="shared" si="9"/>
        <v/>
      </c>
      <c r="M79" s="34" t="str">
        <f t="array" ref="M79">IF(OR(WEEKDAY($A79,2)=7,WEEKDAY($A79,2)=6),"",IFERROR(INDEX(Tableau1[],MATCH(1,('HEURES DE PRÉSENCE'!A79&gt;=Tableau1[[DATE DEBUT ]])*(Tableau1[DATE
FIN]&gt;='HEURES DE PRÉSENCE'!A79),0),1),""))</f>
        <v/>
      </c>
    </row>
    <row r="80" spans="1:13" ht="16.2" x14ac:dyDescent="0.35">
      <c r="A80" s="42">
        <f t="shared" si="10"/>
        <v>42814</v>
      </c>
      <c r="B80" s="47"/>
      <c r="C80" s="47"/>
      <c r="D80" s="44">
        <f t="shared" si="6"/>
        <v>0</v>
      </c>
      <c r="E80" s="47"/>
      <c r="F80" s="47"/>
      <c r="G80" s="44">
        <f t="shared" si="7"/>
        <v>0</v>
      </c>
      <c r="H80" s="45"/>
      <c r="I80" s="40">
        <f t="shared" si="8"/>
        <v>0</v>
      </c>
      <c r="J80" s="13" t="str">
        <f>IFERROR(VLOOKUP(M80,EMPLOI!A:J,5),"")</f>
        <v/>
      </c>
      <c r="K80" s="13" t="str">
        <f t="shared" si="9"/>
        <v/>
      </c>
      <c r="L80" s="34" t="str">
        <f t="array" ref="L80">IF(WEEKDAY(A80)=6,SUMPRODUCT(IFERROR((_xlfn.ISOWEEKNUM($A$2:$A$367)=_xlfn.ISOWEEKNUM($A80))*($K$2:$K$367),0)),"")</f>
        <v/>
      </c>
      <c r="M80" s="34" t="str">
        <f t="array" ref="M80">IF(OR(WEEKDAY($A80,2)=7,WEEKDAY($A80,2)=6),"",IFERROR(INDEX(Tableau1[],MATCH(1,('HEURES DE PRÉSENCE'!A80&gt;=Tableau1[[DATE DEBUT ]])*(Tableau1[DATE
FIN]&gt;='HEURES DE PRÉSENCE'!A80),0),1),""))</f>
        <v/>
      </c>
    </row>
    <row r="81" spans="1:13" ht="16.2" x14ac:dyDescent="0.35">
      <c r="A81" s="42">
        <f t="shared" si="10"/>
        <v>42815</v>
      </c>
      <c r="B81" s="47"/>
      <c r="C81" s="47"/>
      <c r="D81" s="44">
        <f t="shared" si="6"/>
        <v>0</v>
      </c>
      <c r="E81" s="47"/>
      <c r="F81" s="47"/>
      <c r="G81" s="44">
        <f t="shared" si="7"/>
        <v>0</v>
      </c>
      <c r="H81" s="45"/>
      <c r="I81" s="40">
        <f t="shared" si="8"/>
        <v>0</v>
      </c>
      <c r="J81" s="13" t="str">
        <f>IFERROR(VLOOKUP(M81,EMPLOI!A:J,5),"")</f>
        <v/>
      </c>
      <c r="K81" s="13" t="str">
        <f t="shared" si="9"/>
        <v/>
      </c>
      <c r="L81" s="34" t="str">
        <f t="array" ref="L81">IF(WEEKDAY(A81)=6,SUMPRODUCT(IFERROR((_xlfn.ISOWEEKNUM($A$2:$A$367)=_xlfn.ISOWEEKNUM($A81))*($K$2:$K$367),0)),"")</f>
        <v/>
      </c>
      <c r="M81" s="34" t="str">
        <f t="array" ref="M81">IF(OR(WEEKDAY($A81,2)=7,WEEKDAY($A81,2)=6),"",IFERROR(INDEX(Tableau1[],MATCH(1,('HEURES DE PRÉSENCE'!A81&gt;=Tableau1[[DATE DEBUT ]])*(Tableau1[DATE
FIN]&gt;='HEURES DE PRÉSENCE'!A81),0),1),""))</f>
        <v/>
      </c>
    </row>
    <row r="82" spans="1:13" ht="16.2" x14ac:dyDescent="0.35">
      <c r="A82" s="42">
        <f t="shared" si="10"/>
        <v>42816</v>
      </c>
      <c r="B82" s="47"/>
      <c r="C82" s="47"/>
      <c r="D82" s="44">
        <f t="shared" si="6"/>
        <v>0</v>
      </c>
      <c r="E82" s="47"/>
      <c r="F82" s="47"/>
      <c r="G82" s="44">
        <f t="shared" si="7"/>
        <v>0</v>
      </c>
      <c r="H82" s="45"/>
      <c r="I82" s="40">
        <f t="shared" si="8"/>
        <v>0</v>
      </c>
      <c r="J82" s="13" t="str">
        <f>IFERROR(VLOOKUP(M82,EMPLOI!A:J,5),"")</f>
        <v/>
      </c>
      <c r="K82" s="13" t="str">
        <f t="shared" si="9"/>
        <v/>
      </c>
      <c r="L82" s="34" t="str">
        <f t="array" ref="L82">IF(WEEKDAY(A82)=6,SUMPRODUCT(IFERROR((_xlfn.ISOWEEKNUM($A$2:$A$367)=_xlfn.ISOWEEKNUM($A82))*($K$2:$K$367),0)),"")</f>
        <v/>
      </c>
      <c r="M82" s="34" t="str">
        <f t="array" ref="M82">IF(OR(WEEKDAY($A82,2)=7,WEEKDAY($A82,2)=6),"",IFERROR(INDEX(Tableau1[],MATCH(1,('HEURES DE PRÉSENCE'!A82&gt;=Tableau1[[DATE DEBUT ]])*(Tableau1[DATE
FIN]&gt;='HEURES DE PRÉSENCE'!A82),0),1),""))</f>
        <v/>
      </c>
    </row>
    <row r="83" spans="1:13" ht="16.2" x14ac:dyDescent="0.35">
      <c r="A83" s="42">
        <f t="shared" si="10"/>
        <v>42817</v>
      </c>
      <c r="B83" s="47"/>
      <c r="C83" s="47"/>
      <c r="D83" s="44">
        <f t="shared" si="6"/>
        <v>0</v>
      </c>
      <c r="E83" s="47"/>
      <c r="F83" s="47"/>
      <c r="G83" s="44">
        <f t="shared" si="7"/>
        <v>0</v>
      </c>
      <c r="H83" s="45"/>
      <c r="I83" s="40">
        <f t="shared" si="8"/>
        <v>0</v>
      </c>
      <c r="J83" s="13" t="str">
        <f>IFERROR(VLOOKUP(M83,EMPLOI!A:J,5),"")</f>
        <v/>
      </c>
      <c r="K83" s="13" t="str">
        <f t="shared" si="9"/>
        <v/>
      </c>
      <c r="L83" s="34" t="str">
        <f t="array" ref="L83">IF(WEEKDAY(A83)=6,SUMPRODUCT(IFERROR((_xlfn.ISOWEEKNUM($A$2:$A$367)=_xlfn.ISOWEEKNUM($A83))*($K$2:$K$367),0)),"")</f>
        <v/>
      </c>
      <c r="M83" s="34" t="str">
        <f t="array" ref="M83">IF(OR(WEEKDAY($A83,2)=7,WEEKDAY($A83,2)=6),"",IFERROR(INDEX(Tableau1[],MATCH(1,('HEURES DE PRÉSENCE'!A83&gt;=Tableau1[[DATE DEBUT ]])*(Tableau1[DATE
FIN]&gt;='HEURES DE PRÉSENCE'!A83),0),1),""))</f>
        <v/>
      </c>
    </row>
    <row r="84" spans="1:13" ht="16.2" x14ac:dyDescent="0.35">
      <c r="A84" s="42">
        <f t="shared" si="10"/>
        <v>42818</v>
      </c>
      <c r="B84" s="47"/>
      <c r="C84" s="47"/>
      <c r="D84" s="44">
        <f t="shared" si="6"/>
        <v>0</v>
      </c>
      <c r="E84" s="47"/>
      <c r="F84" s="47"/>
      <c r="G84" s="44">
        <f t="shared" si="7"/>
        <v>0</v>
      </c>
      <c r="H84" s="45"/>
      <c r="I84" s="40">
        <f t="shared" si="8"/>
        <v>0</v>
      </c>
      <c r="J84" s="13" t="str">
        <f>IFERROR(VLOOKUP(M84,EMPLOI!A:J,5),"")</f>
        <v/>
      </c>
      <c r="K84" s="13" t="str">
        <f t="shared" si="9"/>
        <v/>
      </c>
      <c r="L84" s="34">
        <f t="array" ref="L84">IF(WEEKDAY(A84)=6,SUMPRODUCT(IFERROR((_xlfn.ISOWEEKNUM($A$2:$A$367)=_xlfn.ISOWEEKNUM($A84))*($K$2:$K$367),0)),"")</f>
        <v>0</v>
      </c>
      <c r="M84" s="34" t="str">
        <f t="array" ref="M84">IF(OR(WEEKDAY($A84,2)=7,WEEKDAY($A84,2)=6),"",IFERROR(INDEX(Tableau1[],MATCH(1,('HEURES DE PRÉSENCE'!A84&gt;=Tableau1[[DATE DEBUT ]])*(Tableau1[DATE
FIN]&gt;='HEURES DE PRÉSENCE'!A84),0),1),""))</f>
        <v/>
      </c>
    </row>
    <row r="85" spans="1:13" ht="16.2" x14ac:dyDescent="0.35">
      <c r="A85" s="42">
        <f t="shared" si="10"/>
        <v>42819</v>
      </c>
      <c r="B85" s="47"/>
      <c r="C85" s="47"/>
      <c r="D85" s="44">
        <f t="shared" si="6"/>
        <v>0</v>
      </c>
      <c r="E85" s="47"/>
      <c r="F85" s="47"/>
      <c r="G85" s="44">
        <f t="shared" si="7"/>
        <v>0</v>
      </c>
      <c r="H85" s="45"/>
      <c r="I85" s="40">
        <f t="shared" si="8"/>
        <v>0</v>
      </c>
      <c r="J85" s="13" t="str">
        <f>IFERROR(VLOOKUP(M85,EMPLOI!A:J,5),"")</f>
        <v/>
      </c>
      <c r="K85" s="13" t="str">
        <f t="shared" si="9"/>
        <v/>
      </c>
      <c r="M85" s="34" t="str">
        <f t="array" ref="M85">IF(OR(WEEKDAY($A85,2)=7,WEEKDAY($A85,2)=6),"",IFERROR(INDEX(Tableau1[],MATCH(1,('HEURES DE PRÉSENCE'!A85&gt;=Tableau1[[DATE DEBUT ]])*(Tableau1[DATE
FIN]&gt;='HEURES DE PRÉSENCE'!A85),0),1),""))</f>
        <v/>
      </c>
    </row>
    <row r="86" spans="1:13" ht="16.2" x14ac:dyDescent="0.35">
      <c r="A86" s="42">
        <f t="shared" si="10"/>
        <v>42820</v>
      </c>
      <c r="B86" s="47"/>
      <c r="C86" s="47"/>
      <c r="D86" s="44">
        <f t="shared" si="6"/>
        <v>0</v>
      </c>
      <c r="E86" s="47"/>
      <c r="F86" s="47"/>
      <c r="G86" s="44">
        <f t="shared" si="7"/>
        <v>0</v>
      </c>
      <c r="H86" s="45"/>
      <c r="I86" s="40">
        <f t="shared" si="8"/>
        <v>0</v>
      </c>
      <c r="J86" s="13" t="str">
        <f>IFERROR(VLOOKUP(M86,EMPLOI!A:J,5),"")</f>
        <v/>
      </c>
      <c r="K86" s="13" t="str">
        <f t="shared" si="9"/>
        <v/>
      </c>
      <c r="M86" s="34" t="str">
        <f t="array" ref="M86">IF(OR(WEEKDAY($A86,2)=7,WEEKDAY($A86,2)=6),"",IFERROR(INDEX(Tableau1[],MATCH(1,('HEURES DE PRÉSENCE'!A86&gt;=Tableau1[[DATE DEBUT ]])*(Tableau1[DATE
FIN]&gt;='HEURES DE PRÉSENCE'!A86),0),1),""))</f>
        <v/>
      </c>
    </row>
    <row r="87" spans="1:13" ht="16.2" x14ac:dyDescent="0.35">
      <c r="A87" s="42">
        <f t="shared" si="10"/>
        <v>42821</v>
      </c>
      <c r="B87" s="47"/>
      <c r="C87" s="47"/>
      <c r="D87" s="44">
        <f t="shared" si="6"/>
        <v>0</v>
      </c>
      <c r="E87" s="47"/>
      <c r="F87" s="47"/>
      <c r="G87" s="44">
        <f t="shared" si="7"/>
        <v>0</v>
      </c>
      <c r="H87" s="45"/>
      <c r="I87" s="40">
        <f t="shared" si="8"/>
        <v>0</v>
      </c>
      <c r="J87" s="13" t="str">
        <f>IFERROR(VLOOKUP(M87,EMPLOI!A:J,5),"")</f>
        <v/>
      </c>
      <c r="K87" s="13" t="str">
        <f t="shared" si="9"/>
        <v/>
      </c>
      <c r="L87" s="34" t="str">
        <f t="array" ref="L87">IF(WEEKDAY(A87)=6,SUMPRODUCT(IFERROR((_xlfn.ISOWEEKNUM($A$2:$A$367)=_xlfn.ISOWEEKNUM($A87))*($K$2:$K$367),0)),"")</f>
        <v/>
      </c>
      <c r="M87" s="34" t="str">
        <f t="array" ref="M87">IF(OR(WEEKDAY($A87,2)=7,WEEKDAY($A87,2)=6),"",IFERROR(INDEX(Tableau1[],MATCH(1,('HEURES DE PRÉSENCE'!A87&gt;=Tableau1[[DATE DEBUT ]])*(Tableau1[DATE
FIN]&gt;='HEURES DE PRÉSENCE'!A87),0),1),""))</f>
        <v/>
      </c>
    </row>
    <row r="88" spans="1:13" ht="16.2" x14ac:dyDescent="0.35">
      <c r="A88" s="42">
        <f t="shared" si="10"/>
        <v>42822</v>
      </c>
      <c r="B88" s="47"/>
      <c r="C88" s="47"/>
      <c r="D88" s="44">
        <f t="shared" si="6"/>
        <v>0</v>
      </c>
      <c r="E88" s="47"/>
      <c r="F88" s="47"/>
      <c r="G88" s="44">
        <f t="shared" si="7"/>
        <v>0</v>
      </c>
      <c r="H88" s="45"/>
      <c r="I88" s="40">
        <f t="shared" si="8"/>
        <v>0</v>
      </c>
      <c r="J88" s="13" t="str">
        <f>IFERROR(VLOOKUP(M88,EMPLOI!A:J,5),"")</f>
        <v/>
      </c>
      <c r="K88" s="13" t="str">
        <f t="shared" si="9"/>
        <v/>
      </c>
      <c r="L88" s="34" t="str">
        <f t="array" ref="L88">IF(WEEKDAY(A88)=6,SUMPRODUCT(IFERROR((_xlfn.ISOWEEKNUM($A$2:$A$367)=_xlfn.ISOWEEKNUM($A88))*($K$2:$K$367),0)),"")</f>
        <v/>
      </c>
      <c r="M88" s="34" t="str">
        <f t="array" ref="M88">IF(OR(WEEKDAY($A88,2)=7,WEEKDAY($A88,2)=6),"",IFERROR(INDEX(Tableau1[],MATCH(1,('HEURES DE PRÉSENCE'!A88&gt;=Tableau1[[DATE DEBUT ]])*(Tableau1[DATE
FIN]&gt;='HEURES DE PRÉSENCE'!A88),0),1),""))</f>
        <v/>
      </c>
    </row>
    <row r="89" spans="1:13" ht="16.2" x14ac:dyDescent="0.35">
      <c r="A89" s="42">
        <f t="shared" si="10"/>
        <v>42823</v>
      </c>
      <c r="B89" s="47"/>
      <c r="C89" s="47"/>
      <c r="D89" s="44">
        <f t="shared" si="6"/>
        <v>0</v>
      </c>
      <c r="E89" s="47"/>
      <c r="F89" s="47"/>
      <c r="G89" s="44">
        <f t="shared" si="7"/>
        <v>0</v>
      </c>
      <c r="H89" s="45"/>
      <c r="I89" s="40">
        <f t="shared" si="8"/>
        <v>0</v>
      </c>
      <c r="J89" s="13" t="str">
        <f>IFERROR(VLOOKUP(M89,EMPLOI!A:J,5),"")</f>
        <v/>
      </c>
      <c r="K89" s="13" t="str">
        <f t="shared" si="9"/>
        <v/>
      </c>
      <c r="L89" s="34" t="str">
        <f t="array" ref="L89">IF(WEEKDAY(A89)=6,SUMPRODUCT(IFERROR((_xlfn.ISOWEEKNUM($A$2:$A$367)=_xlfn.ISOWEEKNUM($A89))*($K$2:$K$367),0)),"")</f>
        <v/>
      </c>
      <c r="M89" s="34" t="str">
        <f t="array" ref="M89">IF(OR(WEEKDAY($A89,2)=7,WEEKDAY($A89,2)=6),"",IFERROR(INDEX(Tableau1[],MATCH(1,('HEURES DE PRÉSENCE'!A89&gt;=Tableau1[[DATE DEBUT ]])*(Tableau1[DATE
FIN]&gt;='HEURES DE PRÉSENCE'!A89),0),1),""))</f>
        <v/>
      </c>
    </row>
    <row r="90" spans="1:13" ht="16.2" x14ac:dyDescent="0.35">
      <c r="A90" s="42">
        <f t="shared" si="10"/>
        <v>42824</v>
      </c>
      <c r="B90" s="47"/>
      <c r="C90" s="47"/>
      <c r="D90" s="44">
        <f t="shared" si="6"/>
        <v>0</v>
      </c>
      <c r="E90" s="47"/>
      <c r="F90" s="47"/>
      <c r="G90" s="44">
        <f t="shared" si="7"/>
        <v>0</v>
      </c>
      <c r="H90" s="45"/>
      <c r="I90" s="40">
        <f t="shared" si="8"/>
        <v>0</v>
      </c>
      <c r="J90" s="13" t="str">
        <f>IFERROR(VLOOKUP(M90,EMPLOI!A:J,5),"")</f>
        <v/>
      </c>
      <c r="K90" s="13" t="str">
        <f t="shared" si="9"/>
        <v/>
      </c>
      <c r="L90" s="34" t="str">
        <f t="array" ref="L90">IF(WEEKDAY(A90)=6,SUMPRODUCT(IFERROR((_xlfn.ISOWEEKNUM($A$2:$A$367)=_xlfn.ISOWEEKNUM($A90))*($K$2:$K$367),0)),"")</f>
        <v/>
      </c>
      <c r="M90" s="34" t="str">
        <f t="array" ref="M90">IF(OR(WEEKDAY($A90,2)=7,WEEKDAY($A90,2)=6),"",IFERROR(INDEX(Tableau1[],MATCH(1,('HEURES DE PRÉSENCE'!A90&gt;=Tableau1[[DATE DEBUT ]])*(Tableau1[DATE
FIN]&gt;='HEURES DE PRÉSENCE'!A90),0),1),""))</f>
        <v/>
      </c>
    </row>
    <row r="91" spans="1:13" ht="16.2" x14ac:dyDescent="0.35">
      <c r="A91" s="42">
        <f t="shared" si="10"/>
        <v>42825</v>
      </c>
      <c r="B91" s="46"/>
      <c r="C91" s="46"/>
      <c r="D91" s="44">
        <f t="shared" si="6"/>
        <v>0</v>
      </c>
      <c r="E91" s="47"/>
      <c r="F91" s="47"/>
      <c r="G91" s="44">
        <f t="shared" si="7"/>
        <v>0</v>
      </c>
      <c r="H91" s="45"/>
      <c r="I91" s="40">
        <f t="shared" si="8"/>
        <v>0</v>
      </c>
      <c r="J91" s="13" t="str">
        <f>IFERROR(VLOOKUP(M91,EMPLOI!A:J,5),"")</f>
        <v/>
      </c>
      <c r="K91" s="13" t="str">
        <f t="shared" si="9"/>
        <v/>
      </c>
      <c r="L91" s="34">
        <f t="array" ref="L91">IF(WEEKDAY(A91)=6,SUMPRODUCT(IFERROR((_xlfn.ISOWEEKNUM($A$2:$A$367)=_xlfn.ISOWEEKNUM($A91))*($K$2:$K$367),0)),"")</f>
        <v>0</v>
      </c>
      <c r="M91" s="34" t="str">
        <f t="array" ref="M91">IF(OR(WEEKDAY($A91,2)=7,WEEKDAY($A91,2)=6),"",IFERROR(INDEX(Tableau1[],MATCH(1,('HEURES DE PRÉSENCE'!A91&gt;=Tableau1[[DATE DEBUT ]])*(Tableau1[DATE
FIN]&gt;='HEURES DE PRÉSENCE'!A91),0),1),""))</f>
        <v/>
      </c>
    </row>
    <row r="92" spans="1:13" ht="16.2" x14ac:dyDescent="0.35">
      <c r="A92" s="42">
        <f t="shared" si="10"/>
        <v>42826</v>
      </c>
      <c r="B92" s="46"/>
      <c r="C92" s="46"/>
      <c r="D92" s="44">
        <f t="shared" si="6"/>
        <v>0</v>
      </c>
      <c r="E92" s="47"/>
      <c r="F92" s="47"/>
      <c r="G92" s="44">
        <f t="shared" si="7"/>
        <v>0</v>
      </c>
      <c r="H92" s="45"/>
      <c r="I92" s="40">
        <f t="shared" si="8"/>
        <v>0</v>
      </c>
      <c r="J92" s="13" t="str">
        <f>IFERROR(VLOOKUP(M92,EMPLOI!A:J,5),"")</f>
        <v/>
      </c>
      <c r="K92" s="13" t="str">
        <f t="shared" si="9"/>
        <v/>
      </c>
      <c r="M92" s="34" t="str">
        <f t="array" ref="M92">IF(OR(WEEKDAY($A92,2)=7,WEEKDAY($A92,2)=6),"",IFERROR(INDEX(Tableau1[],MATCH(1,('HEURES DE PRÉSENCE'!A92&gt;=Tableau1[[DATE DEBUT ]])*(Tableau1[DATE
FIN]&gt;='HEURES DE PRÉSENCE'!A92),0),1),""))</f>
        <v/>
      </c>
    </row>
    <row r="93" spans="1:13" ht="16.2" x14ac:dyDescent="0.35">
      <c r="A93" s="42">
        <f t="shared" si="10"/>
        <v>42827</v>
      </c>
      <c r="B93" s="46"/>
      <c r="C93" s="46"/>
      <c r="D93" s="44">
        <f t="shared" si="6"/>
        <v>0</v>
      </c>
      <c r="E93" s="47"/>
      <c r="F93" s="47"/>
      <c r="G93" s="44">
        <f t="shared" si="7"/>
        <v>0</v>
      </c>
      <c r="H93" s="45"/>
      <c r="I93" s="40">
        <f t="shared" si="8"/>
        <v>0</v>
      </c>
      <c r="J93" s="13" t="str">
        <f>IFERROR(VLOOKUP(M93,EMPLOI!A:J,5),"")</f>
        <v/>
      </c>
      <c r="K93" s="13" t="str">
        <f t="shared" si="9"/>
        <v/>
      </c>
      <c r="M93" s="34" t="str">
        <f t="array" ref="M93">IF(OR(WEEKDAY($A93,2)=7,WEEKDAY($A93,2)=6),"",IFERROR(INDEX(Tableau1[],MATCH(1,('HEURES DE PRÉSENCE'!A93&gt;=Tableau1[[DATE DEBUT ]])*(Tableau1[DATE
FIN]&gt;='HEURES DE PRÉSENCE'!A93),0),1),""))</f>
        <v/>
      </c>
    </row>
    <row r="94" spans="1:13" ht="16.2" x14ac:dyDescent="0.35">
      <c r="A94" s="42">
        <f t="shared" si="10"/>
        <v>42828</v>
      </c>
      <c r="B94" s="46"/>
      <c r="C94" s="46"/>
      <c r="D94" s="44">
        <f t="shared" si="6"/>
        <v>0</v>
      </c>
      <c r="E94" s="47"/>
      <c r="F94" s="47"/>
      <c r="G94" s="44">
        <f t="shared" si="7"/>
        <v>0</v>
      </c>
      <c r="H94" s="45"/>
      <c r="I94" s="40">
        <f t="shared" si="8"/>
        <v>0</v>
      </c>
      <c r="J94" s="13" t="str">
        <f>IFERROR(VLOOKUP(M94,EMPLOI!A:J,5),"")</f>
        <v/>
      </c>
      <c r="K94" s="13" t="str">
        <f t="shared" si="9"/>
        <v/>
      </c>
      <c r="L94" s="34" t="str">
        <f t="array" ref="L94">IF(WEEKDAY(A94)=6,SUMPRODUCT(IFERROR((_xlfn.ISOWEEKNUM($A$2:$A$367)=_xlfn.ISOWEEKNUM($A94))*($K$2:$K$367),0)),"")</f>
        <v/>
      </c>
      <c r="M94" s="34" t="str">
        <f t="array" ref="M94">IF(OR(WEEKDAY($A94,2)=7,WEEKDAY($A94,2)=6),"",IFERROR(INDEX(Tableau1[],MATCH(1,('HEURES DE PRÉSENCE'!A94&gt;=Tableau1[[DATE DEBUT ]])*(Tableau1[DATE
FIN]&gt;='HEURES DE PRÉSENCE'!A94),0),1),""))</f>
        <v/>
      </c>
    </row>
    <row r="95" spans="1:13" ht="16.2" x14ac:dyDescent="0.35">
      <c r="A95" s="42">
        <f t="shared" si="10"/>
        <v>42829</v>
      </c>
      <c r="B95" s="46">
        <v>0.33333333333333331</v>
      </c>
      <c r="C95" s="46">
        <v>0.48958333333333331</v>
      </c>
      <c r="D95" s="44">
        <f t="shared" si="6"/>
        <v>0.15625</v>
      </c>
      <c r="E95" s="46">
        <v>0.53125</v>
      </c>
      <c r="F95" s="46">
        <v>0.66666666666666663</v>
      </c>
      <c r="G95" s="44">
        <f t="shared" si="7"/>
        <v>0.13541666666666663</v>
      </c>
      <c r="H95" s="45"/>
      <c r="I95" s="40">
        <f t="shared" si="8"/>
        <v>0.29166666666666663</v>
      </c>
      <c r="J95" s="13">
        <f>IFERROR(VLOOKUP(M95,EMPLOI!A:J,5),"")</f>
        <v>70.599999999999994</v>
      </c>
      <c r="K95" s="13">
        <f t="shared" si="9"/>
        <v>70.599999999999994</v>
      </c>
      <c r="L95" s="34" t="str">
        <f t="array" ref="L95">IF(WEEKDAY(A95)=6,SUMPRODUCT(IFERROR((_xlfn.ISOWEEKNUM($A$2:$A$367)=_xlfn.ISOWEEKNUM($A95))*($K$2:$K$367),0)),"")</f>
        <v/>
      </c>
      <c r="M95" s="34">
        <f t="array" ref="M95">IF(OR(WEEKDAY($A95,2)=7,WEEKDAY($A95,2)=6),"",IFERROR(INDEX(Tableau1[],MATCH(1,('HEURES DE PRÉSENCE'!A95&gt;=Tableau1[[DATE DEBUT ]])*(Tableau1[DATE
FIN]&gt;='HEURES DE PRÉSENCE'!A95),0),1),""))</f>
        <v>1</v>
      </c>
    </row>
    <row r="96" spans="1:13" ht="16.2" x14ac:dyDescent="0.35">
      <c r="A96" s="42">
        <f t="shared" si="10"/>
        <v>42830</v>
      </c>
      <c r="B96" s="46">
        <v>0.33333333333333331</v>
      </c>
      <c r="C96" s="46">
        <v>0.48958333333333331</v>
      </c>
      <c r="D96" s="44">
        <f t="shared" si="6"/>
        <v>0.15625</v>
      </c>
      <c r="E96" s="46">
        <v>0.53125</v>
      </c>
      <c r="F96" s="46">
        <v>0.66666666666666663</v>
      </c>
      <c r="G96" s="44">
        <f t="shared" si="7"/>
        <v>0.13541666666666663</v>
      </c>
      <c r="H96" s="45"/>
      <c r="I96" s="40">
        <f t="shared" si="8"/>
        <v>0.29166666666666663</v>
      </c>
      <c r="J96" s="13">
        <f>IFERROR(VLOOKUP(M96,EMPLOI!A:J,5),"")</f>
        <v>70.599999999999994</v>
      </c>
      <c r="K96" s="13">
        <f t="shared" si="9"/>
        <v>70.599999999999994</v>
      </c>
      <c r="L96" s="34" t="str">
        <f t="array" ref="L96">IF(WEEKDAY(A96)=6,SUMPRODUCT(IFERROR((_xlfn.ISOWEEKNUM($A$2:$A$367)=_xlfn.ISOWEEKNUM($A96))*($K$2:$K$367),0)),"")</f>
        <v/>
      </c>
      <c r="M96" s="34">
        <f t="array" ref="M96">IF(OR(WEEKDAY($A96,2)=7,WEEKDAY($A96,2)=6),"",IFERROR(INDEX(Tableau1[],MATCH(1,('HEURES DE PRÉSENCE'!A96&gt;=Tableau1[[DATE DEBUT ]])*(Tableau1[DATE
FIN]&gt;='HEURES DE PRÉSENCE'!A96),0),1),""))</f>
        <v>1</v>
      </c>
    </row>
    <row r="97" spans="1:13" ht="16.2" x14ac:dyDescent="0.35">
      <c r="A97" s="42">
        <f t="shared" si="10"/>
        <v>42831</v>
      </c>
      <c r="B97" s="46">
        <v>0.33333333333333331</v>
      </c>
      <c r="C97" s="46">
        <v>0.48958333333333331</v>
      </c>
      <c r="D97" s="44">
        <f t="shared" si="6"/>
        <v>0.15625</v>
      </c>
      <c r="E97" s="46">
        <v>0.53125</v>
      </c>
      <c r="F97" s="46">
        <v>0.66666666666666663</v>
      </c>
      <c r="G97" s="44">
        <f t="shared" si="7"/>
        <v>0.13541666666666663</v>
      </c>
      <c r="H97" s="45"/>
      <c r="I97" s="40">
        <f t="shared" si="8"/>
        <v>0.29166666666666663</v>
      </c>
      <c r="J97" s="13">
        <f>IFERROR(VLOOKUP(M97,EMPLOI!A:J,5),"")</f>
        <v>70.599999999999994</v>
      </c>
      <c r="K97" s="13">
        <f t="shared" si="9"/>
        <v>70.599999999999994</v>
      </c>
      <c r="L97" s="34" t="str">
        <f t="array" ref="L97">IF(WEEKDAY(A97)=6,SUMPRODUCT(IFERROR((_xlfn.ISOWEEKNUM($A$2:$A$367)=_xlfn.ISOWEEKNUM($A97))*($K$2:$K$367),0)),"")</f>
        <v/>
      </c>
      <c r="M97" s="34">
        <f t="array" ref="M97">IF(OR(WEEKDAY($A97,2)=7,WEEKDAY($A97,2)=6),"",IFERROR(INDEX(Tableau1[],MATCH(1,('HEURES DE PRÉSENCE'!A97&gt;=Tableau1[[DATE DEBUT ]])*(Tableau1[DATE
FIN]&gt;='HEURES DE PRÉSENCE'!A97),0),1),""))</f>
        <v>1</v>
      </c>
    </row>
    <row r="98" spans="1:13" ht="16.2" x14ac:dyDescent="0.35">
      <c r="A98" s="42">
        <f t="shared" si="10"/>
        <v>42832</v>
      </c>
      <c r="B98" s="46">
        <v>0.33333333333333331</v>
      </c>
      <c r="C98" s="46">
        <v>0.48958333333333331</v>
      </c>
      <c r="D98" s="44">
        <f t="shared" ref="D98:D122" si="11">IF(OR(C98="",B98=""),0,C98-B98)/1</f>
        <v>0.15625</v>
      </c>
      <c r="E98" s="46">
        <v>0.53125</v>
      </c>
      <c r="F98" s="46">
        <v>0.66666666666666663</v>
      </c>
      <c r="G98" s="44">
        <f t="shared" si="7"/>
        <v>0.13541666666666663</v>
      </c>
      <c r="H98" s="45"/>
      <c r="I98" s="40">
        <f t="shared" si="8"/>
        <v>0.29166666666666663</v>
      </c>
      <c r="J98" s="13">
        <f>IFERROR(VLOOKUP(M98,EMPLOI!A:J,5),"")</f>
        <v>70.599999999999994</v>
      </c>
      <c r="K98" s="13">
        <f t="shared" si="9"/>
        <v>70.599999999999994</v>
      </c>
      <c r="L98" s="34">
        <f t="array" ref="L98">IF(WEEKDAY(A98)=6,SUMPRODUCT(IFERROR((_xlfn.ISOWEEKNUM($A$2:$A$367)=_xlfn.ISOWEEKNUM($A98))*($K$2:$K$367),0)),"")</f>
        <v>282.39999999999998</v>
      </c>
      <c r="M98" s="34">
        <f t="array" ref="M98">IF(OR(WEEKDAY($A98,2)=7,WEEKDAY($A98,2)=6),"",IFERROR(INDEX(Tableau1[],MATCH(1,('HEURES DE PRÉSENCE'!A98&gt;=Tableau1[[DATE DEBUT ]])*(Tableau1[DATE
FIN]&gt;='HEURES DE PRÉSENCE'!A98),0),1),""))</f>
        <v>1</v>
      </c>
    </row>
    <row r="99" spans="1:13" ht="16.2" x14ac:dyDescent="0.35">
      <c r="A99" s="42">
        <f t="shared" si="10"/>
        <v>42833</v>
      </c>
      <c r="B99" s="47"/>
      <c r="C99" s="47"/>
      <c r="D99" s="44">
        <f t="shared" si="11"/>
        <v>0</v>
      </c>
      <c r="E99" s="47"/>
      <c r="F99" s="47"/>
      <c r="G99" s="44">
        <f t="shared" si="7"/>
        <v>0</v>
      </c>
      <c r="H99" s="45"/>
      <c r="I99" s="40">
        <f t="shared" si="8"/>
        <v>0</v>
      </c>
      <c r="J99" s="13" t="str">
        <f>IFERROR(VLOOKUP(M99,EMPLOI!A:J,5),"")</f>
        <v/>
      </c>
      <c r="K99" s="13" t="str">
        <f t="shared" si="9"/>
        <v/>
      </c>
      <c r="M99" s="34" t="str">
        <f t="array" ref="M99">IF(OR(WEEKDAY($A99,2)=7,WEEKDAY($A99,2)=6),"",IFERROR(INDEX(Tableau1[],MATCH(1,('HEURES DE PRÉSENCE'!A99&gt;=Tableau1[[DATE DEBUT ]])*(Tableau1[DATE
FIN]&gt;='HEURES DE PRÉSENCE'!A99),0),1),""))</f>
        <v/>
      </c>
    </row>
    <row r="100" spans="1:13" ht="16.2" x14ac:dyDescent="0.35">
      <c r="A100" s="42">
        <f t="shared" si="10"/>
        <v>42834</v>
      </c>
      <c r="B100" s="47"/>
      <c r="C100" s="47"/>
      <c r="D100" s="44">
        <f t="shared" si="11"/>
        <v>0</v>
      </c>
      <c r="E100" s="47"/>
      <c r="F100" s="47"/>
      <c r="G100" s="44">
        <f t="shared" si="7"/>
        <v>0</v>
      </c>
      <c r="H100" s="45"/>
      <c r="I100" s="40">
        <f t="shared" si="8"/>
        <v>0</v>
      </c>
      <c r="J100" s="13" t="str">
        <f>IFERROR(VLOOKUP(M100,EMPLOI!A:J,5),"")</f>
        <v/>
      </c>
      <c r="K100" s="13" t="str">
        <f t="shared" si="9"/>
        <v/>
      </c>
      <c r="M100" s="34" t="str">
        <f t="array" ref="M100">IF(OR(WEEKDAY($A100,2)=7,WEEKDAY($A100,2)=6),"",IFERROR(INDEX(Tableau1[],MATCH(1,('HEURES DE PRÉSENCE'!A100&gt;=Tableau1[[DATE DEBUT ]])*(Tableau1[DATE
FIN]&gt;='HEURES DE PRÉSENCE'!A100),0),1),""))</f>
        <v/>
      </c>
    </row>
    <row r="101" spans="1:13" ht="16.2" x14ac:dyDescent="0.35">
      <c r="A101" s="42">
        <f t="shared" si="10"/>
        <v>42835</v>
      </c>
      <c r="B101" s="47"/>
      <c r="C101" s="47"/>
      <c r="D101" s="44">
        <f t="shared" si="11"/>
        <v>0</v>
      </c>
      <c r="E101" s="47"/>
      <c r="F101" s="47"/>
      <c r="G101" s="44">
        <f t="shared" si="7"/>
        <v>0</v>
      </c>
      <c r="H101" s="45"/>
      <c r="I101" s="40">
        <f t="shared" si="8"/>
        <v>0</v>
      </c>
      <c r="J101" s="13" t="str">
        <f>IFERROR(VLOOKUP(M101,EMPLOI!A:J,5),"")</f>
        <v/>
      </c>
      <c r="K101" s="13" t="str">
        <f t="shared" si="9"/>
        <v/>
      </c>
      <c r="L101" s="34" t="str">
        <f t="array" ref="L101">IF(WEEKDAY(A101)=6,SUMPRODUCT(IFERROR((_xlfn.ISOWEEKNUM($A$2:$A$367)=_xlfn.ISOWEEKNUM($A101))*($K$2:$K$367),0)),"")</f>
        <v/>
      </c>
      <c r="M101" s="34" t="str">
        <f t="array" ref="M101">IF(OR(WEEKDAY($A101,2)=7,WEEKDAY($A101,2)=6),"",IFERROR(INDEX(Tableau1[],MATCH(1,('HEURES DE PRÉSENCE'!A101&gt;=Tableau1[[DATE DEBUT ]])*(Tableau1[DATE
FIN]&gt;='HEURES DE PRÉSENCE'!A101),0),1),""))</f>
        <v/>
      </c>
    </row>
    <row r="102" spans="1:13" ht="16.2" x14ac:dyDescent="0.35">
      <c r="A102" s="42">
        <f t="shared" si="10"/>
        <v>42836</v>
      </c>
      <c r="B102" s="47"/>
      <c r="C102" s="47"/>
      <c r="D102" s="44">
        <f t="shared" si="11"/>
        <v>0</v>
      </c>
      <c r="E102" s="47"/>
      <c r="F102" s="47"/>
      <c r="G102" s="44">
        <f t="shared" si="7"/>
        <v>0</v>
      </c>
      <c r="H102" s="45"/>
      <c r="I102" s="40">
        <f t="shared" si="8"/>
        <v>0</v>
      </c>
      <c r="J102" s="13" t="str">
        <f>IFERROR(VLOOKUP(M102,EMPLOI!A:J,5),"")</f>
        <v/>
      </c>
      <c r="K102" s="13" t="str">
        <f t="shared" si="9"/>
        <v/>
      </c>
      <c r="L102" s="34" t="str">
        <f t="array" ref="L102">IF(WEEKDAY(A102)=6,SUMPRODUCT(IFERROR((_xlfn.ISOWEEKNUM($A$2:$A$367)=_xlfn.ISOWEEKNUM($A102))*($K$2:$K$367),0)),"")</f>
        <v/>
      </c>
      <c r="M102" s="34" t="str">
        <f t="array" ref="M102">IF(OR(WEEKDAY($A102,2)=7,WEEKDAY($A102,2)=6),"",IFERROR(INDEX(Tableau1[],MATCH(1,('HEURES DE PRÉSENCE'!A102&gt;=Tableau1[[DATE DEBUT ]])*(Tableau1[DATE
FIN]&gt;='HEURES DE PRÉSENCE'!A102),0),1),""))</f>
        <v/>
      </c>
    </row>
    <row r="103" spans="1:13" ht="16.2" x14ac:dyDescent="0.35">
      <c r="A103" s="42">
        <f t="shared" si="10"/>
        <v>42837</v>
      </c>
      <c r="B103" s="47"/>
      <c r="C103" s="47"/>
      <c r="D103" s="44">
        <f t="shared" si="11"/>
        <v>0</v>
      </c>
      <c r="E103" s="47"/>
      <c r="F103" s="47"/>
      <c r="G103" s="44">
        <f t="shared" si="7"/>
        <v>0</v>
      </c>
      <c r="H103" s="45"/>
      <c r="I103" s="40">
        <f t="shared" si="8"/>
        <v>0</v>
      </c>
      <c r="J103" s="13" t="str">
        <f>IFERROR(VLOOKUP(M103,EMPLOI!A:J,5),"")</f>
        <v/>
      </c>
      <c r="K103" s="13" t="str">
        <f t="shared" si="9"/>
        <v/>
      </c>
      <c r="L103" s="34" t="str">
        <f t="array" ref="L103">IF(WEEKDAY(A103)=6,SUMPRODUCT(IFERROR((_xlfn.ISOWEEKNUM($A$2:$A$367)=_xlfn.ISOWEEKNUM($A103))*($K$2:$K$367),0)),"")</f>
        <v/>
      </c>
      <c r="M103" s="34" t="str">
        <f t="array" ref="M103">IF(OR(WEEKDAY($A103,2)=7,WEEKDAY($A103,2)=6),"",IFERROR(INDEX(Tableau1[],MATCH(1,('HEURES DE PRÉSENCE'!A103&gt;=Tableau1[[DATE DEBUT ]])*(Tableau1[DATE
FIN]&gt;='HEURES DE PRÉSENCE'!A103),0),1),""))</f>
        <v/>
      </c>
    </row>
    <row r="104" spans="1:13" ht="16.2" x14ac:dyDescent="0.35">
      <c r="A104" s="42">
        <f t="shared" si="10"/>
        <v>42838</v>
      </c>
      <c r="B104" s="47"/>
      <c r="C104" s="47"/>
      <c r="D104" s="44">
        <f t="shared" si="11"/>
        <v>0</v>
      </c>
      <c r="E104" s="47"/>
      <c r="F104" s="47"/>
      <c r="G104" s="44">
        <f t="shared" si="7"/>
        <v>0</v>
      </c>
      <c r="H104" s="45"/>
      <c r="I104" s="40">
        <f t="shared" si="8"/>
        <v>0</v>
      </c>
      <c r="J104" s="13" t="str">
        <f>IFERROR(VLOOKUP(M104,EMPLOI!A:J,5),"")</f>
        <v/>
      </c>
      <c r="K104" s="13" t="str">
        <f t="shared" si="9"/>
        <v/>
      </c>
      <c r="L104" s="34" t="str">
        <f t="array" ref="L104">IF(WEEKDAY(A104)=6,SUMPRODUCT(IFERROR((_xlfn.ISOWEEKNUM($A$2:$A$367)=_xlfn.ISOWEEKNUM($A104))*($K$2:$K$367),0)),"")</f>
        <v/>
      </c>
      <c r="M104" s="34" t="str">
        <f t="array" ref="M104">IF(OR(WEEKDAY($A104,2)=7,WEEKDAY($A104,2)=6),"",IFERROR(INDEX(Tableau1[],MATCH(1,('HEURES DE PRÉSENCE'!A104&gt;=Tableau1[[DATE DEBUT ]])*(Tableau1[DATE
FIN]&gt;='HEURES DE PRÉSENCE'!A104),0),1),""))</f>
        <v/>
      </c>
    </row>
    <row r="105" spans="1:13" ht="16.2" x14ac:dyDescent="0.35">
      <c r="A105" s="42">
        <f t="shared" si="10"/>
        <v>42839</v>
      </c>
      <c r="B105" s="47"/>
      <c r="C105" s="47"/>
      <c r="D105" s="44">
        <f t="shared" si="11"/>
        <v>0</v>
      </c>
      <c r="E105" s="47"/>
      <c r="F105" s="47"/>
      <c r="G105" s="44">
        <f t="shared" si="7"/>
        <v>0</v>
      </c>
      <c r="H105" s="45"/>
      <c r="I105" s="40">
        <f t="shared" si="8"/>
        <v>0</v>
      </c>
      <c r="J105" s="13" t="str">
        <f>IFERROR(VLOOKUP(M105,EMPLOI!A:J,5),"")</f>
        <v/>
      </c>
      <c r="K105" s="13" t="str">
        <f t="shared" si="9"/>
        <v/>
      </c>
      <c r="L105" s="34">
        <f t="array" ref="L105">IF(WEEKDAY(A105)=6,SUMPRODUCT(IFERROR((_xlfn.ISOWEEKNUM($A$2:$A$367)=_xlfn.ISOWEEKNUM($A105))*($K$2:$K$367),0)),"")</f>
        <v>0</v>
      </c>
      <c r="M105" s="34" t="str">
        <f t="array" ref="M105">IF(OR(WEEKDAY($A105,2)=7,WEEKDAY($A105,2)=6),"",IFERROR(INDEX(Tableau1[],MATCH(1,('HEURES DE PRÉSENCE'!A105&gt;=Tableau1[[DATE DEBUT ]])*(Tableau1[DATE
FIN]&gt;='HEURES DE PRÉSENCE'!A105),0),1),""))</f>
        <v/>
      </c>
    </row>
    <row r="106" spans="1:13" ht="16.2" x14ac:dyDescent="0.35">
      <c r="A106" s="42">
        <f t="shared" si="10"/>
        <v>42840</v>
      </c>
      <c r="B106" s="47"/>
      <c r="C106" s="47"/>
      <c r="D106" s="44">
        <f t="shared" si="11"/>
        <v>0</v>
      </c>
      <c r="E106" s="47"/>
      <c r="F106" s="47"/>
      <c r="G106" s="44">
        <f t="shared" si="7"/>
        <v>0</v>
      </c>
      <c r="H106" s="45"/>
      <c r="I106" s="40">
        <f t="shared" si="8"/>
        <v>0</v>
      </c>
      <c r="J106" s="13" t="str">
        <f>IFERROR(VLOOKUP(M106,EMPLOI!A:J,5),"")</f>
        <v/>
      </c>
      <c r="K106" s="13" t="str">
        <f t="shared" si="9"/>
        <v/>
      </c>
      <c r="M106" s="34" t="str">
        <f t="array" ref="M106">IF(OR(WEEKDAY($A106,2)=7,WEEKDAY($A106,2)=6),"",IFERROR(INDEX(Tableau1[],MATCH(1,('HEURES DE PRÉSENCE'!A106&gt;=Tableau1[[DATE DEBUT ]])*(Tableau1[DATE
FIN]&gt;='HEURES DE PRÉSENCE'!A106),0),1),""))</f>
        <v/>
      </c>
    </row>
    <row r="107" spans="1:13" ht="16.2" x14ac:dyDescent="0.35">
      <c r="A107" s="42">
        <f t="shared" si="10"/>
        <v>42841</v>
      </c>
      <c r="B107" s="47"/>
      <c r="C107" s="47"/>
      <c r="D107" s="44">
        <f t="shared" si="11"/>
        <v>0</v>
      </c>
      <c r="E107" s="47"/>
      <c r="F107" s="47"/>
      <c r="G107" s="44">
        <f t="shared" si="7"/>
        <v>0</v>
      </c>
      <c r="H107" s="45"/>
      <c r="I107" s="40">
        <f t="shared" si="8"/>
        <v>0</v>
      </c>
      <c r="J107" s="13" t="str">
        <f>IFERROR(VLOOKUP(M107,EMPLOI!A:J,5),"")</f>
        <v/>
      </c>
      <c r="K107" s="13" t="str">
        <f t="shared" si="9"/>
        <v/>
      </c>
      <c r="M107" s="34" t="str">
        <f t="array" ref="M107">IF(OR(WEEKDAY($A107,2)=7,WEEKDAY($A107,2)=6),"",IFERROR(INDEX(Tableau1[],MATCH(1,('HEURES DE PRÉSENCE'!A107&gt;=Tableau1[[DATE DEBUT ]])*(Tableau1[DATE
FIN]&gt;='HEURES DE PRÉSENCE'!A107),0),1),""))</f>
        <v/>
      </c>
    </row>
    <row r="108" spans="1:13" ht="16.2" x14ac:dyDescent="0.35">
      <c r="A108" s="42">
        <f t="shared" si="10"/>
        <v>42842</v>
      </c>
      <c r="B108" s="47"/>
      <c r="C108" s="47"/>
      <c r="D108" s="44">
        <f t="shared" si="11"/>
        <v>0</v>
      </c>
      <c r="E108" s="47"/>
      <c r="F108" s="47"/>
      <c r="G108" s="44">
        <f t="shared" si="7"/>
        <v>0</v>
      </c>
      <c r="H108" s="45"/>
      <c r="I108" s="40">
        <f t="shared" si="8"/>
        <v>0</v>
      </c>
      <c r="J108" s="13" t="str">
        <f>IFERROR(VLOOKUP(M108,EMPLOI!A:J,5),"")</f>
        <v/>
      </c>
      <c r="K108" s="13" t="str">
        <f t="shared" si="9"/>
        <v/>
      </c>
      <c r="L108" s="34" t="str">
        <f t="array" ref="L108">IF(WEEKDAY(A108)=6,SUMPRODUCT(IFERROR((_xlfn.ISOWEEKNUM($A$2:$A$367)=_xlfn.ISOWEEKNUM($A108))*($K$2:$K$367),0)),"")</f>
        <v/>
      </c>
      <c r="M108" s="34" t="str">
        <f t="array" ref="M108">IF(OR(WEEKDAY($A108,2)=7,WEEKDAY($A108,2)=6),"",IFERROR(INDEX(Tableau1[],MATCH(1,('HEURES DE PRÉSENCE'!A108&gt;=Tableau1[[DATE DEBUT ]])*(Tableau1[DATE
FIN]&gt;='HEURES DE PRÉSENCE'!A108),0),1),""))</f>
        <v/>
      </c>
    </row>
    <row r="109" spans="1:13" ht="16.2" x14ac:dyDescent="0.35">
      <c r="A109" s="42">
        <f t="shared" si="10"/>
        <v>42843</v>
      </c>
      <c r="B109" s="47"/>
      <c r="C109" s="47"/>
      <c r="D109" s="44">
        <f t="shared" si="11"/>
        <v>0</v>
      </c>
      <c r="E109" s="47"/>
      <c r="F109" s="47"/>
      <c r="G109" s="44">
        <f t="shared" si="7"/>
        <v>0</v>
      </c>
      <c r="H109" s="45"/>
      <c r="I109" s="40">
        <f t="shared" si="8"/>
        <v>0</v>
      </c>
      <c r="J109" s="13" t="str">
        <f>IFERROR(VLOOKUP(M109,EMPLOI!A:J,5),"")</f>
        <v/>
      </c>
      <c r="K109" s="13" t="str">
        <f t="shared" si="9"/>
        <v/>
      </c>
      <c r="L109" s="34" t="str">
        <f t="array" ref="L109">IF(WEEKDAY(A109)=6,SUMPRODUCT(IFERROR((_xlfn.ISOWEEKNUM($A$2:$A$367)=_xlfn.ISOWEEKNUM($A109))*($K$2:$K$367),0)),"")</f>
        <v/>
      </c>
      <c r="M109" s="34" t="str">
        <f t="array" ref="M109">IF(OR(WEEKDAY($A109,2)=7,WEEKDAY($A109,2)=6),"",IFERROR(INDEX(Tableau1[],MATCH(1,('HEURES DE PRÉSENCE'!A109&gt;=Tableau1[[DATE DEBUT ]])*(Tableau1[DATE
FIN]&gt;='HEURES DE PRÉSENCE'!A109),0),1),""))</f>
        <v/>
      </c>
    </row>
    <row r="110" spans="1:13" ht="16.2" x14ac:dyDescent="0.35">
      <c r="A110" s="42">
        <f t="shared" si="10"/>
        <v>42844</v>
      </c>
      <c r="B110" s="47"/>
      <c r="C110" s="47"/>
      <c r="D110" s="44">
        <f t="shared" si="11"/>
        <v>0</v>
      </c>
      <c r="E110" s="47"/>
      <c r="F110" s="47"/>
      <c r="G110" s="44">
        <f t="shared" si="7"/>
        <v>0</v>
      </c>
      <c r="H110" s="45"/>
      <c r="I110" s="40">
        <f t="shared" si="8"/>
        <v>0</v>
      </c>
      <c r="J110" s="13" t="str">
        <f>IFERROR(VLOOKUP(M110,EMPLOI!A:J,5),"")</f>
        <v/>
      </c>
      <c r="K110" s="13" t="str">
        <f t="shared" si="9"/>
        <v/>
      </c>
      <c r="L110" s="34" t="str">
        <f t="array" ref="L110">IF(WEEKDAY(A110)=6,SUMPRODUCT(IFERROR((_xlfn.ISOWEEKNUM($A$2:$A$367)=_xlfn.ISOWEEKNUM($A110))*($K$2:$K$367),0)),"")</f>
        <v/>
      </c>
      <c r="M110" s="34" t="str">
        <f t="array" ref="M110">IF(OR(WEEKDAY($A110,2)=7,WEEKDAY($A110,2)=6),"",IFERROR(INDEX(Tableau1[],MATCH(1,('HEURES DE PRÉSENCE'!A110&gt;=Tableau1[[DATE DEBUT ]])*(Tableau1[DATE
FIN]&gt;='HEURES DE PRÉSENCE'!A110),0),1),""))</f>
        <v/>
      </c>
    </row>
    <row r="111" spans="1:13" ht="16.2" x14ac:dyDescent="0.35">
      <c r="A111" s="42">
        <f t="shared" si="10"/>
        <v>42845</v>
      </c>
      <c r="B111" s="47"/>
      <c r="C111" s="47"/>
      <c r="D111" s="44">
        <f t="shared" si="11"/>
        <v>0</v>
      </c>
      <c r="E111" s="47"/>
      <c r="F111" s="47"/>
      <c r="G111" s="44">
        <f t="shared" si="7"/>
        <v>0</v>
      </c>
      <c r="H111" s="45"/>
      <c r="I111" s="40">
        <f t="shared" si="8"/>
        <v>0</v>
      </c>
      <c r="J111" s="13" t="str">
        <f>IFERROR(VLOOKUP(M111,EMPLOI!A:J,5),"")</f>
        <v/>
      </c>
      <c r="K111" s="13" t="str">
        <f t="shared" si="9"/>
        <v/>
      </c>
      <c r="L111" s="34" t="str">
        <f t="array" ref="L111">IF(WEEKDAY(A111)=6,SUMPRODUCT(IFERROR((_xlfn.ISOWEEKNUM($A$2:$A$367)=_xlfn.ISOWEEKNUM($A111))*($K$2:$K$367),0)),"")</f>
        <v/>
      </c>
      <c r="M111" s="34" t="str">
        <f t="array" ref="M111">IF(OR(WEEKDAY($A111,2)=7,WEEKDAY($A111,2)=6),"",IFERROR(INDEX(Tableau1[],MATCH(1,('HEURES DE PRÉSENCE'!A111&gt;=Tableau1[[DATE DEBUT ]])*(Tableau1[DATE
FIN]&gt;='HEURES DE PRÉSENCE'!A111),0),1),""))</f>
        <v/>
      </c>
    </row>
    <row r="112" spans="1:13" ht="16.2" x14ac:dyDescent="0.35">
      <c r="A112" s="42">
        <f t="shared" si="10"/>
        <v>42846</v>
      </c>
      <c r="B112" s="47"/>
      <c r="C112" s="47"/>
      <c r="D112" s="44">
        <f t="shared" si="11"/>
        <v>0</v>
      </c>
      <c r="E112" s="47"/>
      <c r="F112" s="47"/>
      <c r="G112" s="44">
        <f t="shared" si="7"/>
        <v>0</v>
      </c>
      <c r="H112" s="45"/>
      <c r="I112" s="40">
        <f t="shared" si="8"/>
        <v>0</v>
      </c>
      <c r="J112" s="13" t="str">
        <f>IFERROR(VLOOKUP(M112,EMPLOI!A:J,5),"")</f>
        <v/>
      </c>
      <c r="K112" s="13" t="str">
        <f t="shared" si="9"/>
        <v/>
      </c>
      <c r="L112" s="34">
        <f t="array" ref="L112">IF(WEEKDAY(A112)=6,SUMPRODUCT(IFERROR((_xlfn.ISOWEEKNUM($A$2:$A$367)=_xlfn.ISOWEEKNUM($A112))*($K$2:$K$367),0)),"")</f>
        <v>0</v>
      </c>
      <c r="M112" s="34" t="str">
        <f t="array" ref="M112">IF(OR(WEEKDAY($A112,2)=7,WEEKDAY($A112,2)=6),"",IFERROR(INDEX(Tableau1[],MATCH(1,('HEURES DE PRÉSENCE'!A112&gt;=Tableau1[[DATE DEBUT ]])*(Tableau1[DATE
FIN]&gt;='HEURES DE PRÉSENCE'!A112),0),1),""))</f>
        <v/>
      </c>
    </row>
    <row r="113" spans="1:13" ht="16.2" x14ac:dyDescent="0.35">
      <c r="A113" s="42">
        <f t="shared" si="10"/>
        <v>42847</v>
      </c>
      <c r="B113" s="47"/>
      <c r="C113" s="47"/>
      <c r="D113" s="44">
        <f t="shared" si="11"/>
        <v>0</v>
      </c>
      <c r="E113" s="47"/>
      <c r="F113" s="47"/>
      <c r="G113" s="44">
        <f t="shared" si="7"/>
        <v>0</v>
      </c>
      <c r="H113" s="45"/>
      <c r="I113" s="40">
        <f t="shared" si="8"/>
        <v>0</v>
      </c>
      <c r="J113" s="13" t="str">
        <f>IFERROR(VLOOKUP(M113,EMPLOI!A:J,5),"")</f>
        <v/>
      </c>
      <c r="K113" s="13" t="str">
        <f t="shared" si="9"/>
        <v/>
      </c>
      <c r="M113" s="34" t="str">
        <f t="array" ref="M113">IF(OR(WEEKDAY($A113,2)=7,WEEKDAY($A113,2)=6),"",IFERROR(INDEX(Tableau1[],MATCH(1,('HEURES DE PRÉSENCE'!A113&gt;=Tableau1[[DATE DEBUT ]])*(Tableau1[DATE
FIN]&gt;='HEURES DE PRÉSENCE'!A113),0),1),""))</f>
        <v/>
      </c>
    </row>
    <row r="114" spans="1:13" ht="16.2" x14ac:dyDescent="0.35">
      <c r="A114" s="42">
        <f t="shared" si="10"/>
        <v>42848</v>
      </c>
      <c r="B114" s="47"/>
      <c r="C114" s="47"/>
      <c r="D114" s="44">
        <f t="shared" si="11"/>
        <v>0</v>
      </c>
      <c r="E114" s="47"/>
      <c r="F114" s="47"/>
      <c r="G114" s="44">
        <f t="shared" si="7"/>
        <v>0</v>
      </c>
      <c r="H114" s="45"/>
      <c r="I114" s="40">
        <f t="shared" si="8"/>
        <v>0</v>
      </c>
      <c r="J114" s="13" t="str">
        <f>IFERROR(VLOOKUP(M114,EMPLOI!A:J,5),"")</f>
        <v/>
      </c>
      <c r="K114" s="13" t="str">
        <f t="shared" si="9"/>
        <v/>
      </c>
      <c r="M114" s="34" t="str">
        <f t="array" ref="M114">IF(OR(WEEKDAY($A114,2)=7,WEEKDAY($A114,2)=6),"",IFERROR(INDEX(Tableau1[],MATCH(1,('HEURES DE PRÉSENCE'!A114&gt;=Tableau1[[DATE DEBUT ]])*(Tableau1[DATE
FIN]&gt;='HEURES DE PRÉSENCE'!A114),0),1),""))</f>
        <v/>
      </c>
    </row>
    <row r="115" spans="1:13" ht="16.2" x14ac:dyDescent="0.35">
      <c r="A115" s="42">
        <f t="shared" si="10"/>
        <v>42849</v>
      </c>
      <c r="B115" s="47"/>
      <c r="C115" s="47"/>
      <c r="D115" s="44">
        <f t="shared" si="11"/>
        <v>0</v>
      </c>
      <c r="E115" s="47"/>
      <c r="F115" s="47"/>
      <c r="G115" s="44">
        <f t="shared" si="7"/>
        <v>0</v>
      </c>
      <c r="H115" s="45"/>
      <c r="I115" s="40">
        <f t="shared" si="8"/>
        <v>0</v>
      </c>
      <c r="J115" s="13" t="str">
        <f>IFERROR(VLOOKUP(M115,EMPLOI!A:J,5),"")</f>
        <v/>
      </c>
      <c r="K115" s="13" t="str">
        <f t="shared" si="9"/>
        <v/>
      </c>
      <c r="L115" s="34" t="str">
        <f t="array" ref="L115">IF(WEEKDAY(A115)=6,SUMPRODUCT(IFERROR((_xlfn.ISOWEEKNUM($A$2:$A$367)=_xlfn.ISOWEEKNUM($A115))*($K$2:$K$367),0)),"")</f>
        <v/>
      </c>
      <c r="M115" s="34" t="str">
        <f t="array" ref="M115">IF(OR(WEEKDAY($A115,2)=7,WEEKDAY($A115,2)=6),"",IFERROR(INDEX(Tableau1[],MATCH(1,('HEURES DE PRÉSENCE'!A115&gt;=Tableau1[[DATE DEBUT ]])*(Tableau1[DATE
FIN]&gt;='HEURES DE PRÉSENCE'!A115),0),1),""))</f>
        <v/>
      </c>
    </row>
    <row r="116" spans="1:13" ht="16.2" x14ac:dyDescent="0.35">
      <c r="A116" s="42">
        <f t="shared" si="10"/>
        <v>42850</v>
      </c>
      <c r="B116" s="47"/>
      <c r="C116" s="47"/>
      <c r="D116" s="44">
        <f t="shared" si="11"/>
        <v>0</v>
      </c>
      <c r="E116" s="47"/>
      <c r="F116" s="47"/>
      <c r="G116" s="44">
        <f t="shared" si="7"/>
        <v>0</v>
      </c>
      <c r="H116" s="45"/>
      <c r="I116" s="40">
        <f t="shared" si="8"/>
        <v>0</v>
      </c>
      <c r="J116" s="13" t="str">
        <f>IFERROR(VLOOKUP(M116,EMPLOI!A:J,5),"")</f>
        <v/>
      </c>
      <c r="K116" s="13" t="str">
        <f t="shared" si="9"/>
        <v/>
      </c>
      <c r="L116" s="34" t="str">
        <f t="array" ref="L116">IF(WEEKDAY(A116)=6,SUMPRODUCT(IFERROR((_xlfn.ISOWEEKNUM($A$2:$A$367)=_xlfn.ISOWEEKNUM($A116))*($K$2:$K$367),0)),"")</f>
        <v/>
      </c>
      <c r="M116" s="34" t="str">
        <f t="array" ref="M116">IF(OR(WEEKDAY($A116,2)=7,WEEKDAY($A116,2)=6),"",IFERROR(INDEX(Tableau1[],MATCH(1,('HEURES DE PRÉSENCE'!A116&gt;=Tableau1[[DATE DEBUT ]])*(Tableau1[DATE
FIN]&gt;='HEURES DE PRÉSENCE'!A116),0),1),""))</f>
        <v/>
      </c>
    </row>
    <row r="117" spans="1:13" ht="16.2" x14ac:dyDescent="0.35">
      <c r="A117" s="42">
        <f t="shared" si="10"/>
        <v>42851</v>
      </c>
      <c r="B117" s="47"/>
      <c r="C117" s="47"/>
      <c r="D117" s="44">
        <f t="shared" si="11"/>
        <v>0</v>
      </c>
      <c r="E117" s="47"/>
      <c r="F117" s="47"/>
      <c r="G117" s="44">
        <f t="shared" si="7"/>
        <v>0</v>
      </c>
      <c r="H117" s="45"/>
      <c r="I117" s="40">
        <f t="shared" si="8"/>
        <v>0</v>
      </c>
      <c r="J117" s="13" t="str">
        <f>IFERROR(VLOOKUP(M117,EMPLOI!A:J,5),"")</f>
        <v/>
      </c>
      <c r="K117" s="13" t="str">
        <f t="shared" si="9"/>
        <v/>
      </c>
      <c r="L117" s="34" t="str">
        <f t="array" ref="L117">IF(WEEKDAY(A117)=6,SUMPRODUCT(IFERROR((_xlfn.ISOWEEKNUM($A$2:$A$367)=_xlfn.ISOWEEKNUM($A117))*($K$2:$K$367),0)),"")</f>
        <v/>
      </c>
      <c r="M117" s="34" t="str">
        <f t="array" ref="M117">IF(OR(WEEKDAY($A117,2)=7,WEEKDAY($A117,2)=6),"",IFERROR(INDEX(Tableau1[],MATCH(1,('HEURES DE PRÉSENCE'!A117&gt;=Tableau1[[DATE DEBUT ]])*(Tableau1[DATE
FIN]&gt;='HEURES DE PRÉSENCE'!A117),0),1),""))</f>
        <v/>
      </c>
    </row>
    <row r="118" spans="1:13" ht="16.2" x14ac:dyDescent="0.35">
      <c r="A118" s="42">
        <f t="shared" si="10"/>
        <v>42852</v>
      </c>
      <c r="B118" s="47"/>
      <c r="C118" s="47"/>
      <c r="D118" s="44">
        <f t="shared" si="11"/>
        <v>0</v>
      </c>
      <c r="E118" s="47"/>
      <c r="F118" s="47"/>
      <c r="G118" s="44">
        <f t="shared" si="7"/>
        <v>0</v>
      </c>
      <c r="H118" s="45"/>
      <c r="I118" s="40">
        <f t="shared" si="8"/>
        <v>0</v>
      </c>
      <c r="J118" s="13" t="str">
        <f>IFERROR(VLOOKUP(M118,EMPLOI!A:J,5),"")</f>
        <v/>
      </c>
      <c r="K118" s="13" t="str">
        <f t="shared" si="9"/>
        <v/>
      </c>
      <c r="L118" s="34" t="str">
        <f t="array" ref="L118">IF(WEEKDAY(A118)=6,SUMPRODUCT(IFERROR((_xlfn.ISOWEEKNUM($A$2:$A$367)=_xlfn.ISOWEEKNUM($A118))*($K$2:$K$367),0)),"")</f>
        <v/>
      </c>
      <c r="M118" s="34" t="str">
        <f t="array" ref="M118">IF(OR(WEEKDAY($A118,2)=7,WEEKDAY($A118,2)=6),"",IFERROR(INDEX(Tableau1[],MATCH(1,('HEURES DE PRÉSENCE'!A118&gt;=Tableau1[[DATE DEBUT ]])*(Tableau1[DATE
FIN]&gt;='HEURES DE PRÉSENCE'!A118),0),1),""))</f>
        <v/>
      </c>
    </row>
    <row r="119" spans="1:13" ht="16.2" x14ac:dyDescent="0.35">
      <c r="A119" s="42">
        <f t="shared" si="10"/>
        <v>42853</v>
      </c>
      <c r="B119" s="47"/>
      <c r="C119" s="47"/>
      <c r="D119" s="44">
        <f t="shared" si="11"/>
        <v>0</v>
      </c>
      <c r="E119" s="47"/>
      <c r="F119" s="47"/>
      <c r="G119" s="44">
        <f t="shared" si="7"/>
        <v>0</v>
      </c>
      <c r="H119" s="45"/>
      <c r="I119" s="40">
        <f t="shared" si="8"/>
        <v>0</v>
      </c>
      <c r="J119" s="13" t="str">
        <f>IFERROR(VLOOKUP(M119,EMPLOI!A:J,5),"")</f>
        <v/>
      </c>
      <c r="K119" s="13" t="str">
        <f t="shared" si="9"/>
        <v/>
      </c>
      <c r="L119" s="34">
        <f t="array" ref="L119">IF(WEEKDAY(A119)=6,SUMPRODUCT(IFERROR((_xlfn.ISOWEEKNUM($A$2:$A$367)=_xlfn.ISOWEEKNUM($A119))*($K$2:$K$367),0)),"")</f>
        <v>0</v>
      </c>
      <c r="M119" s="34" t="str">
        <f t="array" ref="M119">IF(OR(WEEKDAY($A119,2)=7,WEEKDAY($A119,2)=6),"",IFERROR(INDEX(Tableau1[],MATCH(1,('HEURES DE PRÉSENCE'!A119&gt;=Tableau1[[DATE DEBUT ]])*(Tableau1[DATE
FIN]&gt;='HEURES DE PRÉSENCE'!A119),0),1),""))</f>
        <v/>
      </c>
    </row>
    <row r="120" spans="1:13" ht="16.2" x14ac:dyDescent="0.35">
      <c r="A120" s="42">
        <f t="shared" si="10"/>
        <v>42854</v>
      </c>
      <c r="B120" s="46"/>
      <c r="C120" s="46"/>
      <c r="D120" s="44">
        <f t="shared" si="11"/>
        <v>0</v>
      </c>
      <c r="E120" s="47"/>
      <c r="F120" s="47"/>
      <c r="G120" s="44">
        <f t="shared" si="7"/>
        <v>0</v>
      </c>
      <c r="H120" s="45"/>
      <c r="I120" s="40">
        <f t="shared" si="8"/>
        <v>0</v>
      </c>
      <c r="J120" s="13" t="str">
        <f>IFERROR(VLOOKUP(M120,EMPLOI!A:J,5),"")</f>
        <v/>
      </c>
      <c r="K120" s="13" t="str">
        <f t="shared" si="9"/>
        <v/>
      </c>
      <c r="M120" s="34" t="str">
        <f t="array" ref="M120">IF(OR(WEEKDAY($A120,2)=7,WEEKDAY($A120,2)=6),"",IFERROR(INDEX(Tableau1[],MATCH(1,('HEURES DE PRÉSENCE'!A120&gt;=Tableau1[[DATE DEBUT ]])*(Tableau1[DATE
FIN]&gt;='HEURES DE PRÉSENCE'!A120),0),1),""))</f>
        <v/>
      </c>
    </row>
    <row r="121" spans="1:13" ht="16.2" x14ac:dyDescent="0.35">
      <c r="A121" s="42">
        <f t="shared" si="10"/>
        <v>42855</v>
      </c>
      <c r="B121" s="46"/>
      <c r="C121" s="46"/>
      <c r="D121" s="44">
        <f t="shared" si="11"/>
        <v>0</v>
      </c>
      <c r="E121" s="47"/>
      <c r="F121" s="47"/>
      <c r="G121" s="44">
        <f t="shared" si="7"/>
        <v>0</v>
      </c>
      <c r="H121" s="45"/>
      <c r="I121" s="40">
        <f t="shared" si="8"/>
        <v>0</v>
      </c>
      <c r="J121" s="13" t="str">
        <f>IFERROR(VLOOKUP(M121,EMPLOI!A:J,5),"")</f>
        <v/>
      </c>
      <c r="K121" s="13" t="str">
        <f t="shared" si="9"/>
        <v/>
      </c>
      <c r="M121" s="34" t="str">
        <f t="array" ref="M121">IF(OR(WEEKDAY($A121,2)=7,WEEKDAY($A121,2)=6),"",IFERROR(INDEX(Tableau1[],MATCH(1,('HEURES DE PRÉSENCE'!A121&gt;=Tableau1[[DATE DEBUT ]])*(Tableau1[DATE
FIN]&gt;='HEURES DE PRÉSENCE'!A121),0),1),""))</f>
        <v/>
      </c>
    </row>
    <row r="122" spans="1:13" ht="16.2" x14ac:dyDescent="0.35">
      <c r="A122" s="42">
        <f t="shared" si="10"/>
        <v>42856</v>
      </c>
      <c r="B122" s="46"/>
      <c r="C122" s="46"/>
      <c r="D122" s="44">
        <f t="shared" si="11"/>
        <v>0</v>
      </c>
      <c r="E122" s="47"/>
      <c r="F122" s="47"/>
      <c r="G122" s="44">
        <f t="shared" si="7"/>
        <v>0</v>
      </c>
      <c r="H122" s="45"/>
      <c r="I122" s="40">
        <f t="shared" si="8"/>
        <v>0</v>
      </c>
      <c r="J122" s="13" t="str">
        <f>IFERROR(VLOOKUP(M122,EMPLOI!A:J,5),"")</f>
        <v/>
      </c>
      <c r="K122" s="13" t="str">
        <f t="shared" si="9"/>
        <v/>
      </c>
      <c r="L122" s="34" t="str">
        <f t="array" ref="L122">IF(WEEKDAY(A122)=6,SUMPRODUCT(IFERROR((_xlfn.ISOWEEKNUM($A$2:$A$367)=_xlfn.ISOWEEKNUM($A122))*($K$2:$K$367),0)),"")</f>
        <v/>
      </c>
      <c r="M122" s="34" t="str">
        <f t="array" ref="M122">IF(OR(WEEKDAY($A122,2)=7,WEEKDAY($A122,2)=6),"",IFERROR(INDEX(Tableau1[],MATCH(1,('HEURES DE PRÉSENCE'!A122&gt;=Tableau1[[DATE DEBUT ]])*(Tableau1[DATE
FIN]&gt;='HEURES DE PRÉSENCE'!A122),0),1),""))</f>
        <v/>
      </c>
    </row>
    <row r="123" spans="1:13" ht="16.2" x14ac:dyDescent="0.35">
      <c r="A123" s="42">
        <f t="shared" si="10"/>
        <v>42857</v>
      </c>
      <c r="B123" s="46"/>
      <c r="C123" s="46"/>
      <c r="D123" s="44"/>
      <c r="E123" s="46"/>
      <c r="F123" s="46"/>
      <c r="G123" s="44">
        <f t="shared" si="7"/>
        <v>0</v>
      </c>
      <c r="H123" s="45"/>
      <c r="I123" s="40">
        <f t="shared" si="8"/>
        <v>0</v>
      </c>
      <c r="J123" s="13" t="str">
        <f>IFERROR(VLOOKUP(M123,EMPLOI!A:J,5),"")</f>
        <v/>
      </c>
      <c r="K123" s="13" t="str">
        <f t="shared" si="9"/>
        <v/>
      </c>
      <c r="L123" s="34" t="str">
        <f t="array" ref="L123">IF(WEEKDAY(A123)=6,SUMPRODUCT(IFERROR((_xlfn.ISOWEEKNUM($A$2:$A$367)=_xlfn.ISOWEEKNUM($A123))*($K$2:$K$367),0)),"")</f>
        <v/>
      </c>
      <c r="M123" s="34" t="str">
        <f t="array" ref="M123">IF(OR(WEEKDAY($A123,2)=7,WEEKDAY($A123,2)=6),"",IFERROR(INDEX(Tableau1[],MATCH(1,('HEURES DE PRÉSENCE'!A123&gt;=Tableau1[[DATE DEBUT ]])*(Tableau1[DATE
FIN]&gt;='HEURES DE PRÉSENCE'!A123),0),1),""))</f>
        <v/>
      </c>
    </row>
    <row r="124" spans="1:13" ht="16.2" x14ac:dyDescent="0.35">
      <c r="A124" s="42">
        <f t="shared" si="10"/>
        <v>42858</v>
      </c>
      <c r="B124" s="46">
        <v>0.375</v>
      </c>
      <c r="C124" s="46">
        <v>0.54166666666666663</v>
      </c>
      <c r="D124" s="44">
        <f t="shared" ref="D124:D130" si="12">IF(OR(C124="",B124=""),0,C124-B124)/1</f>
        <v>0.16666666666666663</v>
      </c>
      <c r="E124" s="46">
        <v>0.5625</v>
      </c>
      <c r="F124" s="46">
        <v>0.70833333333333337</v>
      </c>
      <c r="G124" s="44">
        <f t="shared" si="7"/>
        <v>0.14583333333333337</v>
      </c>
      <c r="H124" s="45"/>
      <c r="I124" s="40">
        <f t="shared" si="8"/>
        <v>0.3125</v>
      </c>
      <c r="J124" s="13">
        <f>IFERROR(VLOOKUP(M124,EMPLOI!A:J,5),"")</f>
        <v>79.7</v>
      </c>
      <c r="K124" s="13">
        <f t="shared" si="9"/>
        <v>79.7</v>
      </c>
      <c r="L124" s="34" t="str">
        <f t="array" ref="L124">IF(WEEKDAY(A124)=6,SUMPRODUCT(IFERROR((_xlfn.ISOWEEKNUM($A$2:$A$367)=_xlfn.ISOWEEKNUM($A124))*($K$2:$K$367),0)),"")</f>
        <v/>
      </c>
      <c r="M124" s="34">
        <f t="array" ref="M124">IF(OR(WEEKDAY($A124,2)=7,WEEKDAY($A124,2)=6),"",IFERROR(INDEX(Tableau1[],MATCH(1,('HEURES DE PRÉSENCE'!A124&gt;=Tableau1[[DATE DEBUT ]])*(Tableau1[DATE
FIN]&gt;='HEURES DE PRÉSENCE'!A124),0),1),""))</f>
        <v>2</v>
      </c>
    </row>
    <row r="125" spans="1:13" ht="16.2" x14ac:dyDescent="0.35">
      <c r="A125" s="42">
        <f t="shared" si="10"/>
        <v>42859</v>
      </c>
      <c r="B125" s="46">
        <v>0.375</v>
      </c>
      <c r="C125" s="46">
        <v>0.54166666666666663</v>
      </c>
      <c r="D125" s="44">
        <f t="shared" si="12"/>
        <v>0.16666666666666663</v>
      </c>
      <c r="E125" s="46">
        <v>0.5625</v>
      </c>
      <c r="F125" s="46">
        <v>0.70833333333333337</v>
      </c>
      <c r="G125" s="44">
        <f t="shared" si="7"/>
        <v>0.14583333333333337</v>
      </c>
      <c r="H125" s="45"/>
      <c r="I125" s="40">
        <f t="shared" si="8"/>
        <v>0.3125</v>
      </c>
      <c r="J125" s="13">
        <f>IFERROR(VLOOKUP(M125,EMPLOI!A:J,5),"")</f>
        <v>79.7</v>
      </c>
      <c r="K125" s="13">
        <f t="shared" si="9"/>
        <v>79.7</v>
      </c>
      <c r="L125" s="34" t="str">
        <f t="array" ref="L125">IF(WEEKDAY(A125)=6,SUMPRODUCT(IFERROR((_xlfn.ISOWEEKNUM($A$2:$A$367)=_xlfn.ISOWEEKNUM($A125))*($K$2:$K$367),0)),"")</f>
        <v/>
      </c>
      <c r="M125" s="34">
        <f t="array" ref="M125">IF(OR(WEEKDAY($A125,2)=7,WEEKDAY($A125,2)=6),"",IFERROR(INDEX(Tableau1[],MATCH(1,('HEURES DE PRÉSENCE'!A125&gt;=Tableau1[[DATE DEBUT ]])*(Tableau1[DATE
FIN]&gt;='HEURES DE PRÉSENCE'!A125),0),1),""))</f>
        <v>2</v>
      </c>
    </row>
    <row r="126" spans="1:13" ht="16.2" x14ac:dyDescent="0.35">
      <c r="A126" s="42">
        <f t="shared" si="10"/>
        <v>42860</v>
      </c>
      <c r="B126" s="46">
        <v>0.375</v>
      </c>
      <c r="C126" s="46">
        <v>0.54166666666666663</v>
      </c>
      <c r="D126" s="44">
        <f t="shared" si="12"/>
        <v>0.16666666666666663</v>
      </c>
      <c r="E126" s="46">
        <v>0.5625</v>
      </c>
      <c r="F126" s="46">
        <v>0.70833333333333337</v>
      </c>
      <c r="G126" s="44">
        <f t="shared" si="7"/>
        <v>0.14583333333333337</v>
      </c>
      <c r="H126" s="45"/>
      <c r="I126" s="40">
        <f t="shared" si="8"/>
        <v>0.3125</v>
      </c>
      <c r="J126" s="13">
        <f>IFERROR(VLOOKUP(M126,EMPLOI!A:J,5),"")</f>
        <v>79.7</v>
      </c>
      <c r="K126" s="13">
        <f t="shared" si="9"/>
        <v>79.7</v>
      </c>
      <c r="L126" s="34">
        <f t="array" ref="L126">IF(WEEKDAY(A126)=6,SUMPRODUCT(IFERROR((_xlfn.ISOWEEKNUM($A$2:$A$367)=_xlfn.ISOWEEKNUM($A126))*($K$2:$K$367),0)),"")</f>
        <v>239.10000000000002</v>
      </c>
      <c r="M126" s="34">
        <f t="array" ref="M126">IF(OR(WEEKDAY($A126,2)=7,WEEKDAY($A126,2)=6),"",IFERROR(INDEX(Tableau1[],MATCH(1,('HEURES DE PRÉSENCE'!A126&gt;=Tableau1[[DATE DEBUT ]])*(Tableau1[DATE
FIN]&gt;='HEURES DE PRÉSENCE'!A126),0),1),""))</f>
        <v>2</v>
      </c>
    </row>
    <row r="127" spans="1:13" ht="16.2" x14ac:dyDescent="0.35">
      <c r="A127" s="42">
        <f t="shared" si="10"/>
        <v>42861</v>
      </c>
      <c r="B127" s="47"/>
      <c r="C127" s="47"/>
      <c r="D127" s="44">
        <f t="shared" si="12"/>
        <v>0</v>
      </c>
      <c r="E127" s="47"/>
      <c r="F127" s="47"/>
      <c r="G127" s="44">
        <f t="shared" si="7"/>
        <v>0</v>
      </c>
      <c r="H127" s="45"/>
      <c r="I127" s="40">
        <f t="shared" si="8"/>
        <v>0</v>
      </c>
      <c r="J127" s="13" t="str">
        <f>IFERROR(VLOOKUP(M127,EMPLOI!A:J,5),"")</f>
        <v/>
      </c>
      <c r="K127" s="13" t="str">
        <f t="shared" si="9"/>
        <v/>
      </c>
      <c r="M127" s="34" t="str">
        <f t="array" ref="M127">IF(OR(WEEKDAY($A127,2)=7,WEEKDAY($A127,2)=6),"",IFERROR(INDEX(Tableau1[],MATCH(1,('HEURES DE PRÉSENCE'!A127&gt;=Tableau1[[DATE DEBUT ]])*(Tableau1[DATE
FIN]&gt;='HEURES DE PRÉSENCE'!A127),0),1),""))</f>
        <v/>
      </c>
    </row>
    <row r="128" spans="1:13" ht="16.2" x14ac:dyDescent="0.35">
      <c r="A128" s="42">
        <f t="shared" si="10"/>
        <v>42862</v>
      </c>
      <c r="B128" s="47"/>
      <c r="C128" s="47"/>
      <c r="D128" s="44">
        <f t="shared" si="12"/>
        <v>0</v>
      </c>
      <c r="E128" s="47"/>
      <c r="F128" s="47"/>
      <c r="G128" s="44">
        <f t="shared" si="7"/>
        <v>0</v>
      </c>
      <c r="H128" s="45"/>
      <c r="I128" s="40">
        <f t="shared" si="8"/>
        <v>0</v>
      </c>
      <c r="J128" s="13" t="str">
        <f>IFERROR(VLOOKUP(M128,EMPLOI!A:J,5),"")</f>
        <v/>
      </c>
      <c r="K128" s="13" t="str">
        <f t="shared" si="9"/>
        <v/>
      </c>
      <c r="M128" s="34" t="str">
        <f t="array" ref="M128">IF(OR(WEEKDAY($A128,2)=7,WEEKDAY($A128,2)=6),"",IFERROR(INDEX(Tableau1[],MATCH(1,('HEURES DE PRÉSENCE'!A128&gt;=Tableau1[[DATE DEBUT ]])*(Tableau1[DATE
FIN]&gt;='HEURES DE PRÉSENCE'!A128),0),1),""))</f>
        <v/>
      </c>
    </row>
    <row r="129" spans="1:13" ht="16.2" x14ac:dyDescent="0.35">
      <c r="A129" s="42">
        <f t="shared" si="10"/>
        <v>42863</v>
      </c>
      <c r="B129" s="47"/>
      <c r="C129" s="47"/>
      <c r="D129" s="44">
        <f t="shared" si="12"/>
        <v>0</v>
      </c>
      <c r="E129" s="47"/>
      <c r="F129" s="47"/>
      <c r="G129" s="44">
        <f t="shared" si="7"/>
        <v>0</v>
      </c>
      <c r="H129" s="45"/>
      <c r="I129" s="40">
        <f t="shared" si="8"/>
        <v>0</v>
      </c>
      <c r="J129" s="13">
        <f>IFERROR(VLOOKUP(M129,EMPLOI!A:J,5),"")</f>
        <v>79.7</v>
      </c>
      <c r="K129" s="13" t="str">
        <f t="shared" si="9"/>
        <v/>
      </c>
      <c r="L129" s="34" t="str">
        <f t="array" ref="L129">IF(WEEKDAY(A129)=6,SUMPRODUCT(IFERROR((_xlfn.ISOWEEKNUM($A$2:$A$367)=_xlfn.ISOWEEKNUM($A129))*($K$2:$K$367),0)),"")</f>
        <v/>
      </c>
      <c r="M129" s="34">
        <f t="array" ref="M129">IF(OR(WEEKDAY($A129,2)=7,WEEKDAY($A129,2)=6),"",IFERROR(INDEX(Tableau1[],MATCH(1,('HEURES DE PRÉSENCE'!A129&gt;=Tableau1[[DATE DEBUT ]])*(Tableau1[DATE
FIN]&gt;='HEURES DE PRÉSENCE'!A129),0),1),""))</f>
        <v>2</v>
      </c>
    </row>
    <row r="130" spans="1:13" ht="16.2" x14ac:dyDescent="0.35">
      <c r="A130" s="42">
        <f t="shared" si="10"/>
        <v>42864</v>
      </c>
      <c r="B130" s="46">
        <v>0.375</v>
      </c>
      <c r="C130" s="46">
        <v>0.54166666666666663</v>
      </c>
      <c r="D130" s="44">
        <f t="shared" si="12"/>
        <v>0.16666666666666663</v>
      </c>
      <c r="E130" s="46">
        <v>0.5625</v>
      </c>
      <c r="F130" s="46">
        <v>0.70833333333333337</v>
      </c>
      <c r="G130" s="44">
        <f t="shared" si="7"/>
        <v>0.14583333333333337</v>
      </c>
      <c r="H130" s="45"/>
      <c r="I130" s="40">
        <f t="shared" si="8"/>
        <v>0.3125</v>
      </c>
      <c r="J130" s="13">
        <f>IFERROR(VLOOKUP(M130,EMPLOI!A:J,5),"")</f>
        <v>79.7</v>
      </c>
      <c r="K130" s="13">
        <f t="shared" si="9"/>
        <v>79.7</v>
      </c>
      <c r="L130" s="34" t="str">
        <f t="array" ref="L130">IF(WEEKDAY(A130)=6,SUMPRODUCT(IFERROR((_xlfn.ISOWEEKNUM($A$2:$A$367)=_xlfn.ISOWEEKNUM($A130))*($K$2:$K$367),0)),"")</f>
        <v/>
      </c>
      <c r="M130" s="34">
        <f t="array" ref="M130">IF(OR(WEEKDAY($A130,2)=7,WEEKDAY($A130,2)=6),"",IFERROR(INDEX(Tableau1[],MATCH(1,('HEURES DE PRÉSENCE'!A130&gt;=Tableau1[[DATE DEBUT ]])*(Tableau1[DATE
FIN]&gt;='HEURES DE PRÉSENCE'!A130),0),1),""))</f>
        <v>2</v>
      </c>
    </row>
    <row r="131" spans="1:13" ht="16.2" x14ac:dyDescent="0.35">
      <c r="A131" s="42">
        <f t="shared" si="10"/>
        <v>42865</v>
      </c>
      <c r="B131" s="46">
        <v>0.375</v>
      </c>
      <c r="C131" s="46">
        <v>0.54166666666666663</v>
      </c>
      <c r="D131" s="44">
        <f t="shared" ref="D131:D133" si="13">IF(OR(C131="",B131=""),0,C131-B131)/1</f>
        <v>0.16666666666666663</v>
      </c>
      <c r="E131" s="46">
        <v>0.5625</v>
      </c>
      <c r="F131" s="46">
        <v>0.70833333333333337</v>
      </c>
      <c r="G131" s="44">
        <f t="shared" ref="G131:G194" si="14">IF(OR(F131="",E131=""),0,F131-E131)/1</f>
        <v>0.14583333333333337</v>
      </c>
      <c r="H131" s="45"/>
      <c r="I131" s="40">
        <f t="shared" si="8"/>
        <v>0.3125</v>
      </c>
      <c r="J131" s="13">
        <f>IFERROR(VLOOKUP(M131,EMPLOI!A:J,5),"")</f>
        <v>79.7</v>
      </c>
      <c r="K131" s="13">
        <f t="shared" si="9"/>
        <v>79.7</v>
      </c>
      <c r="L131" s="34" t="str">
        <f t="array" ref="L131">IF(WEEKDAY(A131)=6,SUMPRODUCT(IFERROR((_xlfn.ISOWEEKNUM($A$2:$A$367)=_xlfn.ISOWEEKNUM($A131))*($K$2:$K$367),0)),"")</f>
        <v/>
      </c>
      <c r="M131" s="34">
        <f t="array" ref="M131">IF(OR(WEEKDAY($A131,2)=7,WEEKDAY($A131,2)=6),"",IFERROR(INDEX(Tableau1[],MATCH(1,('HEURES DE PRÉSENCE'!A131&gt;=Tableau1[[DATE DEBUT ]])*(Tableau1[DATE
FIN]&gt;='HEURES DE PRÉSENCE'!A131),0),1),""))</f>
        <v>2</v>
      </c>
    </row>
    <row r="132" spans="1:13" ht="16.2" x14ac:dyDescent="0.35">
      <c r="A132" s="42">
        <f t="shared" si="10"/>
        <v>42866</v>
      </c>
      <c r="B132" s="46">
        <v>0.375</v>
      </c>
      <c r="C132" s="46">
        <v>0.54166666666666663</v>
      </c>
      <c r="D132" s="44">
        <f t="shared" si="13"/>
        <v>0.16666666666666663</v>
      </c>
      <c r="E132" s="46">
        <v>0.5625</v>
      </c>
      <c r="F132" s="46">
        <v>0.70833333333333337</v>
      </c>
      <c r="G132" s="44">
        <f t="shared" si="14"/>
        <v>0.14583333333333337</v>
      </c>
      <c r="H132" s="45"/>
      <c r="I132" s="40">
        <f t="shared" ref="I132:I195" si="15">SUM(D132+G132)</f>
        <v>0.3125</v>
      </c>
      <c r="J132" s="13">
        <f>IFERROR(VLOOKUP(M132,EMPLOI!A:J,5),"")</f>
        <v>79.7</v>
      </c>
      <c r="K132" s="13">
        <f t="shared" ref="K132:K195" si="16">IF(I132&gt;=$J$1,J132,"")</f>
        <v>79.7</v>
      </c>
      <c r="L132" s="34" t="str">
        <f t="array" ref="L132">IF(WEEKDAY(A132)=6,SUMPRODUCT(IFERROR((_xlfn.ISOWEEKNUM($A$2:$A$367)=_xlfn.ISOWEEKNUM($A132))*($K$2:$K$367),0)),"")</f>
        <v/>
      </c>
      <c r="M132" s="34">
        <f t="array" ref="M132">IF(OR(WEEKDAY($A132,2)=7,WEEKDAY($A132,2)=6),"",IFERROR(INDEX(Tableau1[],MATCH(1,('HEURES DE PRÉSENCE'!A132&gt;=Tableau1[[DATE DEBUT ]])*(Tableau1[DATE
FIN]&gt;='HEURES DE PRÉSENCE'!A132),0),1),""))</f>
        <v>2</v>
      </c>
    </row>
    <row r="133" spans="1:13" ht="16.2" x14ac:dyDescent="0.35">
      <c r="A133" s="42">
        <f t="shared" ref="A133:A196" si="17">A132+1</f>
        <v>42867</v>
      </c>
      <c r="B133" s="46">
        <v>0.375</v>
      </c>
      <c r="C133" s="46">
        <v>0.54166666666666663</v>
      </c>
      <c r="D133" s="44">
        <f t="shared" si="13"/>
        <v>0.16666666666666663</v>
      </c>
      <c r="E133" s="46">
        <v>0.5625</v>
      </c>
      <c r="F133" s="46">
        <v>0.70833333333333337</v>
      </c>
      <c r="G133" s="44">
        <f t="shared" si="14"/>
        <v>0.14583333333333337</v>
      </c>
      <c r="H133" s="45"/>
      <c r="I133" s="40">
        <f t="shared" si="15"/>
        <v>0.3125</v>
      </c>
      <c r="J133" s="13">
        <f>IFERROR(VLOOKUP(M133,EMPLOI!A:J,5),"")</f>
        <v>79.7</v>
      </c>
      <c r="K133" s="13">
        <f t="shared" si="16"/>
        <v>79.7</v>
      </c>
      <c r="L133" s="34">
        <f t="array" ref="L133">IF(WEEKDAY(A133)=6,SUMPRODUCT(IFERROR((_xlfn.ISOWEEKNUM($A$2:$A$367)=_xlfn.ISOWEEKNUM($A133))*($K$2:$K$367),0)),"")</f>
        <v>318.8</v>
      </c>
      <c r="M133" s="34">
        <f t="array" ref="M133">IF(OR(WEEKDAY($A133,2)=7,WEEKDAY($A133,2)=6),"",IFERROR(INDEX(Tableau1[],MATCH(1,('HEURES DE PRÉSENCE'!A133&gt;=Tableau1[[DATE DEBUT ]])*(Tableau1[DATE
FIN]&gt;='HEURES DE PRÉSENCE'!A133),0),1),""))</f>
        <v>2</v>
      </c>
    </row>
    <row r="134" spans="1:13" ht="16.2" x14ac:dyDescent="0.35">
      <c r="A134" s="42">
        <f t="shared" si="17"/>
        <v>42868</v>
      </c>
      <c r="B134" s="47"/>
      <c r="C134" s="47"/>
      <c r="D134" s="44">
        <f>IF(OR(C134="",B134=""),0,C134-B134)/1</f>
        <v>0</v>
      </c>
      <c r="E134" s="47"/>
      <c r="F134" s="47"/>
      <c r="G134" s="44">
        <f t="shared" si="14"/>
        <v>0</v>
      </c>
      <c r="H134" s="45"/>
      <c r="I134" s="40">
        <f t="shared" si="15"/>
        <v>0</v>
      </c>
      <c r="J134" s="13" t="str">
        <f>IFERROR(VLOOKUP(M134,EMPLOI!A:J,5),"")</f>
        <v/>
      </c>
      <c r="K134" s="13" t="str">
        <f t="shared" si="16"/>
        <v/>
      </c>
      <c r="M134" s="34" t="str">
        <f t="array" ref="M134">IF(OR(WEEKDAY($A134,2)=7,WEEKDAY($A134,2)=6),"",IFERROR(INDEX(Tableau1[],MATCH(1,('HEURES DE PRÉSENCE'!A134&gt;=Tableau1[[DATE DEBUT ]])*(Tableau1[DATE
FIN]&gt;='HEURES DE PRÉSENCE'!A134),0),1),""))</f>
        <v/>
      </c>
    </row>
    <row r="135" spans="1:13" ht="16.2" x14ac:dyDescent="0.35">
      <c r="A135" s="42">
        <f t="shared" si="17"/>
        <v>42869</v>
      </c>
      <c r="B135" s="47"/>
      <c r="C135" s="47"/>
      <c r="D135" s="44">
        <f>IF(OR(C135="",B135=""),0,C135-B135)/1</f>
        <v>0</v>
      </c>
      <c r="E135" s="47"/>
      <c r="F135" s="47"/>
      <c r="G135" s="44">
        <f t="shared" si="14"/>
        <v>0</v>
      </c>
      <c r="H135" s="45"/>
      <c r="I135" s="40">
        <f t="shared" si="15"/>
        <v>0</v>
      </c>
      <c r="J135" s="13" t="str">
        <f>IFERROR(VLOOKUP(M135,EMPLOI!A:J,5),"")</f>
        <v/>
      </c>
      <c r="K135" s="13" t="str">
        <f t="shared" si="16"/>
        <v/>
      </c>
      <c r="M135" s="34" t="str">
        <f t="array" ref="M135">IF(OR(WEEKDAY($A135,2)=7,WEEKDAY($A135,2)=6),"",IFERROR(INDEX(Tableau1[],MATCH(1,('HEURES DE PRÉSENCE'!A135&gt;=Tableau1[[DATE DEBUT ]])*(Tableau1[DATE
FIN]&gt;='HEURES DE PRÉSENCE'!A135),0),1),""))</f>
        <v/>
      </c>
    </row>
    <row r="136" spans="1:13" ht="16.2" x14ac:dyDescent="0.35">
      <c r="A136" s="42">
        <f t="shared" si="17"/>
        <v>42870</v>
      </c>
      <c r="B136" s="46">
        <v>0.29166666666666669</v>
      </c>
      <c r="C136" s="46">
        <v>0.5</v>
      </c>
      <c r="D136" s="44">
        <f>IF(OR(C136="",B136=""),0,C136-B136)/1</f>
        <v>0.20833333333333331</v>
      </c>
      <c r="E136" s="46">
        <v>0.52083333333333337</v>
      </c>
      <c r="F136" s="46">
        <v>0.66666666666666663</v>
      </c>
      <c r="G136" s="44">
        <f t="shared" si="14"/>
        <v>0.14583333333333326</v>
      </c>
      <c r="H136" s="45"/>
      <c r="I136" s="40">
        <f t="shared" si="15"/>
        <v>0.35416666666666657</v>
      </c>
      <c r="J136" s="13">
        <f>IFERROR(VLOOKUP(M136,EMPLOI!A:J,5),"")</f>
        <v>79.7</v>
      </c>
      <c r="K136" s="13">
        <f t="shared" si="16"/>
        <v>79.7</v>
      </c>
      <c r="L136" s="34" t="str">
        <f t="array" ref="L136">IF(WEEKDAY(A136)=6,SUMPRODUCT(IFERROR((_xlfn.ISOWEEKNUM($A$2:$A$367)=_xlfn.ISOWEEKNUM($A136))*($K$2:$K$367),0)),"")</f>
        <v/>
      </c>
      <c r="M136" s="34">
        <f t="array" ref="M136">IF(OR(WEEKDAY($A136,2)=7,WEEKDAY($A136,2)=6),"",IFERROR(INDEX(Tableau1[],MATCH(1,('HEURES DE PRÉSENCE'!A136&gt;=Tableau1[[DATE DEBUT ]])*(Tableau1[DATE
FIN]&gt;='HEURES DE PRÉSENCE'!A136),0),1),""))</f>
        <v>2</v>
      </c>
    </row>
    <row r="137" spans="1:13" ht="16.2" x14ac:dyDescent="0.35">
      <c r="A137" s="42">
        <f t="shared" si="17"/>
        <v>42871</v>
      </c>
      <c r="B137" s="46">
        <v>0.29166666666666669</v>
      </c>
      <c r="C137" s="46">
        <v>0.5</v>
      </c>
      <c r="D137" s="44">
        <f t="shared" ref="D137:D140" si="18">IF(OR(C137="",B137=""),0,C137-B137)/1</f>
        <v>0.20833333333333331</v>
      </c>
      <c r="E137" s="46">
        <v>0.52083333333333337</v>
      </c>
      <c r="F137" s="46">
        <v>0.625</v>
      </c>
      <c r="G137" s="44">
        <f t="shared" si="14"/>
        <v>0.10416666666666663</v>
      </c>
      <c r="H137" s="45"/>
      <c r="I137" s="40">
        <f t="shared" si="15"/>
        <v>0.31249999999999994</v>
      </c>
      <c r="J137" s="13">
        <f>IFERROR(VLOOKUP(M137,EMPLOI!A:J,5),"")</f>
        <v>79.7</v>
      </c>
      <c r="K137" s="13">
        <f t="shared" si="16"/>
        <v>79.7</v>
      </c>
      <c r="L137" s="34" t="str">
        <f t="array" ref="L137">IF(WEEKDAY(A137)=6,SUMPRODUCT(IFERROR((_xlfn.ISOWEEKNUM($A$2:$A$367)=_xlfn.ISOWEEKNUM($A137))*($K$2:$K$367),0)),"")</f>
        <v/>
      </c>
      <c r="M137" s="34">
        <f t="array" ref="M137">IF(OR(WEEKDAY($A137,2)=7,WEEKDAY($A137,2)=6),"",IFERROR(INDEX(Tableau1[],MATCH(1,('HEURES DE PRÉSENCE'!A137&gt;=Tableau1[[DATE DEBUT ]])*(Tableau1[DATE
FIN]&gt;='HEURES DE PRÉSENCE'!A137),0),1),""))</f>
        <v>2</v>
      </c>
    </row>
    <row r="138" spans="1:13" ht="16.2" x14ac:dyDescent="0.35">
      <c r="A138" s="42">
        <f t="shared" si="17"/>
        <v>42872</v>
      </c>
      <c r="B138" s="46">
        <v>0.29166666666666669</v>
      </c>
      <c r="C138" s="46">
        <v>0.5</v>
      </c>
      <c r="D138" s="44">
        <f t="shared" si="18"/>
        <v>0.20833333333333331</v>
      </c>
      <c r="E138" s="46">
        <v>0.52083333333333337</v>
      </c>
      <c r="F138" s="46">
        <v>0.625</v>
      </c>
      <c r="G138" s="44">
        <f t="shared" si="14"/>
        <v>0.10416666666666663</v>
      </c>
      <c r="H138" s="45"/>
      <c r="I138" s="40">
        <f t="shared" si="15"/>
        <v>0.31249999999999994</v>
      </c>
      <c r="J138" s="13">
        <f>IFERROR(VLOOKUP(M138,EMPLOI!A:J,5),"")</f>
        <v>79.7</v>
      </c>
      <c r="K138" s="13">
        <f t="shared" si="16"/>
        <v>79.7</v>
      </c>
      <c r="L138" s="34" t="str">
        <f t="array" ref="L138">IF(WEEKDAY(A138)=6,SUMPRODUCT(IFERROR((_xlfn.ISOWEEKNUM($A$2:$A$367)=_xlfn.ISOWEEKNUM($A138))*($K$2:$K$367),0)),"")</f>
        <v/>
      </c>
      <c r="M138" s="34">
        <f t="array" ref="M138">IF(OR(WEEKDAY($A138,2)=7,WEEKDAY($A138,2)=6),"",IFERROR(INDEX(Tableau1[],MATCH(1,('HEURES DE PRÉSENCE'!A138&gt;=Tableau1[[DATE DEBUT ]])*(Tableau1[DATE
FIN]&gt;='HEURES DE PRÉSENCE'!A138),0),1),""))</f>
        <v>2</v>
      </c>
    </row>
    <row r="139" spans="1:13" ht="16.2" x14ac:dyDescent="0.35">
      <c r="A139" s="42">
        <f t="shared" si="17"/>
        <v>42873</v>
      </c>
      <c r="B139" s="46">
        <v>0.29166666666666669</v>
      </c>
      <c r="C139" s="46">
        <v>0.5</v>
      </c>
      <c r="D139" s="44">
        <f t="shared" si="18"/>
        <v>0.20833333333333331</v>
      </c>
      <c r="E139" s="46">
        <v>0.52083333333333337</v>
      </c>
      <c r="F139" s="46">
        <v>0.625</v>
      </c>
      <c r="G139" s="44">
        <f t="shared" si="14"/>
        <v>0.10416666666666663</v>
      </c>
      <c r="H139" s="45"/>
      <c r="I139" s="40">
        <f t="shared" si="15"/>
        <v>0.31249999999999994</v>
      </c>
      <c r="J139" s="13">
        <f>IFERROR(VLOOKUP(M139,EMPLOI!A:J,5),"")</f>
        <v>79.7</v>
      </c>
      <c r="K139" s="13">
        <f t="shared" si="16"/>
        <v>79.7</v>
      </c>
      <c r="L139" s="34" t="str">
        <f t="array" ref="L139">IF(WEEKDAY(A139)=6,SUMPRODUCT(IFERROR((_xlfn.ISOWEEKNUM($A$2:$A$367)=_xlfn.ISOWEEKNUM($A139))*($K$2:$K$367),0)),"")</f>
        <v/>
      </c>
      <c r="M139" s="34">
        <f t="array" ref="M139">IF(OR(WEEKDAY($A139,2)=7,WEEKDAY($A139,2)=6),"",IFERROR(INDEX(Tableau1[],MATCH(1,('HEURES DE PRÉSENCE'!A139&gt;=Tableau1[[DATE DEBUT ]])*(Tableau1[DATE
FIN]&gt;='HEURES DE PRÉSENCE'!A139),0),1),""))</f>
        <v>2</v>
      </c>
    </row>
    <row r="140" spans="1:13" ht="16.2" x14ac:dyDescent="0.35">
      <c r="A140" s="42">
        <f t="shared" si="17"/>
        <v>42874</v>
      </c>
      <c r="B140" s="46">
        <v>0.29166666666666669</v>
      </c>
      <c r="C140" s="46">
        <v>0.5</v>
      </c>
      <c r="D140" s="44">
        <f t="shared" si="18"/>
        <v>0.20833333333333331</v>
      </c>
      <c r="E140" s="46">
        <v>0.52083333333333337</v>
      </c>
      <c r="F140" s="46">
        <v>0.625</v>
      </c>
      <c r="G140" s="44">
        <f t="shared" si="14"/>
        <v>0.10416666666666663</v>
      </c>
      <c r="H140" s="45"/>
      <c r="I140" s="40">
        <f t="shared" si="15"/>
        <v>0.31249999999999994</v>
      </c>
      <c r="J140" s="13">
        <f>IFERROR(VLOOKUP(M140,EMPLOI!A:J,5),"")</f>
        <v>79.7</v>
      </c>
      <c r="K140" s="13">
        <f t="shared" si="16"/>
        <v>79.7</v>
      </c>
      <c r="L140" s="34">
        <f t="array" ref="L140">IF(WEEKDAY(A140)=6,SUMPRODUCT(IFERROR((_xlfn.ISOWEEKNUM($A$2:$A$367)=_xlfn.ISOWEEKNUM($A140))*($K$2:$K$367),0)),"")</f>
        <v>398.5</v>
      </c>
      <c r="M140" s="34">
        <f t="array" ref="M140">IF(OR(WEEKDAY($A140,2)=7,WEEKDAY($A140,2)=6),"",IFERROR(INDEX(Tableau1[],MATCH(1,('HEURES DE PRÉSENCE'!A140&gt;=Tableau1[[DATE DEBUT ]])*(Tableau1[DATE
FIN]&gt;='HEURES DE PRÉSENCE'!A140),0),1),""))</f>
        <v>2</v>
      </c>
    </row>
    <row r="141" spans="1:13" ht="16.2" x14ac:dyDescent="0.35">
      <c r="A141" s="42">
        <f t="shared" si="17"/>
        <v>42875</v>
      </c>
      <c r="B141" s="47"/>
      <c r="C141" s="47"/>
      <c r="D141" s="44">
        <f t="shared" ref="D141:D149" si="19">IF(OR(C141="",B141=""),0,C141-B141)/1</f>
        <v>0</v>
      </c>
      <c r="E141" s="47"/>
      <c r="F141" s="47"/>
      <c r="G141" s="44">
        <f t="shared" si="14"/>
        <v>0</v>
      </c>
      <c r="H141" s="45"/>
      <c r="I141" s="40">
        <f t="shared" si="15"/>
        <v>0</v>
      </c>
      <c r="J141" s="13" t="str">
        <f>IFERROR(VLOOKUP(M141,EMPLOI!A:J,5),"")</f>
        <v/>
      </c>
      <c r="K141" s="13" t="str">
        <f t="shared" si="16"/>
        <v/>
      </c>
      <c r="M141" s="34" t="str">
        <f t="array" ref="M141">IF(OR(WEEKDAY($A141,2)=7,WEEKDAY($A141,2)=6),"",IFERROR(INDEX(Tableau1[],MATCH(1,('HEURES DE PRÉSENCE'!A141&gt;=Tableau1[[DATE DEBUT ]])*(Tableau1[DATE
FIN]&gt;='HEURES DE PRÉSENCE'!A141),0),1),""))</f>
        <v/>
      </c>
    </row>
    <row r="142" spans="1:13" ht="16.2" x14ac:dyDescent="0.35">
      <c r="A142" s="42">
        <f t="shared" si="17"/>
        <v>42876</v>
      </c>
      <c r="B142" s="47"/>
      <c r="C142" s="47"/>
      <c r="D142" s="44">
        <f t="shared" si="19"/>
        <v>0</v>
      </c>
      <c r="E142" s="47"/>
      <c r="F142" s="47"/>
      <c r="G142" s="44">
        <f t="shared" si="14"/>
        <v>0</v>
      </c>
      <c r="H142" s="45"/>
      <c r="I142" s="40">
        <f t="shared" si="15"/>
        <v>0</v>
      </c>
      <c r="J142" s="13" t="str">
        <f>IFERROR(VLOOKUP(M142,EMPLOI!A:J,5),"")</f>
        <v/>
      </c>
      <c r="K142" s="13" t="str">
        <f t="shared" si="16"/>
        <v/>
      </c>
      <c r="M142" s="34" t="str">
        <f t="array" ref="M142">IF(OR(WEEKDAY($A142,2)=7,WEEKDAY($A142,2)=6),"",IFERROR(INDEX(Tableau1[],MATCH(1,('HEURES DE PRÉSENCE'!A142&gt;=Tableau1[[DATE DEBUT ]])*(Tableau1[DATE
FIN]&gt;='HEURES DE PRÉSENCE'!A142),0),1),""))</f>
        <v/>
      </c>
    </row>
    <row r="143" spans="1:13" ht="16.2" x14ac:dyDescent="0.35">
      <c r="A143" s="42">
        <f t="shared" si="17"/>
        <v>42877</v>
      </c>
      <c r="B143" s="46">
        <v>0.45833333333333331</v>
      </c>
      <c r="C143" s="46">
        <v>0.58333333333333337</v>
      </c>
      <c r="D143" s="44">
        <f t="shared" si="19"/>
        <v>0.12500000000000006</v>
      </c>
      <c r="E143" s="46">
        <v>0.60416666666666663</v>
      </c>
      <c r="F143" s="46">
        <v>0.79166666666666663</v>
      </c>
      <c r="G143" s="44">
        <f t="shared" si="14"/>
        <v>0.1875</v>
      </c>
      <c r="H143" s="45"/>
      <c r="I143" s="40">
        <f t="shared" si="15"/>
        <v>0.31250000000000006</v>
      </c>
      <c r="J143" s="13">
        <f>IFERROR(VLOOKUP(M143,EMPLOI!A:J,5),"")</f>
        <v>79.7</v>
      </c>
      <c r="K143" s="13">
        <f t="shared" si="16"/>
        <v>79.7</v>
      </c>
      <c r="L143" s="34" t="str">
        <f t="array" ref="L143">IF(WEEKDAY(A143)=6,SUMPRODUCT(IFERROR((_xlfn.ISOWEEKNUM($A$2:$A$367)=_xlfn.ISOWEEKNUM($A143))*($K$2:$K$367),0)),"")</f>
        <v/>
      </c>
      <c r="M143" s="34">
        <f t="array" ref="M143">IF(OR(WEEKDAY($A143,2)=7,WEEKDAY($A143,2)=6),"",IFERROR(INDEX(Tableau1[],MATCH(1,('HEURES DE PRÉSENCE'!A143&gt;=Tableau1[[DATE DEBUT ]])*(Tableau1[DATE
FIN]&gt;='HEURES DE PRÉSENCE'!A143),0),1),""))</f>
        <v>2</v>
      </c>
    </row>
    <row r="144" spans="1:13" ht="16.2" x14ac:dyDescent="0.35">
      <c r="A144" s="42">
        <f t="shared" si="17"/>
        <v>42878</v>
      </c>
      <c r="B144" s="46">
        <v>0.45833333333333331</v>
      </c>
      <c r="C144" s="46">
        <v>0.58333333333333337</v>
      </c>
      <c r="D144" s="44">
        <f t="shared" si="19"/>
        <v>0.12500000000000006</v>
      </c>
      <c r="E144" s="46">
        <v>0.60416666666666663</v>
      </c>
      <c r="F144" s="46">
        <v>0.79166666666666663</v>
      </c>
      <c r="G144" s="44">
        <f t="shared" si="14"/>
        <v>0.1875</v>
      </c>
      <c r="H144" s="45"/>
      <c r="I144" s="40">
        <f t="shared" si="15"/>
        <v>0.31250000000000006</v>
      </c>
      <c r="J144" s="13">
        <f>IFERROR(VLOOKUP(M144,EMPLOI!A:J,5),"")</f>
        <v>79.7</v>
      </c>
      <c r="K144" s="13">
        <f t="shared" si="16"/>
        <v>79.7</v>
      </c>
      <c r="L144" s="34" t="str">
        <f t="array" ref="L144">IF(WEEKDAY(A144)=6,SUMPRODUCT(IFERROR((_xlfn.ISOWEEKNUM($A$2:$A$367)=_xlfn.ISOWEEKNUM($A144))*($K$2:$K$367),0)),"")</f>
        <v/>
      </c>
      <c r="M144" s="34">
        <f t="array" ref="M144">IF(OR(WEEKDAY($A144,2)=7,WEEKDAY($A144,2)=6),"",IFERROR(INDEX(Tableau1[],MATCH(1,('HEURES DE PRÉSENCE'!A144&gt;=Tableau1[[DATE DEBUT ]])*(Tableau1[DATE
FIN]&gt;='HEURES DE PRÉSENCE'!A144),0),1),""))</f>
        <v>2</v>
      </c>
    </row>
    <row r="145" spans="1:13" ht="16.2" x14ac:dyDescent="0.35">
      <c r="A145" s="42">
        <f t="shared" si="17"/>
        <v>42879</v>
      </c>
      <c r="B145" s="46">
        <v>0.45833333333333331</v>
      </c>
      <c r="C145" s="46">
        <v>0.58333333333333337</v>
      </c>
      <c r="D145" s="44">
        <f t="shared" si="19"/>
        <v>0.12500000000000006</v>
      </c>
      <c r="E145" s="46">
        <v>0.60416666666666663</v>
      </c>
      <c r="F145" s="46">
        <v>0.73263888888888884</v>
      </c>
      <c r="G145" s="44">
        <f t="shared" si="14"/>
        <v>0.12847222222222221</v>
      </c>
      <c r="H145" s="45"/>
      <c r="I145" s="40">
        <f t="shared" si="15"/>
        <v>0.25347222222222227</v>
      </c>
      <c r="J145" s="13">
        <f>IFERROR(VLOOKUP(M145,EMPLOI!A:J,5),"")</f>
        <v>79.7</v>
      </c>
      <c r="K145" s="13">
        <f t="shared" si="16"/>
        <v>79.7</v>
      </c>
      <c r="L145" s="34" t="str">
        <f t="array" ref="L145">IF(WEEKDAY(A145)=6,SUMPRODUCT(IFERROR((_xlfn.ISOWEEKNUM($A$2:$A$367)=_xlfn.ISOWEEKNUM($A145))*($K$2:$K$367),0)),"")</f>
        <v/>
      </c>
      <c r="M145" s="34">
        <f t="array" ref="M145">IF(OR(WEEKDAY($A145,2)=7,WEEKDAY($A145,2)=6),"",IFERROR(INDEX(Tableau1[],MATCH(1,('HEURES DE PRÉSENCE'!A145&gt;=Tableau1[[DATE DEBUT ]])*(Tableau1[DATE
FIN]&gt;='HEURES DE PRÉSENCE'!A145),0),1),""))</f>
        <v>2</v>
      </c>
    </row>
    <row r="146" spans="1:13" ht="16.2" x14ac:dyDescent="0.35">
      <c r="A146" s="42">
        <f t="shared" si="17"/>
        <v>42880</v>
      </c>
      <c r="B146" s="47"/>
      <c r="C146" s="47"/>
      <c r="D146" s="44">
        <f t="shared" si="19"/>
        <v>0</v>
      </c>
      <c r="E146" s="47"/>
      <c r="F146" s="47"/>
      <c r="G146" s="44">
        <f t="shared" si="14"/>
        <v>0</v>
      </c>
      <c r="H146" s="45"/>
      <c r="I146" s="40">
        <f t="shared" si="15"/>
        <v>0</v>
      </c>
      <c r="J146" s="13">
        <f>IFERROR(VLOOKUP(M146,EMPLOI!A:J,5),"")</f>
        <v>79.7</v>
      </c>
      <c r="K146" s="13" t="str">
        <f t="shared" si="16"/>
        <v/>
      </c>
      <c r="L146" s="34" t="str">
        <f t="array" ref="L146">IF(WEEKDAY(A146)=6,SUMPRODUCT(IFERROR((_xlfn.ISOWEEKNUM($A$2:$A$367)=_xlfn.ISOWEEKNUM($A146))*($K$2:$K$367),0)),"")</f>
        <v/>
      </c>
      <c r="M146" s="34">
        <f t="array" ref="M146">IF(OR(WEEKDAY($A146,2)=7,WEEKDAY($A146,2)=6),"",IFERROR(INDEX(Tableau1[],MATCH(1,('HEURES DE PRÉSENCE'!A146&gt;=Tableau1[[DATE DEBUT ]])*(Tableau1[DATE
FIN]&gt;='HEURES DE PRÉSENCE'!A146),0),1),""))</f>
        <v>2</v>
      </c>
    </row>
    <row r="147" spans="1:13" ht="16.2" x14ac:dyDescent="0.35">
      <c r="A147" s="42">
        <f t="shared" si="17"/>
        <v>42881</v>
      </c>
      <c r="B147" s="47"/>
      <c r="C147" s="47"/>
      <c r="D147" s="44">
        <f t="shared" si="19"/>
        <v>0</v>
      </c>
      <c r="E147" s="47"/>
      <c r="F147" s="47"/>
      <c r="G147" s="44">
        <f t="shared" si="14"/>
        <v>0</v>
      </c>
      <c r="H147" s="45"/>
      <c r="I147" s="40">
        <f t="shared" si="15"/>
        <v>0</v>
      </c>
      <c r="J147" s="13">
        <f>IFERROR(VLOOKUP(M147,EMPLOI!A:J,5),"")</f>
        <v>79.7</v>
      </c>
      <c r="K147" s="13" t="str">
        <f t="shared" si="16"/>
        <v/>
      </c>
      <c r="L147" s="34">
        <f t="array" ref="L147">IF(WEEKDAY(A147)=6,SUMPRODUCT(IFERROR((_xlfn.ISOWEEKNUM($A$2:$A$367)=_xlfn.ISOWEEKNUM($A147))*($K$2:$K$367),0)),"")</f>
        <v>239.10000000000002</v>
      </c>
      <c r="M147" s="34">
        <f t="array" ref="M147">IF(OR(WEEKDAY($A147,2)=7,WEEKDAY($A147,2)=6),"",IFERROR(INDEX(Tableau1[],MATCH(1,('HEURES DE PRÉSENCE'!A147&gt;=Tableau1[[DATE DEBUT ]])*(Tableau1[DATE
FIN]&gt;='HEURES DE PRÉSENCE'!A147),0),1),""))</f>
        <v>2</v>
      </c>
    </row>
    <row r="148" spans="1:13" ht="16.2" x14ac:dyDescent="0.35">
      <c r="A148" s="42">
        <f t="shared" si="17"/>
        <v>42882</v>
      </c>
      <c r="B148" s="47"/>
      <c r="C148" s="47"/>
      <c r="D148" s="44">
        <f t="shared" si="19"/>
        <v>0</v>
      </c>
      <c r="E148" s="47"/>
      <c r="F148" s="47"/>
      <c r="G148" s="44">
        <f t="shared" si="14"/>
        <v>0</v>
      </c>
      <c r="H148" s="45"/>
      <c r="I148" s="40">
        <f t="shared" si="15"/>
        <v>0</v>
      </c>
      <c r="J148" s="13" t="str">
        <f>IFERROR(VLOOKUP(M148,EMPLOI!A:J,5),"")</f>
        <v/>
      </c>
      <c r="K148" s="13" t="str">
        <f t="shared" si="16"/>
        <v/>
      </c>
      <c r="M148" s="34" t="str">
        <f t="array" ref="M148">IF(OR(WEEKDAY($A148,2)=7,WEEKDAY($A148,2)=6),"",IFERROR(INDEX(Tableau1[],MATCH(1,('HEURES DE PRÉSENCE'!A148&gt;=Tableau1[[DATE DEBUT ]])*(Tableau1[DATE
FIN]&gt;='HEURES DE PRÉSENCE'!A148),0),1),""))</f>
        <v/>
      </c>
    </row>
    <row r="149" spans="1:13" ht="16.2" x14ac:dyDescent="0.35">
      <c r="A149" s="42">
        <f t="shared" si="17"/>
        <v>42883</v>
      </c>
      <c r="B149" s="47"/>
      <c r="C149" s="47"/>
      <c r="D149" s="44">
        <f t="shared" si="19"/>
        <v>0</v>
      </c>
      <c r="E149" s="47"/>
      <c r="F149" s="47"/>
      <c r="G149" s="44">
        <f t="shared" si="14"/>
        <v>0</v>
      </c>
      <c r="H149" s="45"/>
      <c r="I149" s="40">
        <f t="shared" si="15"/>
        <v>0</v>
      </c>
      <c r="J149" s="13" t="str">
        <f>IFERROR(VLOOKUP(M149,EMPLOI!A:J,5),"")</f>
        <v/>
      </c>
      <c r="K149" s="13" t="str">
        <f t="shared" si="16"/>
        <v/>
      </c>
      <c r="M149" s="34" t="str">
        <f t="array" ref="M149">IF(OR(WEEKDAY($A149,2)=7,WEEKDAY($A149,2)=6),"",IFERROR(INDEX(Tableau1[],MATCH(1,('HEURES DE PRÉSENCE'!A149&gt;=Tableau1[[DATE DEBUT ]])*(Tableau1[DATE
FIN]&gt;='HEURES DE PRÉSENCE'!A149),0),1),""))</f>
        <v/>
      </c>
    </row>
    <row r="150" spans="1:13" ht="16.2" x14ac:dyDescent="0.35">
      <c r="A150" s="42">
        <f t="shared" si="17"/>
        <v>42884</v>
      </c>
      <c r="B150" s="46">
        <v>0.29166666666666669</v>
      </c>
      <c r="C150" s="46">
        <v>0.5</v>
      </c>
      <c r="D150" s="44">
        <f t="shared" ref="D150:D154" si="20">IF(OR(C150="",B150=""),0,C150-B150)/1</f>
        <v>0.20833333333333331</v>
      </c>
      <c r="E150" s="46">
        <v>0.52083333333333337</v>
      </c>
      <c r="F150" s="46">
        <v>0.64583333333333337</v>
      </c>
      <c r="G150" s="44">
        <f t="shared" si="14"/>
        <v>0.125</v>
      </c>
      <c r="H150" s="45"/>
      <c r="I150" s="40">
        <f t="shared" si="15"/>
        <v>0.33333333333333331</v>
      </c>
      <c r="J150" s="13">
        <f>IFERROR(VLOOKUP(M150,EMPLOI!A:J,5),"")</f>
        <v>79.7</v>
      </c>
      <c r="K150" s="13">
        <f t="shared" si="16"/>
        <v>79.7</v>
      </c>
      <c r="L150" s="34" t="str">
        <f t="array" ref="L150">IF(WEEKDAY(A150)=6,SUMPRODUCT(IFERROR((_xlfn.ISOWEEKNUM($A$2:$A$367)=_xlfn.ISOWEEKNUM($A150))*($K$2:$K$367),0)),"")</f>
        <v/>
      </c>
      <c r="M150" s="34">
        <f t="array" ref="M150">IF(OR(WEEKDAY($A150,2)=7,WEEKDAY($A150,2)=6),"",IFERROR(INDEX(Tableau1[],MATCH(1,('HEURES DE PRÉSENCE'!A150&gt;=Tableau1[[DATE DEBUT ]])*(Tableau1[DATE
FIN]&gt;='HEURES DE PRÉSENCE'!A150),0),1),""))</f>
        <v>2</v>
      </c>
    </row>
    <row r="151" spans="1:13" ht="16.2" x14ac:dyDescent="0.35">
      <c r="A151" s="42">
        <f t="shared" si="17"/>
        <v>42885</v>
      </c>
      <c r="B151" s="46">
        <v>0.29166666666666669</v>
      </c>
      <c r="C151" s="46">
        <v>0.5</v>
      </c>
      <c r="D151" s="44">
        <f t="shared" si="20"/>
        <v>0.20833333333333331</v>
      </c>
      <c r="E151" s="46">
        <v>0.52083333333333337</v>
      </c>
      <c r="F151" s="46">
        <v>0.625</v>
      </c>
      <c r="G151" s="44">
        <f t="shared" si="14"/>
        <v>0.10416666666666663</v>
      </c>
      <c r="H151" s="45"/>
      <c r="I151" s="40">
        <f t="shared" si="15"/>
        <v>0.31249999999999994</v>
      </c>
      <c r="J151" s="13">
        <f>IFERROR(VLOOKUP(M151,EMPLOI!A:J,5),"")</f>
        <v>79.7</v>
      </c>
      <c r="K151" s="13">
        <f t="shared" si="16"/>
        <v>79.7</v>
      </c>
      <c r="L151" s="34" t="str">
        <f t="array" ref="L151">IF(WEEKDAY(A151)=6,SUMPRODUCT(IFERROR((_xlfn.ISOWEEKNUM($A$2:$A$367)=_xlfn.ISOWEEKNUM($A151))*($K$2:$K$367),0)),"")</f>
        <v/>
      </c>
      <c r="M151" s="34">
        <f t="array" ref="M151">IF(OR(WEEKDAY($A151,2)=7,WEEKDAY($A151,2)=6),"",IFERROR(INDEX(Tableau1[],MATCH(1,('HEURES DE PRÉSENCE'!A151&gt;=Tableau1[[DATE DEBUT ]])*(Tableau1[DATE
FIN]&gt;='HEURES DE PRÉSENCE'!A151),0),1),""))</f>
        <v>2</v>
      </c>
    </row>
    <row r="152" spans="1:13" ht="16.2" x14ac:dyDescent="0.35">
      <c r="A152" s="42">
        <f t="shared" si="17"/>
        <v>42886</v>
      </c>
      <c r="B152" s="46">
        <v>0.29166666666666669</v>
      </c>
      <c r="C152" s="46">
        <v>0.5</v>
      </c>
      <c r="D152" s="44">
        <f t="shared" si="20"/>
        <v>0.20833333333333331</v>
      </c>
      <c r="E152" s="46">
        <v>0.52083333333333337</v>
      </c>
      <c r="F152" s="46">
        <v>0.625</v>
      </c>
      <c r="G152" s="44">
        <f t="shared" si="14"/>
        <v>0.10416666666666663</v>
      </c>
      <c r="H152" s="45"/>
      <c r="I152" s="40">
        <f t="shared" si="15"/>
        <v>0.31249999999999994</v>
      </c>
      <c r="J152" s="13">
        <f>IFERROR(VLOOKUP(M152,EMPLOI!A:J,5),"")</f>
        <v>79.7</v>
      </c>
      <c r="K152" s="13">
        <f t="shared" si="16"/>
        <v>79.7</v>
      </c>
      <c r="L152" s="34" t="str">
        <f t="array" ref="L152">IF(WEEKDAY(A152)=6,SUMPRODUCT(IFERROR((_xlfn.ISOWEEKNUM($A$2:$A$367)=_xlfn.ISOWEEKNUM($A152))*($K$2:$K$367),0)),"")</f>
        <v/>
      </c>
      <c r="M152" s="34">
        <f t="array" ref="M152">IF(OR(WEEKDAY($A152,2)=7,WEEKDAY($A152,2)=6),"",IFERROR(INDEX(Tableau1[],MATCH(1,('HEURES DE PRÉSENCE'!A152&gt;=Tableau1[[DATE DEBUT ]])*(Tableau1[DATE
FIN]&gt;='HEURES DE PRÉSENCE'!A152),0),1),""))</f>
        <v>2</v>
      </c>
    </row>
    <row r="153" spans="1:13" ht="16.2" x14ac:dyDescent="0.35">
      <c r="A153" s="42">
        <f t="shared" si="17"/>
        <v>42887</v>
      </c>
      <c r="B153" s="46">
        <v>0.29166666666666669</v>
      </c>
      <c r="C153" s="46">
        <v>0.5</v>
      </c>
      <c r="D153" s="44">
        <f t="shared" si="20"/>
        <v>0.20833333333333331</v>
      </c>
      <c r="E153" s="46">
        <v>0.52083333333333337</v>
      </c>
      <c r="F153" s="46">
        <v>0.625</v>
      </c>
      <c r="G153" s="44">
        <f t="shared" si="14"/>
        <v>0.10416666666666663</v>
      </c>
      <c r="H153" s="45"/>
      <c r="I153" s="40">
        <f t="shared" si="15"/>
        <v>0.31249999999999994</v>
      </c>
      <c r="J153" s="13">
        <f>IFERROR(VLOOKUP(M153,EMPLOI!A:J,5),"")</f>
        <v>79.7</v>
      </c>
      <c r="K153" s="13">
        <f t="shared" si="16"/>
        <v>79.7</v>
      </c>
      <c r="L153" s="34" t="str">
        <f t="array" ref="L153">IF(WEEKDAY(A153)=6,SUMPRODUCT(IFERROR((_xlfn.ISOWEEKNUM($A$2:$A$367)=_xlfn.ISOWEEKNUM($A153))*($K$2:$K$367),0)),"")</f>
        <v/>
      </c>
      <c r="M153" s="34">
        <f t="array" ref="M153">IF(OR(WEEKDAY($A153,2)=7,WEEKDAY($A153,2)=6),"",IFERROR(INDEX(Tableau1[],MATCH(1,('HEURES DE PRÉSENCE'!A153&gt;=Tableau1[[DATE DEBUT ]])*(Tableau1[DATE
FIN]&gt;='HEURES DE PRÉSENCE'!A153),0),1),""))</f>
        <v>2</v>
      </c>
    </row>
    <row r="154" spans="1:13" ht="16.2" x14ac:dyDescent="0.35">
      <c r="A154" s="42">
        <f t="shared" si="17"/>
        <v>42888</v>
      </c>
      <c r="B154" s="46">
        <v>0.29166666666666669</v>
      </c>
      <c r="C154" s="46">
        <v>0.5</v>
      </c>
      <c r="D154" s="44">
        <f t="shared" si="20"/>
        <v>0.20833333333333331</v>
      </c>
      <c r="E154" s="46">
        <v>0.52083333333333337</v>
      </c>
      <c r="F154" s="46">
        <v>0.625</v>
      </c>
      <c r="G154" s="44">
        <f t="shared" si="14"/>
        <v>0.10416666666666663</v>
      </c>
      <c r="H154" s="45"/>
      <c r="I154" s="40">
        <f t="shared" si="15"/>
        <v>0.31249999999999994</v>
      </c>
      <c r="J154" s="13">
        <f>IFERROR(VLOOKUP(M154,EMPLOI!A:J,5),"")</f>
        <v>79.7</v>
      </c>
      <c r="K154" s="13">
        <f t="shared" si="16"/>
        <v>79.7</v>
      </c>
      <c r="L154" s="34">
        <f t="array" ref="L154">IF(WEEKDAY(A154)=6,SUMPRODUCT(IFERROR((_xlfn.ISOWEEKNUM($A$2:$A$367)=_xlfn.ISOWEEKNUM($A154))*($K$2:$K$367),0)),"")</f>
        <v>398.5</v>
      </c>
      <c r="M154" s="34">
        <f t="array" ref="M154">IF(OR(WEEKDAY($A154,2)=7,WEEKDAY($A154,2)=6),"",IFERROR(INDEX(Tableau1[],MATCH(1,('HEURES DE PRÉSENCE'!A154&gt;=Tableau1[[DATE DEBUT ]])*(Tableau1[DATE
FIN]&gt;='HEURES DE PRÉSENCE'!A154),0),1),""))</f>
        <v>2</v>
      </c>
    </row>
    <row r="155" spans="1:13" ht="16.2" x14ac:dyDescent="0.35">
      <c r="A155" s="42">
        <f t="shared" si="17"/>
        <v>42889</v>
      </c>
      <c r="B155" s="47"/>
      <c r="C155" s="47"/>
      <c r="D155" s="44">
        <f>IF(OR(C155="",B155=""),0,C155-B155)/1</f>
        <v>0</v>
      </c>
      <c r="E155" s="47"/>
      <c r="F155" s="47"/>
      <c r="G155" s="44">
        <f t="shared" si="14"/>
        <v>0</v>
      </c>
      <c r="H155" s="45"/>
      <c r="I155" s="40">
        <f t="shared" si="15"/>
        <v>0</v>
      </c>
      <c r="J155" s="13" t="str">
        <f>IFERROR(VLOOKUP(M155,EMPLOI!A:J,5),"")</f>
        <v/>
      </c>
      <c r="K155" s="13" t="str">
        <f t="shared" si="16"/>
        <v/>
      </c>
      <c r="M155" s="34" t="str">
        <f t="array" ref="M155">IF(OR(WEEKDAY($A155,2)=7,WEEKDAY($A155,2)=6),"",IFERROR(INDEX(Tableau1[],MATCH(1,('HEURES DE PRÉSENCE'!A155&gt;=Tableau1[[DATE DEBUT ]])*(Tableau1[DATE
FIN]&gt;='HEURES DE PRÉSENCE'!A155),0),1),""))</f>
        <v/>
      </c>
    </row>
    <row r="156" spans="1:13" ht="16.2" x14ac:dyDescent="0.35">
      <c r="A156" s="42">
        <f t="shared" si="17"/>
        <v>42890</v>
      </c>
      <c r="B156" s="47"/>
      <c r="C156" s="47"/>
      <c r="D156" s="44">
        <f>IF(OR(C156="",B156=""),0,C156-B156)/1</f>
        <v>0</v>
      </c>
      <c r="E156" s="47"/>
      <c r="F156" s="47"/>
      <c r="G156" s="44">
        <f t="shared" si="14"/>
        <v>0</v>
      </c>
      <c r="H156" s="45"/>
      <c r="I156" s="40">
        <f t="shared" si="15"/>
        <v>0</v>
      </c>
      <c r="J156" s="13" t="str">
        <f>IFERROR(VLOOKUP(M156,EMPLOI!A:J,5),"")</f>
        <v/>
      </c>
      <c r="K156" s="13" t="str">
        <f t="shared" si="16"/>
        <v/>
      </c>
      <c r="M156" s="34" t="str">
        <f t="array" ref="M156">IF(OR(WEEKDAY($A156,2)=7,WEEKDAY($A156,2)=6),"",IFERROR(INDEX(Tableau1[],MATCH(1,('HEURES DE PRÉSENCE'!A156&gt;=Tableau1[[DATE DEBUT ]])*(Tableau1[DATE
FIN]&gt;='HEURES DE PRÉSENCE'!A156),0),1),""))</f>
        <v/>
      </c>
    </row>
    <row r="157" spans="1:13" ht="16.2" x14ac:dyDescent="0.35">
      <c r="A157" s="42">
        <f t="shared" si="17"/>
        <v>42891</v>
      </c>
      <c r="B157" s="47"/>
      <c r="C157" s="47"/>
      <c r="D157" s="44">
        <f>IF(OR(C157="",B157=""),0,C157-B157)/1</f>
        <v>0</v>
      </c>
      <c r="E157" s="47"/>
      <c r="F157" s="47"/>
      <c r="G157" s="44">
        <f t="shared" si="14"/>
        <v>0</v>
      </c>
      <c r="H157" s="45"/>
      <c r="I157" s="40">
        <f t="shared" si="15"/>
        <v>0</v>
      </c>
      <c r="J157" s="13">
        <f>IFERROR(VLOOKUP(M157,EMPLOI!A:J,5),"")</f>
        <v>79.7</v>
      </c>
      <c r="K157" s="13" t="str">
        <f t="shared" si="16"/>
        <v/>
      </c>
      <c r="L157" s="34" t="str">
        <f t="array" ref="L157">IF(WEEKDAY(A157)=6,SUMPRODUCT(IFERROR((_xlfn.ISOWEEKNUM($A$2:$A$367)=_xlfn.ISOWEEKNUM($A157))*($K$2:$K$367),0)),"")</f>
        <v/>
      </c>
      <c r="M157" s="34">
        <f t="array" ref="M157">IF(OR(WEEKDAY($A157,2)=7,WEEKDAY($A157,2)=6),"",IFERROR(INDEX(Tableau1[],MATCH(1,('HEURES DE PRÉSENCE'!A157&gt;=Tableau1[[DATE DEBUT ]])*(Tableau1[DATE
FIN]&gt;='HEURES DE PRÉSENCE'!A157),0),1),""))</f>
        <v>2</v>
      </c>
    </row>
    <row r="158" spans="1:13" ht="16.2" x14ac:dyDescent="0.35">
      <c r="A158" s="42">
        <f t="shared" si="17"/>
        <v>42892</v>
      </c>
      <c r="B158" s="46">
        <v>0.29166666666666669</v>
      </c>
      <c r="C158" s="46">
        <v>0.5</v>
      </c>
      <c r="D158" s="44">
        <f t="shared" ref="D158:D161" si="21">IF(OR(C158="",B158=""),0,C158-B158)/1</f>
        <v>0.20833333333333331</v>
      </c>
      <c r="E158" s="46">
        <v>0.52083333333333337</v>
      </c>
      <c r="F158" s="46">
        <v>0.625</v>
      </c>
      <c r="G158" s="44">
        <f t="shared" si="14"/>
        <v>0.10416666666666663</v>
      </c>
      <c r="H158" s="45"/>
      <c r="I158" s="40">
        <f t="shared" si="15"/>
        <v>0.31249999999999994</v>
      </c>
      <c r="J158" s="13">
        <f>IFERROR(VLOOKUP(M158,EMPLOI!A:J,5),"")</f>
        <v>79.7</v>
      </c>
      <c r="K158" s="13">
        <f t="shared" si="16"/>
        <v>79.7</v>
      </c>
      <c r="L158" s="34" t="str">
        <f t="array" ref="L158">IF(WEEKDAY(A158)=6,SUMPRODUCT(IFERROR((_xlfn.ISOWEEKNUM($A$2:$A$367)=_xlfn.ISOWEEKNUM($A158))*($K$2:$K$367),0)),"")</f>
        <v/>
      </c>
      <c r="M158" s="34">
        <f t="array" ref="M158">IF(OR(WEEKDAY($A158,2)=7,WEEKDAY($A158,2)=6),"",IFERROR(INDEX(Tableau1[],MATCH(1,('HEURES DE PRÉSENCE'!A158&gt;=Tableau1[[DATE DEBUT ]])*(Tableau1[DATE
FIN]&gt;='HEURES DE PRÉSENCE'!A158),0),1),""))</f>
        <v>2</v>
      </c>
    </row>
    <row r="159" spans="1:13" ht="16.2" x14ac:dyDescent="0.35">
      <c r="A159" s="42">
        <f t="shared" si="17"/>
        <v>42893</v>
      </c>
      <c r="B159" s="46">
        <v>0.29166666666666669</v>
      </c>
      <c r="C159" s="46">
        <v>0.5</v>
      </c>
      <c r="D159" s="44">
        <f t="shared" si="21"/>
        <v>0.20833333333333331</v>
      </c>
      <c r="E159" s="46">
        <v>0.52083333333333337</v>
      </c>
      <c r="F159" s="46">
        <v>0.63541666666666663</v>
      </c>
      <c r="G159" s="44">
        <f t="shared" si="14"/>
        <v>0.11458333333333326</v>
      </c>
      <c r="H159" s="45"/>
      <c r="I159" s="40">
        <f t="shared" si="15"/>
        <v>0.32291666666666657</v>
      </c>
      <c r="J159" s="13">
        <f>IFERROR(VLOOKUP(M159,EMPLOI!A:J,5),"")</f>
        <v>79.7</v>
      </c>
      <c r="K159" s="13">
        <f t="shared" si="16"/>
        <v>79.7</v>
      </c>
      <c r="L159" s="34" t="str">
        <f t="array" ref="L159">IF(WEEKDAY(A159)=6,SUMPRODUCT(IFERROR((_xlfn.ISOWEEKNUM($A$2:$A$367)=_xlfn.ISOWEEKNUM($A159))*($K$2:$K$367),0)),"")</f>
        <v/>
      </c>
      <c r="M159" s="34">
        <f t="array" ref="M159">IF(OR(WEEKDAY($A159,2)=7,WEEKDAY($A159,2)=6),"",IFERROR(INDEX(Tableau1[],MATCH(1,('HEURES DE PRÉSENCE'!A159&gt;=Tableau1[[DATE DEBUT ]])*(Tableau1[DATE
FIN]&gt;='HEURES DE PRÉSENCE'!A159),0),1),""))</f>
        <v>2</v>
      </c>
    </row>
    <row r="160" spans="1:13" ht="16.2" x14ac:dyDescent="0.35">
      <c r="A160" s="42">
        <f t="shared" si="17"/>
        <v>42894</v>
      </c>
      <c r="B160" s="46">
        <v>0.29166666666666669</v>
      </c>
      <c r="C160" s="46">
        <v>0.5</v>
      </c>
      <c r="D160" s="44">
        <f t="shared" si="21"/>
        <v>0.20833333333333331</v>
      </c>
      <c r="E160" s="46">
        <v>0.52083333333333337</v>
      </c>
      <c r="F160" s="46">
        <v>0.625</v>
      </c>
      <c r="G160" s="44">
        <f t="shared" si="14"/>
        <v>0.10416666666666663</v>
      </c>
      <c r="H160" s="45"/>
      <c r="I160" s="40">
        <f t="shared" si="15"/>
        <v>0.31249999999999994</v>
      </c>
      <c r="J160" s="13">
        <f>IFERROR(VLOOKUP(M160,EMPLOI!A:J,5),"")</f>
        <v>79.7</v>
      </c>
      <c r="K160" s="13">
        <f t="shared" si="16"/>
        <v>79.7</v>
      </c>
      <c r="L160" s="34" t="str">
        <f t="array" ref="L160">IF(WEEKDAY(A160)=6,SUMPRODUCT(IFERROR((_xlfn.ISOWEEKNUM($A$2:$A$367)=_xlfn.ISOWEEKNUM($A160))*($K$2:$K$367),0)),"")</f>
        <v/>
      </c>
      <c r="M160" s="34">
        <f t="array" ref="M160">IF(OR(WEEKDAY($A160,2)=7,WEEKDAY($A160,2)=6),"",IFERROR(INDEX(Tableau1[],MATCH(1,('HEURES DE PRÉSENCE'!A160&gt;=Tableau1[[DATE DEBUT ]])*(Tableau1[DATE
FIN]&gt;='HEURES DE PRÉSENCE'!A160),0),1),""))</f>
        <v>2</v>
      </c>
    </row>
    <row r="161" spans="1:13" ht="16.2" x14ac:dyDescent="0.35">
      <c r="A161" s="42">
        <f t="shared" si="17"/>
        <v>42895</v>
      </c>
      <c r="B161" s="46">
        <v>0.29166666666666669</v>
      </c>
      <c r="C161" s="46">
        <v>0.5</v>
      </c>
      <c r="D161" s="44">
        <f t="shared" si="21"/>
        <v>0.20833333333333331</v>
      </c>
      <c r="E161" s="46">
        <v>0.52083333333333337</v>
      </c>
      <c r="F161" s="46">
        <v>0.625</v>
      </c>
      <c r="G161" s="44">
        <f t="shared" si="14"/>
        <v>0.10416666666666663</v>
      </c>
      <c r="H161" s="45"/>
      <c r="I161" s="40">
        <f t="shared" si="15"/>
        <v>0.31249999999999994</v>
      </c>
      <c r="J161" s="13">
        <f>IFERROR(VLOOKUP(M161,EMPLOI!A:J,5),"")</f>
        <v>79.7</v>
      </c>
      <c r="K161" s="13">
        <f t="shared" si="16"/>
        <v>79.7</v>
      </c>
      <c r="L161" s="34">
        <f t="array" ref="L161">IF(WEEKDAY(A161)=6,SUMPRODUCT(IFERROR((_xlfn.ISOWEEKNUM($A$2:$A$367)=_xlfn.ISOWEEKNUM($A161))*($K$2:$K$367),0)),"")</f>
        <v>318.8</v>
      </c>
      <c r="M161" s="34">
        <f t="array" ref="M161">IF(OR(WEEKDAY($A161,2)=7,WEEKDAY($A161,2)=6),"",IFERROR(INDEX(Tableau1[],MATCH(1,('HEURES DE PRÉSENCE'!A161&gt;=Tableau1[[DATE DEBUT ]])*(Tableau1[DATE
FIN]&gt;='HEURES DE PRÉSENCE'!A161),0),1),""))</f>
        <v>2</v>
      </c>
    </row>
    <row r="162" spans="1:13" ht="16.2" x14ac:dyDescent="0.35">
      <c r="A162" s="42">
        <f t="shared" si="17"/>
        <v>42896</v>
      </c>
      <c r="B162" s="47"/>
      <c r="C162" s="47"/>
      <c r="D162" s="44">
        <f>IF(OR(C162="",B162=""),0,C162-B162)/1</f>
        <v>0</v>
      </c>
      <c r="E162" s="47"/>
      <c r="F162" s="47"/>
      <c r="G162" s="44">
        <f t="shared" si="14"/>
        <v>0</v>
      </c>
      <c r="H162" s="45"/>
      <c r="I162" s="40">
        <f t="shared" si="15"/>
        <v>0</v>
      </c>
      <c r="J162" s="13" t="str">
        <f>IFERROR(VLOOKUP(M162,EMPLOI!A:J,5),"")</f>
        <v/>
      </c>
      <c r="K162" s="13" t="str">
        <f t="shared" si="16"/>
        <v/>
      </c>
      <c r="M162" s="34" t="str">
        <f t="array" ref="M162">IF(OR(WEEKDAY($A162,2)=7,WEEKDAY($A162,2)=6),"",IFERROR(INDEX(Tableau1[],MATCH(1,('HEURES DE PRÉSENCE'!A162&gt;=Tableau1[[DATE DEBUT ]])*(Tableau1[DATE
FIN]&gt;='HEURES DE PRÉSENCE'!A162),0),1),""))</f>
        <v/>
      </c>
    </row>
    <row r="163" spans="1:13" ht="16.2" x14ac:dyDescent="0.35">
      <c r="A163" s="42">
        <f t="shared" si="17"/>
        <v>42897</v>
      </c>
      <c r="B163" s="47"/>
      <c r="C163" s="47"/>
      <c r="D163" s="44">
        <f>IF(OR(C163="",B163=""),0,C163-B163)/1</f>
        <v>0</v>
      </c>
      <c r="E163" s="47"/>
      <c r="F163" s="47"/>
      <c r="G163" s="44">
        <f t="shared" si="14"/>
        <v>0</v>
      </c>
      <c r="H163" s="45"/>
      <c r="I163" s="40">
        <f t="shared" si="15"/>
        <v>0</v>
      </c>
      <c r="J163" s="13" t="str">
        <f>IFERROR(VLOOKUP(M163,EMPLOI!A:J,5),"")</f>
        <v/>
      </c>
      <c r="K163" s="13" t="str">
        <f t="shared" si="16"/>
        <v/>
      </c>
      <c r="M163" s="34" t="str">
        <f t="array" ref="M163">IF(OR(WEEKDAY($A163,2)=7,WEEKDAY($A163,2)=6),"",IFERROR(INDEX(Tableau1[],MATCH(1,('HEURES DE PRÉSENCE'!A163&gt;=Tableau1[[DATE DEBUT ]])*(Tableau1[DATE
FIN]&gt;='HEURES DE PRÉSENCE'!A163),0),1),""))</f>
        <v/>
      </c>
    </row>
    <row r="164" spans="1:13" ht="16.2" x14ac:dyDescent="0.35">
      <c r="A164" s="42">
        <f t="shared" si="17"/>
        <v>42898</v>
      </c>
      <c r="B164" s="46">
        <v>0.45833333333333331</v>
      </c>
      <c r="C164" s="46">
        <v>0.5</v>
      </c>
      <c r="D164" s="44">
        <f>IF(OR(C164="",B164=""),0,C164-B164)/1</f>
        <v>4.1666666666666685E-2</v>
      </c>
      <c r="E164" s="46">
        <v>0.52083333333333337</v>
      </c>
      <c r="F164" s="46">
        <v>0.79166666666666663</v>
      </c>
      <c r="G164" s="44">
        <f t="shared" si="14"/>
        <v>0.27083333333333326</v>
      </c>
      <c r="H164" s="45"/>
      <c r="I164" s="40">
        <f t="shared" si="15"/>
        <v>0.31249999999999994</v>
      </c>
      <c r="J164" s="13">
        <f>IFERROR(VLOOKUP(M164,EMPLOI!A:J,5),"")</f>
        <v>79.7</v>
      </c>
      <c r="K164" s="13">
        <f t="shared" si="16"/>
        <v>79.7</v>
      </c>
      <c r="L164" s="34" t="str">
        <f t="array" ref="L164">IF(WEEKDAY(A164)=6,SUMPRODUCT(IFERROR((_xlfn.ISOWEEKNUM($A$2:$A$367)=_xlfn.ISOWEEKNUM($A164))*($K$2:$K$367),0)),"")</f>
        <v/>
      </c>
      <c r="M164" s="34">
        <f t="array" ref="M164">IF(OR(WEEKDAY($A164,2)=7,WEEKDAY($A164,2)=6),"",IFERROR(INDEX(Tableau1[],MATCH(1,('HEURES DE PRÉSENCE'!A164&gt;=Tableau1[[DATE DEBUT ]])*(Tableau1[DATE
FIN]&gt;='HEURES DE PRÉSENCE'!A164),0),1),""))</f>
        <v>2</v>
      </c>
    </row>
    <row r="165" spans="1:13" ht="16.2" x14ac:dyDescent="0.35">
      <c r="A165" s="42">
        <f t="shared" si="17"/>
        <v>42899</v>
      </c>
      <c r="B165" s="46">
        <v>0.45833333333333331</v>
      </c>
      <c r="C165" s="46">
        <v>0.5</v>
      </c>
      <c r="D165" s="44">
        <f t="shared" ref="D165:D168" si="22">IF(OR(C165="",B165=""),0,C165-B165)/1</f>
        <v>4.1666666666666685E-2</v>
      </c>
      <c r="E165" s="46">
        <v>0.52083333333333337</v>
      </c>
      <c r="F165" s="46">
        <v>0.79166666666666663</v>
      </c>
      <c r="G165" s="44">
        <f t="shared" si="14"/>
        <v>0.27083333333333326</v>
      </c>
      <c r="H165" s="45"/>
      <c r="I165" s="40">
        <f t="shared" si="15"/>
        <v>0.31249999999999994</v>
      </c>
      <c r="J165" s="13">
        <f>IFERROR(VLOOKUP(M165,EMPLOI!A:J,5),"")</f>
        <v>79.7</v>
      </c>
      <c r="K165" s="13">
        <f t="shared" si="16"/>
        <v>79.7</v>
      </c>
      <c r="L165" s="34" t="str">
        <f t="array" ref="L165">IF(WEEKDAY(A165)=6,SUMPRODUCT(IFERROR((_xlfn.ISOWEEKNUM($A$2:$A$367)=_xlfn.ISOWEEKNUM($A165))*($K$2:$K$367),0)),"")</f>
        <v/>
      </c>
      <c r="M165" s="34">
        <f t="array" ref="M165">IF(OR(WEEKDAY($A165,2)=7,WEEKDAY($A165,2)=6),"",IFERROR(INDEX(Tableau1[],MATCH(1,('HEURES DE PRÉSENCE'!A165&gt;=Tableau1[[DATE DEBUT ]])*(Tableau1[DATE
FIN]&gt;='HEURES DE PRÉSENCE'!A165),0),1),""))</f>
        <v>2</v>
      </c>
    </row>
    <row r="166" spans="1:13" ht="16.2" x14ac:dyDescent="0.35">
      <c r="A166" s="42">
        <f t="shared" si="17"/>
        <v>42900</v>
      </c>
      <c r="B166" s="46">
        <v>0.45833333333333331</v>
      </c>
      <c r="C166" s="46">
        <v>0.5</v>
      </c>
      <c r="D166" s="44">
        <f t="shared" si="22"/>
        <v>4.1666666666666685E-2</v>
      </c>
      <c r="E166" s="46">
        <v>0.52083333333333337</v>
      </c>
      <c r="F166" s="46">
        <v>0.79166666666666663</v>
      </c>
      <c r="G166" s="44">
        <f t="shared" si="14"/>
        <v>0.27083333333333326</v>
      </c>
      <c r="H166" s="45"/>
      <c r="I166" s="40">
        <f t="shared" si="15"/>
        <v>0.31249999999999994</v>
      </c>
      <c r="J166" s="13">
        <f>IFERROR(VLOOKUP(M166,EMPLOI!A:J,5),"")</f>
        <v>79.7</v>
      </c>
      <c r="K166" s="13">
        <f t="shared" si="16"/>
        <v>79.7</v>
      </c>
      <c r="L166" s="34" t="str">
        <f t="array" ref="L166">IF(WEEKDAY(A166)=6,SUMPRODUCT(IFERROR((_xlfn.ISOWEEKNUM($A$2:$A$367)=_xlfn.ISOWEEKNUM($A166))*($K$2:$K$367),0)),"")</f>
        <v/>
      </c>
      <c r="M166" s="34">
        <f t="array" ref="M166">IF(OR(WEEKDAY($A166,2)=7,WEEKDAY($A166,2)=6),"",IFERROR(INDEX(Tableau1[],MATCH(1,('HEURES DE PRÉSENCE'!A166&gt;=Tableau1[[DATE DEBUT ]])*(Tableau1[DATE
FIN]&gt;='HEURES DE PRÉSENCE'!A166),0),1),""))</f>
        <v>2</v>
      </c>
    </row>
    <row r="167" spans="1:13" ht="16.2" x14ac:dyDescent="0.35">
      <c r="A167" s="42">
        <f t="shared" si="17"/>
        <v>42901</v>
      </c>
      <c r="B167" s="46">
        <v>0.45833333333333331</v>
      </c>
      <c r="C167" s="46">
        <v>0.5</v>
      </c>
      <c r="D167" s="44">
        <f t="shared" si="22"/>
        <v>4.1666666666666685E-2</v>
      </c>
      <c r="E167" s="46">
        <v>0.52083333333333337</v>
      </c>
      <c r="F167" s="46">
        <v>0.79166666666666663</v>
      </c>
      <c r="G167" s="44">
        <f t="shared" si="14"/>
        <v>0.27083333333333326</v>
      </c>
      <c r="H167" s="45"/>
      <c r="I167" s="40">
        <f t="shared" si="15"/>
        <v>0.31249999999999994</v>
      </c>
      <c r="J167" s="13">
        <f>IFERROR(VLOOKUP(M167,EMPLOI!A:J,5),"")</f>
        <v>79.7</v>
      </c>
      <c r="K167" s="13">
        <f t="shared" si="16"/>
        <v>79.7</v>
      </c>
      <c r="L167" s="34" t="str">
        <f t="array" ref="L167">IF(WEEKDAY(A167)=6,SUMPRODUCT(IFERROR((_xlfn.ISOWEEKNUM($A$2:$A$367)=_xlfn.ISOWEEKNUM($A167))*($K$2:$K$367),0)),"")</f>
        <v/>
      </c>
      <c r="M167" s="34">
        <f t="array" ref="M167">IF(OR(WEEKDAY($A167,2)=7,WEEKDAY($A167,2)=6),"",IFERROR(INDEX(Tableau1[],MATCH(1,('HEURES DE PRÉSENCE'!A167&gt;=Tableau1[[DATE DEBUT ]])*(Tableau1[DATE
FIN]&gt;='HEURES DE PRÉSENCE'!A167),0),1),""))</f>
        <v>2</v>
      </c>
    </row>
    <row r="168" spans="1:13" ht="16.2" x14ac:dyDescent="0.35">
      <c r="A168" s="42">
        <f t="shared" si="17"/>
        <v>42902</v>
      </c>
      <c r="B168" s="46">
        <v>0.45833333333333331</v>
      </c>
      <c r="C168" s="46">
        <v>0.5</v>
      </c>
      <c r="D168" s="44">
        <f t="shared" si="22"/>
        <v>4.1666666666666685E-2</v>
      </c>
      <c r="E168" s="46">
        <v>0.52083333333333337</v>
      </c>
      <c r="F168" s="46">
        <v>0.75</v>
      </c>
      <c r="G168" s="44">
        <f t="shared" si="14"/>
        <v>0.22916666666666663</v>
      </c>
      <c r="H168" s="45"/>
      <c r="I168" s="40">
        <f t="shared" si="15"/>
        <v>0.27083333333333331</v>
      </c>
      <c r="J168" s="13">
        <f>IFERROR(VLOOKUP(M168,EMPLOI!A:J,5),"")</f>
        <v>79.7</v>
      </c>
      <c r="K168" s="13">
        <f t="shared" si="16"/>
        <v>79.7</v>
      </c>
      <c r="L168" s="34">
        <f t="array" ref="L168">IF(WEEKDAY(A168)=6,SUMPRODUCT(IFERROR((_xlfn.ISOWEEKNUM($A$2:$A$367)=_xlfn.ISOWEEKNUM($A168))*($K$2:$K$367),0)),"")</f>
        <v>398.5</v>
      </c>
      <c r="M168" s="34">
        <f t="array" ref="M168">IF(OR(WEEKDAY($A168,2)=7,WEEKDAY($A168,2)=6),"",IFERROR(INDEX(Tableau1[],MATCH(1,('HEURES DE PRÉSENCE'!A168&gt;=Tableau1[[DATE DEBUT ]])*(Tableau1[DATE
FIN]&gt;='HEURES DE PRÉSENCE'!A168),0),1),""))</f>
        <v>2</v>
      </c>
    </row>
    <row r="169" spans="1:13" ht="16.2" x14ac:dyDescent="0.35">
      <c r="A169" s="42">
        <f t="shared" si="17"/>
        <v>42903</v>
      </c>
      <c r="B169" s="47"/>
      <c r="C169" s="47"/>
      <c r="D169" s="44">
        <f>IF(OR(C169="",B169=""),0,C169-B169)/1</f>
        <v>0</v>
      </c>
      <c r="E169" s="47"/>
      <c r="F169" s="47"/>
      <c r="G169" s="44">
        <f t="shared" si="14"/>
        <v>0</v>
      </c>
      <c r="H169" s="45"/>
      <c r="I169" s="40">
        <f t="shared" si="15"/>
        <v>0</v>
      </c>
      <c r="J169" s="13" t="str">
        <f>IFERROR(VLOOKUP(M169,EMPLOI!A:J,5),"")</f>
        <v/>
      </c>
      <c r="K169" s="13" t="str">
        <f t="shared" si="16"/>
        <v/>
      </c>
      <c r="M169" s="34" t="str">
        <f t="array" ref="M169">IF(OR(WEEKDAY($A169,2)=7,WEEKDAY($A169,2)=6),"",IFERROR(INDEX(Tableau1[],MATCH(1,('HEURES DE PRÉSENCE'!A169&gt;=Tableau1[[DATE DEBUT ]])*(Tableau1[DATE
FIN]&gt;='HEURES DE PRÉSENCE'!A169),0),1),""))</f>
        <v/>
      </c>
    </row>
    <row r="170" spans="1:13" ht="16.2" x14ac:dyDescent="0.35">
      <c r="A170" s="42">
        <f t="shared" si="17"/>
        <v>42904</v>
      </c>
      <c r="B170" s="47"/>
      <c r="C170" s="47"/>
      <c r="D170" s="44">
        <f>IF(OR(C170="",B170=""),0,C170-B170)/1</f>
        <v>0</v>
      </c>
      <c r="E170" s="47"/>
      <c r="F170" s="47"/>
      <c r="G170" s="44">
        <f t="shared" si="14"/>
        <v>0</v>
      </c>
      <c r="H170" s="45"/>
      <c r="I170" s="40">
        <f t="shared" si="15"/>
        <v>0</v>
      </c>
      <c r="J170" s="13" t="str">
        <f>IFERROR(VLOOKUP(M170,EMPLOI!A:J,5),"")</f>
        <v/>
      </c>
      <c r="K170" s="13" t="str">
        <f t="shared" si="16"/>
        <v/>
      </c>
      <c r="M170" s="34" t="str">
        <f t="array" ref="M170">IF(OR(WEEKDAY($A170,2)=7,WEEKDAY($A170,2)=6),"",IFERROR(INDEX(Tableau1[],MATCH(1,('HEURES DE PRÉSENCE'!A170&gt;=Tableau1[[DATE DEBUT ]])*(Tableau1[DATE
FIN]&gt;='HEURES DE PRÉSENCE'!A170),0),1),""))</f>
        <v/>
      </c>
    </row>
    <row r="171" spans="1:13" ht="16.2" x14ac:dyDescent="0.35">
      <c r="A171" s="42">
        <f t="shared" si="17"/>
        <v>42905</v>
      </c>
      <c r="B171" s="46">
        <v>0.45833333333333331</v>
      </c>
      <c r="C171" s="46">
        <v>0.5</v>
      </c>
      <c r="D171" s="44">
        <f>IF(OR(C171="",B171=""),0,C171-B171)/1</f>
        <v>4.1666666666666685E-2</v>
      </c>
      <c r="E171" s="46">
        <v>0.52083333333333337</v>
      </c>
      <c r="F171" s="46">
        <v>0.79166666666666663</v>
      </c>
      <c r="G171" s="44">
        <f t="shared" si="14"/>
        <v>0.27083333333333326</v>
      </c>
      <c r="H171" s="45"/>
      <c r="I171" s="40">
        <f t="shared" si="15"/>
        <v>0.31249999999999994</v>
      </c>
      <c r="J171" s="13">
        <f>IFERROR(VLOOKUP(M171,EMPLOI!A:J,5),"")</f>
        <v>79.7</v>
      </c>
      <c r="K171" s="13">
        <f t="shared" si="16"/>
        <v>79.7</v>
      </c>
      <c r="L171" s="34" t="str">
        <f t="array" ref="L171">IF(WEEKDAY(A171)=6,SUMPRODUCT(IFERROR((_xlfn.ISOWEEKNUM($A$2:$A$367)=_xlfn.ISOWEEKNUM($A171))*($K$2:$K$367),0)),"")</f>
        <v/>
      </c>
      <c r="M171" s="34">
        <f t="array" ref="M171">IF(OR(WEEKDAY($A171,2)=7,WEEKDAY($A171,2)=6),"",IFERROR(INDEX(Tableau1[],MATCH(1,('HEURES DE PRÉSENCE'!A171&gt;=Tableau1[[DATE DEBUT ]])*(Tableau1[DATE
FIN]&gt;='HEURES DE PRÉSENCE'!A171),0),1),""))</f>
        <v>2</v>
      </c>
    </row>
    <row r="172" spans="1:13" ht="16.2" x14ac:dyDescent="0.35">
      <c r="A172" s="42">
        <f t="shared" si="17"/>
        <v>42906</v>
      </c>
      <c r="B172" s="46">
        <v>0.45833333333333331</v>
      </c>
      <c r="C172" s="46">
        <v>0.5</v>
      </c>
      <c r="D172" s="44">
        <f t="shared" ref="D172:D175" si="23">IF(OR(C172="",B172=""),0,C172-B172)/1</f>
        <v>4.1666666666666685E-2</v>
      </c>
      <c r="E172" s="46">
        <v>0.52083333333333337</v>
      </c>
      <c r="F172" s="46">
        <v>0.80208333333333337</v>
      </c>
      <c r="G172" s="44">
        <f t="shared" si="14"/>
        <v>0.28125</v>
      </c>
      <c r="H172" s="45"/>
      <c r="I172" s="40">
        <f t="shared" si="15"/>
        <v>0.32291666666666669</v>
      </c>
      <c r="J172" s="13">
        <f>IFERROR(VLOOKUP(M172,EMPLOI!A:J,5),"")</f>
        <v>79.7</v>
      </c>
      <c r="K172" s="13">
        <f t="shared" si="16"/>
        <v>79.7</v>
      </c>
      <c r="L172" s="34" t="str">
        <f t="array" ref="L172">IF(WEEKDAY(A172)=6,SUMPRODUCT(IFERROR((_xlfn.ISOWEEKNUM($A$2:$A$367)=_xlfn.ISOWEEKNUM($A172))*($K$2:$K$367),0)),"")</f>
        <v/>
      </c>
      <c r="M172" s="34">
        <f t="array" ref="M172">IF(OR(WEEKDAY($A172,2)=7,WEEKDAY($A172,2)=6),"",IFERROR(INDEX(Tableau1[],MATCH(1,('HEURES DE PRÉSENCE'!A172&gt;=Tableau1[[DATE DEBUT ]])*(Tableau1[DATE
FIN]&gt;='HEURES DE PRÉSENCE'!A172),0),1),""))</f>
        <v>2</v>
      </c>
    </row>
    <row r="173" spans="1:13" ht="16.2" x14ac:dyDescent="0.35">
      <c r="A173" s="42">
        <f t="shared" si="17"/>
        <v>42907</v>
      </c>
      <c r="B173" s="46">
        <v>0.45833333333333331</v>
      </c>
      <c r="C173" s="46">
        <v>0.5</v>
      </c>
      <c r="D173" s="44">
        <f t="shared" si="23"/>
        <v>4.1666666666666685E-2</v>
      </c>
      <c r="E173" s="46">
        <v>0.52083333333333337</v>
      </c>
      <c r="F173" s="46">
        <v>0.79166666666666663</v>
      </c>
      <c r="G173" s="44">
        <f t="shared" si="14"/>
        <v>0.27083333333333326</v>
      </c>
      <c r="H173" s="45"/>
      <c r="I173" s="40">
        <f t="shared" si="15"/>
        <v>0.31249999999999994</v>
      </c>
      <c r="J173" s="13">
        <f>IFERROR(VLOOKUP(M173,EMPLOI!A:J,5),"")</f>
        <v>79.7</v>
      </c>
      <c r="K173" s="13">
        <f t="shared" si="16"/>
        <v>79.7</v>
      </c>
      <c r="L173" s="34" t="str">
        <f t="array" ref="L173">IF(WEEKDAY(A173)=6,SUMPRODUCT(IFERROR((_xlfn.ISOWEEKNUM($A$2:$A$367)=_xlfn.ISOWEEKNUM($A173))*($K$2:$K$367),0)),"")</f>
        <v/>
      </c>
      <c r="M173" s="34">
        <f t="array" ref="M173">IF(OR(WEEKDAY($A173,2)=7,WEEKDAY($A173,2)=6),"",IFERROR(INDEX(Tableau1[],MATCH(1,('HEURES DE PRÉSENCE'!A173&gt;=Tableau1[[DATE DEBUT ]])*(Tableau1[DATE
FIN]&gt;='HEURES DE PRÉSENCE'!A173),0),1),""))</f>
        <v>2</v>
      </c>
    </row>
    <row r="174" spans="1:13" ht="16.2" x14ac:dyDescent="0.35">
      <c r="A174" s="42">
        <f t="shared" si="17"/>
        <v>42908</v>
      </c>
      <c r="B174" s="46">
        <v>0.45833333333333331</v>
      </c>
      <c r="C174" s="46">
        <v>0.5</v>
      </c>
      <c r="D174" s="44">
        <f t="shared" si="23"/>
        <v>4.1666666666666685E-2</v>
      </c>
      <c r="E174" s="46">
        <v>0.52083333333333337</v>
      </c>
      <c r="F174" s="46">
        <v>0.79166666666666663</v>
      </c>
      <c r="G174" s="44">
        <f t="shared" si="14"/>
        <v>0.27083333333333326</v>
      </c>
      <c r="H174" s="45"/>
      <c r="I174" s="40">
        <f t="shared" si="15"/>
        <v>0.31249999999999994</v>
      </c>
      <c r="J174" s="13">
        <f>IFERROR(VLOOKUP(M174,EMPLOI!A:J,5),"")</f>
        <v>79.7</v>
      </c>
      <c r="K174" s="13">
        <f t="shared" si="16"/>
        <v>79.7</v>
      </c>
      <c r="L174" s="34" t="str">
        <f t="array" ref="L174">IF(WEEKDAY(A174)=6,SUMPRODUCT(IFERROR((_xlfn.ISOWEEKNUM($A$2:$A$367)=_xlfn.ISOWEEKNUM($A174))*($K$2:$K$367),0)),"")</f>
        <v/>
      </c>
      <c r="M174" s="34">
        <f t="array" ref="M174">IF(OR(WEEKDAY($A174,2)=7,WEEKDAY($A174,2)=6),"",IFERROR(INDEX(Tableau1[],MATCH(1,('HEURES DE PRÉSENCE'!A174&gt;=Tableau1[[DATE DEBUT ]])*(Tableau1[DATE
FIN]&gt;='HEURES DE PRÉSENCE'!A174),0),1),""))</f>
        <v>2</v>
      </c>
    </row>
    <row r="175" spans="1:13" ht="16.2" x14ac:dyDescent="0.35">
      <c r="A175" s="42">
        <f t="shared" si="17"/>
        <v>42909</v>
      </c>
      <c r="B175" s="46">
        <v>0.41666666666666669</v>
      </c>
      <c r="C175" s="46">
        <v>0.5</v>
      </c>
      <c r="D175" s="44">
        <f t="shared" si="23"/>
        <v>8.3333333333333315E-2</v>
      </c>
      <c r="E175" s="46">
        <v>0.52083333333333337</v>
      </c>
      <c r="F175" s="46">
        <v>0.75</v>
      </c>
      <c r="G175" s="44">
        <f t="shared" si="14"/>
        <v>0.22916666666666663</v>
      </c>
      <c r="H175" s="45"/>
      <c r="I175" s="40">
        <f t="shared" si="15"/>
        <v>0.31249999999999994</v>
      </c>
      <c r="J175" s="13">
        <f>IFERROR(VLOOKUP(M175,EMPLOI!A:J,5),"")</f>
        <v>79.7</v>
      </c>
      <c r="K175" s="13">
        <f t="shared" si="16"/>
        <v>79.7</v>
      </c>
      <c r="L175" s="34">
        <f t="array" ref="L175">IF(WEEKDAY(A175)=6,SUMPRODUCT(IFERROR((_xlfn.ISOWEEKNUM($A$2:$A$367)=_xlfn.ISOWEEKNUM($A175))*($K$2:$K$367),0)),"")</f>
        <v>398.5</v>
      </c>
      <c r="M175" s="34">
        <f t="array" ref="M175">IF(OR(WEEKDAY($A175,2)=7,WEEKDAY($A175,2)=6),"",IFERROR(INDEX(Tableau1[],MATCH(1,('HEURES DE PRÉSENCE'!A175&gt;=Tableau1[[DATE DEBUT ]])*(Tableau1[DATE
FIN]&gt;='HEURES DE PRÉSENCE'!A175),0),1),""))</f>
        <v>2</v>
      </c>
    </row>
    <row r="176" spans="1:13" ht="16.2" x14ac:dyDescent="0.35">
      <c r="A176" s="42">
        <f t="shared" si="17"/>
        <v>42910</v>
      </c>
      <c r="B176" s="47"/>
      <c r="C176" s="47"/>
      <c r="D176" s="44">
        <f>IF(OR(C176="",B176=""),0,C176-B176)/1</f>
        <v>0</v>
      </c>
      <c r="E176" s="47"/>
      <c r="F176" s="47"/>
      <c r="G176" s="44">
        <f t="shared" si="14"/>
        <v>0</v>
      </c>
      <c r="H176" s="45"/>
      <c r="I176" s="40">
        <f t="shared" si="15"/>
        <v>0</v>
      </c>
      <c r="J176" s="13" t="str">
        <f>IFERROR(VLOOKUP(M176,EMPLOI!A:J,5),"")</f>
        <v/>
      </c>
      <c r="K176" s="13" t="str">
        <f t="shared" si="16"/>
        <v/>
      </c>
      <c r="M176" s="34" t="str">
        <f t="array" ref="M176">IF(OR(WEEKDAY($A176,2)=7,WEEKDAY($A176,2)=6),"",IFERROR(INDEX(Tableau1[],MATCH(1,('HEURES DE PRÉSENCE'!A176&gt;=Tableau1[[DATE DEBUT ]])*(Tableau1[DATE
FIN]&gt;='HEURES DE PRÉSENCE'!A176),0),1),""))</f>
        <v/>
      </c>
    </row>
    <row r="177" spans="1:13" ht="16.2" x14ac:dyDescent="0.35">
      <c r="A177" s="42">
        <f t="shared" si="17"/>
        <v>42911</v>
      </c>
      <c r="B177" s="47"/>
      <c r="C177" s="47"/>
      <c r="D177" s="44">
        <f>IF(OR(C177="",B177=""),0,C177-B177)/1</f>
        <v>0</v>
      </c>
      <c r="E177" s="47"/>
      <c r="F177" s="47"/>
      <c r="G177" s="44">
        <f t="shared" si="14"/>
        <v>0</v>
      </c>
      <c r="H177" s="45"/>
      <c r="I177" s="40">
        <f t="shared" si="15"/>
        <v>0</v>
      </c>
      <c r="J177" s="13" t="str">
        <f>IFERROR(VLOOKUP(M177,EMPLOI!A:J,5),"")</f>
        <v/>
      </c>
      <c r="K177" s="13" t="str">
        <f t="shared" si="16"/>
        <v/>
      </c>
      <c r="M177" s="34" t="str">
        <f t="array" ref="M177">IF(OR(WEEKDAY($A177,2)=7,WEEKDAY($A177,2)=6),"",IFERROR(INDEX(Tableau1[],MATCH(1,('HEURES DE PRÉSENCE'!A177&gt;=Tableau1[[DATE DEBUT ]])*(Tableau1[DATE
FIN]&gt;='HEURES DE PRÉSENCE'!A177),0),1),""))</f>
        <v/>
      </c>
    </row>
    <row r="178" spans="1:13" ht="16.2" x14ac:dyDescent="0.35">
      <c r="A178" s="42">
        <f t="shared" si="17"/>
        <v>42912</v>
      </c>
      <c r="B178" s="46">
        <v>0.29166666666666669</v>
      </c>
      <c r="C178" s="46">
        <v>0.5</v>
      </c>
      <c r="D178" s="44">
        <f>IF(OR(C178="",B178=""),0,C178-B178)/1</f>
        <v>0.20833333333333331</v>
      </c>
      <c r="E178" s="46">
        <v>0.52083333333333337</v>
      </c>
      <c r="F178" s="46">
        <v>0.625</v>
      </c>
      <c r="G178" s="44">
        <f t="shared" si="14"/>
        <v>0.10416666666666663</v>
      </c>
      <c r="H178" s="45"/>
      <c r="I178" s="40">
        <f t="shared" si="15"/>
        <v>0.31249999999999994</v>
      </c>
      <c r="J178" s="13">
        <f>IFERROR(VLOOKUP(M178,EMPLOI!A:J,5),"")</f>
        <v>79.7</v>
      </c>
      <c r="K178" s="13">
        <f t="shared" si="16"/>
        <v>79.7</v>
      </c>
      <c r="L178" s="34" t="str">
        <f t="array" ref="L178">IF(WEEKDAY(A178)=6,SUMPRODUCT(IFERROR((_xlfn.ISOWEEKNUM($A$2:$A$367)=_xlfn.ISOWEEKNUM($A178))*($K$2:$K$367),0)),"")</f>
        <v/>
      </c>
      <c r="M178" s="34">
        <f t="array" ref="M178">IF(OR(WEEKDAY($A178,2)=7,WEEKDAY($A178,2)=6),"",IFERROR(INDEX(Tableau1[],MATCH(1,('HEURES DE PRÉSENCE'!A178&gt;=Tableau1[[DATE DEBUT ]])*(Tableau1[DATE
FIN]&gt;='HEURES DE PRÉSENCE'!A178),0),1),""))</f>
        <v>2</v>
      </c>
    </row>
    <row r="179" spans="1:13" ht="16.2" x14ac:dyDescent="0.35">
      <c r="A179" s="42">
        <f t="shared" si="17"/>
        <v>42913</v>
      </c>
      <c r="B179" s="46">
        <v>0.29166666666666669</v>
      </c>
      <c r="C179" s="46">
        <v>0.5</v>
      </c>
      <c r="D179" s="44">
        <f t="shared" ref="D179:D182" si="24">IF(OR(C179="",B179=""),0,C179-B179)/1</f>
        <v>0.20833333333333331</v>
      </c>
      <c r="E179" s="46">
        <v>0.52083333333333337</v>
      </c>
      <c r="F179" s="46">
        <v>0.625</v>
      </c>
      <c r="G179" s="44">
        <f t="shared" si="14"/>
        <v>0.10416666666666663</v>
      </c>
      <c r="H179" s="45"/>
      <c r="I179" s="40">
        <f t="shared" si="15"/>
        <v>0.31249999999999994</v>
      </c>
      <c r="J179" s="13">
        <f>IFERROR(VLOOKUP(M179,EMPLOI!A:J,5),"")</f>
        <v>79.7</v>
      </c>
      <c r="K179" s="13">
        <f t="shared" si="16"/>
        <v>79.7</v>
      </c>
      <c r="L179" s="34" t="str">
        <f t="array" ref="L179">IF(WEEKDAY(A179)=6,SUMPRODUCT(IFERROR((_xlfn.ISOWEEKNUM($A$2:$A$367)=_xlfn.ISOWEEKNUM($A179))*($K$2:$K$367),0)),"")</f>
        <v/>
      </c>
      <c r="M179" s="34">
        <f t="array" ref="M179">IF(OR(WEEKDAY($A179,2)=7,WEEKDAY($A179,2)=6),"",IFERROR(INDEX(Tableau1[],MATCH(1,('HEURES DE PRÉSENCE'!A179&gt;=Tableau1[[DATE DEBUT ]])*(Tableau1[DATE
FIN]&gt;='HEURES DE PRÉSENCE'!A179),0),1),""))</f>
        <v>2</v>
      </c>
    </row>
    <row r="180" spans="1:13" ht="16.2" x14ac:dyDescent="0.35">
      <c r="A180" s="42">
        <f t="shared" si="17"/>
        <v>42914</v>
      </c>
      <c r="B180" s="46">
        <v>0.29166666666666669</v>
      </c>
      <c r="C180" s="46">
        <v>0.5</v>
      </c>
      <c r="D180" s="44">
        <f t="shared" si="24"/>
        <v>0.20833333333333331</v>
      </c>
      <c r="E180" s="46">
        <v>0.52083333333333337</v>
      </c>
      <c r="F180" s="46">
        <v>0.625</v>
      </c>
      <c r="G180" s="44">
        <f t="shared" si="14"/>
        <v>0.10416666666666663</v>
      </c>
      <c r="H180" s="45"/>
      <c r="I180" s="40">
        <f t="shared" si="15"/>
        <v>0.31249999999999994</v>
      </c>
      <c r="J180" s="13">
        <f>IFERROR(VLOOKUP(M180,EMPLOI!A:J,5),"")</f>
        <v>79.7</v>
      </c>
      <c r="K180" s="13">
        <f t="shared" si="16"/>
        <v>79.7</v>
      </c>
      <c r="L180" s="34" t="str">
        <f t="array" ref="L180">IF(WEEKDAY(A180)=6,SUMPRODUCT(IFERROR((_xlfn.ISOWEEKNUM($A$2:$A$367)=_xlfn.ISOWEEKNUM($A180))*($K$2:$K$367),0)),"")</f>
        <v/>
      </c>
      <c r="M180" s="34">
        <f t="array" ref="M180">IF(OR(WEEKDAY($A180,2)=7,WEEKDAY($A180,2)=6),"",IFERROR(INDEX(Tableau1[],MATCH(1,('HEURES DE PRÉSENCE'!A180&gt;=Tableau1[[DATE DEBUT ]])*(Tableau1[DATE
FIN]&gt;='HEURES DE PRÉSENCE'!A180),0),1),""))</f>
        <v>2</v>
      </c>
    </row>
    <row r="181" spans="1:13" ht="16.2" x14ac:dyDescent="0.35">
      <c r="A181" s="42">
        <f t="shared" si="17"/>
        <v>42915</v>
      </c>
      <c r="B181" s="46">
        <v>0.29166666666666669</v>
      </c>
      <c r="C181" s="46">
        <v>0.5</v>
      </c>
      <c r="D181" s="44">
        <f t="shared" si="24"/>
        <v>0.20833333333333331</v>
      </c>
      <c r="E181" s="46">
        <v>0.52083333333333337</v>
      </c>
      <c r="F181" s="46">
        <v>0.625</v>
      </c>
      <c r="G181" s="44">
        <f t="shared" si="14"/>
        <v>0.10416666666666663</v>
      </c>
      <c r="H181" s="45"/>
      <c r="I181" s="40">
        <f t="shared" si="15"/>
        <v>0.31249999999999994</v>
      </c>
      <c r="J181" s="13">
        <f>IFERROR(VLOOKUP(M181,EMPLOI!A:J,5),"")</f>
        <v>79.7</v>
      </c>
      <c r="K181" s="13">
        <f t="shared" si="16"/>
        <v>79.7</v>
      </c>
      <c r="L181" s="34" t="str">
        <f t="array" ref="L181">IF(WEEKDAY(A181)=6,SUMPRODUCT(IFERROR((_xlfn.ISOWEEKNUM($A$2:$A$367)=_xlfn.ISOWEEKNUM($A181))*($K$2:$K$367),0)),"")</f>
        <v/>
      </c>
      <c r="M181" s="34">
        <f t="array" ref="M181">IF(OR(WEEKDAY($A181,2)=7,WEEKDAY($A181,2)=6),"",IFERROR(INDEX(Tableau1[],MATCH(1,('HEURES DE PRÉSENCE'!A181&gt;=Tableau1[[DATE DEBUT ]])*(Tableau1[DATE
FIN]&gt;='HEURES DE PRÉSENCE'!A181),0),1),""))</f>
        <v>2</v>
      </c>
    </row>
    <row r="182" spans="1:13" ht="16.2" x14ac:dyDescent="0.35">
      <c r="A182" s="42">
        <f t="shared" si="17"/>
        <v>42916</v>
      </c>
      <c r="B182" s="46">
        <v>0.29166666666666669</v>
      </c>
      <c r="C182" s="46">
        <v>0.5</v>
      </c>
      <c r="D182" s="44">
        <f t="shared" si="24"/>
        <v>0.20833333333333331</v>
      </c>
      <c r="E182" s="46">
        <v>0.52083333333333337</v>
      </c>
      <c r="F182" s="46">
        <v>0.625</v>
      </c>
      <c r="G182" s="44">
        <f t="shared" si="14"/>
        <v>0.10416666666666663</v>
      </c>
      <c r="H182" s="45"/>
      <c r="I182" s="40">
        <f t="shared" si="15"/>
        <v>0.31249999999999994</v>
      </c>
      <c r="J182" s="13">
        <f>IFERROR(VLOOKUP(M182,EMPLOI!A:J,5),"")</f>
        <v>79.7</v>
      </c>
      <c r="K182" s="13">
        <f t="shared" si="16"/>
        <v>79.7</v>
      </c>
      <c r="L182" s="34">
        <f t="array" ref="L182">IF(WEEKDAY(A182)=6,SUMPRODUCT(IFERROR((_xlfn.ISOWEEKNUM($A$2:$A$367)=_xlfn.ISOWEEKNUM($A182))*($K$2:$K$367),0)),"")</f>
        <v>398.5</v>
      </c>
      <c r="M182" s="34">
        <f t="array" ref="M182">IF(OR(WEEKDAY($A182,2)=7,WEEKDAY($A182,2)=6),"",IFERROR(INDEX(Tableau1[],MATCH(1,('HEURES DE PRÉSENCE'!A182&gt;=Tableau1[[DATE DEBUT ]])*(Tableau1[DATE
FIN]&gt;='HEURES DE PRÉSENCE'!A182),0),1),""))</f>
        <v>2</v>
      </c>
    </row>
    <row r="183" spans="1:13" ht="16.2" x14ac:dyDescent="0.35">
      <c r="A183" s="42">
        <f t="shared" si="17"/>
        <v>42917</v>
      </c>
      <c r="B183" s="46"/>
      <c r="C183" s="46"/>
      <c r="D183" s="44">
        <f t="shared" ref="D183:D214" si="25">IF(OR(C183="",B183=""),0,C183-B183)/1</f>
        <v>0</v>
      </c>
      <c r="E183" s="47"/>
      <c r="F183" s="47"/>
      <c r="G183" s="44">
        <f t="shared" si="14"/>
        <v>0</v>
      </c>
      <c r="H183" s="45"/>
      <c r="I183" s="40">
        <f t="shared" si="15"/>
        <v>0</v>
      </c>
      <c r="J183" s="13" t="str">
        <f>IFERROR(VLOOKUP(M183,EMPLOI!A:J,5),"")</f>
        <v/>
      </c>
      <c r="K183" s="13" t="str">
        <f t="shared" si="16"/>
        <v/>
      </c>
      <c r="M183" s="34" t="str">
        <f t="array" ref="M183">IF(OR(WEEKDAY($A183,2)=7,WEEKDAY($A183,2)=6),"",IFERROR(INDEX(Tableau1[],MATCH(1,('HEURES DE PRÉSENCE'!A183&gt;=Tableau1[[DATE DEBUT ]])*(Tableau1[DATE
FIN]&gt;='HEURES DE PRÉSENCE'!A183),0),1),""))</f>
        <v/>
      </c>
    </row>
    <row r="184" spans="1:13" ht="16.2" x14ac:dyDescent="0.35">
      <c r="A184" s="42">
        <f t="shared" si="17"/>
        <v>42918</v>
      </c>
      <c r="B184" s="46"/>
      <c r="C184" s="46"/>
      <c r="D184" s="44">
        <f t="shared" si="25"/>
        <v>0</v>
      </c>
      <c r="E184" s="47"/>
      <c r="F184" s="47"/>
      <c r="G184" s="44">
        <f t="shared" si="14"/>
        <v>0</v>
      </c>
      <c r="H184" s="45"/>
      <c r="I184" s="40">
        <f t="shared" si="15"/>
        <v>0</v>
      </c>
      <c r="J184" s="13" t="str">
        <f>IFERROR(VLOOKUP(M184,EMPLOI!A:J,5),"")</f>
        <v/>
      </c>
      <c r="K184" s="13" t="str">
        <f t="shared" si="16"/>
        <v/>
      </c>
      <c r="M184" s="34" t="str">
        <f t="array" ref="M184">IF(OR(WEEKDAY($A184,2)=7,WEEKDAY($A184,2)=6),"",IFERROR(INDEX(Tableau1[],MATCH(1,('HEURES DE PRÉSENCE'!A184&gt;=Tableau1[[DATE DEBUT ]])*(Tableau1[DATE
FIN]&gt;='HEURES DE PRÉSENCE'!A184),0),1),""))</f>
        <v/>
      </c>
    </row>
    <row r="185" spans="1:13" ht="16.2" x14ac:dyDescent="0.35">
      <c r="A185" s="42">
        <f t="shared" si="17"/>
        <v>42919</v>
      </c>
      <c r="B185" s="47"/>
      <c r="C185" s="47"/>
      <c r="D185" s="44">
        <f t="shared" si="25"/>
        <v>0</v>
      </c>
      <c r="E185" s="47"/>
      <c r="F185" s="47"/>
      <c r="G185" s="44">
        <f t="shared" si="14"/>
        <v>0</v>
      </c>
      <c r="H185" s="45"/>
      <c r="I185" s="40">
        <f t="shared" si="15"/>
        <v>0</v>
      </c>
      <c r="J185" s="13" t="str">
        <f>IFERROR(VLOOKUP(M185,EMPLOI!A:J,5),"")</f>
        <v/>
      </c>
      <c r="K185" s="13" t="str">
        <f t="shared" si="16"/>
        <v/>
      </c>
      <c r="L185" s="34" t="str">
        <f t="array" ref="L185">IF(WEEKDAY(A185)=6,SUMPRODUCT(IFERROR((_xlfn.ISOWEEKNUM($A$2:$A$367)=_xlfn.ISOWEEKNUM($A185))*($K$2:$K$367),0)),"")</f>
        <v/>
      </c>
      <c r="M185" s="34" t="str">
        <f t="array" ref="M185">IF(OR(WEEKDAY($A185,2)=7,WEEKDAY($A185,2)=6),"",IFERROR(INDEX(Tableau1[],MATCH(1,('HEURES DE PRÉSENCE'!A185&gt;=Tableau1[[DATE DEBUT ]])*(Tableau1[DATE
FIN]&gt;='HEURES DE PRÉSENCE'!A185),0),1),""))</f>
        <v/>
      </c>
    </row>
    <row r="186" spans="1:13" ht="16.2" x14ac:dyDescent="0.35">
      <c r="A186" s="42">
        <f t="shared" si="17"/>
        <v>42920</v>
      </c>
      <c r="B186" s="47"/>
      <c r="C186" s="47"/>
      <c r="D186" s="44">
        <f t="shared" si="25"/>
        <v>0</v>
      </c>
      <c r="E186" s="47"/>
      <c r="F186" s="47"/>
      <c r="G186" s="44">
        <f t="shared" si="14"/>
        <v>0</v>
      </c>
      <c r="H186" s="45"/>
      <c r="I186" s="40">
        <f t="shared" si="15"/>
        <v>0</v>
      </c>
      <c r="J186" s="13" t="str">
        <f>IFERROR(VLOOKUP(M186,EMPLOI!A:J,5),"")</f>
        <v/>
      </c>
      <c r="K186" s="13" t="str">
        <f t="shared" si="16"/>
        <v/>
      </c>
      <c r="L186" s="34" t="str">
        <f t="array" ref="L186">IF(WEEKDAY(A186)=6,SUMPRODUCT(IFERROR((_xlfn.ISOWEEKNUM($A$2:$A$367)=_xlfn.ISOWEEKNUM($A186))*($K$2:$K$367),0)),"")</f>
        <v/>
      </c>
      <c r="M186" s="34" t="str">
        <f t="array" ref="M186">IF(OR(WEEKDAY($A186,2)=7,WEEKDAY($A186,2)=6),"",IFERROR(INDEX(Tableau1[],MATCH(1,('HEURES DE PRÉSENCE'!A186&gt;=Tableau1[[DATE DEBUT ]])*(Tableau1[DATE
FIN]&gt;='HEURES DE PRÉSENCE'!A186),0),1),""))</f>
        <v/>
      </c>
    </row>
    <row r="187" spans="1:13" ht="16.2" x14ac:dyDescent="0.35">
      <c r="A187" s="42">
        <f t="shared" si="17"/>
        <v>42921</v>
      </c>
      <c r="B187" s="47"/>
      <c r="C187" s="47"/>
      <c r="D187" s="44">
        <f t="shared" si="25"/>
        <v>0</v>
      </c>
      <c r="E187" s="47"/>
      <c r="F187" s="47"/>
      <c r="G187" s="44">
        <f t="shared" si="14"/>
        <v>0</v>
      </c>
      <c r="H187" s="45"/>
      <c r="I187" s="40">
        <f t="shared" si="15"/>
        <v>0</v>
      </c>
      <c r="J187" s="13" t="str">
        <f>IFERROR(VLOOKUP(M187,EMPLOI!A:J,5),"")</f>
        <v/>
      </c>
      <c r="K187" s="13" t="str">
        <f t="shared" si="16"/>
        <v/>
      </c>
      <c r="L187" s="34" t="str">
        <f t="array" ref="L187">IF(WEEKDAY(A187)=6,SUMPRODUCT(IFERROR((_xlfn.ISOWEEKNUM($A$2:$A$367)=_xlfn.ISOWEEKNUM($A187))*($K$2:$K$367),0)),"")</f>
        <v/>
      </c>
      <c r="M187" s="34" t="str">
        <f t="array" ref="M187">IF(OR(WEEKDAY($A187,2)=7,WEEKDAY($A187,2)=6),"",IFERROR(INDEX(Tableau1[],MATCH(1,('HEURES DE PRÉSENCE'!A187&gt;=Tableau1[[DATE DEBUT ]])*(Tableau1[DATE
FIN]&gt;='HEURES DE PRÉSENCE'!A187),0),1),""))</f>
        <v/>
      </c>
    </row>
    <row r="188" spans="1:13" ht="16.2" x14ac:dyDescent="0.35">
      <c r="A188" s="42">
        <f t="shared" si="17"/>
        <v>42922</v>
      </c>
      <c r="B188" s="47"/>
      <c r="C188" s="47"/>
      <c r="D188" s="44">
        <f t="shared" si="25"/>
        <v>0</v>
      </c>
      <c r="E188" s="47"/>
      <c r="F188" s="47"/>
      <c r="G188" s="44">
        <f t="shared" si="14"/>
        <v>0</v>
      </c>
      <c r="H188" s="45"/>
      <c r="I188" s="40">
        <f t="shared" si="15"/>
        <v>0</v>
      </c>
      <c r="J188" s="13" t="str">
        <f>IFERROR(VLOOKUP(M188,EMPLOI!A:J,5),"")</f>
        <v/>
      </c>
      <c r="K188" s="13" t="str">
        <f t="shared" si="16"/>
        <v/>
      </c>
      <c r="L188" s="34" t="str">
        <f t="array" ref="L188">IF(WEEKDAY(A188)=6,SUMPRODUCT(IFERROR((_xlfn.ISOWEEKNUM($A$2:$A$367)=_xlfn.ISOWEEKNUM($A188))*($K$2:$K$367),0)),"")</f>
        <v/>
      </c>
      <c r="M188" s="34" t="str">
        <f t="array" ref="M188">IF(OR(WEEKDAY($A188,2)=7,WEEKDAY($A188,2)=6),"",IFERROR(INDEX(Tableau1[],MATCH(1,('HEURES DE PRÉSENCE'!A188&gt;=Tableau1[[DATE DEBUT ]])*(Tableau1[DATE
FIN]&gt;='HEURES DE PRÉSENCE'!A188),0),1),""))</f>
        <v/>
      </c>
    </row>
    <row r="189" spans="1:13" ht="16.2" x14ac:dyDescent="0.35">
      <c r="A189" s="42">
        <f t="shared" si="17"/>
        <v>42923</v>
      </c>
      <c r="B189" s="47"/>
      <c r="C189" s="47"/>
      <c r="D189" s="44">
        <f t="shared" si="25"/>
        <v>0</v>
      </c>
      <c r="E189" s="47"/>
      <c r="F189" s="47"/>
      <c r="G189" s="44">
        <f t="shared" si="14"/>
        <v>0</v>
      </c>
      <c r="H189" s="45"/>
      <c r="I189" s="40">
        <f t="shared" si="15"/>
        <v>0</v>
      </c>
      <c r="J189" s="13" t="str">
        <f>IFERROR(VLOOKUP(M189,EMPLOI!A:J,5),"")</f>
        <v/>
      </c>
      <c r="K189" s="13" t="str">
        <f t="shared" si="16"/>
        <v/>
      </c>
      <c r="L189" s="34">
        <f t="array" ref="L189">IF(WEEKDAY(A189)=6,SUMPRODUCT(IFERROR((_xlfn.ISOWEEKNUM($A$2:$A$367)=_xlfn.ISOWEEKNUM($A189))*($K$2:$K$367),0)),"")</f>
        <v>0</v>
      </c>
      <c r="M189" s="34" t="str">
        <f t="array" ref="M189">IF(OR(WEEKDAY($A189,2)=7,WEEKDAY($A189,2)=6),"",IFERROR(INDEX(Tableau1[],MATCH(1,('HEURES DE PRÉSENCE'!A189&gt;=Tableau1[[DATE DEBUT ]])*(Tableau1[DATE
FIN]&gt;='HEURES DE PRÉSENCE'!A189),0),1),""))</f>
        <v/>
      </c>
    </row>
    <row r="190" spans="1:13" ht="16.2" x14ac:dyDescent="0.35">
      <c r="A190" s="42">
        <f t="shared" si="17"/>
        <v>42924</v>
      </c>
      <c r="B190" s="47"/>
      <c r="C190" s="47"/>
      <c r="D190" s="44">
        <f t="shared" si="25"/>
        <v>0</v>
      </c>
      <c r="E190" s="47"/>
      <c r="F190" s="47"/>
      <c r="G190" s="44">
        <f t="shared" si="14"/>
        <v>0</v>
      </c>
      <c r="H190" s="45"/>
      <c r="I190" s="40">
        <f t="shared" si="15"/>
        <v>0</v>
      </c>
      <c r="J190" s="13" t="str">
        <f>IFERROR(VLOOKUP(M190,EMPLOI!A:J,5),"")</f>
        <v/>
      </c>
      <c r="K190" s="13" t="str">
        <f t="shared" si="16"/>
        <v/>
      </c>
      <c r="M190" s="34" t="str">
        <f t="array" ref="M190">IF(OR(WEEKDAY($A190,2)=7,WEEKDAY($A190,2)=6),"",IFERROR(INDEX(Tableau1[],MATCH(1,('HEURES DE PRÉSENCE'!A190&gt;=Tableau1[[DATE DEBUT ]])*(Tableau1[DATE
FIN]&gt;='HEURES DE PRÉSENCE'!A190),0),1),""))</f>
        <v/>
      </c>
    </row>
    <row r="191" spans="1:13" ht="16.2" x14ac:dyDescent="0.35">
      <c r="A191" s="42">
        <f t="shared" si="17"/>
        <v>42925</v>
      </c>
      <c r="B191" s="47"/>
      <c r="C191" s="47"/>
      <c r="D191" s="44">
        <f t="shared" si="25"/>
        <v>0</v>
      </c>
      <c r="E191" s="47"/>
      <c r="F191" s="47"/>
      <c r="G191" s="44">
        <f t="shared" si="14"/>
        <v>0</v>
      </c>
      <c r="H191" s="45"/>
      <c r="I191" s="40">
        <f t="shared" si="15"/>
        <v>0</v>
      </c>
      <c r="J191" s="13" t="str">
        <f>IFERROR(VLOOKUP(M191,EMPLOI!A:J,5),"")</f>
        <v/>
      </c>
      <c r="K191" s="13" t="str">
        <f t="shared" si="16"/>
        <v/>
      </c>
      <c r="M191" s="34" t="str">
        <f t="array" ref="M191">IF(OR(WEEKDAY($A191,2)=7,WEEKDAY($A191,2)=6),"",IFERROR(INDEX(Tableau1[],MATCH(1,('HEURES DE PRÉSENCE'!A191&gt;=Tableau1[[DATE DEBUT ]])*(Tableau1[DATE
FIN]&gt;='HEURES DE PRÉSENCE'!A191),0),1),""))</f>
        <v/>
      </c>
    </row>
    <row r="192" spans="1:13" ht="16.2" x14ac:dyDescent="0.35">
      <c r="A192" s="42">
        <f t="shared" si="17"/>
        <v>42926</v>
      </c>
      <c r="B192" s="47"/>
      <c r="C192" s="47"/>
      <c r="D192" s="44">
        <f t="shared" si="25"/>
        <v>0</v>
      </c>
      <c r="E192" s="47"/>
      <c r="F192" s="47"/>
      <c r="G192" s="44">
        <f t="shared" si="14"/>
        <v>0</v>
      </c>
      <c r="H192" s="45"/>
      <c r="I192" s="40">
        <f t="shared" si="15"/>
        <v>0</v>
      </c>
      <c r="J192" s="13">
        <f>IFERROR(VLOOKUP(M192,EMPLOI!A:J,5),"")</f>
        <v>100</v>
      </c>
      <c r="K192" s="13" t="str">
        <f t="shared" si="16"/>
        <v/>
      </c>
      <c r="L192" s="34" t="str">
        <f t="array" ref="L192">IF(WEEKDAY(A192)=6,SUMPRODUCT(IFERROR((_xlfn.ISOWEEKNUM($A$2:$A$367)=_xlfn.ISOWEEKNUM($A192))*($K$2:$K$367),0)),"")</f>
        <v/>
      </c>
      <c r="M192" s="34">
        <f t="array" ref="M192">IF(OR(WEEKDAY($A192,2)=7,WEEKDAY($A192,2)=6),"",IFERROR(INDEX(Tableau1[],MATCH(1,('HEURES DE PRÉSENCE'!A192&gt;=Tableau1[[DATE DEBUT ]])*(Tableau1[DATE
FIN]&gt;='HEURES DE PRÉSENCE'!A192),0),1),""))</f>
        <v>3</v>
      </c>
    </row>
    <row r="193" spans="1:13" ht="16.2" x14ac:dyDescent="0.35">
      <c r="A193" s="42">
        <f t="shared" si="17"/>
        <v>42927</v>
      </c>
      <c r="B193" s="47"/>
      <c r="C193" s="47"/>
      <c r="D193" s="44">
        <f t="shared" si="25"/>
        <v>0</v>
      </c>
      <c r="E193" s="47"/>
      <c r="F193" s="47"/>
      <c r="G193" s="44">
        <f t="shared" si="14"/>
        <v>0</v>
      </c>
      <c r="H193" s="45"/>
      <c r="I193" s="40">
        <f t="shared" si="15"/>
        <v>0</v>
      </c>
      <c r="J193" s="13">
        <f>IFERROR(VLOOKUP(M193,EMPLOI!A:J,5),"")</f>
        <v>100</v>
      </c>
      <c r="K193" s="13" t="str">
        <f t="shared" si="16"/>
        <v/>
      </c>
      <c r="L193" s="34" t="str">
        <f t="array" ref="L193">IF(WEEKDAY(A193)=6,SUMPRODUCT(IFERROR((_xlfn.ISOWEEKNUM($A$2:$A$367)=_xlfn.ISOWEEKNUM($A193))*($K$2:$K$367),0)),"")</f>
        <v/>
      </c>
      <c r="M193" s="34">
        <f t="array" ref="M193">IF(OR(WEEKDAY($A193,2)=7,WEEKDAY($A193,2)=6),"",IFERROR(INDEX(Tableau1[],MATCH(1,('HEURES DE PRÉSENCE'!A193&gt;=Tableau1[[DATE DEBUT ]])*(Tableau1[DATE
FIN]&gt;='HEURES DE PRÉSENCE'!A193),0),1),""))</f>
        <v>3</v>
      </c>
    </row>
    <row r="194" spans="1:13" ht="16.2" x14ac:dyDescent="0.35">
      <c r="A194" s="42">
        <f t="shared" si="17"/>
        <v>42928</v>
      </c>
      <c r="B194" s="47"/>
      <c r="C194" s="47"/>
      <c r="D194" s="44">
        <f t="shared" si="25"/>
        <v>0</v>
      </c>
      <c r="E194" s="47"/>
      <c r="F194" s="47"/>
      <c r="G194" s="44">
        <f t="shared" si="14"/>
        <v>0</v>
      </c>
      <c r="H194" s="45"/>
      <c r="I194" s="40">
        <f t="shared" si="15"/>
        <v>0</v>
      </c>
      <c r="J194" s="13">
        <f>IFERROR(VLOOKUP(M194,EMPLOI!A:J,5),"")</f>
        <v>100</v>
      </c>
      <c r="K194" s="13" t="str">
        <f t="shared" si="16"/>
        <v/>
      </c>
      <c r="L194" s="34" t="str">
        <f t="array" ref="L194">IF(WEEKDAY(A194)=6,SUMPRODUCT(IFERROR((_xlfn.ISOWEEKNUM($A$2:$A$367)=_xlfn.ISOWEEKNUM($A194))*($K$2:$K$367),0)),"")</f>
        <v/>
      </c>
      <c r="M194" s="34">
        <f t="array" ref="M194">IF(OR(WEEKDAY($A194,2)=7,WEEKDAY($A194,2)=6),"",IFERROR(INDEX(Tableau1[],MATCH(1,('HEURES DE PRÉSENCE'!A194&gt;=Tableau1[[DATE DEBUT ]])*(Tableau1[DATE
FIN]&gt;='HEURES DE PRÉSENCE'!A194),0),1),""))</f>
        <v>3</v>
      </c>
    </row>
    <row r="195" spans="1:13" ht="16.2" x14ac:dyDescent="0.35">
      <c r="A195" s="42">
        <f t="shared" si="17"/>
        <v>42929</v>
      </c>
      <c r="B195" s="47"/>
      <c r="C195" s="47"/>
      <c r="D195" s="44">
        <f t="shared" si="25"/>
        <v>0</v>
      </c>
      <c r="E195" s="47"/>
      <c r="F195" s="47"/>
      <c r="G195" s="44">
        <f t="shared" ref="G195:G258" si="26">IF(OR(F195="",E195=""),0,F195-E195)/1</f>
        <v>0</v>
      </c>
      <c r="H195" s="45"/>
      <c r="I195" s="40">
        <f t="shared" si="15"/>
        <v>0</v>
      </c>
      <c r="J195" s="13">
        <f>IFERROR(VLOOKUP(M195,EMPLOI!A:J,5),"")</f>
        <v>100</v>
      </c>
      <c r="K195" s="13" t="str">
        <f t="shared" si="16"/>
        <v/>
      </c>
      <c r="L195" s="34" t="str">
        <f t="array" ref="L195">IF(WEEKDAY(A195)=6,SUMPRODUCT(IFERROR((_xlfn.ISOWEEKNUM($A$2:$A$367)=_xlfn.ISOWEEKNUM($A195))*($K$2:$K$367),0)),"")</f>
        <v/>
      </c>
      <c r="M195" s="34">
        <f t="array" ref="M195">IF(OR(WEEKDAY($A195,2)=7,WEEKDAY($A195,2)=6),"",IFERROR(INDEX(Tableau1[],MATCH(1,('HEURES DE PRÉSENCE'!A195&gt;=Tableau1[[DATE DEBUT ]])*(Tableau1[DATE
FIN]&gt;='HEURES DE PRÉSENCE'!A195),0),1),""))</f>
        <v>3</v>
      </c>
    </row>
    <row r="196" spans="1:13" ht="16.2" x14ac:dyDescent="0.35">
      <c r="A196" s="42">
        <f t="shared" si="17"/>
        <v>42930</v>
      </c>
      <c r="B196" s="47"/>
      <c r="C196" s="47"/>
      <c r="D196" s="44">
        <f t="shared" si="25"/>
        <v>0</v>
      </c>
      <c r="E196" s="47"/>
      <c r="F196" s="47"/>
      <c r="G196" s="44">
        <f t="shared" si="26"/>
        <v>0</v>
      </c>
      <c r="H196" s="45"/>
      <c r="I196" s="40">
        <f t="shared" ref="I196:I259" si="27">SUM(D196+G196)</f>
        <v>0</v>
      </c>
      <c r="J196" s="13" t="str">
        <f>IFERROR(VLOOKUP(M196,EMPLOI!A:J,5),"")</f>
        <v/>
      </c>
      <c r="K196" s="13" t="str">
        <f t="shared" ref="K196:K259" si="28">IF(I196&gt;=$J$1,J196,"")</f>
        <v/>
      </c>
      <c r="L196" s="34">
        <f t="array" ref="L196">IF(WEEKDAY(A196)=6,SUMPRODUCT(IFERROR((_xlfn.ISOWEEKNUM($A$2:$A$367)=_xlfn.ISOWEEKNUM($A196))*($K$2:$K$367),0)),"")</f>
        <v>0</v>
      </c>
    </row>
    <row r="197" spans="1:13" ht="16.2" x14ac:dyDescent="0.35">
      <c r="A197" s="42">
        <f t="shared" ref="A197:A260" si="29">A196+1</f>
        <v>42931</v>
      </c>
      <c r="B197" s="47"/>
      <c r="C197" s="47"/>
      <c r="D197" s="44">
        <f t="shared" si="25"/>
        <v>0</v>
      </c>
      <c r="E197" s="47"/>
      <c r="F197" s="47"/>
      <c r="G197" s="44">
        <f t="shared" si="26"/>
        <v>0</v>
      </c>
      <c r="H197" s="45"/>
      <c r="I197" s="40">
        <f t="shared" si="27"/>
        <v>0</v>
      </c>
      <c r="J197" s="13" t="str">
        <f>IFERROR(VLOOKUP(M197,EMPLOI!A:J,5),"")</f>
        <v/>
      </c>
      <c r="K197" s="13" t="str">
        <f t="shared" si="28"/>
        <v/>
      </c>
      <c r="M197" s="34" t="str">
        <f t="array" ref="M197">IF(OR(WEEKDAY($A197,2)=7,WEEKDAY($A197,2)=6),"",IFERROR(INDEX(Tableau1[],MATCH(1,('HEURES DE PRÉSENCE'!A197&gt;=Tableau1[[DATE DEBUT ]])*(Tableau1[DATE
FIN]&gt;='HEURES DE PRÉSENCE'!A197),0),1),""))</f>
        <v/>
      </c>
    </row>
    <row r="198" spans="1:13" ht="16.2" x14ac:dyDescent="0.35">
      <c r="A198" s="42">
        <f t="shared" si="29"/>
        <v>42932</v>
      </c>
      <c r="B198" s="47"/>
      <c r="C198" s="47"/>
      <c r="D198" s="44">
        <f t="shared" si="25"/>
        <v>0</v>
      </c>
      <c r="E198" s="47"/>
      <c r="F198" s="47"/>
      <c r="G198" s="44">
        <f t="shared" si="26"/>
        <v>0</v>
      </c>
      <c r="H198" s="45"/>
      <c r="I198" s="40">
        <f t="shared" si="27"/>
        <v>0</v>
      </c>
      <c r="J198" s="13" t="str">
        <f>IFERROR(VLOOKUP(M198,EMPLOI!A:J,5),"")</f>
        <v/>
      </c>
      <c r="K198" s="13" t="str">
        <f t="shared" si="28"/>
        <v/>
      </c>
      <c r="M198" s="34" t="str">
        <f t="array" ref="M198">IF(OR(WEEKDAY($A198,2)=7,WEEKDAY($A198,2)=6),"",IFERROR(INDEX(Tableau1[],MATCH(1,('HEURES DE PRÉSENCE'!A198&gt;=Tableau1[[DATE DEBUT ]])*(Tableau1[DATE
FIN]&gt;='HEURES DE PRÉSENCE'!A198),0),1),""))</f>
        <v/>
      </c>
    </row>
    <row r="199" spans="1:13" ht="16.2" x14ac:dyDescent="0.35">
      <c r="A199" s="42">
        <f t="shared" si="29"/>
        <v>42933</v>
      </c>
      <c r="B199" s="47"/>
      <c r="C199" s="47"/>
      <c r="D199" s="44">
        <f t="shared" si="25"/>
        <v>0</v>
      </c>
      <c r="E199" s="47"/>
      <c r="F199" s="47"/>
      <c r="G199" s="44">
        <f t="shared" si="26"/>
        <v>0</v>
      </c>
      <c r="H199" s="45"/>
      <c r="I199" s="40">
        <f t="shared" si="27"/>
        <v>0</v>
      </c>
      <c r="J199" s="13" t="str">
        <f>IFERROR(VLOOKUP(M199,EMPLOI!A:J,5),"")</f>
        <v/>
      </c>
      <c r="K199" s="13" t="str">
        <f t="shared" si="28"/>
        <v/>
      </c>
      <c r="L199" s="34" t="str">
        <f t="array" ref="L199">IF(WEEKDAY(A199)=6,SUMPRODUCT(IFERROR((_xlfn.ISOWEEKNUM($A$2:$A$367)=_xlfn.ISOWEEKNUM($A199))*($K$2:$K$367),0)),"")</f>
        <v/>
      </c>
      <c r="M199" s="34" t="str">
        <f t="array" ref="M199">IF(OR(WEEKDAY($A199,2)=7,WEEKDAY($A199,2)=6),"",IFERROR(INDEX(Tableau1[],MATCH(1,('HEURES DE PRÉSENCE'!A199&gt;=Tableau1[[DATE DEBUT ]])*(Tableau1[DATE
FIN]&gt;='HEURES DE PRÉSENCE'!A199),0),1),""))</f>
        <v/>
      </c>
    </row>
    <row r="200" spans="1:13" ht="16.2" x14ac:dyDescent="0.35">
      <c r="A200" s="42">
        <f t="shared" si="29"/>
        <v>42934</v>
      </c>
      <c r="B200" s="47"/>
      <c r="C200" s="47"/>
      <c r="D200" s="44">
        <f t="shared" si="25"/>
        <v>0</v>
      </c>
      <c r="E200" s="47"/>
      <c r="F200" s="47"/>
      <c r="G200" s="44">
        <f t="shared" si="26"/>
        <v>0</v>
      </c>
      <c r="H200" s="45"/>
      <c r="I200" s="40">
        <f t="shared" si="27"/>
        <v>0</v>
      </c>
      <c r="J200" s="13" t="str">
        <f>IFERROR(VLOOKUP(M200,EMPLOI!A:J,5),"")</f>
        <v/>
      </c>
      <c r="K200" s="13" t="str">
        <f t="shared" si="28"/>
        <v/>
      </c>
      <c r="L200" s="34" t="str">
        <f t="array" ref="L200">IF(WEEKDAY(A200)=6,SUMPRODUCT(IFERROR((_xlfn.ISOWEEKNUM($A$2:$A$367)=_xlfn.ISOWEEKNUM($A200))*($K$2:$K$367),0)),"")</f>
        <v/>
      </c>
      <c r="M200" s="34" t="str">
        <f t="array" ref="M200">IF(OR(WEEKDAY($A200,2)=7,WEEKDAY($A200,2)=6),"",IFERROR(INDEX(Tableau1[],MATCH(1,('HEURES DE PRÉSENCE'!A200&gt;=Tableau1[[DATE DEBUT ]])*(Tableau1[DATE
FIN]&gt;='HEURES DE PRÉSENCE'!A200),0),1),""))</f>
        <v/>
      </c>
    </row>
    <row r="201" spans="1:13" ht="16.2" x14ac:dyDescent="0.35">
      <c r="A201" s="42">
        <f t="shared" si="29"/>
        <v>42935</v>
      </c>
      <c r="B201" s="47"/>
      <c r="C201" s="47"/>
      <c r="D201" s="44">
        <f t="shared" si="25"/>
        <v>0</v>
      </c>
      <c r="E201" s="47"/>
      <c r="F201" s="47"/>
      <c r="G201" s="44">
        <f t="shared" si="26"/>
        <v>0</v>
      </c>
      <c r="H201" s="45"/>
      <c r="I201" s="40">
        <f t="shared" si="27"/>
        <v>0</v>
      </c>
      <c r="J201" s="13" t="str">
        <f>IFERROR(VLOOKUP(M201,EMPLOI!A:J,5),"")</f>
        <v/>
      </c>
      <c r="K201" s="13" t="str">
        <f t="shared" si="28"/>
        <v/>
      </c>
      <c r="L201" s="34" t="str">
        <f t="array" ref="L201">IF(WEEKDAY(A201)=6,SUMPRODUCT(IFERROR((_xlfn.ISOWEEKNUM($A$2:$A$367)=_xlfn.ISOWEEKNUM($A201))*($K$2:$K$367),0)),"")</f>
        <v/>
      </c>
      <c r="M201" s="34" t="str">
        <f t="array" ref="M201">IF(OR(WEEKDAY($A201,2)=7,WEEKDAY($A201,2)=6),"",IFERROR(INDEX(Tableau1[],MATCH(1,('HEURES DE PRÉSENCE'!A201&gt;=Tableau1[[DATE DEBUT ]])*(Tableau1[DATE
FIN]&gt;='HEURES DE PRÉSENCE'!A201),0),1),""))</f>
        <v/>
      </c>
    </row>
    <row r="202" spans="1:13" ht="16.2" x14ac:dyDescent="0.35">
      <c r="A202" s="42">
        <f t="shared" si="29"/>
        <v>42936</v>
      </c>
      <c r="B202" s="47"/>
      <c r="C202" s="47"/>
      <c r="D202" s="44">
        <f t="shared" si="25"/>
        <v>0</v>
      </c>
      <c r="E202" s="47"/>
      <c r="F202" s="47"/>
      <c r="G202" s="44">
        <f t="shared" si="26"/>
        <v>0</v>
      </c>
      <c r="H202" s="45"/>
      <c r="I202" s="40">
        <f t="shared" si="27"/>
        <v>0</v>
      </c>
      <c r="J202" s="13" t="str">
        <f>IFERROR(VLOOKUP(M202,EMPLOI!A:J,5),"")</f>
        <v/>
      </c>
      <c r="K202" s="13" t="str">
        <f t="shared" si="28"/>
        <v/>
      </c>
      <c r="L202" s="34" t="str">
        <f t="array" ref="L202">IF(WEEKDAY(A202)=6,SUMPRODUCT(IFERROR((_xlfn.ISOWEEKNUM($A$2:$A$367)=_xlfn.ISOWEEKNUM($A202))*($K$2:$K$367),0)),"")</f>
        <v/>
      </c>
      <c r="M202" s="34" t="str">
        <f t="array" ref="M202">IF(OR(WEEKDAY($A202,2)=7,WEEKDAY($A202,2)=6),"",IFERROR(INDEX(Tableau1[],MATCH(1,('HEURES DE PRÉSENCE'!A202&gt;=Tableau1[[DATE DEBUT ]])*(Tableau1[DATE
FIN]&gt;='HEURES DE PRÉSENCE'!A202),0),1),""))</f>
        <v/>
      </c>
    </row>
    <row r="203" spans="1:13" ht="16.2" x14ac:dyDescent="0.35">
      <c r="A203" s="42">
        <f t="shared" si="29"/>
        <v>42937</v>
      </c>
      <c r="B203" s="47"/>
      <c r="C203" s="47"/>
      <c r="D203" s="44">
        <f t="shared" si="25"/>
        <v>0</v>
      </c>
      <c r="E203" s="47"/>
      <c r="F203" s="47"/>
      <c r="G203" s="44">
        <f t="shared" si="26"/>
        <v>0</v>
      </c>
      <c r="H203" s="45"/>
      <c r="I203" s="40">
        <f t="shared" si="27"/>
        <v>0</v>
      </c>
      <c r="J203" s="13" t="str">
        <f>IFERROR(VLOOKUP(M203,EMPLOI!A:J,5),"")</f>
        <v/>
      </c>
      <c r="K203" s="13" t="str">
        <f t="shared" si="28"/>
        <v/>
      </c>
      <c r="L203" s="34">
        <f t="array" ref="L203">IF(WEEKDAY(A203)=6,SUMPRODUCT(IFERROR((_xlfn.ISOWEEKNUM($A$2:$A$367)=_xlfn.ISOWEEKNUM($A203))*($K$2:$K$367),0)),"")</f>
        <v>0</v>
      </c>
      <c r="M203" s="34" t="str">
        <f t="array" ref="M203">IF(OR(WEEKDAY($A203,2)=7,WEEKDAY($A203,2)=6),"",IFERROR(INDEX(Tableau1[],MATCH(1,('HEURES DE PRÉSENCE'!A203&gt;=Tableau1[[DATE DEBUT ]])*(Tableau1[DATE
FIN]&gt;='HEURES DE PRÉSENCE'!A203),0),1),""))</f>
        <v/>
      </c>
    </row>
    <row r="204" spans="1:13" ht="16.2" x14ac:dyDescent="0.35">
      <c r="A204" s="42">
        <f t="shared" si="29"/>
        <v>42938</v>
      </c>
      <c r="B204" s="47"/>
      <c r="C204" s="47"/>
      <c r="D204" s="44">
        <f t="shared" si="25"/>
        <v>0</v>
      </c>
      <c r="E204" s="47"/>
      <c r="F204" s="47"/>
      <c r="G204" s="44">
        <f t="shared" si="26"/>
        <v>0</v>
      </c>
      <c r="H204" s="45"/>
      <c r="I204" s="40">
        <f t="shared" si="27"/>
        <v>0</v>
      </c>
      <c r="J204" s="13" t="str">
        <f>IFERROR(VLOOKUP(M204,EMPLOI!A:J,5),"")</f>
        <v/>
      </c>
      <c r="K204" s="13" t="str">
        <f t="shared" si="28"/>
        <v/>
      </c>
      <c r="M204" s="34" t="str">
        <f t="array" ref="M204">IF(OR(WEEKDAY($A204,2)=7,WEEKDAY($A204,2)=6),"",IFERROR(INDEX(Tableau1[],MATCH(1,('HEURES DE PRÉSENCE'!A204&gt;=Tableau1[[DATE DEBUT ]])*(Tableau1[DATE
FIN]&gt;='HEURES DE PRÉSENCE'!A204),0),1),""))</f>
        <v/>
      </c>
    </row>
    <row r="205" spans="1:13" ht="16.2" x14ac:dyDescent="0.35">
      <c r="A205" s="42">
        <f t="shared" si="29"/>
        <v>42939</v>
      </c>
      <c r="B205" s="47"/>
      <c r="C205" s="47"/>
      <c r="D205" s="44">
        <f t="shared" si="25"/>
        <v>0</v>
      </c>
      <c r="E205" s="47"/>
      <c r="F205" s="47"/>
      <c r="G205" s="44">
        <f t="shared" si="26"/>
        <v>0</v>
      </c>
      <c r="H205" s="45"/>
      <c r="I205" s="40">
        <f t="shared" si="27"/>
        <v>0</v>
      </c>
      <c r="J205" s="13" t="str">
        <f>IFERROR(VLOOKUP(M205,EMPLOI!A:J,5),"")</f>
        <v/>
      </c>
      <c r="K205" s="13" t="str">
        <f t="shared" si="28"/>
        <v/>
      </c>
      <c r="M205" s="34" t="str">
        <f t="array" ref="M205">IF(OR(WEEKDAY($A205,2)=7,WEEKDAY($A205,2)=6),"",IFERROR(INDEX(Tableau1[],MATCH(1,('HEURES DE PRÉSENCE'!A205&gt;=Tableau1[[DATE DEBUT ]])*(Tableau1[DATE
FIN]&gt;='HEURES DE PRÉSENCE'!A205),0),1),""))</f>
        <v/>
      </c>
    </row>
    <row r="206" spans="1:13" ht="16.2" x14ac:dyDescent="0.35">
      <c r="A206" s="42">
        <f t="shared" si="29"/>
        <v>42940</v>
      </c>
      <c r="B206" s="47"/>
      <c r="C206" s="47"/>
      <c r="D206" s="44">
        <f t="shared" si="25"/>
        <v>0</v>
      </c>
      <c r="E206" s="47"/>
      <c r="F206" s="47"/>
      <c r="G206" s="44">
        <f t="shared" si="26"/>
        <v>0</v>
      </c>
      <c r="H206" s="45"/>
      <c r="I206" s="40">
        <f t="shared" si="27"/>
        <v>0</v>
      </c>
      <c r="J206" s="13" t="str">
        <f>IFERROR(VLOOKUP(M206,EMPLOI!A:J,5),"")</f>
        <v/>
      </c>
      <c r="K206" s="13" t="str">
        <f t="shared" si="28"/>
        <v/>
      </c>
      <c r="L206" s="34" t="str">
        <f t="array" ref="L206">IF(WEEKDAY(A206)=6,SUMPRODUCT(IFERROR((_xlfn.ISOWEEKNUM($A$2:$A$367)=_xlfn.ISOWEEKNUM($A206))*($K$2:$K$367),0)),"")</f>
        <v/>
      </c>
      <c r="M206" s="34" t="str">
        <f t="array" ref="M206">IF(OR(WEEKDAY($A206,2)=7,WEEKDAY($A206,2)=6),"",IFERROR(INDEX(Tableau1[],MATCH(1,('HEURES DE PRÉSENCE'!A206&gt;=Tableau1[[DATE DEBUT ]])*(Tableau1[DATE
FIN]&gt;='HEURES DE PRÉSENCE'!A206),0),1),""))</f>
        <v/>
      </c>
    </row>
    <row r="207" spans="1:13" ht="16.2" x14ac:dyDescent="0.35">
      <c r="A207" s="42">
        <f t="shared" si="29"/>
        <v>42941</v>
      </c>
      <c r="B207" s="47"/>
      <c r="C207" s="47"/>
      <c r="D207" s="44">
        <f t="shared" si="25"/>
        <v>0</v>
      </c>
      <c r="E207" s="47"/>
      <c r="F207" s="47"/>
      <c r="G207" s="44">
        <f t="shared" si="26"/>
        <v>0</v>
      </c>
      <c r="H207" s="45"/>
      <c r="I207" s="40">
        <f t="shared" si="27"/>
        <v>0</v>
      </c>
      <c r="J207" s="13" t="str">
        <f>IFERROR(VLOOKUP(M207,EMPLOI!A:J,5),"")</f>
        <v/>
      </c>
      <c r="K207" s="13" t="str">
        <f t="shared" si="28"/>
        <v/>
      </c>
      <c r="L207" s="34" t="str">
        <f t="array" ref="L207">IF(WEEKDAY(A207)=6,SUMPRODUCT(IFERROR((_xlfn.ISOWEEKNUM($A$2:$A$367)=_xlfn.ISOWEEKNUM($A207))*($K$2:$K$367),0)),"")</f>
        <v/>
      </c>
      <c r="M207" s="34" t="str">
        <f t="array" ref="M207">IF(OR(WEEKDAY($A207,2)=7,WEEKDAY($A207,2)=6),"",IFERROR(INDEX(Tableau1[],MATCH(1,('HEURES DE PRÉSENCE'!A207&gt;=Tableau1[[DATE DEBUT ]])*(Tableau1[DATE
FIN]&gt;='HEURES DE PRÉSENCE'!A207),0),1),""))</f>
        <v/>
      </c>
    </row>
    <row r="208" spans="1:13" ht="16.2" x14ac:dyDescent="0.35">
      <c r="A208" s="42">
        <f t="shared" si="29"/>
        <v>42942</v>
      </c>
      <c r="B208" s="47"/>
      <c r="C208" s="47"/>
      <c r="D208" s="44">
        <f t="shared" si="25"/>
        <v>0</v>
      </c>
      <c r="E208" s="47"/>
      <c r="F208" s="47"/>
      <c r="G208" s="44">
        <f t="shared" si="26"/>
        <v>0</v>
      </c>
      <c r="H208" s="45"/>
      <c r="I208" s="40">
        <f t="shared" si="27"/>
        <v>0</v>
      </c>
      <c r="J208" s="13" t="str">
        <f>IFERROR(VLOOKUP(M208,EMPLOI!A:J,5),"")</f>
        <v/>
      </c>
      <c r="K208" s="13" t="str">
        <f t="shared" si="28"/>
        <v/>
      </c>
      <c r="L208" s="34" t="str">
        <f t="array" ref="L208">IF(WEEKDAY(A208)=6,SUMPRODUCT(IFERROR((_xlfn.ISOWEEKNUM($A$2:$A$367)=_xlfn.ISOWEEKNUM($A208))*($K$2:$K$367),0)),"")</f>
        <v/>
      </c>
      <c r="M208" s="34" t="str">
        <f t="array" ref="M208">IF(OR(WEEKDAY($A208,2)=7,WEEKDAY($A208,2)=6),"",IFERROR(INDEX(Tableau1[],MATCH(1,('HEURES DE PRÉSENCE'!A208&gt;=Tableau1[[DATE DEBUT ]])*(Tableau1[DATE
FIN]&gt;='HEURES DE PRÉSENCE'!A208),0),1),""))</f>
        <v/>
      </c>
    </row>
    <row r="209" spans="1:13" ht="16.2" x14ac:dyDescent="0.35">
      <c r="A209" s="42">
        <f t="shared" si="29"/>
        <v>42943</v>
      </c>
      <c r="B209" s="47"/>
      <c r="C209" s="47"/>
      <c r="D209" s="44">
        <f t="shared" si="25"/>
        <v>0</v>
      </c>
      <c r="E209" s="47"/>
      <c r="F209" s="47"/>
      <c r="G209" s="44">
        <f t="shared" si="26"/>
        <v>0</v>
      </c>
      <c r="H209" s="45"/>
      <c r="I209" s="40">
        <f t="shared" si="27"/>
        <v>0</v>
      </c>
      <c r="J209" s="13" t="str">
        <f>IFERROR(VLOOKUP(M209,EMPLOI!A:J,5),"")</f>
        <v/>
      </c>
      <c r="K209" s="13" t="str">
        <f t="shared" si="28"/>
        <v/>
      </c>
      <c r="L209" s="34" t="str">
        <f t="array" ref="L209">IF(WEEKDAY(A209)=6,SUMPRODUCT(IFERROR((_xlfn.ISOWEEKNUM($A$2:$A$367)=_xlfn.ISOWEEKNUM($A209))*($K$2:$K$367),0)),"")</f>
        <v/>
      </c>
      <c r="M209" s="34" t="str">
        <f t="array" ref="M209">IF(OR(WEEKDAY($A209,2)=7,WEEKDAY($A209,2)=6),"",IFERROR(INDEX(Tableau1[],MATCH(1,('HEURES DE PRÉSENCE'!A209&gt;=Tableau1[[DATE DEBUT ]])*(Tableau1[DATE
FIN]&gt;='HEURES DE PRÉSENCE'!A209),0),1),""))</f>
        <v/>
      </c>
    </row>
    <row r="210" spans="1:13" ht="16.2" x14ac:dyDescent="0.35">
      <c r="A210" s="42">
        <f t="shared" si="29"/>
        <v>42944</v>
      </c>
      <c r="B210" s="47"/>
      <c r="C210" s="47"/>
      <c r="D210" s="44">
        <f t="shared" si="25"/>
        <v>0</v>
      </c>
      <c r="E210" s="47"/>
      <c r="F210" s="47"/>
      <c r="G210" s="44">
        <f t="shared" si="26"/>
        <v>0</v>
      </c>
      <c r="H210" s="45"/>
      <c r="I210" s="40">
        <f t="shared" si="27"/>
        <v>0</v>
      </c>
      <c r="J210" s="13" t="str">
        <f>IFERROR(VLOOKUP(M210,EMPLOI!A:J,5),"")</f>
        <v/>
      </c>
      <c r="K210" s="13" t="str">
        <f t="shared" si="28"/>
        <v/>
      </c>
      <c r="L210" s="34">
        <f t="array" ref="L210">IF(WEEKDAY(A210)=6,SUMPRODUCT(IFERROR((_xlfn.ISOWEEKNUM($A$2:$A$367)=_xlfn.ISOWEEKNUM($A210))*($K$2:$K$367),0)),"")</f>
        <v>0</v>
      </c>
      <c r="M210" s="34" t="str">
        <f t="array" ref="M210">IF(OR(WEEKDAY($A210,2)=7,WEEKDAY($A210,2)=6),"",IFERROR(INDEX(Tableau1[],MATCH(1,('HEURES DE PRÉSENCE'!A210&gt;=Tableau1[[DATE DEBUT ]])*(Tableau1[DATE
FIN]&gt;='HEURES DE PRÉSENCE'!A210),0),1),""))</f>
        <v/>
      </c>
    </row>
    <row r="211" spans="1:13" ht="16.2" x14ac:dyDescent="0.35">
      <c r="A211" s="42">
        <f t="shared" si="29"/>
        <v>42945</v>
      </c>
      <c r="B211" s="47"/>
      <c r="C211" s="47"/>
      <c r="D211" s="44">
        <f t="shared" si="25"/>
        <v>0</v>
      </c>
      <c r="E211" s="47"/>
      <c r="F211" s="47"/>
      <c r="G211" s="44">
        <f t="shared" si="26"/>
        <v>0</v>
      </c>
      <c r="H211" s="45"/>
      <c r="I211" s="40">
        <f t="shared" si="27"/>
        <v>0</v>
      </c>
      <c r="J211" s="13" t="str">
        <f>IFERROR(VLOOKUP(M211,EMPLOI!A:J,5),"")</f>
        <v/>
      </c>
      <c r="K211" s="13" t="str">
        <f t="shared" si="28"/>
        <v/>
      </c>
      <c r="M211" s="34" t="str">
        <f t="array" ref="M211">IF(OR(WEEKDAY($A211,2)=7,WEEKDAY($A211,2)=6),"",IFERROR(INDEX(Tableau1[],MATCH(1,('HEURES DE PRÉSENCE'!A211&gt;=Tableau1[[DATE DEBUT ]])*(Tableau1[DATE
FIN]&gt;='HEURES DE PRÉSENCE'!A211),0),1),""))</f>
        <v/>
      </c>
    </row>
    <row r="212" spans="1:13" ht="16.2" x14ac:dyDescent="0.35">
      <c r="A212" s="42">
        <f t="shared" si="29"/>
        <v>42946</v>
      </c>
      <c r="B212" s="46"/>
      <c r="C212" s="46"/>
      <c r="D212" s="44">
        <f t="shared" si="25"/>
        <v>0</v>
      </c>
      <c r="E212" s="47"/>
      <c r="F212" s="47"/>
      <c r="G212" s="44">
        <f t="shared" si="26"/>
        <v>0</v>
      </c>
      <c r="H212" s="45"/>
      <c r="I212" s="40">
        <f t="shared" si="27"/>
        <v>0</v>
      </c>
      <c r="J212" s="13" t="str">
        <f>IFERROR(VLOOKUP(M212,EMPLOI!A:J,5),"")</f>
        <v/>
      </c>
      <c r="K212" s="13" t="str">
        <f t="shared" si="28"/>
        <v/>
      </c>
      <c r="M212" s="34" t="str">
        <f t="array" ref="M212">IF(OR(WEEKDAY($A212,2)=7,WEEKDAY($A212,2)=6),"",IFERROR(INDEX(Tableau1[],MATCH(1,('HEURES DE PRÉSENCE'!A212&gt;=Tableau1[[DATE DEBUT ]])*(Tableau1[DATE
FIN]&gt;='HEURES DE PRÉSENCE'!A212),0),1),""))</f>
        <v/>
      </c>
    </row>
    <row r="213" spans="1:13" ht="16.2" x14ac:dyDescent="0.35">
      <c r="A213" s="42">
        <f t="shared" si="29"/>
        <v>42947</v>
      </c>
      <c r="B213" s="46"/>
      <c r="C213" s="46"/>
      <c r="D213" s="44">
        <f t="shared" si="25"/>
        <v>0</v>
      </c>
      <c r="E213" s="47"/>
      <c r="F213" s="47"/>
      <c r="G213" s="44">
        <f t="shared" si="26"/>
        <v>0</v>
      </c>
      <c r="H213" s="45"/>
      <c r="I213" s="40">
        <f t="shared" si="27"/>
        <v>0</v>
      </c>
      <c r="J213" s="13" t="str">
        <f>IFERROR(VLOOKUP(M213,EMPLOI!A:J,5),"")</f>
        <v/>
      </c>
      <c r="K213" s="13" t="str">
        <f t="shared" si="28"/>
        <v/>
      </c>
      <c r="L213" s="34" t="str">
        <f t="array" ref="L213">IF(WEEKDAY(A213)=6,SUMPRODUCT(IFERROR((_xlfn.ISOWEEKNUM($A$2:$A$367)=_xlfn.ISOWEEKNUM($A213))*($K$2:$K$367),0)),"")</f>
        <v/>
      </c>
      <c r="M213" s="34" t="str">
        <f t="array" ref="M213">IF(OR(WEEKDAY($A213,2)=7,WEEKDAY($A213,2)=6),"",IFERROR(INDEX(Tableau1[],MATCH(1,('HEURES DE PRÉSENCE'!A213&gt;=Tableau1[[DATE DEBUT ]])*(Tableau1[DATE
FIN]&gt;='HEURES DE PRÉSENCE'!A213),0),1),""))</f>
        <v/>
      </c>
    </row>
    <row r="214" spans="1:13" ht="16.2" x14ac:dyDescent="0.35">
      <c r="A214" s="42">
        <f t="shared" si="29"/>
        <v>42948</v>
      </c>
      <c r="B214" s="46"/>
      <c r="C214" s="46"/>
      <c r="D214" s="44">
        <f t="shared" si="25"/>
        <v>0</v>
      </c>
      <c r="E214" s="47"/>
      <c r="F214" s="47"/>
      <c r="G214" s="44">
        <f t="shared" si="26"/>
        <v>0</v>
      </c>
      <c r="H214" s="45"/>
      <c r="I214" s="40">
        <f t="shared" si="27"/>
        <v>0</v>
      </c>
      <c r="J214" s="13" t="str">
        <f>IFERROR(VLOOKUP(M214,EMPLOI!A:J,5),"")</f>
        <v/>
      </c>
      <c r="K214" s="13" t="str">
        <f t="shared" si="28"/>
        <v/>
      </c>
      <c r="L214" s="34" t="str">
        <f t="array" ref="L214">IF(WEEKDAY(A214)=6,SUMPRODUCT(IFERROR((_xlfn.ISOWEEKNUM($A$2:$A$367)=_xlfn.ISOWEEKNUM($A214))*($K$2:$K$367),0)),"")</f>
        <v/>
      </c>
      <c r="M214" s="34" t="str">
        <f t="array" ref="M214">IF(OR(WEEKDAY($A214,2)=7,WEEKDAY($A214,2)=6),"",IFERROR(INDEX(Tableau1[],MATCH(1,('HEURES DE PRÉSENCE'!A214&gt;=Tableau1[[DATE DEBUT ]])*(Tableau1[DATE
FIN]&gt;='HEURES DE PRÉSENCE'!A214),0),1),""))</f>
        <v/>
      </c>
    </row>
    <row r="215" spans="1:13" ht="16.2" x14ac:dyDescent="0.35">
      <c r="A215" s="42">
        <f t="shared" si="29"/>
        <v>42949</v>
      </c>
      <c r="B215" s="46"/>
      <c r="C215" s="46"/>
      <c r="D215" s="44">
        <f t="shared" ref="D215:D246" si="30">IF(OR(C215="",B215=""),0,C215-B215)/1</f>
        <v>0</v>
      </c>
      <c r="E215" s="47"/>
      <c r="F215" s="47"/>
      <c r="G215" s="44">
        <f t="shared" si="26"/>
        <v>0</v>
      </c>
      <c r="H215" s="45"/>
      <c r="I215" s="40">
        <f t="shared" si="27"/>
        <v>0</v>
      </c>
      <c r="J215" s="13" t="str">
        <f>IFERROR(VLOOKUP(M215,EMPLOI!A:J,5),"")</f>
        <v/>
      </c>
      <c r="K215" s="13" t="str">
        <f t="shared" si="28"/>
        <v/>
      </c>
      <c r="L215" s="34" t="str">
        <f t="array" ref="L215">IF(WEEKDAY(A215)=6,SUMPRODUCT(IFERROR((_xlfn.ISOWEEKNUM($A$2:$A$367)=_xlfn.ISOWEEKNUM($A215))*($K$2:$K$367),0)),"")</f>
        <v/>
      </c>
      <c r="M215" s="34" t="str">
        <f t="array" ref="M215">IF(OR(WEEKDAY($A215,2)=7,WEEKDAY($A215,2)=6),"",IFERROR(INDEX(Tableau1[],MATCH(1,('HEURES DE PRÉSENCE'!A215&gt;=Tableau1[[DATE DEBUT ]])*(Tableau1[DATE
FIN]&gt;='HEURES DE PRÉSENCE'!A215),0),1),""))</f>
        <v/>
      </c>
    </row>
    <row r="216" spans="1:13" ht="16.2" x14ac:dyDescent="0.35">
      <c r="A216" s="42">
        <f t="shared" si="29"/>
        <v>42950</v>
      </c>
      <c r="B216" s="47"/>
      <c r="C216" s="47"/>
      <c r="D216" s="44">
        <f t="shared" si="30"/>
        <v>0</v>
      </c>
      <c r="E216" s="47"/>
      <c r="F216" s="47"/>
      <c r="G216" s="44">
        <f t="shared" si="26"/>
        <v>0</v>
      </c>
      <c r="H216" s="45"/>
      <c r="I216" s="40">
        <f t="shared" si="27"/>
        <v>0</v>
      </c>
      <c r="J216" s="13" t="str">
        <f>IFERROR(VLOOKUP(M216,EMPLOI!A:J,5),"")</f>
        <v/>
      </c>
      <c r="K216" s="13" t="str">
        <f t="shared" si="28"/>
        <v/>
      </c>
      <c r="L216" s="34" t="str">
        <f t="array" ref="L216">IF(WEEKDAY(A216)=6,SUMPRODUCT(IFERROR((_xlfn.ISOWEEKNUM($A$2:$A$367)=_xlfn.ISOWEEKNUM($A216))*($K$2:$K$367),0)),"")</f>
        <v/>
      </c>
      <c r="M216" s="34" t="str">
        <f t="array" ref="M216">IF(OR(WEEKDAY($A216,2)=7,WEEKDAY($A216,2)=6),"",IFERROR(INDEX(Tableau1[],MATCH(1,('HEURES DE PRÉSENCE'!A216&gt;=Tableau1[[DATE DEBUT ]])*(Tableau1[DATE
FIN]&gt;='HEURES DE PRÉSENCE'!A216),0),1),""))</f>
        <v/>
      </c>
    </row>
    <row r="217" spans="1:13" ht="16.2" x14ac:dyDescent="0.35">
      <c r="A217" s="42">
        <f t="shared" si="29"/>
        <v>42951</v>
      </c>
      <c r="B217" s="47"/>
      <c r="C217" s="47"/>
      <c r="D217" s="44">
        <f t="shared" si="30"/>
        <v>0</v>
      </c>
      <c r="E217" s="47"/>
      <c r="F217" s="47"/>
      <c r="G217" s="44">
        <f t="shared" si="26"/>
        <v>0</v>
      </c>
      <c r="H217" s="45"/>
      <c r="I217" s="40">
        <f t="shared" si="27"/>
        <v>0</v>
      </c>
      <c r="J217" s="13" t="str">
        <f>IFERROR(VLOOKUP(M217,EMPLOI!A:J,5),"")</f>
        <v/>
      </c>
      <c r="K217" s="13" t="str">
        <f t="shared" si="28"/>
        <v/>
      </c>
      <c r="L217" s="34">
        <f t="array" ref="L217">IF(WEEKDAY(A217)=6,SUMPRODUCT(IFERROR((_xlfn.ISOWEEKNUM($A$2:$A$367)=_xlfn.ISOWEEKNUM($A217))*($K$2:$K$367),0)),"")</f>
        <v>0</v>
      </c>
      <c r="M217" s="34" t="str">
        <f t="array" ref="M217">IF(OR(WEEKDAY($A217,2)=7,WEEKDAY($A217,2)=6),"",IFERROR(INDEX(Tableau1[],MATCH(1,('HEURES DE PRÉSENCE'!A217&gt;=Tableau1[[DATE DEBUT ]])*(Tableau1[DATE
FIN]&gt;='HEURES DE PRÉSENCE'!A217),0),1),""))</f>
        <v/>
      </c>
    </row>
    <row r="218" spans="1:13" ht="16.2" x14ac:dyDescent="0.35">
      <c r="A218" s="42">
        <f t="shared" si="29"/>
        <v>42952</v>
      </c>
      <c r="B218" s="47"/>
      <c r="C218" s="47"/>
      <c r="D218" s="44">
        <f t="shared" si="30"/>
        <v>0</v>
      </c>
      <c r="E218" s="47"/>
      <c r="F218" s="47"/>
      <c r="G218" s="44">
        <f t="shared" si="26"/>
        <v>0</v>
      </c>
      <c r="H218" s="45"/>
      <c r="I218" s="40">
        <f t="shared" si="27"/>
        <v>0</v>
      </c>
      <c r="J218" s="13" t="str">
        <f>IFERROR(VLOOKUP(M218,EMPLOI!A:J,5),"")</f>
        <v/>
      </c>
      <c r="K218" s="13" t="str">
        <f t="shared" si="28"/>
        <v/>
      </c>
      <c r="M218" s="34" t="str">
        <f t="array" ref="M218">IF(OR(WEEKDAY($A218,2)=7,WEEKDAY($A218,2)=6),"",IFERROR(INDEX(Tableau1[],MATCH(1,('HEURES DE PRÉSENCE'!A218&gt;=Tableau1[[DATE DEBUT ]])*(Tableau1[DATE
FIN]&gt;='HEURES DE PRÉSENCE'!A218),0),1),""))</f>
        <v/>
      </c>
    </row>
    <row r="219" spans="1:13" ht="16.2" x14ac:dyDescent="0.35">
      <c r="A219" s="42">
        <f t="shared" si="29"/>
        <v>42953</v>
      </c>
      <c r="B219" s="47"/>
      <c r="C219" s="47"/>
      <c r="D219" s="44">
        <f t="shared" si="30"/>
        <v>0</v>
      </c>
      <c r="E219" s="47"/>
      <c r="F219" s="47"/>
      <c r="G219" s="44">
        <f t="shared" si="26"/>
        <v>0</v>
      </c>
      <c r="H219" s="45"/>
      <c r="I219" s="40">
        <f t="shared" si="27"/>
        <v>0</v>
      </c>
      <c r="J219" s="13" t="str">
        <f>IFERROR(VLOOKUP(M219,EMPLOI!A:J,5),"")</f>
        <v/>
      </c>
      <c r="K219" s="13" t="str">
        <f t="shared" si="28"/>
        <v/>
      </c>
      <c r="M219" s="34" t="str">
        <f t="array" ref="M219">IF(OR(WEEKDAY($A219,2)=7,WEEKDAY($A219,2)=6),"",IFERROR(INDEX(Tableau1[],MATCH(1,('HEURES DE PRÉSENCE'!A219&gt;=Tableau1[[DATE DEBUT ]])*(Tableau1[DATE
FIN]&gt;='HEURES DE PRÉSENCE'!A219),0),1),""))</f>
        <v/>
      </c>
    </row>
    <row r="220" spans="1:13" ht="16.2" x14ac:dyDescent="0.35">
      <c r="A220" s="42">
        <f t="shared" si="29"/>
        <v>42954</v>
      </c>
      <c r="B220" s="47"/>
      <c r="C220" s="47"/>
      <c r="D220" s="44">
        <f t="shared" si="30"/>
        <v>0</v>
      </c>
      <c r="E220" s="47"/>
      <c r="F220" s="47"/>
      <c r="G220" s="44">
        <f t="shared" si="26"/>
        <v>0</v>
      </c>
      <c r="H220" s="45"/>
      <c r="I220" s="40">
        <f t="shared" si="27"/>
        <v>0</v>
      </c>
      <c r="J220" s="13" t="str">
        <f>IFERROR(VLOOKUP(M220,EMPLOI!A:J,5),"")</f>
        <v/>
      </c>
      <c r="K220" s="13" t="str">
        <f t="shared" si="28"/>
        <v/>
      </c>
      <c r="L220" s="34" t="str">
        <f t="array" ref="L220">IF(WEEKDAY(A220)=6,SUMPRODUCT(IFERROR((_xlfn.ISOWEEKNUM($A$2:$A$367)=_xlfn.ISOWEEKNUM($A220))*($K$2:$K$367),0)),"")</f>
        <v/>
      </c>
      <c r="M220" s="34" t="str">
        <f t="array" ref="M220">IF(OR(WEEKDAY($A220,2)=7,WEEKDAY($A220,2)=6),"",IFERROR(INDEX(Tableau1[],MATCH(1,('HEURES DE PRÉSENCE'!A220&gt;=Tableau1[[DATE DEBUT ]])*(Tableau1[DATE
FIN]&gt;='HEURES DE PRÉSENCE'!A220),0),1),""))</f>
        <v/>
      </c>
    </row>
    <row r="221" spans="1:13" ht="16.2" x14ac:dyDescent="0.35">
      <c r="A221" s="42">
        <f t="shared" si="29"/>
        <v>42955</v>
      </c>
      <c r="B221" s="47"/>
      <c r="C221" s="47"/>
      <c r="D221" s="44">
        <f t="shared" si="30"/>
        <v>0</v>
      </c>
      <c r="E221" s="47"/>
      <c r="F221" s="47"/>
      <c r="G221" s="44">
        <f t="shared" si="26"/>
        <v>0</v>
      </c>
      <c r="H221" s="45"/>
      <c r="I221" s="40">
        <f t="shared" si="27"/>
        <v>0</v>
      </c>
      <c r="J221" s="13" t="str">
        <f>IFERROR(VLOOKUP(M221,EMPLOI!A:J,5),"")</f>
        <v/>
      </c>
      <c r="K221" s="13" t="str">
        <f t="shared" si="28"/>
        <v/>
      </c>
      <c r="L221" s="34" t="str">
        <f t="array" ref="L221">IF(WEEKDAY(A221)=6,SUMPRODUCT(IFERROR((_xlfn.ISOWEEKNUM($A$2:$A$367)=_xlfn.ISOWEEKNUM($A221))*($K$2:$K$367),0)),"")</f>
        <v/>
      </c>
      <c r="M221" s="34" t="str">
        <f t="array" ref="M221">IF(OR(WEEKDAY($A221,2)=7,WEEKDAY($A221,2)=6),"",IFERROR(INDEX(Tableau1[],MATCH(1,('HEURES DE PRÉSENCE'!A221&gt;=Tableau1[[DATE DEBUT ]])*(Tableau1[DATE
FIN]&gt;='HEURES DE PRÉSENCE'!A221),0),1),""))</f>
        <v/>
      </c>
    </row>
    <row r="222" spans="1:13" ht="16.2" x14ac:dyDescent="0.35">
      <c r="A222" s="42">
        <f t="shared" si="29"/>
        <v>42956</v>
      </c>
      <c r="B222" s="47"/>
      <c r="C222" s="47"/>
      <c r="D222" s="44">
        <f t="shared" si="30"/>
        <v>0</v>
      </c>
      <c r="E222" s="47"/>
      <c r="F222" s="47"/>
      <c r="G222" s="44">
        <f t="shared" si="26"/>
        <v>0</v>
      </c>
      <c r="H222" s="45"/>
      <c r="I222" s="40">
        <f t="shared" si="27"/>
        <v>0</v>
      </c>
      <c r="J222" s="13" t="str">
        <f>IFERROR(VLOOKUP(M222,EMPLOI!A:J,5),"")</f>
        <v/>
      </c>
      <c r="K222" s="13" t="str">
        <f t="shared" si="28"/>
        <v/>
      </c>
      <c r="L222" s="34" t="str">
        <f t="array" ref="L222">IF(WEEKDAY(A222)=6,SUMPRODUCT(IFERROR((_xlfn.ISOWEEKNUM($A$2:$A$367)=_xlfn.ISOWEEKNUM($A222))*($K$2:$K$367),0)),"")</f>
        <v/>
      </c>
      <c r="M222" s="34" t="str">
        <f t="array" ref="M222">IF(OR(WEEKDAY($A222,2)=7,WEEKDAY($A222,2)=6),"",IFERROR(INDEX(Tableau1[],MATCH(1,('HEURES DE PRÉSENCE'!A222&gt;=Tableau1[[DATE DEBUT ]])*(Tableau1[DATE
FIN]&gt;='HEURES DE PRÉSENCE'!A222),0),1),""))</f>
        <v/>
      </c>
    </row>
    <row r="223" spans="1:13" ht="16.2" x14ac:dyDescent="0.35">
      <c r="A223" s="42">
        <f t="shared" si="29"/>
        <v>42957</v>
      </c>
      <c r="B223" s="47"/>
      <c r="C223" s="47"/>
      <c r="D223" s="44">
        <f t="shared" si="30"/>
        <v>0</v>
      </c>
      <c r="E223" s="47"/>
      <c r="F223" s="47"/>
      <c r="G223" s="44">
        <f t="shared" si="26"/>
        <v>0</v>
      </c>
      <c r="H223" s="45"/>
      <c r="I223" s="40">
        <f t="shared" si="27"/>
        <v>0</v>
      </c>
      <c r="J223" s="13" t="str">
        <f>IFERROR(VLOOKUP(M223,EMPLOI!A:J,5),"")</f>
        <v/>
      </c>
      <c r="K223" s="13" t="str">
        <f t="shared" si="28"/>
        <v/>
      </c>
      <c r="L223" s="34" t="str">
        <f t="array" ref="L223">IF(WEEKDAY(A223)=6,SUMPRODUCT(IFERROR((_xlfn.ISOWEEKNUM($A$2:$A$367)=_xlfn.ISOWEEKNUM($A223))*($K$2:$K$367),0)),"")</f>
        <v/>
      </c>
      <c r="M223" s="34" t="str">
        <f t="array" ref="M223">IF(OR(WEEKDAY($A223,2)=7,WEEKDAY($A223,2)=6),"",IFERROR(INDEX(Tableau1[],MATCH(1,('HEURES DE PRÉSENCE'!A223&gt;=Tableau1[[DATE DEBUT ]])*(Tableau1[DATE
FIN]&gt;='HEURES DE PRÉSENCE'!A223),0),1),""))</f>
        <v/>
      </c>
    </row>
    <row r="224" spans="1:13" ht="16.2" x14ac:dyDescent="0.35">
      <c r="A224" s="42">
        <f t="shared" si="29"/>
        <v>42958</v>
      </c>
      <c r="B224" s="47"/>
      <c r="C224" s="47"/>
      <c r="D224" s="44">
        <f t="shared" si="30"/>
        <v>0</v>
      </c>
      <c r="E224" s="47"/>
      <c r="F224" s="47"/>
      <c r="G224" s="44">
        <f t="shared" si="26"/>
        <v>0</v>
      </c>
      <c r="H224" s="45"/>
      <c r="I224" s="40">
        <f t="shared" si="27"/>
        <v>0</v>
      </c>
      <c r="J224" s="13" t="str">
        <f>IFERROR(VLOOKUP(M224,EMPLOI!A:J,5),"")</f>
        <v/>
      </c>
      <c r="K224" s="13" t="str">
        <f t="shared" si="28"/>
        <v/>
      </c>
      <c r="L224" s="34">
        <f t="array" ref="L224">IF(WEEKDAY(A224)=6,SUMPRODUCT(IFERROR((_xlfn.ISOWEEKNUM($A$2:$A$367)=_xlfn.ISOWEEKNUM($A224))*($K$2:$K$367),0)),"")</f>
        <v>0</v>
      </c>
      <c r="M224" s="34" t="str">
        <f t="array" ref="M224">IF(OR(WEEKDAY($A224,2)=7,WEEKDAY($A224,2)=6),"",IFERROR(INDEX(Tableau1[],MATCH(1,('HEURES DE PRÉSENCE'!A224&gt;=Tableau1[[DATE DEBUT ]])*(Tableau1[DATE
FIN]&gt;='HEURES DE PRÉSENCE'!A224),0),1),""))</f>
        <v/>
      </c>
    </row>
    <row r="225" spans="1:13" ht="16.2" x14ac:dyDescent="0.35">
      <c r="A225" s="42">
        <f t="shared" si="29"/>
        <v>42959</v>
      </c>
      <c r="B225" s="47"/>
      <c r="C225" s="47"/>
      <c r="D225" s="44">
        <f t="shared" si="30"/>
        <v>0</v>
      </c>
      <c r="E225" s="47"/>
      <c r="F225" s="47"/>
      <c r="G225" s="44">
        <f t="shared" si="26"/>
        <v>0</v>
      </c>
      <c r="H225" s="45"/>
      <c r="I225" s="40">
        <f t="shared" si="27"/>
        <v>0</v>
      </c>
      <c r="J225" s="13" t="str">
        <f>IFERROR(VLOOKUP(M225,EMPLOI!A:J,5),"")</f>
        <v/>
      </c>
      <c r="K225" s="13" t="str">
        <f t="shared" si="28"/>
        <v/>
      </c>
      <c r="M225" s="34" t="str">
        <f t="array" ref="M225">IF(OR(WEEKDAY($A225,2)=7,WEEKDAY($A225,2)=6),"",IFERROR(INDEX(Tableau1[],MATCH(1,('HEURES DE PRÉSENCE'!A225&gt;=Tableau1[[DATE DEBUT ]])*(Tableau1[DATE
FIN]&gt;='HEURES DE PRÉSENCE'!A225),0),1),""))</f>
        <v/>
      </c>
    </row>
    <row r="226" spans="1:13" ht="16.2" x14ac:dyDescent="0.35">
      <c r="A226" s="42">
        <f t="shared" si="29"/>
        <v>42960</v>
      </c>
      <c r="B226" s="47"/>
      <c r="C226" s="47"/>
      <c r="D226" s="44">
        <f t="shared" si="30"/>
        <v>0</v>
      </c>
      <c r="E226" s="47"/>
      <c r="F226" s="47"/>
      <c r="G226" s="44">
        <f t="shared" si="26"/>
        <v>0</v>
      </c>
      <c r="H226" s="45"/>
      <c r="I226" s="40">
        <f t="shared" si="27"/>
        <v>0</v>
      </c>
      <c r="J226" s="13" t="str">
        <f>IFERROR(VLOOKUP(M226,EMPLOI!A:J,5),"")</f>
        <v/>
      </c>
      <c r="K226" s="13" t="str">
        <f t="shared" si="28"/>
        <v/>
      </c>
      <c r="M226" s="34" t="str">
        <f t="array" ref="M226">IF(OR(WEEKDAY($A226,2)=7,WEEKDAY($A226,2)=6),"",IFERROR(INDEX(Tableau1[],MATCH(1,('HEURES DE PRÉSENCE'!A226&gt;=Tableau1[[DATE DEBUT ]])*(Tableau1[DATE
FIN]&gt;='HEURES DE PRÉSENCE'!A226),0),1),""))</f>
        <v/>
      </c>
    </row>
    <row r="227" spans="1:13" ht="16.2" x14ac:dyDescent="0.35">
      <c r="A227" s="42">
        <f t="shared" si="29"/>
        <v>42961</v>
      </c>
      <c r="B227" s="47"/>
      <c r="C227" s="47"/>
      <c r="D227" s="44">
        <f t="shared" si="30"/>
        <v>0</v>
      </c>
      <c r="E227" s="47"/>
      <c r="F227" s="47"/>
      <c r="G227" s="44">
        <f t="shared" si="26"/>
        <v>0</v>
      </c>
      <c r="H227" s="45"/>
      <c r="I227" s="40">
        <f t="shared" si="27"/>
        <v>0</v>
      </c>
      <c r="J227" s="13" t="str">
        <f>IFERROR(VLOOKUP(M227,EMPLOI!A:J,5),"")</f>
        <v/>
      </c>
      <c r="K227" s="13" t="str">
        <f t="shared" si="28"/>
        <v/>
      </c>
      <c r="L227" s="34" t="str">
        <f t="array" ref="L227">IF(WEEKDAY(A227)=6,SUMPRODUCT(IFERROR((_xlfn.ISOWEEKNUM($A$2:$A$367)=_xlfn.ISOWEEKNUM($A227))*($K$2:$K$367),0)),"")</f>
        <v/>
      </c>
      <c r="M227" s="34" t="str">
        <f t="array" ref="M227">IF(OR(WEEKDAY($A227,2)=7,WEEKDAY($A227,2)=6),"",IFERROR(INDEX(Tableau1[],MATCH(1,('HEURES DE PRÉSENCE'!A227&gt;=Tableau1[[DATE DEBUT ]])*(Tableau1[DATE
FIN]&gt;='HEURES DE PRÉSENCE'!A227),0),1),""))</f>
        <v/>
      </c>
    </row>
    <row r="228" spans="1:13" ht="16.2" x14ac:dyDescent="0.35">
      <c r="A228" s="42">
        <f t="shared" si="29"/>
        <v>42962</v>
      </c>
      <c r="B228" s="47"/>
      <c r="C228" s="47"/>
      <c r="D228" s="44">
        <f t="shared" si="30"/>
        <v>0</v>
      </c>
      <c r="E228" s="47"/>
      <c r="F228" s="47"/>
      <c r="G228" s="44">
        <f t="shared" si="26"/>
        <v>0</v>
      </c>
      <c r="H228" s="45"/>
      <c r="I228" s="40">
        <f t="shared" si="27"/>
        <v>0</v>
      </c>
      <c r="J228" s="13" t="str">
        <f>IFERROR(VLOOKUP(M228,EMPLOI!A:J,5),"")</f>
        <v/>
      </c>
      <c r="K228" s="13" t="str">
        <f t="shared" si="28"/>
        <v/>
      </c>
      <c r="L228" s="34" t="str">
        <f t="array" ref="L228">IF(WEEKDAY(A228)=6,SUMPRODUCT(IFERROR((_xlfn.ISOWEEKNUM($A$2:$A$367)=_xlfn.ISOWEEKNUM($A228))*($K$2:$K$367),0)),"")</f>
        <v/>
      </c>
      <c r="M228" s="34" t="str">
        <f t="array" ref="M228">IF(OR(WEEKDAY($A228,2)=7,WEEKDAY($A228,2)=6),"",IFERROR(INDEX(Tableau1[],MATCH(1,('HEURES DE PRÉSENCE'!A228&gt;=Tableau1[[DATE DEBUT ]])*(Tableau1[DATE
FIN]&gt;='HEURES DE PRÉSENCE'!A228),0),1),""))</f>
        <v/>
      </c>
    </row>
    <row r="229" spans="1:13" ht="16.2" x14ac:dyDescent="0.35">
      <c r="A229" s="42">
        <f t="shared" si="29"/>
        <v>42963</v>
      </c>
      <c r="B229" s="47"/>
      <c r="C229" s="47"/>
      <c r="D229" s="44">
        <f t="shared" si="30"/>
        <v>0</v>
      </c>
      <c r="E229" s="47"/>
      <c r="F229" s="47"/>
      <c r="G229" s="44">
        <f t="shared" si="26"/>
        <v>0</v>
      </c>
      <c r="H229" s="45"/>
      <c r="I229" s="40">
        <f t="shared" si="27"/>
        <v>0</v>
      </c>
      <c r="J229" s="13" t="str">
        <f>IFERROR(VLOOKUP(M229,EMPLOI!A:J,5),"")</f>
        <v/>
      </c>
      <c r="K229" s="13" t="str">
        <f t="shared" si="28"/>
        <v/>
      </c>
      <c r="L229" s="34" t="str">
        <f t="array" ref="L229">IF(WEEKDAY(A229)=6,SUMPRODUCT(IFERROR((_xlfn.ISOWEEKNUM($A$2:$A$367)=_xlfn.ISOWEEKNUM($A229))*($K$2:$K$367),0)),"")</f>
        <v/>
      </c>
      <c r="M229" s="34" t="str">
        <f t="array" ref="M229">IF(OR(WEEKDAY($A229,2)=7,WEEKDAY($A229,2)=6),"",IFERROR(INDEX(Tableau1[],MATCH(1,('HEURES DE PRÉSENCE'!A229&gt;=Tableau1[[DATE DEBUT ]])*(Tableau1[DATE
FIN]&gt;='HEURES DE PRÉSENCE'!A229),0),1),""))</f>
        <v/>
      </c>
    </row>
    <row r="230" spans="1:13" ht="16.2" x14ac:dyDescent="0.35">
      <c r="A230" s="42">
        <f t="shared" si="29"/>
        <v>42964</v>
      </c>
      <c r="B230" s="47"/>
      <c r="C230" s="47"/>
      <c r="D230" s="44">
        <f t="shared" si="30"/>
        <v>0</v>
      </c>
      <c r="E230" s="47"/>
      <c r="F230" s="47"/>
      <c r="G230" s="44">
        <f t="shared" si="26"/>
        <v>0</v>
      </c>
      <c r="H230" s="45"/>
      <c r="I230" s="40">
        <f t="shared" si="27"/>
        <v>0</v>
      </c>
      <c r="J230" s="13" t="str">
        <f>IFERROR(VLOOKUP(M230,EMPLOI!A:J,5),"")</f>
        <v/>
      </c>
      <c r="K230" s="13" t="str">
        <f t="shared" si="28"/>
        <v/>
      </c>
      <c r="L230" s="34" t="str">
        <f t="array" ref="L230">IF(WEEKDAY(A230)=6,SUMPRODUCT(IFERROR((_xlfn.ISOWEEKNUM($A$2:$A$367)=_xlfn.ISOWEEKNUM($A230))*($K$2:$K$367),0)),"")</f>
        <v/>
      </c>
      <c r="M230" s="34" t="str">
        <f t="array" ref="M230">IF(OR(WEEKDAY($A230,2)=7,WEEKDAY($A230,2)=6),"",IFERROR(INDEX(Tableau1[],MATCH(1,('HEURES DE PRÉSENCE'!A230&gt;=Tableau1[[DATE DEBUT ]])*(Tableau1[DATE
FIN]&gt;='HEURES DE PRÉSENCE'!A230),0),1),""))</f>
        <v/>
      </c>
    </row>
    <row r="231" spans="1:13" ht="16.2" x14ac:dyDescent="0.35">
      <c r="A231" s="42">
        <f t="shared" si="29"/>
        <v>42965</v>
      </c>
      <c r="B231" s="47"/>
      <c r="C231" s="47"/>
      <c r="D231" s="44">
        <f t="shared" si="30"/>
        <v>0</v>
      </c>
      <c r="E231" s="47"/>
      <c r="F231" s="47"/>
      <c r="G231" s="44">
        <f t="shared" si="26"/>
        <v>0</v>
      </c>
      <c r="H231" s="45"/>
      <c r="I231" s="40">
        <f t="shared" si="27"/>
        <v>0</v>
      </c>
      <c r="J231" s="13" t="str">
        <f>IFERROR(VLOOKUP(M231,EMPLOI!A:J,5),"")</f>
        <v/>
      </c>
      <c r="K231" s="13" t="str">
        <f t="shared" si="28"/>
        <v/>
      </c>
      <c r="L231" s="34">
        <f t="array" ref="L231">IF(WEEKDAY(A231)=6,SUMPRODUCT(IFERROR((_xlfn.ISOWEEKNUM($A$2:$A$367)=_xlfn.ISOWEEKNUM($A231))*($K$2:$K$367),0)),"")</f>
        <v>0</v>
      </c>
      <c r="M231" s="34" t="str">
        <f t="array" ref="M231">IF(OR(WEEKDAY($A231,2)=7,WEEKDAY($A231,2)=6),"",IFERROR(INDEX(Tableau1[],MATCH(1,('HEURES DE PRÉSENCE'!A231&gt;=Tableau1[[DATE DEBUT ]])*(Tableau1[DATE
FIN]&gt;='HEURES DE PRÉSENCE'!A231),0),1),""))</f>
        <v/>
      </c>
    </row>
    <row r="232" spans="1:13" ht="16.2" x14ac:dyDescent="0.35">
      <c r="A232" s="42">
        <f t="shared" si="29"/>
        <v>42966</v>
      </c>
      <c r="B232" s="47"/>
      <c r="C232" s="47"/>
      <c r="D232" s="44">
        <f t="shared" si="30"/>
        <v>0</v>
      </c>
      <c r="E232" s="47"/>
      <c r="F232" s="47"/>
      <c r="G232" s="44">
        <f t="shared" si="26"/>
        <v>0</v>
      </c>
      <c r="H232" s="45"/>
      <c r="I232" s="40">
        <f t="shared" si="27"/>
        <v>0</v>
      </c>
      <c r="J232" s="13" t="str">
        <f>IFERROR(VLOOKUP(M232,EMPLOI!A:J,5),"")</f>
        <v/>
      </c>
      <c r="K232" s="13" t="str">
        <f t="shared" si="28"/>
        <v/>
      </c>
      <c r="M232" s="34" t="str">
        <f t="array" ref="M232">IF(OR(WEEKDAY($A232,2)=7,WEEKDAY($A232,2)=6),"",IFERROR(INDEX(Tableau1[],MATCH(1,('HEURES DE PRÉSENCE'!A232&gt;=Tableau1[[DATE DEBUT ]])*(Tableau1[DATE
FIN]&gt;='HEURES DE PRÉSENCE'!A232),0),1),""))</f>
        <v/>
      </c>
    </row>
    <row r="233" spans="1:13" ht="16.2" x14ac:dyDescent="0.35">
      <c r="A233" s="42">
        <f t="shared" si="29"/>
        <v>42967</v>
      </c>
      <c r="B233" s="47"/>
      <c r="C233" s="47"/>
      <c r="D233" s="44">
        <f t="shared" si="30"/>
        <v>0</v>
      </c>
      <c r="E233" s="47"/>
      <c r="F233" s="47"/>
      <c r="G233" s="44">
        <f t="shared" si="26"/>
        <v>0</v>
      </c>
      <c r="H233" s="45"/>
      <c r="I233" s="40">
        <f t="shared" si="27"/>
        <v>0</v>
      </c>
      <c r="J233" s="13" t="str">
        <f>IFERROR(VLOOKUP(M233,EMPLOI!A:J,5),"")</f>
        <v/>
      </c>
      <c r="K233" s="13" t="str">
        <f t="shared" si="28"/>
        <v/>
      </c>
      <c r="M233" s="34" t="str">
        <f t="array" ref="M233">IF(OR(WEEKDAY($A233,2)=7,WEEKDAY($A233,2)=6),"",IFERROR(INDEX(Tableau1[],MATCH(1,('HEURES DE PRÉSENCE'!A233&gt;=Tableau1[[DATE DEBUT ]])*(Tableau1[DATE
FIN]&gt;='HEURES DE PRÉSENCE'!A233),0),1),""))</f>
        <v/>
      </c>
    </row>
    <row r="234" spans="1:13" ht="16.2" x14ac:dyDescent="0.35">
      <c r="A234" s="42">
        <f t="shared" si="29"/>
        <v>42968</v>
      </c>
      <c r="B234" s="47"/>
      <c r="C234" s="47"/>
      <c r="D234" s="44">
        <f t="shared" si="30"/>
        <v>0</v>
      </c>
      <c r="E234" s="47"/>
      <c r="F234" s="47"/>
      <c r="G234" s="44">
        <f t="shared" si="26"/>
        <v>0</v>
      </c>
      <c r="H234" s="45"/>
      <c r="I234" s="40">
        <f t="shared" si="27"/>
        <v>0</v>
      </c>
      <c r="J234" s="13" t="str">
        <f>IFERROR(VLOOKUP(M234,EMPLOI!A:J,5),"")</f>
        <v/>
      </c>
      <c r="K234" s="13" t="str">
        <f t="shared" si="28"/>
        <v/>
      </c>
      <c r="L234" s="34" t="str">
        <f t="array" ref="L234">IF(WEEKDAY(A234)=6,SUMPRODUCT(IFERROR((_xlfn.ISOWEEKNUM($A$2:$A$367)=_xlfn.ISOWEEKNUM($A234))*($K$2:$K$367),0)),"")</f>
        <v/>
      </c>
      <c r="M234" s="34" t="str">
        <f t="array" ref="M234">IF(OR(WEEKDAY($A234,2)=7,WEEKDAY($A234,2)=6),"",IFERROR(INDEX(Tableau1[],MATCH(1,('HEURES DE PRÉSENCE'!A234&gt;=Tableau1[[DATE DEBUT ]])*(Tableau1[DATE
FIN]&gt;='HEURES DE PRÉSENCE'!A234),0),1),""))</f>
        <v/>
      </c>
    </row>
    <row r="235" spans="1:13" ht="16.2" x14ac:dyDescent="0.35">
      <c r="A235" s="42">
        <f t="shared" si="29"/>
        <v>42969</v>
      </c>
      <c r="B235" s="47"/>
      <c r="C235" s="47"/>
      <c r="D235" s="44">
        <f t="shared" si="30"/>
        <v>0</v>
      </c>
      <c r="E235" s="47"/>
      <c r="F235" s="47"/>
      <c r="G235" s="44">
        <f t="shared" si="26"/>
        <v>0</v>
      </c>
      <c r="H235" s="45"/>
      <c r="I235" s="40">
        <f t="shared" si="27"/>
        <v>0</v>
      </c>
      <c r="J235" s="13" t="str">
        <f>IFERROR(VLOOKUP(M235,EMPLOI!A:J,5),"")</f>
        <v/>
      </c>
      <c r="K235" s="13" t="str">
        <f t="shared" si="28"/>
        <v/>
      </c>
      <c r="L235" s="34" t="str">
        <f t="array" ref="L235">IF(WEEKDAY(A235)=6,SUMPRODUCT(IFERROR((_xlfn.ISOWEEKNUM($A$2:$A$367)=_xlfn.ISOWEEKNUM($A235))*($K$2:$K$367),0)),"")</f>
        <v/>
      </c>
      <c r="M235" s="34" t="str">
        <f t="array" ref="M235">IF(OR(WEEKDAY($A235,2)=7,WEEKDAY($A235,2)=6),"",IFERROR(INDEX(Tableau1[],MATCH(1,('HEURES DE PRÉSENCE'!A235&gt;=Tableau1[[DATE DEBUT ]])*(Tableau1[DATE
FIN]&gt;='HEURES DE PRÉSENCE'!A235),0),1),""))</f>
        <v/>
      </c>
    </row>
    <row r="236" spans="1:13" ht="16.2" x14ac:dyDescent="0.35">
      <c r="A236" s="42">
        <f t="shared" si="29"/>
        <v>42970</v>
      </c>
      <c r="B236" s="47"/>
      <c r="C236" s="47"/>
      <c r="D236" s="44">
        <f t="shared" si="30"/>
        <v>0</v>
      </c>
      <c r="E236" s="47"/>
      <c r="F236" s="47"/>
      <c r="G236" s="44">
        <f t="shared" si="26"/>
        <v>0</v>
      </c>
      <c r="H236" s="45"/>
      <c r="I236" s="40">
        <f t="shared" si="27"/>
        <v>0</v>
      </c>
      <c r="J236" s="13" t="str">
        <f>IFERROR(VLOOKUP(M236,EMPLOI!A:J,5),"")</f>
        <v/>
      </c>
      <c r="K236" s="13" t="str">
        <f t="shared" si="28"/>
        <v/>
      </c>
      <c r="L236" s="34" t="str">
        <f t="array" ref="L236">IF(WEEKDAY(A236)=6,SUMPRODUCT(IFERROR((_xlfn.ISOWEEKNUM($A$2:$A$367)=_xlfn.ISOWEEKNUM($A236))*($K$2:$K$367),0)),"")</f>
        <v/>
      </c>
      <c r="M236" s="34" t="str">
        <f t="array" ref="M236">IF(OR(WEEKDAY($A236,2)=7,WEEKDAY($A236,2)=6),"",IFERROR(INDEX(Tableau1[],MATCH(1,('HEURES DE PRÉSENCE'!A236&gt;=Tableau1[[DATE DEBUT ]])*(Tableau1[DATE
FIN]&gt;='HEURES DE PRÉSENCE'!A236),0),1),""))</f>
        <v/>
      </c>
    </row>
    <row r="237" spans="1:13" ht="16.2" x14ac:dyDescent="0.35">
      <c r="A237" s="42">
        <f t="shared" si="29"/>
        <v>42971</v>
      </c>
      <c r="B237" s="47"/>
      <c r="C237" s="47"/>
      <c r="D237" s="44">
        <f t="shared" si="30"/>
        <v>0</v>
      </c>
      <c r="E237" s="47"/>
      <c r="F237" s="47"/>
      <c r="G237" s="44">
        <f t="shared" si="26"/>
        <v>0</v>
      </c>
      <c r="H237" s="45"/>
      <c r="I237" s="40">
        <f t="shared" si="27"/>
        <v>0</v>
      </c>
      <c r="J237" s="13" t="str">
        <f>IFERROR(VLOOKUP(M237,EMPLOI!A:J,5),"")</f>
        <v/>
      </c>
      <c r="K237" s="13" t="str">
        <f t="shared" si="28"/>
        <v/>
      </c>
      <c r="L237" s="34" t="str">
        <f t="array" ref="L237">IF(WEEKDAY(A237)=6,SUMPRODUCT(IFERROR((_xlfn.ISOWEEKNUM($A$2:$A$367)=_xlfn.ISOWEEKNUM($A237))*($K$2:$K$367),0)),"")</f>
        <v/>
      </c>
      <c r="M237" s="34" t="str">
        <f t="array" ref="M237">IF(OR(WEEKDAY($A237,2)=7,WEEKDAY($A237,2)=6),"",IFERROR(INDEX(Tableau1[],MATCH(1,('HEURES DE PRÉSENCE'!A237&gt;=Tableau1[[DATE DEBUT ]])*(Tableau1[DATE
FIN]&gt;='HEURES DE PRÉSENCE'!A237),0),1),""))</f>
        <v/>
      </c>
    </row>
    <row r="238" spans="1:13" ht="16.2" x14ac:dyDescent="0.35">
      <c r="A238" s="42">
        <f t="shared" si="29"/>
        <v>42972</v>
      </c>
      <c r="B238" s="47"/>
      <c r="C238" s="47"/>
      <c r="D238" s="44">
        <f t="shared" si="30"/>
        <v>0</v>
      </c>
      <c r="E238" s="47"/>
      <c r="F238" s="47"/>
      <c r="G238" s="44">
        <f t="shared" si="26"/>
        <v>0</v>
      </c>
      <c r="H238" s="45"/>
      <c r="I238" s="40">
        <f t="shared" si="27"/>
        <v>0</v>
      </c>
      <c r="J238" s="13" t="str">
        <f>IFERROR(VLOOKUP(M238,EMPLOI!A:J,5),"")</f>
        <v/>
      </c>
      <c r="K238" s="13" t="str">
        <f t="shared" si="28"/>
        <v/>
      </c>
      <c r="L238" s="34">
        <f t="array" ref="L238">IF(WEEKDAY(A238)=6,SUMPRODUCT(IFERROR((_xlfn.ISOWEEKNUM($A$2:$A$367)=_xlfn.ISOWEEKNUM($A238))*($K$2:$K$367),0)),"")</f>
        <v>0</v>
      </c>
      <c r="M238" s="34" t="str">
        <f t="array" ref="M238">IF(OR(WEEKDAY($A238,2)=7,WEEKDAY($A238,2)=6),"",IFERROR(INDEX(Tableau1[],MATCH(1,('HEURES DE PRÉSENCE'!A238&gt;=Tableau1[[DATE DEBUT ]])*(Tableau1[DATE
FIN]&gt;='HEURES DE PRÉSENCE'!A238),0),1),""))</f>
        <v/>
      </c>
    </row>
    <row r="239" spans="1:13" ht="16.2" x14ac:dyDescent="0.35">
      <c r="A239" s="42">
        <f t="shared" si="29"/>
        <v>42973</v>
      </c>
      <c r="B239" s="47"/>
      <c r="C239" s="47"/>
      <c r="D239" s="44">
        <f t="shared" si="30"/>
        <v>0</v>
      </c>
      <c r="E239" s="47"/>
      <c r="F239" s="47"/>
      <c r="G239" s="44">
        <f t="shared" si="26"/>
        <v>0</v>
      </c>
      <c r="H239" s="45"/>
      <c r="I239" s="40">
        <f t="shared" si="27"/>
        <v>0</v>
      </c>
      <c r="J239" s="13" t="str">
        <f>IFERROR(VLOOKUP(M239,EMPLOI!A:J,5),"")</f>
        <v/>
      </c>
      <c r="K239" s="13" t="str">
        <f t="shared" si="28"/>
        <v/>
      </c>
      <c r="M239" s="34" t="str">
        <f t="array" ref="M239">IF(OR(WEEKDAY($A239,2)=7,WEEKDAY($A239,2)=6),"",IFERROR(INDEX(Tableau1[],MATCH(1,('HEURES DE PRÉSENCE'!A239&gt;=Tableau1[[DATE DEBUT ]])*(Tableau1[DATE
FIN]&gt;='HEURES DE PRÉSENCE'!A239),0),1),""))</f>
        <v/>
      </c>
    </row>
    <row r="240" spans="1:13" ht="16.2" x14ac:dyDescent="0.35">
      <c r="A240" s="42">
        <f t="shared" si="29"/>
        <v>42974</v>
      </c>
      <c r="B240" s="47"/>
      <c r="C240" s="47"/>
      <c r="D240" s="44">
        <f t="shared" si="30"/>
        <v>0</v>
      </c>
      <c r="E240" s="47"/>
      <c r="F240" s="47"/>
      <c r="G240" s="44">
        <f t="shared" si="26"/>
        <v>0</v>
      </c>
      <c r="H240" s="45"/>
      <c r="I240" s="40">
        <f t="shared" si="27"/>
        <v>0</v>
      </c>
      <c r="J240" s="13" t="str">
        <f>IFERROR(VLOOKUP(M240,EMPLOI!A:J,5),"")</f>
        <v/>
      </c>
      <c r="K240" s="13" t="str">
        <f t="shared" si="28"/>
        <v/>
      </c>
      <c r="M240" s="34" t="str">
        <f t="array" ref="M240">IF(OR(WEEKDAY($A240,2)=7,WEEKDAY($A240,2)=6),"",IFERROR(INDEX(Tableau1[],MATCH(1,('HEURES DE PRÉSENCE'!A240&gt;=Tableau1[[DATE DEBUT ]])*(Tableau1[DATE
FIN]&gt;='HEURES DE PRÉSENCE'!A240),0),1),""))</f>
        <v/>
      </c>
    </row>
    <row r="241" spans="1:13" ht="16.2" x14ac:dyDescent="0.35">
      <c r="A241" s="42">
        <f t="shared" si="29"/>
        <v>42975</v>
      </c>
      <c r="B241" s="47"/>
      <c r="C241" s="47"/>
      <c r="D241" s="44">
        <f t="shared" si="30"/>
        <v>0</v>
      </c>
      <c r="E241" s="47"/>
      <c r="F241" s="47"/>
      <c r="G241" s="44">
        <f t="shared" si="26"/>
        <v>0</v>
      </c>
      <c r="H241" s="45"/>
      <c r="I241" s="40">
        <f t="shared" si="27"/>
        <v>0</v>
      </c>
      <c r="J241" s="13" t="str">
        <f>IFERROR(VLOOKUP(M241,EMPLOI!A:J,5),"")</f>
        <v/>
      </c>
      <c r="K241" s="13" t="str">
        <f t="shared" si="28"/>
        <v/>
      </c>
      <c r="L241" s="34" t="str">
        <f t="array" ref="L241">IF(WEEKDAY(A241)=6,SUMPRODUCT(IFERROR((_xlfn.ISOWEEKNUM($A$2:$A$367)=_xlfn.ISOWEEKNUM($A241))*($K$2:$K$367),0)),"")</f>
        <v/>
      </c>
      <c r="M241" s="34" t="str">
        <f t="array" ref="M241">IF(OR(WEEKDAY($A241,2)=7,WEEKDAY($A241,2)=6),"",IFERROR(INDEX(Tableau1[],MATCH(1,('HEURES DE PRÉSENCE'!A241&gt;=Tableau1[[DATE DEBUT ]])*(Tableau1[DATE
FIN]&gt;='HEURES DE PRÉSENCE'!A241),0),1),""))</f>
        <v/>
      </c>
    </row>
    <row r="242" spans="1:13" ht="16.2" x14ac:dyDescent="0.35">
      <c r="A242" s="42">
        <f t="shared" si="29"/>
        <v>42976</v>
      </c>
      <c r="B242" s="47"/>
      <c r="C242" s="47"/>
      <c r="D242" s="44">
        <f t="shared" si="30"/>
        <v>0</v>
      </c>
      <c r="E242" s="47"/>
      <c r="F242" s="47"/>
      <c r="G242" s="44">
        <f t="shared" si="26"/>
        <v>0</v>
      </c>
      <c r="H242" s="45"/>
      <c r="I242" s="40">
        <f t="shared" si="27"/>
        <v>0</v>
      </c>
      <c r="J242" s="13" t="str">
        <f>IFERROR(VLOOKUP(M242,EMPLOI!A:J,5),"")</f>
        <v/>
      </c>
      <c r="K242" s="13" t="str">
        <f t="shared" si="28"/>
        <v/>
      </c>
      <c r="L242" s="34" t="str">
        <f t="array" ref="L242">IF(WEEKDAY(A242)=6,SUMPRODUCT(IFERROR((_xlfn.ISOWEEKNUM($A$2:$A$367)=_xlfn.ISOWEEKNUM($A242))*($K$2:$K$367),0)),"")</f>
        <v/>
      </c>
      <c r="M242" s="34" t="str">
        <f t="array" ref="M242">IF(OR(WEEKDAY($A242,2)=7,WEEKDAY($A242,2)=6),"",IFERROR(INDEX(Tableau1[],MATCH(1,('HEURES DE PRÉSENCE'!A242&gt;=Tableau1[[DATE DEBUT ]])*(Tableau1[DATE
FIN]&gt;='HEURES DE PRÉSENCE'!A242),0),1),""))</f>
        <v/>
      </c>
    </row>
    <row r="243" spans="1:13" ht="16.2" x14ac:dyDescent="0.35">
      <c r="A243" s="42">
        <f t="shared" si="29"/>
        <v>42977</v>
      </c>
      <c r="B243" s="47"/>
      <c r="C243" s="47"/>
      <c r="D243" s="44">
        <f t="shared" si="30"/>
        <v>0</v>
      </c>
      <c r="E243" s="47"/>
      <c r="F243" s="47"/>
      <c r="G243" s="44">
        <f t="shared" si="26"/>
        <v>0</v>
      </c>
      <c r="H243" s="45"/>
      <c r="I243" s="40">
        <f t="shared" si="27"/>
        <v>0</v>
      </c>
      <c r="J243" s="13" t="str">
        <f>IFERROR(VLOOKUP(M243,EMPLOI!A:J,5),"")</f>
        <v/>
      </c>
      <c r="K243" s="13" t="str">
        <f t="shared" si="28"/>
        <v/>
      </c>
      <c r="L243" s="34" t="str">
        <f t="array" ref="L243">IF(WEEKDAY(A243)=6,SUMPRODUCT(IFERROR((_xlfn.ISOWEEKNUM($A$2:$A$367)=_xlfn.ISOWEEKNUM($A243))*($K$2:$K$367),0)),"")</f>
        <v/>
      </c>
      <c r="M243" s="34" t="str">
        <f t="array" ref="M243">IF(OR(WEEKDAY($A243,2)=7,WEEKDAY($A243,2)=6),"",IFERROR(INDEX(Tableau1[],MATCH(1,('HEURES DE PRÉSENCE'!A243&gt;=Tableau1[[DATE DEBUT ]])*(Tableau1[DATE
FIN]&gt;='HEURES DE PRÉSENCE'!A243),0),1),""))</f>
        <v/>
      </c>
    </row>
    <row r="244" spans="1:13" ht="16.2" x14ac:dyDescent="0.35">
      <c r="A244" s="42">
        <f t="shared" si="29"/>
        <v>42978</v>
      </c>
      <c r="B244" s="46"/>
      <c r="C244" s="46"/>
      <c r="D244" s="44">
        <f t="shared" si="30"/>
        <v>0</v>
      </c>
      <c r="E244" s="47"/>
      <c r="F244" s="47"/>
      <c r="G244" s="44">
        <f t="shared" si="26"/>
        <v>0</v>
      </c>
      <c r="H244" s="45"/>
      <c r="I244" s="40">
        <f t="shared" si="27"/>
        <v>0</v>
      </c>
      <c r="J244" s="13" t="str">
        <f>IFERROR(VLOOKUP(M244,EMPLOI!A:J,5),"")</f>
        <v/>
      </c>
      <c r="K244" s="13" t="str">
        <f t="shared" si="28"/>
        <v/>
      </c>
      <c r="L244" s="34" t="str">
        <f t="array" ref="L244">IF(WEEKDAY(A244)=6,SUMPRODUCT(IFERROR((_xlfn.ISOWEEKNUM($A$2:$A$367)=_xlfn.ISOWEEKNUM($A244))*($K$2:$K$367),0)),"")</f>
        <v/>
      </c>
      <c r="M244" s="34" t="str">
        <f t="array" ref="M244">IF(OR(WEEKDAY($A244,2)=7,WEEKDAY($A244,2)=6),"",IFERROR(INDEX(Tableau1[],MATCH(1,('HEURES DE PRÉSENCE'!A244&gt;=Tableau1[[DATE DEBUT ]])*(Tableau1[DATE
FIN]&gt;='HEURES DE PRÉSENCE'!A244),0),1),""))</f>
        <v/>
      </c>
    </row>
    <row r="245" spans="1:13" ht="16.2" x14ac:dyDescent="0.35">
      <c r="A245" s="42">
        <f t="shared" si="29"/>
        <v>42979</v>
      </c>
      <c r="B245" s="46"/>
      <c r="C245" s="46"/>
      <c r="D245" s="44">
        <f t="shared" si="30"/>
        <v>0</v>
      </c>
      <c r="E245" s="47"/>
      <c r="F245" s="47"/>
      <c r="G245" s="44">
        <f t="shared" si="26"/>
        <v>0</v>
      </c>
      <c r="H245" s="45"/>
      <c r="I245" s="40">
        <f t="shared" si="27"/>
        <v>0</v>
      </c>
      <c r="J245" s="13" t="str">
        <f>IFERROR(VLOOKUP(M245,EMPLOI!A:J,5),"")</f>
        <v/>
      </c>
      <c r="K245" s="13" t="str">
        <f t="shared" si="28"/>
        <v/>
      </c>
      <c r="L245" s="34">
        <f t="array" ref="L245">IF(WEEKDAY(A245)=6,SUMPRODUCT(IFERROR((_xlfn.ISOWEEKNUM($A$2:$A$367)=_xlfn.ISOWEEKNUM($A245))*($K$2:$K$367),0)),"")</f>
        <v>0</v>
      </c>
      <c r="M245" s="34" t="str">
        <f t="array" ref="M245">IF(OR(WEEKDAY($A245,2)=7,WEEKDAY($A245,2)=6),"",IFERROR(INDEX(Tableau1[],MATCH(1,('HEURES DE PRÉSENCE'!A245&gt;=Tableau1[[DATE DEBUT ]])*(Tableau1[DATE
FIN]&gt;='HEURES DE PRÉSENCE'!A245),0),1),""))</f>
        <v/>
      </c>
    </row>
    <row r="246" spans="1:13" ht="16.2" x14ac:dyDescent="0.35">
      <c r="A246" s="42">
        <f t="shared" si="29"/>
        <v>42980</v>
      </c>
      <c r="B246" s="46"/>
      <c r="C246" s="46"/>
      <c r="D246" s="44">
        <f t="shared" si="30"/>
        <v>0</v>
      </c>
      <c r="E246" s="47"/>
      <c r="F246" s="47"/>
      <c r="G246" s="44">
        <f t="shared" si="26"/>
        <v>0</v>
      </c>
      <c r="H246" s="45"/>
      <c r="I246" s="40">
        <f t="shared" si="27"/>
        <v>0</v>
      </c>
      <c r="J246" s="13" t="str">
        <f>IFERROR(VLOOKUP(M246,EMPLOI!A:J,5),"")</f>
        <v/>
      </c>
      <c r="K246" s="13" t="str">
        <f t="shared" si="28"/>
        <v/>
      </c>
      <c r="M246" s="34" t="str">
        <f t="array" ref="M246">IF(OR(WEEKDAY($A246,2)=7,WEEKDAY($A246,2)=6),"",IFERROR(INDEX(Tableau1[],MATCH(1,('HEURES DE PRÉSENCE'!A246&gt;=Tableau1[[DATE DEBUT ]])*(Tableau1[DATE
FIN]&gt;='HEURES DE PRÉSENCE'!A246),0),1),""))</f>
        <v/>
      </c>
    </row>
    <row r="247" spans="1:13" ht="16.2" x14ac:dyDescent="0.35">
      <c r="A247" s="42">
        <f t="shared" si="29"/>
        <v>42981</v>
      </c>
      <c r="B247" s="46"/>
      <c r="C247" s="46"/>
      <c r="D247" s="44">
        <f t="shared" ref="D247:D278" si="31">IF(OR(C247="",B247=""),0,C247-B247)/1</f>
        <v>0</v>
      </c>
      <c r="E247" s="47"/>
      <c r="F247" s="47"/>
      <c r="G247" s="44">
        <f t="shared" si="26"/>
        <v>0</v>
      </c>
      <c r="H247" s="45"/>
      <c r="I247" s="40">
        <f t="shared" si="27"/>
        <v>0</v>
      </c>
      <c r="J247" s="13" t="str">
        <f>IFERROR(VLOOKUP(M247,EMPLOI!A:J,5),"")</f>
        <v/>
      </c>
      <c r="K247" s="13" t="str">
        <f t="shared" si="28"/>
        <v/>
      </c>
      <c r="M247" s="34" t="str">
        <f t="array" ref="M247">IF(OR(WEEKDAY($A247,2)=7,WEEKDAY($A247,2)=6),"",IFERROR(INDEX(Tableau1[],MATCH(1,('HEURES DE PRÉSENCE'!A247&gt;=Tableau1[[DATE DEBUT ]])*(Tableau1[DATE
FIN]&gt;='HEURES DE PRÉSENCE'!A247),0),1),""))</f>
        <v/>
      </c>
    </row>
    <row r="248" spans="1:13" ht="16.2" x14ac:dyDescent="0.35">
      <c r="A248" s="42">
        <f t="shared" si="29"/>
        <v>42982</v>
      </c>
      <c r="B248" s="47"/>
      <c r="C248" s="47"/>
      <c r="D248" s="44">
        <f t="shared" si="31"/>
        <v>0</v>
      </c>
      <c r="E248" s="47"/>
      <c r="F248" s="47"/>
      <c r="G248" s="44">
        <f t="shared" si="26"/>
        <v>0</v>
      </c>
      <c r="H248" s="45"/>
      <c r="I248" s="40">
        <f t="shared" si="27"/>
        <v>0</v>
      </c>
      <c r="J248" s="13" t="str">
        <f>IFERROR(VLOOKUP(M248,EMPLOI!A:J,5),"")</f>
        <v/>
      </c>
      <c r="K248" s="13" t="str">
        <f t="shared" si="28"/>
        <v/>
      </c>
      <c r="L248" s="34" t="str">
        <f t="array" ref="L248">IF(WEEKDAY(A248)=6,SUMPRODUCT(IFERROR((_xlfn.ISOWEEKNUM($A$2:$A$367)=_xlfn.ISOWEEKNUM($A248))*($K$2:$K$367),0)),"")</f>
        <v/>
      </c>
      <c r="M248" s="34" t="str">
        <f t="array" ref="M248">IF(OR(WEEKDAY($A248,2)=7,WEEKDAY($A248,2)=6),"",IFERROR(INDEX(Tableau1[],MATCH(1,('HEURES DE PRÉSENCE'!A248&gt;=Tableau1[[DATE DEBUT ]])*(Tableau1[DATE
FIN]&gt;='HEURES DE PRÉSENCE'!A248),0),1),""))</f>
        <v/>
      </c>
    </row>
    <row r="249" spans="1:13" ht="16.2" x14ac:dyDescent="0.35">
      <c r="A249" s="42">
        <f t="shared" si="29"/>
        <v>42983</v>
      </c>
      <c r="B249" s="47"/>
      <c r="C249" s="47"/>
      <c r="D249" s="44">
        <f t="shared" si="31"/>
        <v>0</v>
      </c>
      <c r="E249" s="47"/>
      <c r="F249" s="47"/>
      <c r="G249" s="44">
        <f t="shared" si="26"/>
        <v>0</v>
      </c>
      <c r="H249" s="45"/>
      <c r="I249" s="40">
        <f t="shared" si="27"/>
        <v>0</v>
      </c>
      <c r="J249" s="13" t="str">
        <f>IFERROR(VLOOKUP(M249,EMPLOI!A:J,5),"")</f>
        <v/>
      </c>
      <c r="K249" s="13" t="str">
        <f t="shared" si="28"/>
        <v/>
      </c>
      <c r="L249" s="34" t="str">
        <f t="array" ref="L249">IF(WEEKDAY(A249)=6,SUMPRODUCT(IFERROR((_xlfn.ISOWEEKNUM($A$2:$A$367)=_xlfn.ISOWEEKNUM($A249))*($K$2:$K$367),0)),"")</f>
        <v/>
      </c>
      <c r="M249" s="34" t="str">
        <f t="array" ref="M249">IF(OR(WEEKDAY($A249,2)=7,WEEKDAY($A249,2)=6),"",IFERROR(INDEX(Tableau1[],MATCH(1,('HEURES DE PRÉSENCE'!A249&gt;=Tableau1[[DATE DEBUT ]])*(Tableau1[DATE
FIN]&gt;='HEURES DE PRÉSENCE'!A249),0),1),""))</f>
        <v/>
      </c>
    </row>
    <row r="250" spans="1:13" ht="16.2" x14ac:dyDescent="0.35">
      <c r="A250" s="42">
        <f t="shared" si="29"/>
        <v>42984</v>
      </c>
      <c r="B250" s="47"/>
      <c r="C250" s="47"/>
      <c r="D250" s="44">
        <f t="shared" si="31"/>
        <v>0</v>
      </c>
      <c r="E250" s="47"/>
      <c r="F250" s="47"/>
      <c r="G250" s="44">
        <f t="shared" si="26"/>
        <v>0</v>
      </c>
      <c r="H250" s="45"/>
      <c r="I250" s="40">
        <f t="shared" si="27"/>
        <v>0</v>
      </c>
      <c r="J250" s="13" t="str">
        <f>IFERROR(VLOOKUP(M250,EMPLOI!A:J,5),"")</f>
        <v/>
      </c>
      <c r="K250" s="13" t="str">
        <f t="shared" si="28"/>
        <v/>
      </c>
      <c r="L250" s="34" t="str">
        <f t="array" ref="L250">IF(WEEKDAY(A250)=6,SUMPRODUCT(IFERROR((_xlfn.ISOWEEKNUM($A$2:$A$367)=_xlfn.ISOWEEKNUM($A250))*($K$2:$K$367),0)),"")</f>
        <v/>
      </c>
      <c r="M250" s="34" t="str">
        <f t="array" ref="M250">IF(OR(WEEKDAY($A250,2)=7,WEEKDAY($A250,2)=6),"",IFERROR(INDEX(Tableau1[],MATCH(1,('HEURES DE PRÉSENCE'!A250&gt;=Tableau1[[DATE DEBUT ]])*(Tableau1[DATE
FIN]&gt;='HEURES DE PRÉSENCE'!A250),0),1),""))</f>
        <v/>
      </c>
    </row>
    <row r="251" spans="1:13" ht="16.2" x14ac:dyDescent="0.35">
      <c r="A251" s="42">
        <f t="shared" si="29"/>
        <v>42985</v>
      </c>
      <c r="B251" s="47"/>
      <c r="C251" s="47"/>
      <c r="D251" s="44">
        <f t="shared" si="31"/>
        <v>0</v>
      </c>
      <c r="E251" s="47"/>
      <c r="F251" s="47"/>
      <c r="G251" s="44">
        <f t="shared" si="26"/>
        <v>0</v>
      </c>
      <c r="H251" s="45"/>
      <c r="I251" s="40">
        <f t="shared" si="27"/>
        <v>0</v>
      </c>
      <c r="J251" s="13" t="str">
        <f>IFERROR(VLOOKUP(M251,EMPLOI!A:J,5),"")</f>
        <v/>
      </c>
      <c r="K251" s="13" t="str">
        <f t="shared" si="28"/>
        <v/>
      </c>
      <c r="L251" s="34" t="str">
        <f t="array" ref="L251">IF(WEEKDAY(A251)=6,SUMPRODUCT(IFERROR((_xlfn.ISOWEEKNUM($A$2:$A$367)=_xlfn.ISOWEEKNUM($A251))*($K$2:$K$367),0)),"")</f>
        <v/>
      </c>
      <c r="M251" s="34" t="str">
        <f t="array" ref="M251">IF(OR(WEEKDAY($A251,2)=7,WEEKDAY($A251,2)=6),"",IFERROR(INDEX(Tableau1[],MATCH(1,('HEURES DE PRÉSENCE'!A251&gt;=Tableau1[[DATE DEBUT ]])*(Tableau1[DATE
FIN]&gt;='HEURES DE PRÉSENCE'!A251),0),1),""))</f>
        <v/>
      </c>
    </row>
    <row r="252" spans="1:13" ht="16.2" x14ac:dyDescent="0.35">
      <c r="A252" s="42">
        <f t="shared" si="29"/>
        <v>42986</v>
      </c>
      <c r="B252" s="47"/>
      <c r="C252" s="47"/>
      <c r="D252" s="44">
        <f t="shared" si="31"/>
        <v>0</v>
      </c>
      <c r="E252" s="47"/>
      <c r="F252" s="47"/>
      <c r="G252" s="44">
        <f t="shared" si="26"/>
        <v>0</v>
      </c>
      <c r="H252" s="45"/>
      <c r="I252" s="40">
        <f t="shared" si="27"/>
        <v>0</v>
      </c>
      <c r="J252" s="13" t="str">
        <f>IFERROR(VLOOKUP(M252,EMPLOI!A:J,5),"")</f>
        <v/>
      </c>
      <c r="K252" s="13" t="str">
        <f t="shared" si="28"/>
        <v/>
      </c>
      <c r="L252" s="34">
        <f t="array" ref="L252">IF(WEEKDAY(A252)=6,SUMPRODUCT(IFERROR((_xlfn.ISOWEEKNUM($A$2:$A$367)=_xlfn.ISOWEEKNUM($A252))*($K$2:$K$367),0)),"")</f>
        <v>0</v>
      </c>
      <c r="M252" s="34" t="str">
        <f t="array" ref="M252">IF(OR(WEEKDAY($A252,2)=7,WEEKDAY($A252,2)=6),"",IFERROR(INDEX(Tableau1[],MATCH(1,('HEURES DE PRÉSENCE'!A252&gt;=Tableau1[[DATE DEBUT ]])*(Tableau1[DATE
FIN]&gt;='HEURES DE PRÉSENCE'!A252),0),1),""))</f>
        <v/>
      </c>
    </row>
    <row r="253" spans="1:13" ht="16.2" x14ac:dyDescent="0.35">
      <c r="A253" s="42">
        <f t="shared" si="29"/>
        <v>42987</v>
      </c>
      <c r="B253" s="47"/>
      <c r="C253" s="47"/>
      <c r="D253" s="44">
        <f t="shared" si="31"/>
        <v>0</v>
      </c>
      <c r="E253" s="47"/>
      <c r="F253" s="47"/>
      <c r="G253" s="44">
        <f t="shared" si="26"/>
        <v>0</v>
      </c>
      <c r="H253" s="45"/>
      <c r="I253" s="40">
        <f t="shared" si="27"/>
        <v>0</v>
      </c>
      <c r="J253" s="13" t="str">
        <f>IFERROR(VLOOKUP(M253,EMPLOI!A:J,5),"")</f>
        <v/>
      </c>
      <c r="K253" s="13" t="str">
        <f t="shared" si="28"/>
        <v/>
      </c>
      <c r="M253" s="34" t="str">
        <f t="array" ref="M253">IF(OR(WEEKDAY($A253,2)=7,WEEKDAY($A253,2)=6),"",IFERROR(INDEX(Tableau1[],MATCH(1,('HEURES DE PRÉSENCE'!A253&gt;=Tableau1[[DATE DEBUT ]])*(Tableau1[DATE
FIN]&gt;='HEURES DE PRÉSENCE'!A253),0),1),""))</f>
        <v/>
      </c>
    </row>
    <row r="254" spans="1:13" ht="16.2" x14ac:dyDescent="0.35">
      <c r="A254" s="42">
        <f t="shared" si="29"/>
        <v>42988</v>
      </c>
      <c r="B254" s="47"/>
      <c r="C254" s="47"/>
      <c r="D254" s="44">
        <f t="shared" si="31"/>
        <v>0</v>
      </c>
      <c r="E254" s="47"/>
      <c r="F254" s="47"/>
      <c r="G254" s="44">
        <f t="shared" si="26"/>
        <v>0</v>
      </c>
      <c r="H254" s="45"/>
      <c r="I254" s="40">
        <f t="shared" si="27"/>
        <v>0</v>
      </c>
      <c r="J254" s="13" t="str">
        <f>IFERROR(VLOOKUP(M254,EMPLOI!A:J,5),"")</f>
        <v/>
      </c>
      <c r="K254" s="13" t="str">
        <f t="shared" si="28"/>
        <v/>
      </c>
      <c r="M254" s="34" t="str">
        <f t="array" ref="M254">IF(OR(WEEKDAY($A254,2)=7,WEEKDAY($A254,2)=6),"",IFERROR(INDEX(Tableau1[],MATCH(1,('HEURES DE PRÉSENCE'!A254&gt;=Tableau1[[DATE DEBUT ]])*(Tableau1[DATE
FIN]&gt;='HEURES DE PRÉSENCE'!A254),0),1),""))</f>
        <v/>
      </c>
    </row>
    <row r="255" spans="1:13" ht="16.2" x14ac:dyDescent="0.35">
      <c r="A255" s="42">
        <f t="shared" si="29"/>
        <v>42989</v>
      </c>
      <c r="B255" s="47"/>
      <c r="C255" s="47"/>
      <c r="D255" s="44">
        <f t="shared" si="31"/>
        <v>0</v>
      </c>
      <c r="E255" s="47"/>
      <c r="F255" s="47"/>
      <c r="G255" s="44">
        <f t="shared" si="26"/>
        <v>0</v>
      </c>
      <c r="H255" s="45"/>
      <c r="I255" s="40">
        <f t="shared" si="27"/>
        <v>0</v>
      </c>
      <c r="J255" s="13" t="str">
        <f>IFERROR(VLOOKUP(M255,EMPLOI!A:J,5),"")</f>
        <v/>
      </c>
      <c r="K255" s="13" t="str">
        <f t="shared" si="28"/>
        <v/>
      </c>
      <c r="L255" s="34" t="str">
        <f t="array" ref="L255">IF(WEEKDAY(A255)=6,SUMPRODUCT(IFERROR((_xlfn.ISOWEEKNUM($A$2:$A$367)=_xlfn.ISOWEEKNUM($A255))*($K$2:$K$367),0)),"")</f>
        <v/>
      </c>
      <c r="M255" s="34" t="str">
        <f t="array" ref="M255">IF(OR(WEEKDAY($A255,2)=7,WEEKDAY($A255,2)=6),"",IFERROR(INDEX(Tableau1[],MATCH(1,('HEURES DE PRÉSENCE'!A255&gt;=Tableau1[[DATE DEBUT ]])*(Tableau1[DATE
FIN]&gt;='HEURES DE PRÉSENCE'!A255),0),1),""))</f>
        <v/>
      </c>
    </row>
    <row r="256" spans="1:13" ht="16.2" x14ac:dyDescent="0.35">
      <c r="A256" s="42">
        <f t="shared" si="29"/>
        <v>42990</v>
      </c>
      <c r="B256" s="47"/>
      <c r="C256" s="47"/>
      <c r="D256" s="44">
        <f t="shared" si="31"/>
        <v>0</v>
      </c>
      <c r="E256" s="47"/>
      <c r="F256" s="47"/>
      <c r="G256" s="44">
        <f t="shared" si="26"/>
        <v>0</v>
      </c>
      <c r="H256" s="45"/>
      <c r="I256" s="40">
        <f t="shared" si="27"/>
        <v>0</v>
      </c>
      <c r="J256" s="13" t="str">
        <f>IFERROR(VLOOKUP(M256,EMPLOI!A:J,5),"")</f>
        <v/>
      </c>
      <c r="K256" s="13" t="str">
        <f t="shared" si="28"/>
        <v/>
      </c>
      <c r="L256" s="34" t="str">
        <f t="array" ref="L256">IF(WEEKDAY(A256)=6,SUMPRODUCT(IFERROR((_xlfn.ISOWEEKNUM($A$2:$A$367)=_xlfn.ISOWEEKNUM($A256))*($K$2:$K$367),0)),"")</f>
        <v/>
      </c>
      <c r="M256" s="34" t="str">
        <f t="array" ref="M256">IF(OR(WEEKDAY($A256,2)=7,WEEKDAY($A256,2)=6),"",IFERROR(INDEX(Tableau1[],MATCH(1,('HEURES DE PRÉSENCE'!A256&gt;=Tableau1[[DATE DEBUT ]])*(Tableau1[DATE
FIN]&gt;='HEURES DE PRÉSENCE'!A256),0),1),""))</f>
        <v/>
      </c>
    </row>
    <row r="257" spans="1:13" ht="16.2" x14ac:dyDescent="0.35">
      <c r="A257" s="42">
        <f t="shared" si="29"/>
        <v>42991</v>
      </c>
      <c r="B257" s="47"/>
      <c r="C257" s="47"/>
      <c r="D257" s="44">
        <f t="shared" si="31"/>
        <v>0</v>
      </c>
      <c r="E257" s="47"/>
      <c r="F257" s="47"/>
      <c r="G257" s="44">
        <f t="shared" si="26"/>
        <v>0</v>
      </c>
      <c r="H257" s="45"/>
      <c r="I257" s="40">
        <f t="shared" si="27"/>
        <v>0</v>
      </c>
      <c r="J257" s="13" t="str">
        <f>IFERROR(VLOOKUP(M257,EMPLOI!A:J,5),"")</f>
        <v/>
      </c>
      <c r="K257" s="13" t="str">
        <f t="shared" si="28"/>
        <v/>
      </c>
      <c r="L257" s="34" t="str">
        <f t="array" ref="L257">IF(WEEKDAY(A257)=6,SUMPRODUCT(IFERROR((_xlfn.ISOWEEKNUM($A$2:$A$367)=_xlfn.ISOWEEKNUM($A257))*($K$2:$K$367),0)),"")</f>
        <v/>
      </c>
      <c r="M257" s="34" t="str">
        <f t="array" ref="M257">IF(OR(WEEKDAY($A257,2)=7,WEEKDAY($A257,2)=6),"",IFERROR(INDEX(Tableau1[],MATCH(1,('HEURES DE PRÉSENCE'!A257&gt;=Tableau1[[DATE DEBUT ]])*(Tableau1[DATE
FIN]&gt;='HEURES DE PRÉSENCE'!A257),0),1),""))</f>
        <v/>
      </c>
    </row>
    <row r="258" spans="1:13" ht="16.2" x14ac:dyDescent="0.35">
      <c r="A258" s="42">
        <f t="shared" si="29"/>
        <v>42992</v>
      </c>
      <c r="B258" s="47"/>
      <c r="C258" s="47"/>
      <c r="D258" s="44">
        <f t="shared" si="31"/>
        <v>0</v>
      </c>
      <c r="E258" s="47"/>
      <c r="F258" s="47"/>
      <c r="G258" s="44">
        <f t="shared" si="26"/>
        <v>0</v>
      </c>
      <c r="H258" s="45"/>
      <c r="I258" s="40">
        <f t="shared" si="27"/>
        <v>0</v>
      </c>
      <c r="J258" s="13" t="str">
        <f>IFERROR(VLOOKUP(M258,EMPLOI!A:J,5),"")</f>
        <v/>
      </c>
      <c r="K258" s="13" t="str">
        <f t="shared" si="28"/>
        <v/>
      </c>
      <c r="L258" s="34" t="str">
        <f t="array" ref="L258">IF(WEEKDAY(A258)=6,SUMPRODUCT(IFERROR((_xlfn.ISOWEEKNUM($A$2:$A$367)=_xlfn.ISOWEEKNUM($A258))*($K$2:$K$367),0)),"")</f>
        <v/>
      </c>
      <c r="M258" s="34" t="str">
        <f t="array" ref="M258">IF(OR(WEEKDAY($A258,2)=7,WEEKDAY($A258,2)=6),"",IFERROR(INDEX(Tableau1[],MATCH(1,('HEURES DE PRÉSENCE'!A258&gt;=Tableau1[[DATE DEBUT ]])*(Tableau1[DATE
FIN]&gt;='HEURES DE PRÉSENCE'!A258),0),1),""))</f>
        <v/>
      </c>
    </row>
    <row r="259" spans="1:13" ht="16.2" x14ac:dyDescent="0.35">
      <c r="A259" s="42">
        <f t="shared" si="29"/>
        <v>42993</v>
      </c>
      <c r="B259" s="47"/>
      <c r="C259" s="47"/>
      <c r="D259" s="44">
        <f t="shared" si="31"/>
        <v>0</v>
      </c>
      <c r="E259" s="47"/>
      <c r="F259" s="47"/>
      <c r="G259" s="44">
        <f t="shared" ref="G259:G322" si="32">IF(OR(F259="",E259=""),0,F259-E259)/1</f>
        <v>0</v>
      </c>
      <c r="H259" s="45"/>
      <c r="I259" s="40">
        <f t="shared" si="27"/>
        <v>0</v>
      </c>
      <c r="J259" s="13" t="str">
        <f>IFERROR(VLOOKUP(M259,EMPLOI!A:J,5),"")</f>
        <v/>
      </c>
      <c r="K259" s="13" t="str">
        <f t="shared" si="28"/>
        <v/>
      </c>
      <c r="L259" s="34">
        <f t="array" ref="L259">IF(WEEKDAY(A259)=6,SUMPRODUCT(IFERROR((_xlfn.ISOWEEKNUM($A$2:$A$367)=_xlfn.ISOWEEKNUM($A259))*($K$2:$K$367),0)),"")</f>
        <v>0</v>
      </c>
      <c r="M259" s="34" t="str">
        <f t="array" ref="M259">IF(OR(WEEKDAY($A259,2)=7,WEEKDAY($A259,2)=6),"",IFERROR(INDEX(Tableau1[],MATCH(1,('HEURES DE PRÉSENCE'!A259&gt;=Tableau1[[DATE DEBUT ]])*(Tableau1[DATE
FIN]&gt;='HEURES DE PRÉSENCE'!A259),0),1),""))</f>
        <v/>
      </c>
    </row>
    <row r="260" spans="1:13" ht="16.2" x14ac:dyDescent="0.35">
      <c r="A260" s="42">
        <f t="shared" si="29"/>
        <v>42994</v>
      </c>
      <c r="B260" s="47"/>
      <c r="C260" s="47"/>
      <c r="D260" s="44">
        <f t="shared" si="31"/>
        <v>0</v>
      </c>
      <c r="E260" s="47"/>
      <c r="F260" s="47"/>
      <c r="G260" s="44">
        <f t="shared" si="32"/>
        <v>0</v>
      </c>
      <c r="H260" s="45"/>
      <c r="I260" s="40">
        <f t="shared" ref="I260:I323" si="33">SUM(D260+G260)</f>
        <v>0</v>
      </c>
      <c r="J260" s="13" t="str">
        <f>IFERROR(VLOOKUP(M260,EMPLOI!A:J,5),"")</f>
        <v/>
      </c>
      <c r="K260" s="13" t="str">
        <f t="shared" ref="K260:K323" si="34">IF(I260&gt;=$J$1,J260,"")</f>
        <v/>
      </c>
      <c r="M260" s="34" t="str">
        <f t="array" ref="M260">IF(OR(WEEKDAY($A260,2)=7,WEEKDAY($A260,2)=6),"",IFERROR(INDEX(Tableau1[],MATCH(1,('HEURES DE PRÉSENCE'!A260&gt;=Tableau1[[DATE DEBUT ]])*(Tableau1[DATE
FIN]&gt;='HEURES DE PRÉSENCE'!A260),0),1),""))</f>
        <v/>
      </c>
    </row>
    <row r="261" spans="1:13" ht="16.2" x14ac:dyDescent="0.35">
      <c r="A261" s="42">
        <f t="shared" ref="A261:A324" si="35">A260+1</f>
        <v>42995</v>
      </c>
      <c r="B261" s="47"/>
      <c r="C261" s="47"/>
      <c r="D261" s="44">
        <f t="shared" si="31"/>
        <v>0</v>
      </c>
      <c r="E261" s="47"/>
      <c r="F261" s="47"/>
      <c r="G261" s="44">
        <f t="shared" si="32"/>
        <v>0</v>
      </c>
      <c r="H261" s="45"/>
      <c r="I261" s="40">
        <f t="shared" si="33"/>
        <v>0</v>
      </c>
      <c r="J261" s="13" t="str">
        <f>IFERROR(VLOOKUP(M261,EMPLOI!A:J,5),"")</f>
        <v/>
      </c>
      <c r="K261" s="13" t="str">
        <f t="shared" si="34"/>
        <v/>
      </c>
      <c r="M261" s="34" t="str">
        <f t="array" ref="M261">IF(OR(WEEKDAY($A261,2)=7,WEEKDAY($A261,2)=6),"",IFERROR(INDEX(Tableau1[],MATCH(1,('HEURES DE PRÉSENCE'!A261&gt;=Tableau1[[DATE DEBUT ]])*(Tableau1[DATE
FIN]&gt;='HEURES DE PRÉSENCE'!A261),0),1),""))</f>
        <v/>
      </c>
    </row>
    <row r="262" spans="1:13" ht="16.2" x14ac:dyDescent="0.35">
      <c r="A262" s="42">
        <f t="shared" si="35"/>
        <v>42996</v>
      </c>
      <c r="B262" s="47"/>
      <c r="C262" s="47"/>
      <c r="D262" s="44">
        <f t="shared" si="31"/>
        <v>0</v>
      </c>
      <c r="E262" s="47"/>
      <c r="F262" s="47"/>
      <c r="G262" s="44">
        <f t="shared" si="32"/>
        <v>0</v>
      </c>
      <c r="H262" s="45"/>
      <c r="I262" s="40">
        <f t="shared" si="33"/>
        <v>0</v>
      </c>
      <c r="J262" s="13" t="str">
        <f>IFERROR(VLOOKUP(M262,EMPLOI!A:J,5),"")</f>
        <v/>
      </c>
      <c r="K262" s="13" t="str">
        <f t="shared" si="34"/>
        <v/>
      </c>
      <c r="L262" s="34" t="str">
        <f t="array" ref="L262">IF(WEEKDAY(A262)=6,SUMPRODUCT(IFERROR((_xlfn.ISOWEEKNUM($A$2:$A$367)=_xlfn.ISOWEEKNUM($A262))*($K$2:$K$367),0)),"")</f>
        <v/>
      </c>
      <c r="M262" s="34" t="str">
        <f t="array" ref="M262">IF(OR(WEEKDAY($A262,2)=7,WEEKDAY($A262,2)=6),"",IFERROR(INDEX(Tableau1[],MATCH(1,('HEURES DE PRÉSENCE'!A262&gt;=Tableau1[[DATE DEBUT ]])*(Tableau1[DATE
FIN]&gt;='HEURES DE PRÉSENCE'!A262),0),1),""))</f>
        <v/>
      </c>
    </row>
    <row r="263" spans="1:13" ht="16.2" x14ac:dyDescent="0.35">
      <c r="A263" s="42">
        <f t="shared" si="35"/>
        <v>42997</v>
      </c>
      <c r="B263" s="47"/>
      <c r="C263" s="47"/>
      <c r="D263" s="44">
        <f t="shared" si="31"/>
        <v>0</v>
      </c>
      <c r="E263" s="47"/>
      <c r="F263" s="47"/>
      <c r="G263" s="44">
        <f t="shared" si="32"/>
        <v>0</v>
      </c>
      <c r="H263" s="45"/>
      <c r="I263" s="40">
        <f t="shared" si="33"/>
        <v>0</v>
      </c>
      <c r="J263" s="13" t="str">
        <f>IFERROR(VLOOKUP(M263,EMPLOI!A:J,5),"")</f>
        <v/>
      </c>
      <c r="K263" s="13" t="str">
        <f t="shared" si="34"/>
        <v/>
      </c>
      <c r="L263" s="34" t="str">
        <f t="array" ref="L263">IF(WEEKDAY(A263)=6,SUMPRODUCT(IFERROR((_xlfn.ISOWEEKNUM($A$2:$A$367)=_xlfn.ISOWEEKNUM($A263))*($K$2:$K$367),0)),"")</f>
        <v/>
      </c>
      <c r="M263" s="34" t="str">
        <f t="array" ref="M263">IF(OR(WEEKDAY($A263,2)=7,WEEKDAY($A263,2)=6),"",IFERROR(INDEX(Tableau1[],MATCH(1,('HEURES DE PRÉSENCE'!A263&gt;=Tableau1[[DATE DEBUT ]])*(Tableau1[DATE
FIN]&gt;='HEURES DE PRÉSENCE'!A263),0),1),""))</f>
        <v/>
      </c>
    </row>
    <row r="264" spans="1:13" ht="16.2" x14ac:dyDescent="0.35">
      <c r="A264" s="42">
        <f t="shared" si="35"/>
        <v>42998</v>
      </c>
      <c r="B264" s="47"/>
      <c r="C264" s="47"/>
      <c r="D264" s="44">
        <f t="shared" si="31"/>
        <v>0</v>
      </c>
      <c r="E264" s="47"/>
      <c r="F264" s="47"/>
      <c r="G264" s="44">
        <f t="shared" si="32"/>
        <v>0</v>
      </c>
      <c r="H264" s="45"/>
      <c r="I264" s="40">
        <f t="shared" si="33"/>
        <v>0</v>
      </c>
      <c r="J264" s="13" t="str">
        <f>IFERROR(VLOOKUP(M264,EMPLOI!A:J,5),"")</f>
        <v/>
      </c>
      <c r="K264" s="13" t="str">
        <f t="shared" si="34"/>
        <v/>
      </c>
      <c r="L264" s="34" t="str">
        <f t="array" ref="L264">IF(WEEKDAY(A264)=6,SUMPRODUCT(IFERROR((_xlfn.ISOWEEKNUM($A$2:$A$367)=_xlfn.ISOWEEKNUM($A264))*($K$2:$K$367),0)),"")</f>
        <v/>
      </c>
      <c r="M264" s="34" t="str">
        <f t="array" ref="M264">IF(OR(WEEKDAY($A264,2)=7,WEEKDAY($A264,2)=6),"",IFERROR(INDEX(Tableau1[],MATCH(1,('HEURES DE PRÉSENCE'!A264&gt;=Tableau1[[DATE DEBUT ]])*(Tableau1[DATE
FIN]&gt;='HEURES DE PRÉSENCE'!A264),0),1),""))</f>
        <v/>
      </c>
    </row>
    <row r="265" spans="1:13" ht="16.2" x14ac:dyDescent="0.35">
      <c r="A265" s="42">
        <f t="shared" si="35"/>
        <v>42999</v>
      </c>
      <c r="B265" s="47"/>
      <c r="C265" s="47"/>
      <c r="D265" s="44">
        <f t="shared" si="31"/>
        <v>0</v>
      </c>
      <c r="E265" s="47"/>
      <c r="F265" s="47"/>
      <c r="G265" s="44">
        <f t="shared" si="32"/>
        <v>0</v>
      </c>
      <c r="H265" s="45"/>
      <c r="I265" s="40">
        <f t="shared" si="33"/>
        <v>0</v>
      </c>
      <c r="J265" s="13" t="str">
        <f>IFERROR(VLOOKUP(M265,EMPLOI!A:J,5),"")</f>
        <v/>
      </c>
      <c r="K265" s="13" t="str">
        <f t="shared" si="34"/>
        <v/>
      </c>
      <c r="L265" s="34" t="str">
        <f t="array" ref="L265">IF(WEEKDAY(A265)=6,SUMPRODUCT(IFERROR((_xlfn.ISOWEEKNUM($A$2:$A$367)=_xlfn.ISOWEEKNUM($A265))*($K$2:$K$367),0)),"")</f>
        <v/>
      </c>
      <c r="M265" s="34" t="str">
        <f t="array" ref="M265">IF(OR(WEEKDAY($A265,2)=7,WEEKDAY($A265,2)=6),"",IFERROR(INDEX(Tableau1[],MATCH(1,('HEURES DE PRÉSENCE'!A265&gt;=Tableau1[[DATE DEBUT ]])*(Tableau1[DATE
FIN]&gt;='HEURES DE PRÉSENCE'!A265),0),1),""))</f>
        <v/>
      </c>
    </row>
    <row r="266" spans="1:13" ht="16.2" x14ac:dyDescent="0.35">
      <c r="A266" s="42">
        <f t="shared" si="35"/>
        <v>43000</v>
      </c>
      <c r="B266" s="47"/>
      <c r="C266" s="47"/>
      <c r="D266" s="44">
        <f t="shared" si="31"/>
        <v>0</v>
      </c>
      <c r="E266" s="47"/>
      <c r="F266" s="47"/>
      <c r="G266" s="44">
        <f t="shared" si="32"/>
        <v>0</v>
      </c>
      <c r="H266" s="45"/>
      <c r="I266" s="40">
        <f t="shared" si="33"/>
        <v>0</v>
      </c>
      <c r="J266" s="13" t="str">
        <f>IFERROR(VLOOKUP(M266,EMPLOI!A:J,5),"")</f>
        <v/>
      </c>
      <c r="K266" s="13" t="str">
        <f t="shared" si="34"/>
        <v/>
      </c>
      <c r="L266" s="34">
        <f t="array" ref="L266">IF(WEEKDAY(A266)=6,SUMPRODUCT(IFERROR((_xlfn.ISOWEEKNUM($A$2:$A$367)=_xlfn.ISOWEEKNUM($A266))*($K$2:$K$367),0)),"")</f>
        <v>0</v>
      </c>
      <c r="M266" s="34" t="str">
        <f t="array" ref="M266">IF(OR(WEEKDAY($A266,2)=7,WEEKDAY($A266,2)=6),"",IFERROR(INDEX(Tableau1[],MATCH(1,('HEURES DE PRÉSENCE'!A266&gt;=Tableau1[[DATE DEBUT ]])*(Tableau1[DATE
FIN]&gt;='HEURES DE PRÉSENCE'!A266),0),1),""))</f>
        <v/>
      </c>
    </row>
    <row r="267" spans="1:13" ht="16.2" x14ac:dyDescent="0.35">
      <c r="A267" s="42">
        <f t="shared" si="35"/>
        <v>43001</v>
      </c>
      <c r="B267" s="47"/>
      <c r="C267" s="47"/>
      <c r="D267" s="44">
        <f t="shared" si="31"/>
        <v>0</v>
      </c>
      <c r="E267" s="47"/>
      <c r="F267" s="47"/>
      <c r="G267" s="44">
        <f t="shared" si="32"/>
        <v>0</v>
      </c>
      <c r="H267" s="45"/>
      <c r="I267" s="40">
        <f t="shared" si="33"/>
        <v>0</v>
      </c>
      <c r="J267" s="13" t="str">
        <f>IFERROR(VLOOKUP(M267,EMPLOI!A:J,5),"")</f>
        <v/>
      </c>
      <c r="K267" s="13" t="str">
        <f t="shared" si="34"/>
        <v/>
      </c>
      <c r="M267" s="34" t="str">
        <f t="array" ref="M267">IF(OR(WEEKDAY($A267,2)=7,WEEKDAY($A267,2)=6),"",IFERROR(INDEX(Tableau1[],MATCH(1,('HEURES DE PRÉSENCE'!A267&gt;=Tableau1[[DATE DEBUT ]])*(Tableau1[DATE
FIN]&gt;='HEURES DE PRÉSENCE'!A267),0),1),""))</f>
        <v/>
      </c>
    </row>
    <row r="268" spans="1:13" ht="16.2" x14ac:dyDescent="0.35">
      <c r="A268" s="42">
        <f t="shared" si="35"/>
        <v>43002</v>
      </c>
      <c r="B268" s="47"/>
      <c r="C268" s="47"/>
      <c r="D268" s="44">
        <f t="shared" si="31"/>
        <v>0</v>
      </c>
      <c r="E268" s="47"/>
      <c r="F268" s="47"/>
      <c r="G268" s="44">
        <f t="shared" si="32"/>
        <v>0</v>
      </c>
      <c r="H268" s="45"/>
      <c r="I268" s="40">
        <f t="shared" si="33"/>
        <v>0</v>
      </c>
      <c r="J268" s="13" t="str">
        <f>IFERROR(VLOOKUP(M268,EMPLOI!A:J,5),"")</f>
        <v/>
      </c>
      <c r="K268" s="13" t="str">
        <f t="shared" si="34"/>
        <v/>
      </c>
      <c r="M268" s="34" t="str">
        <f t="array" ref="M268">IF(OR(WEEKDAY($A268,2)=7,WEEKDAY($A268,2)=6),"",IFERROR(INDEX(Tableau1[],MATCH(1,('HEURES DE PRÉSENCE'!A268&gt;=Tableau1[[DATE DEBUT ]])*(Tableau1[DATE
FIN]&gt;='HEURES DE PRÉSENCE'!A268),0),1),""))</f>
        <v/>
      </c>
    </row>
    <row r="269" spans="1:13" ht="16.2" x14ac:dyDescent="0.35">
      <c r="A269" s="42">
        <f t="shared" si="35"/>
        <v>43003</v>
      </c>
      <c r="B269" s="47"/>
      <c r="C269" s="47"/>
      <c r="D269" s="44">
        <f t="shared" si="31"/>
        <v>0</v>
      </c>
      <c r="E269" s="47"/>
      <c r="F269" s="47"/>
      <c r="G269" s="44">
        <f t="shared" si="32"/>
        <v>0</v>
      </c>
      <c r="H269" s="45"/>
      <c r="I269" s="40">
        <f t="shared" si="33"/>
        <v>0</v>
      </c>
      <c r="J269" s="13" t="str">
        <f>IFERROR(VLOOKUP(M269,EMPLOI!A:J,5),"")</f>
        <v/>
      </c>
      <c r="K269" s="13" t="str">
        <f t="shared" si="34"/>
        <v/>
      </c>
      <c r="L269" s="34" t="str">
        <f t="array" ref="L269">IF(WEEKDAY(A269)=6,SUMPRODUCT(IFERROR((_xlfn.ISOWEEKNUM($A$2:$A$367)=_xlfn.ISOWEEKNUM($A269))*($K$2:$K$367),0)),"")</f>
        <v/>
      </c>
      <c r="M269" s="34" t="str">
        <f t="array" ref="M269">IF(OR(WEEKDAY($A269,2)=7,WEEKDAY($A269,2)=6),"",IFERROR(INDEX(Tableau1[],MATCH(1,('HEURES DE PRÉSENCE'!A269&gt;=Tableau1[[DATE DEBUT ]])*(Tableau1[DATE
FIN]&gt;='HEURES DE PRÉSENCE'!A269),0),1),""))</f>
        <v/>
      </c>
    </row>
    <row r="270" spans="1:13" ht="16.2" x14ac:dyDescent="0.35">
      <c r="A270" s="42">
        <f t="shared" si="35"/>
        <v>43004</v>
      </c>
      <c r="B270" s="47"/>
      <c r="C270" s="47"/>
      <c r="D270" s="44">
        <f t="shared" si="31"/>
        <v>0</v>
      </c>
      <c r="E270" s="47"/>
      <c r="F270" s="47"/>
      <c r="G270" s="44">
        <f t="shared" si="32"/>
        <v>0</v>
      </c>
      <c r="H270" s="45"/>
      <c r="I270" s="40">
        <f t="shared" si="33"/>
        <v>0</v>
      </c>
      <c r="J270" s="13" t="str">
        <f>IFERROR(VLOOKUP(M270,EMPLOI!A:J,5),"")</f>
        <v/>
      </c>
      <c r="K270" s="13" t="str">
        <f t="shared" si="34"/>
        <v/>
      </c>
      <c r="L270" s="34" t="str">
        <f t="array" ref="L270">IF(WEEKDAY(A270)=6,SUMPRODUCT(IFERROR((_xlfn.ISOWEEKNUM($A$2:$A$367)=_xlfn.ISOWEEKNUM($A270))*($K$2:$K$367),0)),"")</f>
        <v/>
      </c>
      <c r="M270" s="34" t="str">
        <f t="array" ref="M270">IF(OR(WEEKDAY($A270,2)=7,WEEKDAY($A270,2)=6),"",IFERROR(INDEX(Tableau1[],MATCH(1,('HEURES DE PRÉSENCE'!A270&gt;=Tableau1[[DATE DEBUT ]])*(Tableau1[DATE
FIN]&gt;='HEURES DE PRÉSENCE'!A270),0),1),""))</f>
        <v/>
      </c>
    </row>
    <row r="271" spans="1:13" ht="16.2" x14ac:dyDescent="0.35">
      <c r="A271" s="42">
        <f t="shared" si="35"/>
        <v>43005</v>
      </c>
      <c r="B271" s="47"/>
      <c r="C271" s="47"/>
      <c r="D271" s="44">
        <f t="shared" si="31"/>
        <v>0</v>
      </c>
      <c r="E271" s="47"/>
      <c r="F271" s="47"/>
      <c r="G271" s="44">
        <f t="shared" si="32"/>
        <v>0</v>
      </c>
      <c r="H271" s="45"/>
      <c r="I271" s="40">
        <f t="shared" si="33"/>
        <v>0</v>
      </c>
      <c r="J271" s="13" t="str">
        <f>IFERROR(VLOOKUP(M271,EMPLOI!A:J,5),"")</f>
        <v/>
      </c>
      <c r="K271" s="13" t="str">
        <f t="shared" si="34"/>
        <v/>
      </c>
      <c r="L271" s="34" t="str">
        <f t="array" ref="L271">IF(WEEKDAY(A271)=6,SUMPRODUCT(IFERROR((_xlfn.ISOWEEKNUM($A$2:$A$367)=_xlfn.ISOWEEKNUM($A271))*($K$2:$K$367),0)),"")</f>
        <v/>
      </c>
      <c r="M271" s="34" t="str">
        <f t="array" ref="M271">IF(OR(WEEKDAY($A271,2)=7,WEEKDAY($A271,2)=6),"",IFERROR(INDEX(Tableau1[],MATCH(1,('HEURES DE PRÉSENCE'!A271&gt;=Tableau1[[DATE DEBUT ]])*(Tableau1[DATE
FIN]&gt;='HEURES DE PRÉSENCE'!A271),0),1),""))</f>
        <v/>
      </c>
    </row>
    <row r="272" spans="1:13" ht="16.2" x14ac:dyDescent="0.35">
      <c r="A272" s="42">
        <f t="shared" si="35"/>
        <v>43006</v>
      </c>
      <c r="B272" s="47"/>
      <c r="C272" s="47"/>
      <c r="D272" s="44">
        <f t="shared" si="31"/>
        <v>0</v>
      </c>
      <c r="E272" s="47"/>
      <c r="F272" s="47"/>
      <c r="G272" s="44">
        <f t="shared" si="32"/>
        <v>0</v>
      </c>
      <c r="H272" s="45"/>
      <c r="I272" s="40">
        <f t="shared" si="33"/>
        <v>0</v>
      </c>
      <c r="J272" s="13" t="str">
        <f>IFERROR(VLOOKUP(M272,EMPLOI!A:J,5),"")</f>
        <v/>
      </c>
      <c r="K272" s="13" t="str">
        <f t="shared" si="34"/>
        <v/>
      </c>
      <c r="L272" s="34" t="str">
        <f t="array" ref="L272">IF(WEEKDAY(A272)=6,SUMPRODUCT(IFERROR((_xlfn.ISOWEEKNUM($A$2:$A$367)=_xlfn.ISOWEEKNUM($A272))*($K$2:$K$367),0)),"")</f>
        <v/>
      </c>
      <c r="M272" s="34" t="str">
        <f t="array" ref="M272">IF(OR(WEEKDAY($A272,2)=7,WEEKDAY($A272,2)=6),"",IFERROR(INDEX(Tableau1[],MATCH(1,('HEURES DE PRÉSENCE'!A272&gt;=Tableau1[[DATE DEBUT ]])*(Tableau1[DATE
FIN]&gt;='HEURES DE PRÉSENCE'!A272),0),1),""))</f>
        <v/>
      </c>
    </row>
    <row r="273" spans="1:13" ht="16.2" x14ac:dyDescent="0.35">
      <c r="A273" s="42">
        <f t="shared" si="35"/>
        <v>43007</v>
      </c>
      <c r="B273" s="47"/>
      <c r="C273" s="47"/>
      <c r="D273" s="44">
        <f t="shared" si="31"/>
        <v>0</v>
      </c>
      <c r="E273" s="47"/>
      <c r="F273" s="47"/>
      <c r="G273" s="44">
        <f t="shared" si="32"/>
        <v>0</v>
      </c>
      <c r="H273" s="45"/>
      <c r="I273" s="40">
        <f t="shared" si="33"/>
        <v>0</v>
      </c>
      <c r="J273" s="13" t="str">
        <f>IFERROR(VLOOKUP(M273,EMPLOI!A:J,5),"")</f>
        <v/>
      </c>
      <c r="K273" s="13" t="str">
        <f t="shared" si="34"/>
        <v/>
      </c>
      <c r="L273" s="34">
        <f t="array" ref="L273">IF(WEEKDAY(A273)=6,SUMPRODUCT(IFERROR((_xlfn.ISOWEEKNUM($A$2:$A$367)=_xlfn.ISOWEEKNUM($A273))*($K$2:$K$367),0)),"")</f>
        <v>0</v>
      </c>
      <c r="M273" s="34" t="str">
        <f t="array" ref="M273">IF(OR(WEEKDAY($A273,2)=7,WEEKDAY($A273,2)=6),"",IFERROR(INDEX(Tableau1[],MATCH(1,('HEURES DE PRÉSENCE'!A273&gt;=Tableau1[[DATE DEBUT ]])*(Tableau1[DATE
FIN]&gt;='HEURES DE PRÉSENCE'!A273),0),1),""))</f>
        <v/>
      </c>
    </row>
    <row r="274" spans="1:13" ht="16.2" x14ac:dyDescent="0.35">
      <c r="A274" s="42">
        <f t="shared" si="35"/>
        <v>43008</v>
      </c>
      <c r="B274" s="47"/>
      <c r="C274" s="47"/>
      <c r="D274" s="44">
        <f t="shared" si="31"/>
        <v>0</v>
      </c>
      <c r="E274" s="47"/>
      <c r="F274" s="47"/>
      <c r="G274" s="44">
        <f t="shared" si="32"/>
        <v>0</v>
      </c>
      <c r="H274" s="45"/>
      <c r="I274" s="40">
        <f t="shared" si="33"/>
        <v>0</v>
      </c>
      <c r="J274" s="13" t="str">
        <f>IFERROR(VLOOKUP(M274,EMPLOI!A:J,5),"")</f>
        <v/>
      </c>
      <c r="K274" s="13" t="str">
        <f t="shared" si="34"/>
        <v/>
      </c>
      <c r="M274" s="34" t="str">
        <f t="array" ref="M274">IF(OR(WEEKDAY($A274,2)=7,WEEKDAY($A274,2)=6),"",IFERROR(INDEX(Tableau1[],MATCH(1,('HEURES DE PRÉSENCE'!A274&gt;=Tableau1[[DATE DEBUT ]])*(Tableau1[DATE
FIN]&gt;='HEURES DE PRÉSENCE'!A274),0),1),""))</f>
        <v/>
      </c>
    </row>
    <row r="275" spans="1:13" ht="16.2" x14ac:dyDescent="0.35">
      <c r="A275" s="42">
        <f t="shared" si="35"/>
        <v>43009</v>
      </c>
      <c r="B275" s="46"/>
      <c r="C275" s="46"/>
      <c r="D275" s="44">
        <f t="shared" si="31"/>
        <v>0</v>
      </c>
      <c r="E275" s="47"/>
      <c r="F275" s="47"/>
      <c r="G275" s="44">
        <f t="shared" si="32"/>
        <v>0</v>
      </c>
      <c r="H275" s="45"/>
      <c r="I275" s="40">
        <f t="shared" si="33"/>
        <v>0</v>
      </c>
      <c r="J275" s="13" t="str">
        <f>IFERROR(VLOOKUP(M275,EMPLOI!A:J,5),"")</f>
        <v/>
      </c>
      <c r="K275" s="13" t="str">
        <f t="shared" si="34"/>
        <v/>
      </c>
      <c r="M275" s="34" t="str">
        <f t="array" ref="M275">IF(OR(WEEKDAY($A275,2)=7,WEEKDAY($A275,2)=6),"",IFERROR(INDEX(Tableau1[],MATCH(1,('HEURES DE PRÉSENCE'!A275&gt;=Tableau1[[DATE DEBUT ]])*(Tableau1[DATE
FIN]&gt;='HEURES DE PRÉSENCE'!A275),0),1),""))</f>
        <v/>
      </c>
    </row>
    <row r="276" spans="1:13" ht="16.2" x14ac:dyDescent="0.35">
      <c r="A276" s="42">
        <f t="shared" si="35"/>
        <v>43010</v>
      </c>
      <c r="B276" s="46"/>
      <c r="C276" s="46"/>
      <c r="D276" s="44">
        <f t="shared" si="31"/>
        <v>0</v>
      </c>
      <c r="E276" s="47"/>
      <c r="F276" s="47"/>
      <c r="G276" s="44">
        <f t="shared" si="32"/>
        <v>0</v>
      </c>
      <c r="H276" s="45"/>
      <c r="I276" s="40">
        <f t="shared" si="33"/>
        <v>0</v>
      </c>
      <c r="J276" s="13" t="str">
        <f>IFERROR(VLOOKUP(M276,EMPLOI!A:J,5),"")</f>
        <v/>
      </c>
      <c r="K276" s="13" t="str">
        <f t="shared" si="34"/>
        <v/>
      </c>
      <c r="L276" s="34" t="str">
        <f t="array" ref="L276">IF(WEEKDAY(A276)=6,SUMPRODUCT(IFERROR((_xlfn.ISOWEEKNUM($A$2:$A$367)=_xlfn.ISOWEEKNUM($A276))*($K$2:$K$367),0)),"")</f>
        <v/>
      </c>
      <c r="M276" s="34" t="str">
        <f t="array" ref="M276">IF(OR(WEEKDAY($A276,2)=7,WEEKDAY($A276,2)=6),"",IFERROR(INDEX(Tableau1[],MATCH(1,('HEURES DE PRÉSENCE'!A276&gt;=Tableau1[[DATE DEBUT ]])*(Tableau1[DATE
FIN]&gt;='HEURES DE PRÉSENCE'!A276),0),1),""))</f>
        <v/>
      </c>
    </row>
    <row r="277" spans="1:13" ht="16.2" x14ac:dyDescent="0.35">
      <c r="A277" s="42">
        <f t="shared" si="35"/>
        <v>43011</v>
      </c>
      <c r="B277" s="46"/>
      <c r="C277" s="46"/>
      <c r="D277" s="44">
        <f t="shared" si="31"/>
        <v>0</v>
      </c>
      <c r="E277" s="47"/>
      <c r="F277" s="47"/>
      <c r="G277" s="44">
        <f t="shared" si="32"/>
        <v>0</v>
      </c>
      <c r="H277" s="45"/>
      <c r="I277" s="40">
        <f t="shared" si="33"/>
        <v>0</v>
      </c>
      <c r="J277" s="13" t="str">
        <f>IFERROR(VLOOKUP(M277,EMPLOI!A:J,5),"")</f>
        <v/>
      </c>
      <c r="K277" s="13" t="str">
        <f t="shared" si="34"/>
        <v/>
      </c>
      <c r="L277" s="34" t="str">
        <f t="array" ref="L277">IF(WEEKDAY(A277)=6,SUMPRODUCT(IFERROR((_xlfn.ISOWEEKNUM($A$2:$A$367)=_xlfn.ISOWEEKNUM($A277))*($K$2:$K$367),0)),"")</f>
        <v/>
      </c>
      <c r="M277" s="34" t="str">
        <f t="array" ref="M277">IF(OR(WEEKDAY($A277,2)=7,WEEKDAY($A277,2)=6),"",IFERROR(INDEX(Tableau1[],MATCH(1,('HEURES DE PRÉSENCE'!A277&gt;=Tableau1[[DATE DEBUT ]])*(Tableau1[DATE
FIN]&gt;='HEURES DE PRÉSENCE'!A277),0),1),""))</f>
        <v/>
      </c>
    </row>
    <row r="278" spans="1:13" ht="16.2" x14ac:dyDescent="0.35">
      <c r="A278" s="42">
        <f t="shared" si="35"/>
        <v>43012</v>
      </c>
      <c r="B278" s="46"/>
      <c r="C278" s="46"/>
      <c r="D278" s="44">
        <f t="shared" si="31"/>
        <v>0</v>
      </c>
      <c r="E278" s="47"/>
      <c r="F278" s="47"/>
      <c r="G278" s="44">
        <f t="shared" si="32"/>
        <v>0</v>
      </c>
      <c r="H278" s="45"/>
      <c r="I278" s="40">
        <f t="shared" si="33"/>
        <v>0</v>
      </c>
      <c r="J278" s="13" t="str">
        <f>IFERROR(VLOOKUP(M278,EMPLOI!A:J,5),"")</f>
        <v/>
      </c>
      <c r="K278" s="13" t="str">
        <f t="shared" si="34"/>
        <v/>
      </c>
      <c r="L278" s="34" t="str">
        <f t="array" ref="L278">IF(WEEKDAY(A278)=6,SUMPRODUCT(IFERROR((_xlfn.ISOWEEKNUM($A$2:$A$367)=_xlfn.ISOWEEKNUM($A278))*($K$2:$K$367),0)),"")</f>
        <v/>
      </c>
      <c r="M278" s="34" t="str">
        <f t="array" ref="M278">IF(OR(WEEKDAY($A278,2)=7,WEEKDAY($A278,2)=6),"",IFERROR(INDEX(Tableau1[],MATCH(1,('HEURES DE PRÉSENCE'!A278&gt;=Tableau1[[DATE DEBUT ]])*(Tableau1[DATE
FIN]&gt;='HEURES DE PRÉSENCE'!A278),0),1),""))</f>
        <v/>
      </c>
    </row>
    <row r="279" spans="1:13" ht="16.2" x14ac:dyDescent="0.35">
      <c r="A279" s="42">
        <f t="shared" si="35"/>
        <v>43013</v>
      </c>
      <c r="B279" s="47"/>
      <c r="C279" s="47"/>
      <c r="D279" s="44">
        <f t="shared" ref="D279:D310" si="36">IF(OR(C279="",B279=""),0,C279-B279)/1</f>
        <v>0</v>
      </c>
      <c r="E279" s="47"/>
      <c r="F279" s="47"/>
      <c r="G279" s="44">
        <f t="shared" si="32"/>
        <v>0</v>
      </c>
      <c r="H279" s="45"/>
      <c r="I279" s="40">
        <f t="shared" si="33"/>
        <v>0</v>
      </c>
      <c r="J279" s="13" t="str">
        <f>IFERROR(VLOOKUP(M279,EMPLOI!A:J,5),"")</f>
        <v/>
      </c>
      <c r="K279" s="13" t="str">
        <f t="shared" si="34"/>
        <v/>
      </c>
      <c r="L279" s="34" t="str">
        <f t="array" ref="L279">IF(WEEKDAY(A279)=6,SUMPRODUCT(IFERROR((_xlfn.ISOWEEKNUM($A$2:$A$367)=_xlfn.ISOWEEKNUM($A279))*($K$2:$K$367),0)),"")</f>
        <v/>
      </c>
      <c r="M279" s="34" t="str">
        <f t="array" ref="M279">IF(OR(WEEKDAY($A279,2)=7,WEEKDAY($A279,2)=6),"",IFERROR(INDEX(Tableau1[],MATCH(1,('HEURES DE PRÉSENCE'!A279&gt;=Tableau1[[DATE DEBUT ]])*(Tableau1[DATE
FIN]&gt;='HEURES DE PRÉSENCE'!A279),0),1),""))</f>
        <v/>
      </c>
    </row>
    <row r="280" spans="1:13" ht="16.2" x14ac:dyDescent="0.35">
      <c r="A280" s="42">
        <f t="shared" si="35"/>
        <v>43014</v>
      </c>
      <c r="B280" s="47"/>
      <c r="C280" s="47"/>
      <c r="D280" s="44">
        <f t="shared" si="36"/>
        <v>0</v>
      </c>
      <c r="E280" s="47"/>
      <c r="F280" s="47"/>
      <c r="G280" s="44">
        <f t="shared" si="32"/>
        <v>0</v>
      </c>
      <c r="H280" s="45"/>
      <c r="I280" s="40">
        <f t="shared" si="33"/>
        <v>0</v>
      </c>
      <c r="J280" s="13" t="str">
        <f>IFERROR(VLOOKUP(M280,EMPLOI!A:J,5),"")</f>
        <v/>
      </c>
      <c r="K280" s="13" t="str">
        <f t="shared" si="34"/>
        <v/>
      </c>
      <c r="L280" s="34">
        <f t="array" ref="L280">IF(WEEKDAY(A280)=6,SUMPRODUCT(IFERROR((_xlfn.ISOWEEKNUM($A$2:$A$367)=_xlfn.ISOWEEKNUM($A280))*($K$2:$K$367),0)),"")</f>
        <v>0</v>
      </c>
      <c r="M280" s="34" t="str">
        <f t="array" ref="M280">IF(OR(WEEKDAY($A280,2)=7,WEEKDAY($A280,2)=6),"",IFERROR(INDEX(Tableau1[],MATCH(1,('HEURES DE PRÉSENCE'!A280&gt;=Tableau1[[DATE DEBUT ]])*(Tableau1[DATE
FIN]&gt;='HEURES DE PRÉSENCE'!A280),0),1),""))</f>
        <v/>
      </c>
    </row>
    <row r="281" spans="1:13" ht="16.2" x14ac:dyDescent="0.35">
      <c r="A281" s="42">
        <f t="shared" si="35"/>
        <v>43015</v>
      </c>
      <c r="B281" s="47"/>
      <c r="C281" s="47"/>
      <c r="D281" s="44">
        <f t="shared" si="36"/>
        <v>0</v>
      </c>
      <c r="E281" s="47"/>
      <c r="F281" s="47"/>
      <c r="G281" s="44">
        <f t="shared" si="32"/>
        <v>0</v>
      </c>
      <c r="H281" s="45"/>
      <c r="I281" s="40">
        <f t="shared" si="33"/>
        <v>0</v>
      </c>
      <c r="J281" s="13" t="str">
        <f>IFERROR(VLOOKUP(M281,EMPLOI!A:J,5),"")</f>
        <v/>
      </c>
      <c r="K281" s="13" t="str">
        <f t="shared" si="34"/>
        <v/>
      </c>
      <c r="M281" s="34" t="str">
        <f t="array" ref="M281">IF(OR(WEEKDAY($A281,2)=7,WEEKDAY($A281,2)=6),"",IFERROR(INDEX(Tableau1[],MATCH(1,('HEURES DE PRÉSENCE'!A281&gt;=Tableau1[[DATE DEBUT ]])*(Tableau1[DATE
FIN]&gt;='HEURES DE PRÉSENCE'!A281),0),1),""))</f>
        <v/>
      </c>
    </row>
    <row r="282" spans="1:13" ht="16.2" x14ac:dyDescent="0.35">
      <c r="A282" s="42">
        <f t="shared" si="35"/>
        <v>43016</v>
      </c>
      <c r="B282" s="47"/>
      <c r="C282" s="47"/>
      <c r="D282" s="44">
        <f t="shared" si="36"/>
        <v>0</v>
      </c>
      <c r="E282" s="47"/>
      <c r="F282" s="47"/>
      <c r="G282" s="44">
        <f t="shared" si="32"/>
        <v>0</v>
      </c>
      <c r="H282" s="45"/>
      <c r="I282" s="40">
        <f t="shared" si="33"/>
        <v>0</v>
      </c>
      <c r="J282" s="13" t="str">
        <f>IFERROR(VLOOKUP(M282,EMPLOI!A:J,5),"")</f>
        <v/>
      </c>
      <c r="K282" s="13" t="str">
        <f t="shared" si="34"/>
        <v/>
      </c>
      <c r="M282" s="34" t="str">
        <f t="array" ref="M282">IF(OR(WEEKDAY($A282,2)=7,WEEKDAY($A282,2)=6),"",IFERROR(INDEX(Tableau1[],MATCH(1,('HEURES DE PRÉSENCE'!A282&gt;=Tableau1[[DATE DEBUT ]])*(Tableau1[DATE
FIN]&gt;='HEURES DE PRÉSENCE'!A282),0),1),""))</f>
        <v/>
      </c>
    </row>
    <row r="283" spans="1:13" ht="16.2" x14ac:dyDescent="0.35">
      <c r="A283" s="42">
        <f t="shared" si="35"/>
        <v>43017</v>
      </c>
      <c r="B283" s="47"/>
      <c r="C283" s="47"/>
      <c r="D283" s="44">
        <f t="shared" si="36"/>
        <v>0</v>
      </c>
      <c r="E283" s="47"/>
      <c r="F283" s="47"/>
      <c r="G283" s="44">
        <f t="shared" si="32"/>
        <v>0</v>
      </c>
      <c r="H283" s="45"/>
      <c r="I283" s="40">
        <f t="shared" si="33"/>
        <v>0</v>
      </c>
      <c r="J283" s="13" t="str">
        <f>IFERROR(VLOOKUP(M283,EMPLOI!A:J,5),"")</f>
        <v/>
      </c>
      <c r="K283" s="13" t="str">
        <f t="shared" si="34"/>
        <v/>
      </c>
      <c r="L283" s="34" t="str">
        <f t="array" ref="L283">IF(WEEKDAY(A283)=6,SUMPRODUCT(IFERROR((_xlfn.ISOWEEKNUM($A$2:$A$367)=_xlfn.ISOWEEKNUM($A283))*($K$2:$K$367),0)),"")</f>
        <v/>
      </c>
      <c r="M283" s="34" t="str">
        <f t="array" ref="M283">IF(OR(WEEKDAY($A283,2)=7,WEEKDAY($A283,2)=6),"",IFERROR(INDEX(Tableau1[],MATCH(1,('HEURES DE PRÉSENCE'!A283&gt;=Tableau1[[DATE DEBUT ]])*(Tableau1[DATE
FIN]&gt;='HEURES DE PRÉSENCE'!A283),0),1),""))</f>
        <v/>
      </c>
    </row>
    <row r="284" spans="1:13" ht="16.2" x14ac:dyDescent="0.35">
      <c r="A284" s="42">
        <f t="shared" si="35"/>
        <v>43018</v>
      </c>
      <c r="B284" s="47"/>
      <c r="C284" s="47"/>
      <c r="D284" s="44">
        <f t="shared" si="36"/>
        <v>0</v>
      </c>
      <c r="E284" s="47"/>
      <c r="F284" s="47"/>
      <c r="G284" s="44">
        <f t="shared" si="32"/>
        <v>0</v>
      </c>
      <c r="H284" s="45"/>
      <c r="I284" s="40">
        <f t="shared" si="33"/>
        <v>0</v>
      </c>
      <c r="J284" s="13" t="str">
        <f>IFERROR(VLOOKUP(M284,EMPLOI!A:J,5),"")</f>
        <v/>
      </c>
      <c r="K284" s="13" t="str">
        <f t="shared" si="34"/>
        <v/>
      </c>
      <c r="L284" s="34" t="str">
        <f t="array" ref="L284">IF(WEEKDAY(A284)=6,SUMPRODUCT(IFERROR((_xlfn.ISOWEEKNUM($A$2:$A$367)=_xlfn.ISOWEEKNUM($A284))*($K$2:$K$367),0)),"")</f>
        <v/>
      </c>
      <c r="M284" s="34" t="str">
        <f t="array" ref="M284">IF(OR(WEEKDAY($A284,2)=7,WEEKDAY($A284,2)=6),"",IFERROR(INDEX(Tableau1[],MATCH(1,('HEURES DE PRÉSENCE'!A284&gt;=Tableau1[[DATE DEBUT ]])*(Tableau1[DATE
FIN]&gt;='HEURES DE PRÉSENCE'!A284),0),1),""))</f>
        <v/>
      </c>
    </row>
    <row r="285" spans="1:13" ht="16.2" x14ac:dyDescent="0.35">
      <c r="A285" s="42">
        <f t="shared" si="35"/>
        <v>43019</v>
      </c>
      <c r="B285" s="47"/>
      <c r="C285" s="47"/>
      <c r="D285" s="44">
        <f t="shared" si="36"/>
        <v>0</v>
      </c>
      <c r="E285" s="47"/>
      <c r="F285" s="47"/>
      <c r="G285" s="44">
        <f t="shared" si="32"/>
        <v>0</v>
      </c>
      <c r="H285" s="45"/>
      <c r="I285" s="40">
        <f t="shared" si="33"/>
        <v>0</v>
      </c>
      <c r="J285" s="13" t="str">
        <f>IFERROR(VLOOKUP(M285,EMPLOI!A:J,5),"")</f>
        <v/>
      </c>
      <c r="K285" s="13" t="str">
        <f t="shared" si="34"/>
        <v/>
      </c>
      <c r="L285" s="34" t="str">
        <f t="array" ref="L285">IF(WEEKDAY(A285)=6,SUMPRODUCT(IFERROR((_xlfn.ISOWEEKNUM($A$2:$A$367)=_xlfn.ISOWEEKNUM($A285))*($K$2:$K$367),0)),"")</f>
        <v/>
      </c>
      <c r="M285" s="34" t="str">
        <f t="array" ref="M285">IF(OR(WEEKDAY($A285,2)=7,WEEKDAY($A285,2)=6),"",IFERROR(INDEX(Tableau1[],MATCH(1,('HEURES DE PRÉSENCE'!A285&gt;=Tableau1[[DATE DEBUT ]])*(Tableau1[DATE
FIN]&gt;='HEURES DE PRÉSENCE'!A285),0),1),""))</f>
        <v/>
      </c>
    </row>
    <row r="286" spans="1:13" ht="16.2" x14ac:dyDescent="0.35">
      <c r="A286" s="42">
        <f t="shared" si="35"/>
        <v>43020</v>
      </c>
      <c r="B286" s="47"/>
      <c r="C286" s="47"/>
      <c r="D286" s="44">
        <f t="shared" si="36"/>
        <v>0</v>
      </c>
      <c r="E286" s="47"/>
      <c r="F286" s="47"/>
      <c r="G286" s="44">
        <f t="shared" si="32"/>
        <v>0</v>
      </c>
      <c r="H286" s="45"/>
      <c r="I286" s="40">
        <f t="shared" si="33"/>
        <v>0</v>
      </c>
      <c r="J286" s="13" t="str">
        <f>IFERROR(VLOOKUP(M286,EMPLOI!A:J,5),"")</f>
        <v/>
      </c>
      <c r="K286" s="13" t="str">
        <f t="shared" si="34"/>
        <v/>
      </c>
      <c r="L286" s="34" t="str">
        <f t="array" ref="L286">IF(WEEKDAY(A286)=6,SUMPRODUCT(IFERROR((_xlfn.ISOWEEKNUM($A$2:$A$367)=_xlfn.ISOWEEKNUM($A286))*($K$2:$K$367),0)),"")</f>
        <v/>
      </c>
      <c r="M286" s="34" t="str">
        <f t="array" ref="M286">IF(OR(WEEKDAY($A286,2)=7,WEEKDAY($A286,2)=6),"",IFERROR(INDEX(Tableau1[],MATCH(1,('HEURES DE PRÉSENCE'!A286&gt;=Tableau1[[DATE DEBUT ]])*(Tableau1[DATE
FIN]&gt;='HEURES DE PRÉSENCE'!A286),0),1),""))</f>
        <v/>
      </c>
    </row>
    <row r="287" spans="1:13" ht="16.2" x14ac:dyDescent="0.35">
      <c r="A287" s="42">
        <f t="shared" si="35"/>
        <v>43021</v>
      </c>
      <c r="B287" s="47"/>
      <c r="C287" s="47"/>
      <c r="D287" s="44">
        <f t="shared" si="36"/>
        <v>0</v>
      </c>
      <c r="E287" s="47"/>
      <c r="F287" s="47"/>
      <c r="G287" s="44">
        <f t="shared" si="32"/>
        <v>0</v>
      </c>
      <c r="H287" s="45"/>
      <c r="I287" s="40">
        <f t="shared" si="33"/>
        <v>0</v>
      </c>
      <c r="J287" s="13" t="str">
        <f>IFERROR(VLOOKUP(M287,EMPLOI!A:J,5),"")</f>
        <v/>
      </c>
      <c r="K287" s="13" t="str">
        <f t="shared" si="34"/>
        <v/>
      </c>
      <c r="L287" s="34">
        <f t="array" ref="L287">IF(WEEKDAY(A287)=6,SUMPRODUCT(IFERROR((_xlfn.ISOWEEKNUM($A$2:$A$367)=_xlfn.ISOWEEKNUM($A287))*($K$2:$K$367),0)),"")</f>
        <v>0</v>
      </c>
      <c r="M287" s="34" t="str">
        <f t="array" ref="M287">IF(OR(WEEKDAY($A287,2)=7,WEEKDAY($A287,2)=6),"",IFERROR(INDEX(Tableau1[],MATCH(1,('HEURES DE PRÉSENCE'!A287&gt;=Tableau1[[DATE DEBUT ]])*(Tableau1[DATE
FIN]&gt;='HEURES DE PRÉSENCE'!A287),0),1),""))</f>
        <v/>
      </c>
    </row>
    <row r="288" spans="1:13" ht="16.2" x14ac:dyDescent="0.35">
      <c r="A288" s="42">
        <f t="shared" si="35"/>
        <v>43022</v>
      </c>
      <c r="B288" s="47"/>
      <c r="C288" s="47"/>
      <c r="D288" s="44">
        <f t="shared" si="36"/>
        <v>0</v>
      </c>
      <c r="E288" s="47"/>
      <c r="F288" s="47"/>
      <c r="G288" s="44">
        <f t="shared" si="32"/>
        <v>0</v>
      </c>
      <c r="H288" s="45"/>
      <c r="I288" s="40">
        <f t="shared" si="33"/>
        <v>0</v>
      </c>
      <c r="J288" s="13" t="str">
        <f>IFERROR(VLOOKUP(M288,EMPLOI!A:J,5),"")</f>
        <v/>
      </c>
      <c r="K288" s="13" t="str">
        <f t="shared" si="34"/>
        <v/>
      </c>
      <c r="M288" s="34" t="str">
        <f t="array" ref="M288">IF(OR(WEEKDAY($A288,2)=7,WEEKDAY($A288,2)=6),"",IFERROR(INDEX(Tableau1[],MATCH(1,('HEURES DE PRÉSENCE'!A288&gt;=Tableau1[[DATE DEBUT ]])*(Tableau1[DATE
FIN]&gt;='HEURES DE PRÉSENCE'!A288),0),1),""))</f>
        <v/>
      </c>
    </row>
    <row r="289" spans="1:13" ht="16.2" x14ac:dyDescent="0.35">
      <c r="A289" s="42">
        <f t="shared" si="35"/>
        <v>43023</v>
      </c>
      <c r="B289" s="47"/>
      <c r="C289" s="47"/>
      <c r="D289" s="44">
        <f t="shared" si="36"/>
        <v>0</v>
      </c>
      <c r="E289" s="47"/>
      <c r="F289" s="47"/>
      <c r="G289" s="44">
        <f t="shared" si="32"/>
        <v>0</v>
      </c>
      <c r="H289" s="45"/>
      <c r="I289" s="40">
        <f t="shared" si="33"/>
        <v>0</v>
      </c>
      <c r="J289" s="13" t="str">
        <f>IFERROR(VLOOKUP(M289,EMPLOI!A:J,5),"")</f>
        <v/>
      </c>
      <c r="K289" s="13" t="str">
        <f t="shared" si="34"/>
        <v/>
      </c>
      <c r="M289" s="34" t="str">
        <f t="array" ref="M289">IF(OR(WEEKDAY($A289,2)=7,WEEKDAY($A289,2)=6),"",IFERROR(INDEX(Tableau1[],MATCH(1,('HEURES DE PRÉSENCE'!A289&gt;=Tableau1[[DATE DEBUT ]])*(Tableau1[DATE
FIN]&gt;='HEURES DE PRÉSENCE'!A289),0),1),""))</f>
        <v/>
      </c>
    </row>
    <row r="290" spans="1:13" ht="16.2" x14ac:dyDescent="0.35">
      <c r="A290" s="42">
        <f t="shared" si="35"/>
        <v>43024</v>
      </c>
      <c r="B290" s="47"/>
      <c r="C290" s="47"/>
      <c r="D290" s="44">
        <f t="shared" si="36"/>
        <v>0</v>
      </c>
      <c r="E290" s="47"/>
      <c r="F290" s="47"/>
      <c r="G290" s="44">
        <f t="shared" si="32"/>
        <v>0</v>
      </c>
      <c r="H290" s="45"/>
      <c r="I290" s="40">
        <f t="shared" si="33"/>
        <v>0</v>
      </c>
      <c r="J290" s="13" t="str">
        <f>IFERROR(VLOOKUP(M290,EMPLOI!A:J,5),"")</f>
        <v/>
      </c>
      <c r="K290" s="13" t="str">
        <f t="shared" si="34"/>
        <v/>
      </c>
      <c r="L290" s="34" t="str">
        <f t="array" ref="L290">IF(WEEKDAY(A290)=6,SUMPRODUCT(IFERROR((_xlfn.ISOWEEKNUM($A$2:$A$367)=_xlfn.ISOWEEKNUM($A290))*($K$2:$K$367),0)),"")</f>
        <v/>
      </c>
      <c r="M290" s="34" t="str">
        <f t="array" ref="M290">IF(OR(WEEKDAY($A290,2)=7,WEEKDAY($A290,2)=6),"",IFERROR(INDEX(Tableau1[],MATCH(1,('HEURES DE PRÉSENCE'!A290&gt;=Tableau1[[DATE DEBUT ]])*(Tableau1[DATE
FIN]&gt;='HEURES DE PRÉSENCE'!A290),0),1),""))</f>
        <v/>
      </c>
    </row>
    <row r="291" spans="1:13" ht="16.2" x14ac:dyDescent="0.35">
      <c r="A291" s="42">
        <f t="shared" si="35"/>
        <v>43025</v>
      </c>
      <c r="B291" s="47"/>
      <c r="C291" s="47"/>
      <c r="D291" s="44">
        <f t="shared" si="36"/>
        <v>0</v>
      </c>
      <c r="E291" s="47"/>
      <c r="F291" s="47"/>
      <c r="G291" s="44">
        <f t="shared" si="32"/>
        <v>0</v>
      </c>
      <c r="H291" s="45"/>
      <c r="I291" s="40">
        <f t="shared" si="33"/>
        <v>0</v>
      </c>
      <c r="J291" s="13" t="str">
        <f>IFERROR(VLOOKUP(M291,EMPLOI!A:J,5),"")</f>
        <v/>
      </c>
      <c r="K291" s="13" t="str">
        <f t="shared" si="34"/>
        <v/>
      </c>
      <c r="L291" s="34" t="str">
        <f t="array" ref="L291">IF(WEEKDAY(A291)=6,SUMPRODUCT(IFERROR((_xlfn.ISOWEEKNUM($A$2:$A$367)=_xlfn.ISOWEEKNUM($A291))*($K$2:$K$367),0)),"")</f>
        <v/>
      </c>
      <c r="M291" s="34" t="str">
        <f t="array" ref="M291">IF(OR(WEEKDAY($A291,2)=7,WEEKDAY($A291,2)=6),"",IFERROR(INDEX(Tableau1[],MATCH(1,('HEURES DE PRÉSENCE'!A291&gt;=Tableau1[[DATE DEBUT ]])*(Tableau1[DATE
FIN]&gt;='HEURES DE PRÉSENCE'!A291),0),1),""))</f>
        <v/>
      </c>
    </row>
    <row r="292" spans="1:13" ht="16.2" x14ac:dyDescent="0.35">
      <c r="A292" s="42">
        <f t="shared" si="35"/>
        <v>43026</v>
      </c>
      <c r="B292" s="47"/>
      <c r="C292" s="47"/>
      <c r="D292" s="44">
        <f t="shared" si="36"/>
        <v>0</v>
      </c>
      <c r="E292" s="47"/>
      <c r="F292" s="47"/>
      <c r="G292" s="44">
        <f t="shared" si="32"/>
        <v>0</v>
      </c>
      <c r="H292" s="45"/>
      <c r="I292" s="40">
        <f t="shared" si="33"/>
        <v>0</v>
      </c>
      <c r="J292" s="13" t="str">
        <f>IFERROR(VLOOKUP(M292,EMPLOI!A:J,5),"")</f>
        <v/>
      </c>
      <c r="K292" s="13" t="str">
        <f t="shared" si="34"/>
        <v/>
      </c>
      <c r="L292" s="34" t="str">
        <f t="array" ref="L292">IF(WEEKDAY(A292)=6,SUMPRODUCT(IFERROR((_xlfn.ISOWEEKNUM($A$2:$A$367)=_xlfn.ISOWEEKNUM($A292))*($K$2:$K$367),0)),"")</f>
        <v/>
      </c>
      <c r="M292" s="34" t="str">
        <f t="array" ref="M292">IF(OR(WEEKDAY($A292,2)=7,WEEKDAY($A292,2)=6),"",IFERROR(INDEX(Tableau1[],MATCH(1,('HEURES DE PRÉSENCE'!A292&gt;=Tableau1[[DATE DEBUT ]])*(Tableau1[DATE
FIN]&gt;='HEURES DE PRÉSENCE'!A292),0),1),""))</f>
        <v/>
      </c>
    </row>
    <row r="293" spans="1:13" ht="16.2" x14ac:dyDescent="0.35">
      <c r="A293" s="42">
        <f t="shared" si="35"/>
        <v>43027</v>
      </c>
      <c r="B293" s="47"/>
      <c r="C293" s="47"/>
      <c r="D293" s="44">
        <f t="shared" si="36"/>
        <v>0</v>
      </c>
      <c r="E293" s="47"/>
      <c r="F293" s="47"/>
      <c r="G293" s="44">
        <f t="shared" si="32"/>
        <v>0</v>
      </c>
      <c r="H293" s="45"/>
      <c r="I293" s="40">
        <f t="shared" si="33"/>
        <v>0</v>
      </c>
      <c r="J293" s="13" t="str">
        <f>IFERROR(VLOOKUP(M293,EMPLOI!A:J,5),"")</f>
        <v/>
      </c>
      <c r="K293" s="13" t="str">
        <f t="shared" si="34"/>
        <v/>
      </c>
      <c r="L293" s="34" t="str">
        <f t="array" ref="L293">IF(WEEKDAY(A293)=6,SUMPRODUCT(IFERROR((_xlfn.ISOWEEKNUM($A$2:$A$367)=_xlfn.ISOWEEKNUM($A293))*($K$2:$K$367),0)),"")</f>
        <v/>
      </c>
      <c r="M293" s="34" t="str">
        <f t="array" ref="M293">IF(OR(WEEKDAY($A293,2)=7,WEEKDAY($A293,2)=6),"",IFERROR(INDEX(Tableau1[],MATCH(1,('HEURES DE PRÉSENCE'!A293&gt;=Tableau1[[DATE DEBUT ]])*(Tableau1[DATE
FIN]&gt;='HEURES DE PRÉSENCE'!A293),0),1),""))</f>
        <v/>
      </c>
    </row>
    <row r="294" spans="1:13" ht="16.2" x14ac:dyDescent="0.35">
      <c r="A294" s="42">
        <f t="shared" si="35"/>
        <v>43028</v>
      </c>
      <c r="B294" s="47"/>
      <c r="C294" s="47"/>
      <c r="D294" s="44">
        <f t="shared" si="36"/>
        <v>0</v>
      </c>
      <c r="E294" s="47"/>
      <c r="F294" s="47"/>
      <c r="G294" s="44">
        <f t="shared" si="32"/>
        <v>0</v>
      </c>
      <c r="H294" s="45"/>
      <c r="I294" s="40">
        <f t="shared" si="33"/>
        <v>0</v>
      </c>
      <c r="J294" s="13" t="str">
        <f>IFERROR(VLOOKUP(M294,EMPLOI!A:J,5),"")</f>
        <v/>
      </c>
      <c r="K294" s="13" t="str">
        <f t="shared" si="34"/>
        <v/>
      </c>
      <c r="L294" s="34">
        <f t="array" ref="L294">IF(WEEKDAY(A294)=6,SUMPRODUCT(IFERROR((_xlfn.ISOWEEKNUM($A$2:$A$367)=_xlfn.ISOWEEKNUM($A294))*($K$2:$K$367),0)),"")</f>
        <v>0</v>
      </c>
      <c r="M294" s="34" t="str">
        <f t="array" ref="M294">IF(OR(WEEKDAY($A294,2)=7,WEEKDAY($A294,2)=6),"",IFERROR(INDEX(Tableau1[],MATCH(1,('HEURES DE PRÉSENCE'!A294&gt;=Tableau1[[DATE DEBUT ]])*(Tableau1[DATE
FIN]&gt;='HEURES DE PRÉSENCE'!A294),0),1),""))</f>
        <v/>
      </c>
    </row>
    <row r="295" spans="1:13" ht="16.2" x14ac:dyDescent="0.35">
      <c r="A295" s="42">
        <f t="shared" si="35"/>
        <v>43029</v>
      </c>
      <c r="B295" s="47"/>
      <c r="C295" s="47"/>
      <c r="D295" s="44">
        <f t="shared" si="36"/>
        <v>0</v>
      </c>
      <c r="E295" s="47"/>
      <c r="F295" s="47"/>
      <c r="G295" s="44">
        <f t="shared" si="32"/>
        <v>0</v>
      </c>
      <c r="H295" s="45"/>
      <c r="I295" s="40">
        <f t="shared" si="33"/>
        <v>0</v>
      </c>
      <c r="J295" s="13" t="str">
        <f>IFERROR(VLOOKUP(M295,EMPLOI!A:J,5),"")</f>
        <v/>
      </c>
      <c r="K295" s="13" t="str">
        <f t="shared" si="34"/>
        <v/>
      </c>
      <c r="M295" s="34" t="str">
        <f t="array" ref="M295">IF(OR(WEEKDAY($A295,2)=7,WEEKDAY($A295,2)=6),"",IFERROR(INDEX(Tableau1[],MATCH(1,('HEURES DE PRÉSENCE'!A295&gt;=Tableau1[[DATE DEBUT ]])*(Tableau1[DATE
FIN]&gt;='HEURES DE PRÉSENCE'!A295),0),1),""))</f>
        <v/>
      </c>
    </row>
    <row r="296" spans="1:13" ht="16.2" x14ac:dyDescent="0.35">
      <c r="A296" s="42">
        <f t="shared" si="35"/>
        <v>43030</v>
      </c>
      <c r="B296" s="47"/>
      <c r="C296" s="47"/>
      <c r="D296" s="44">
        <f t="shared" si="36"/>
        <v>0</v>
      </c>
      <c r="E296" s="47"/>
      <c r="F296" s="47"/>
      <c r="G296" s="44">
        <f t="shared" si="32"/>
        <v>0</v>
      </c>
      <c r="H296" s="45"/>
      <c r="I296" s="40">
        <f t="shared" si="33"/>
        <v>0</v>
      </c>
      <c r="J296" s="13" t="str">
        <f>IFERROR(VLOOKUP(M296,EMPLOI!A:J,5),"")</f>
        <v/>
      </c>
      <c r="K296" s="13" t="str">
        <f t="shared" si="34"/>
        <v/>
      </c>
      <c r="M296" s="34" t="str">
        <f t="array" ref="M296">IF(OR(WEEKDAY($A296,2)=7,WEEKDAY($A296,2)=6),"",IFERROR(INDEX(Tableau1[],MATCH(1,('HEURES DE PRÉSENCE'!A296&gt;=Tableau1[[DATE DEBUT ]])*(Tableau1[DATE
FIN]&gt;='HEURES DE PRÉSENCE'!A296),0),1),""))</f>
        <v/>
      </c>
    </row>
    <row r="297" spans="1:13" ht="16.2" x14ac:dyDescent="0.35">
      <c r="A297" s="42">
        <f t="shared" si="35"/>
        <v>43031</v>
      </c>
      <c r="B297" s="47"/>
      <c r="C297" s="47"/>
      <c r="D297" s="44">
        <f t="shared" si="36"/>
        <v>0</v>
      </c>
      <c r="E297" s="47"/>
      <c r="F297" s="47"/>
      <c r="G297" s="44">
        <f t="shared" si="32"/>
        <v>0</v>
      </c>
      <c r="H297" s="45"/>
      <c r="I297" s="40">
        <f t="shared" si="33"/>
        <v>0</v>
      </c>
      <c r="J297" s="13" t="str">
        <f>IFERROR(VLOOKUP(M297,EMPLOI!A:J,5),"")</f>
        <v/>
      </c>
      <c r="K297" s="13" t="str">
        <f t="shared" si="34"/>
        <v/>
      </c>
      <c r="L297" s="34" t="str">
        <f t="array" ref="L297">IF(WEEKDAY(A297)=6,SUMPRODUCT(IFERROR((_xlfn.ISOWEEKNUM($A$2:$A$367)=_xlfn.ISOWEEKNUM($A297))*($K$2:$K$367),0)),"")</f>
        <v/>
      </c>
      <c r="M297" s="34" t="str">
        <f t="array" ref="M297">IF(OR(WEEKDAY($A297,2)=7,WEEKDAY($A297,2)=6),"",IFERROR(INDEX(Tableau1[],MATCH(1,('HEURES DE PRÉSENCE'!A297&gt;=Tableau1[[DATE DEBUT ]])*(Tableau1[DATE
FIN]&gt;='HEURES DE PRÉSENCE'!A297),0),1),""))</f>
        <v/>
      </c>
    </row>
    <row r="298" spans="1:13" ht="16.2" x14ac:dyDescent="0.35">
      <c r="A298" s="42">
        <f t="shared" si="35"/>
        <v>43032</v>
      </c>
      <c r="B298" s="47"/>
      <c r="C298" s="47"/>
      <c r="D298" s="44">
        <f t="shared" si="36"/>
        <v>0</v>
      </c>
      <c r="E298" s="47"/>
      <c r="F298" s="47"/>
      <c r="G298" s="44">
        <f t="shared" si="32"/>
        <v>0</v>
      </c>
      <c r="H298" s="45"/>
      <c r="I298" s="40">
        <f t="shared" si="33"/>
        <v>0</v>
      </c>
      <c r="J298" s="13" t="str">
        <f>IFERROR(VLOOKUP(M298,EMPLOI!A:J,5),"")</f>
        <v/>
      </c>
      <c r="K298" s="13" t="str">
        <f t="shared" si="34"/>
        <v/>
      </c>
      <c r="L298" s="34" t="str">
        <f t="array" ref="L298">IF(WEEKDAY(A298)=6,SUMPRODUCT(IFERROR((_xlfn.ISOWEEKNUM($A$2:$A$367)=_xlfn.ISOWEEKNUM($A298))*($K$2:$K$367),0)),"")</f>
        <v/>
      </c>
      <c r="M298" s="34" t="str">
        <f t="array" ref="M298">IF(OR(WEEKDAY($A298,2)=7,WEEKDAY($A298,2)=6),"",IFERROR(INDEX(Tableau1[],MATCH(1,('HEURES DE PRÉSENCE'!A298&gt;=Tableau1[[DATE DEBUT ]])*(Tableau1[DATE
FIN]&gt;='HEURES DE PRÉSENCE'!A298),0),1),""))</f>
        <v/>
      </c>
    </row>
    <row r="299" spans="1:13" ht="16.2" x14ac:dyDescent="0.35">
      <c r="A299" s="42">
        <f t="shared" si="35"/>
        <v>43033</v>
      </c>
      <c r="B299" s="47"/>
      <c r="C299" s="47"/>
      <c r="D299" s="44">
        <f t="shared" si="36"/>
        <v>0</v>
      </c>
      <c r="E299" s="47"/>
      <c r="F299" s="47"/>
      <c r="G299" s="44">
        <f t="shared" si="32"/>
        <v>0</v>
      </c>
      <c r="H299" s="45"/>
      <c r="I299" s="40">
        <f t="shared" si="33"/>
        <v>0</v>
      </c>
      <c r="J299" s="13" t="str">
        <f>IFERROR(VLOOKUP(M299,EMPLOI!A:J,5),"")</f>
        <v/>
      </c>
      <c r="K299" s="13" t="str">
        <f t="shared" si="34"/>
        <v/>
      </c>
      <c r="L299" s="34" t="str">
        <f t="array" ref="L299">IF(WEEKDAY(A299)=6,SUMPRODUCT(IFERROR((_xlfn.ISOWEEKNUM($A$2:$A$367)=_xlfn.ISOWEEKNUM($A299))*($K$2:$K$367),0)),"")</f>
        <v/>
      </c>
      <c r="M299" s="34" t="str">
        <f t="array" ref="M299">IF(OR(WEEKDAY($A299,2)=7,WEEKDAY($A299,2)=6),"",IFERROR(INDEX(Tableau1[],MATCH(1,('HEURES DE PRÉSENCE'!A299&gt;=Tableau1[[DATE DEBUT ]])*(Tableau1[DATE
FIN]&gt;='HEURES DE PRÉSENCE'!A299),0),1),""))</f>
        <v/>
      </c>
    </row>
    <row r="300" spans="1:13" ht="16.2" x14ac:dyDescent="0.35">
      <c r="A300" s="42">
        <f t="shared" si="35"/>
        <v>43034</v>
      </c>
      <c r="B300" s="47"/>
      <c r="C300" s="47"/>
      <c r="D300" s="44">
        <f t="shared" si="36"/>
        <v>0</v>
      </c>
      <c r="E300" s="47"/>
      <c r="F300" s="47"/>
      <c r="G300" s="44">
        <f t="shared" si="32"/>
        <v>0</v>
      </c>
      <c r="H300" s="45"/>
      <c r="I300" s="40">
        <f t="shared" si="33"/>
        <v>0</v>
      </c>
      <c r="J300" s="13" t="str">
        <f>IFERROR(VLOOKUP(M300,EMPLOI!A:J,5),"")</f>
        <v/>
      </c>
      <c r="K300" s="13" t="str">
        <f t="shared" si="34"/>
        <v/>
      </c>
      <c r="L300" s="34" t="str">
        <f t="array" ref="L300">IF(WEEKDAY(A300)=6,SUMPRODUCT(IFERROR((_xlfn.ISOWEEKNUM($A$2:$A$367)=_xlfn.ISOWEEKNUM($A300))*($K$2:$K$367),0)),"")</f>
        <v/>
      </c>
      <c r="M300" s="34" t="str">
        <f t="array" ref="M300">IF(OR(WEEKDAY($A300,2)=7,WEEKDAY($A300,2)=6),"",IFERROR(INDEX(Tableau1[],MATCH(1,('HEURES DE PRÉSENCE'!A300&gt;=Tableau1[[DATE DEBUT ]])*(Tableau1[DATE
FIN]&gt;='HEURES DE PRÉSENCE'!A300),0),1),""))</f>
        <v/>
      </c>
    </row>
    <row r="301" spans="1:13" ht="16.2" x14ac:dyDescent="0.35">
      <c r="A301" s="42">
        <f t="shared" si="35"/>
        <v>43035</v>
      </c>
      <c r="B301" s="47"/>
      <c r="C301" s="47"/>
      <c r="D301" s="44">
        <f t="shared" si="36"/>
        <v>0</v>
      </c>
      <c r="E301" s="47"/>
      <c r="F301" s="47"/>
      <c r="G301" s="44">
        <f t="shared" si="32"/>
        <v>0</v>
      </c>
      <c r="H301" s="45"/>
      <c r="I301" s="40">
        <f t="shared" si="33"/>
        <v>0</v>
      </c>
      <c r="J301" s="13" t="str">
        <f>IFERROR(VLOOKUP(M301,EMPLOI!A:J,5),"")</f>
        <v/>
      </c>
      <c r="K301" s="13" t="str">
        <f t="shared" si="34"/>
        <v/>
      </c>
      <c r="L301" s="34">
        <f t="array" ref="L301">IF(WEEKDAY(A301)=6,SUMPRODUCT(IFERROR((_xlfn.ISOWEEKNUM($A$2:$A$367)=_xlfn.ISOWEEKNUM($A301))*($K$2:$K$367),0)),"")</f>
        <v>0</v>
      </c>
      <c r="M301" s="34" t="str">
        <f t="array" ref="M301">IF(OR(WEEKDAY($A301,2)=7,WEEKDAY($A301,2)=6),"",IFERROR(INDEX(Tableau1[],MATCH(1,('HEURES DE PRÉSENCE'!A301&gt;=Tableau1[[DATE DEBUT ]])*(Tableau1[DATE
FIN]&gt;='HEURES DE PRÉSENCE'!A301),0),1),""))</f>
        <v/>
      </c>
    </row>
    <row r="302" spans="1:13" ht="16.2" x14ac:dyDescent="0.35">
      <c r="A302" s="42">
        <f t="shared" si="35"/>
        <v>43036</v>
      </c>
      <c r="B302" s="47"/>
      <c r="C302" s="47"/>
      <c r="D302" s="44">
        <f t="shared" si="36"/>
        <v>0</v>
      </c>
      <c r="E302" s="47"/>
      <c r="F302" s="47"/>
      <c r="G302" s="44">
        <f t="shared" si="32"/>
        <v>0</v>
      </c>
      <c r="H302" s="45"/>
      <c r="I302" s="40">
        <f t="shared" si="33"/>
        <v>0</v>
      </c>
      <c r="J302" s="13" t="str">
        <f>IFERROR(VLOOKUP(M302,EMPLOI!A:J,5),"")</f>
        <v/>
      </c>
      <c r="K302" s="13" t="str">
        <f t="shared" si="34"/>
        <v/>
      </c>
      <c r="M302" s="34" t="str">
        <f t="array" ref="M302">IF(OR(WEEKDAY($A302,2)=7,WEEKDAY($A302,2)=6),"",IFERROR(INDEX(Tableau1[],MATCH(1,('HEURES DE PRÉSENCE'!A302&gt;=Tableau1[[DATE DEBUT ]])*(Tableau1[DATE
FIN]&gt;='HEURES DE PRÉSENCE'!A302),0),1),""))</f>
        <v/>
      </c>
    </row>
    <row r="303" spans="1:13" ht="16.2" x14ac:dyDescent="0.35">
      <c r="A303" s="42">
        <f t="shared" si="35"/>
        <v>43037</v>
      </c>
      <c r="B303" s="47"/>
      <c r="C303" s="47"/>
      <c r="D303" s="44">
        <f t="shared" si="36"/>
        <v>0</v>
      </c>
      <c r="E303" s="47"/>
      <c r="F303" s="47"/>
      <c r="G303" s="44">
        <f t="shared" si="32"/>
        <v>0</v>
      </c>
      <c r="H303" s="45"/>
      <c r="I303" s="40">
        <f t="shared" si="33"/>
        <v>0</v>
      </c>
      <c r="J303" s="13" t="str">
        <f>IFERROR(VLOOKUP(M303,EMPLOI!A:J,5),"")</f>
        <v/>
      </c>
      <c r="K303" s="13" t="str">
        <f t="shared" si="34"/>
        <v/>
      </c>
      <c r="M303" s="34" t="str">
        <f t="array" ref="M303">IF(OR(WEEKDAY($A303,2)=7,WEEKDAY($A303,2)=6),"",IFERROR(INDEX(Tableau1[],MATCH(1,('HEURES DE PRÉSENCE'!A303&gt;=Tableau1[[DATE DEBUT ]])*(Tableau1[DATE
FIN]&gt;='HEURES DE PRÉSENCE'!A303),0),1),""))</f>
        <v/>
      </c>
    </row>
    <row r="304" spans="1:13" ht="16.2" x14ac:dyDescent="0.35">
      <c r="A304" s="42">
        <f t="shared" si="35"/>
        <v>43038</v>
      </c>
      <c r="B304" s="47"/>
      <c r="C304" s="47"/>
      <c r="D304" s="44">
        <f t="shared" si="36"/>
        <v>0</v>
      </c>
      <c r="E304" s="47"/>
      <c r="F304" s="47"/>
      <c r="G304" s="44">
        <f t="shared" si="32"/>
        <v>0</v>
      </c>
      <c r="H304" s="45"/>
      <c r="I304" s="40">
        <f t="shared" si="33"/>
        <v>0</v>
      </c>
      <c r="J304" s="13" t="str">
        <f>IFERROR(VLOOKUP(M304,EMPLOI!A:J,5),"")</f>
        <v/>
      </c>
      <c r="K304" s="13" t="str">
        <f t="shared" si="34"/>
        <v/>
      </c>
      <c r="L304" s="34" t="str">
        <f t="array" ref="L304">IF(WEEKDAY(A304)=6,SUMPRODUCT(IFERROR((_xlfn.ISOWEEKNUM($A$2:$A$367)=_xlfn.ISOWEEKNUM($A304))*($K$2:$K$367),0)),"")</f>
        <v/>
      </c>
      <c r="M304" s="34" t="str">
        <f t="array" ref="M304">IF(OR(WEEKDAY($A304,2)=7,WEEKDAY($A304,2)=6),"",IFERROR(INDEX(Tableau1[],MATCH(1,('HEURES DE PRÉSENCE'!A304&gt;=Tableau1[[DATE DEBUT ]])*(Tableau1[DATE
FIN]&gt;='HEURES DE PRÉSENCE'!A304),0),1),""))</f>
        <v/>
      </c>
    </row>
    <row r="305" spans="1:13" ht="16.2" x14ac:dyDescent="0.35">
      <c r="A305" s="42">
        <f t="shared" si="35"/>
        <v>43039</v>
      </c>
      <c r="B305" s="46"/>
      <c r="C305" s="46"/>
      <c r="D305" s="44">
        <f t="shared" si="36"/>
        <v>0</v>
      </c>
      <c r="E305" s="47"/>
      <c r="F305" s="47"/>
      <c r="G305" s="44">
        <f t="shared" si="32"/>
        <v>0</v>
      </c>
      <c r="H305" s="45"/>
      <c r="I305" s="40">
        <f t="shared" si="33"/>
        <v>0</v>
      </c>
      <c r="J305" s="13" t="str">
        <f>IFERROR(VLOOKUP(M305,EMPLOI!A:J,5),"")</f>
        <v/>
      </c>
      <c r="K305" s="13" t="str">
        <f t="shared" si="34"/>
        <v/>
      </c>
      <c r="L305" s="34" t="str">
        <f t="array" ref="L305">IF(WEEKDAY(A305)=6,SUMPRODUCT(IFERROR((_xlfn.ISOWEEKNUM($A$2:$A$367)=_xlfn.ISOWEEKNUM($A305))*($K$2:$K$367),0)),"")</f>
        <v/>
      </c>
      <c r="M305" s="34" t="str">
        <f t="array" ref="M305">IF(OR(WEEKDAY($A305,2)=7,WEEKDAY($A305,2)=6),"",IFERROR(INDEX(Tableau1[],MATCH(1,('HEURES DE PRÉSENCE'!A305&gt;=Tableau1[[DATE DEBUT ]])*(Tableau1[DATE
FIN]&gt;='HEURES DE PRÉSENCE'!A305),0),1),""))</f>
        <v/>
      </c>
    </row>
    <row r="306" spans="1:13" ht="16.2" x14ac:dyDescent="0.35">
      <c r="A306" s="42">
        <f t="shared" si="35"/>
        <v>43040</v>
      </c>
      <c r="B306" s="46"/>
      <c r="C306" s="46"/>
      <c r="D306" s="44">
        <f t="shared" si="36"/>
        <v>0</v>
      </c>
      <c r="E306" s="47"/>
      <c r="F306" s="47"/>
      <c r="G306" s="44">
        <f t="shared" si="32"/>
        <v>0</v>
      </c>
      <c r="H306" s="45"/>
      <c r="I306" s="40">
        <f t="shared" si="33"/>
        <v>0</v>
      </c>
      <c r="J306" s="13" t="str">
        <f>IFERROR(VLOOKUP(M306,EMPLOI!A:J,5),"")</f>
        <v/>
      </c>
      <c r="K306" s="13" t="str">
        <f t="shared" si="34"/>
        <v/>
      </c>
      <c r="L306" s="34" t="str">
        <f t="array" ref="L306">IF(WEEKDAY(A306)=6,SUMPRODUCT(IFERROR((_xlfn.ISOWEEKNUM($A$2:$A$367)=_xlfn.ISOWEEKNUM($A306))*($K$2:$K$367),0)),"")</f>
        <v/>
      </c>
      <c r="M306" s="34" t="str">
        <f t="array" ref="M306">IF(OR(WEEKDAY($A306,2)=7,WEEKDAY($A306,2)=6),"",IFERROR(INDEX(Tableau1[],MATCH(1,('HEURES DE PRÉSENCE'!A306&gt;=Tableau1[[DATE DEBUT ]])*(Tableau1[DATE
FIN]&gt;='HEURES DE PRÉSENCE'!A306),0),1),""))</f>
        <v/>
      </c>
    </row>
    <row r="307" spans="1:13" ht="16.2" x14ac:dyDescent="0.35">
      <c r="A307" s="42">
        <f t="shared" si="35"/>
        <v>43041</v>
      </c>
      <c r="B307" s="46"/>
      <c r="C307" s="46"/>
      <c r="D307" s="44">
        <f t="shared" si="36"/>
        <v>0</v>
      </c>
      <c r="E307" s="47"/>
      <c r="F307" s="47"/>
      <c r="G307" s="44">
        <f t="shared" si="32"/>
        <v>0</v>
      </c>
      <c r="H307" s="45"/>
      <c r="I307" s="40">
        <f t="shared" si="33"/>
        <v>0</v>
      </c>
      <c r="J307" s="13" t="str">
        <f>IFERROR(VLOOKUP(M307,EMPLOI!A:J,5),"")</f>
        <v/>
      </c>
      <c r="K307" s="13" t="str">
        <f t="shared" si="34"/>
        <v/>
      </c>
      <c r="L307" s="34" t="str">
        <f t="array" ref="L307">IF(WEEKDAY(A307)=6,SUMPRODUCT(IFERROR((_xlfn.ISOWEEKNUM($A$2:$A$367)=_xlfn.ISOWEEKNUM($A307))*($K$2:$K$367),0)),"")</f>
        <v/>
      </c>
      <c r="M307" s="34" t="str">
        <f t="array" ref="M307">IF(OR(WEEKDAY($A307,2)=7,WEEKDAY($A307,2)=6),"",IFERROR(INDEX(Tableau1[],MATCH(1,('HEURES DE PRÉSENCE'!A307&gt;=Tableau1[[DATE DEBUT ]])*(Tableau1[DATE
FIN]&gt;='HEURES DE PRÉSENCE'!A307),0),1),""))</f>
        <v/>
      </c>
    </row>
    <row r="308" spans="1:13" ht="16.2" x14ac:dyDescent="0.35">
      <c r="A308" s="42">
        <f t="shared" si="35"/>
        <v>43042</v>
      </c>
      <c r="B308" s="46"/>
      <c r="C308" s="46"/>
      <c r="D308" s="44">
        <f t="shared" si="36"/>
        <v>0</v>
      </c>
      <c r="E308" s="47"/>
      <c r="F308" s="47"/>
      <c r="G308" s="44">
        <f t="shared" si="32"/>
        <v>0</v>
      </c>
      <c r="H308" s="45"/>
      <c r="I308" s="40">
        <f t="shared" si="33"/>
        <v>0</v>
      </c>
      <c r="J308" s="13" t="str">
        <f>IFERROR(VLOOKUP(M308,EMPLOI!A:J,5),"")</f>
        <v/>
      </c>
      <c r="K308" s="13" t="str">
        <f t="shared" si="34"/>
        <v/>
      </c>
      <c r="L308" s="34">
        <f t="array" ref="L308">IF(WEEKDAY(A308)=6,SUMPRODUCT(IFERROR((_xlfn.ISOWEEKNUM($A$2:$A$367)=_xlfn.ISOWEEKNUM($A308))*($K$2:$K$367),0)),"")</f>
        <v>0</v>
      </c>
      <c r="M308" s="34" t="str">
        <f t="array" ref="M308">IF(OR(WEEKDAY($A308,2)=7,WEEKDAY($A308,2)=6),"",IFERROR(INDEX(Tableau1[],MATCH(1,('HEURES DE PRÉSENCE'!A308&gt;=Tableau1[[DATE DEBUT ]])*(Tableau1[DATE
FIN]&gt;='HEURES DE PRÉSENCE'!A308),0),1),""))</f>
        <v/>
      </c>
    </row>
    <row r="309" spans="1:13" ht="16.2" x14ac:dyDescent="0.35">
      <c r="A309" s="42">
        <f t="shared" si="35"/>
        <v>43043</v>
      </c>
      <c r="B309" s="47"/>
      <c r="C309" s="47"/>
      <c r="D309" s="44">
        <f t="shared" si="36"/>
        <v>0</v>
      </c>
      <c r="E309" s="47"/>
      <c r="F309" s="47"/>
      <c r="G309" s="44">
        <f t="shared" si="32"/>
        <v>0</v>
      </c>
      <c r="H309" s="45"/>
      <c r="I309" s="40">
        <f t="shared" si="33"/>
        <v>0</v>
      </c>
      <c r="J309" s="13" t="str">
        <f>IFERROR(VLOOKUP(M309,EMPLOI!A:J,5),"")</f>
        <v/>
      </c>
      <c r="K309" s="13" t="str">
        <f t="shared" si="34"/>
        <v/>
      </c>
      <c r="M309" s="34" t="str">
        <f t="array" ref="M309">IF(OR(WEEKDAY($A309,2)=7,WEEKDAY($A309,2)=6),"",IFERROR(INDEX(Tableau1[],MATCH(1,('HEURES DE PRÉSENCE'!A309&gt;=Tableau1[[DATE DEBUT ]])*(Tableau1[DATE
FIN]&gt;='HEURES DE PRÉSENCE'!A309),0),1),""))</f>
        <v/>
      </c>
    </row>
    <row r="310" spans="1:13" ht="16.2" x14ac:dyDescent="0.35">
      <c r="A310" s="42">
        <f t="shared" si="35"/>
        <v>43044</v>
      </c>
      <c r="B310" s="47"/>
      <c r="C310" s="47"/>
      <c r="D310" s="44">
        <f t="shared" si="36"/>
        <v>0</v>
      </c>
      <c r="E310" s="47"/>
      <c r="F310" s="47"/>
      <c r="G310" s="44">
        <f t="shared" si="32"/>
        <v>0</v>
      </c>
      <c r="H310" s="45"/>
      <c r="I310" s="40">
        <f t="shared" si="33"/>
        <v>0</v>
      </c>
      <c r="J310" s="13" t="str">
        <f>IFERROR(VLOOKUP(M310,EMPLOI!A:J,5),"")</f>
        <v/>
      </c>
      <c r="K310" s="13" t="str">
        <f t="shared" si="34"/>
        <v/>
      </c>
      <c r="M310" s="34" t="str">
        <f t="array" ref="M310">IF(OR(WEEKDAY($A310,2)=7,WEEKDAY($A310,2)=6),"",IFERROR(INDEX(Tableau1[],MATCH(1,('HEURES DE PRÉSENCE'!A310&gt;=Tableau1[[DATE DEBUT ]])*(Tableau1[DATE
FIN]&gt;='HEURES DE PRÉSENCE'!A310),0),1),""))</f>
        <v/>
      </c>
    </row>
    <row r="311" spans="1:13" ht="16.2" x14ac:dyDescent="0.35">
      <c r="A311" s="42">
        <f t="shared" si="35"/>
        <v>43045</v>
      </c>
      <c r="B311" s="47"/>
      <c r="C311" s="47"/>
      <c r="D311" s="44">
        <f t="shared" ref="D311:D342" si="37">IF(OR(C311="",B311=""),0,C311-B311)/1</f>
        <v>0</v>
      </c>
      <c r="E311" s="47"/>
      <c r="F311" s="47"/>
      <c r="G311" s="44">
        <f t="shared" si="32"/>
        <v>0</v>
      </c>
      <c r="H311" s="45"/>
      <c r="I311" s="40">
        <f t="shared" si="33"/>
        <v>0</v>
      </c>
      <c r="J311" s="13" t="str">
        <f>IFERROR(VLOOKUP(M311,EMPLOI!A:J,5),"")</f>
        <v/>
      </c>
      <c r="K311" s="13" t="str">
        <f t="shared" si="34"/>
        <v/>
      </c>
      <c r="L311" s="34" t="str">
        <f t="array" ref="L311">IF(WEEKDAY(A311)=6,SUMPRODUCT(IFERROR((_xlfn.ISOWEEKNUM($A$2:$A$367)=_xlfn.ISOWEEKNUM($A311))*($K$2:$K$367),0)),"")</f>
        <v/>
      </c>
      <c r="M311" s="34" t="str">
        <f t="array" ref="M311">IF(OR(WEEKDAY($A311,2)=7,WEEKDAY($A311,2)=6),"",IFERROR(INDEX(Tableau1[],MATCH(1,('HEURES DE PRÉSENCE'!A311&gt;=Tableau1[[DATE DEBUT ]])*(Tableau1[DATE
FIN]&gt;='HEURES DE PRÉSENCE'!A311),0),1),""))</f>
        <v/>
      </c>
    </row>
    <row r="312" spans="1:13" ht="16.2" x14ac:dyDescent="0.35">
      <c r="A312" s="42">
        <f t="shared" si="35"/>
        <v>43046</v>
      </c>
      <c r="B312" s="47"/>
      <c r="C312" s="47"/>
      <c r="D312" s="44">
        <f t="shared" si="37"/>
        <v>0</v>
      </c>
      <c r="E312" s="47"/>
      <c r="F312" s="47"/>
      <c r="G312" s="44">
        <f t="shared" si="32"/>
        <v>0</v>
      </c>
      <c r="H312" s="45"/>
      <c r="I312" s="40">
        <f t="shared" si="33"/>
        <v>0</v>
      </c>
      <c r="J312" s="13" t="str">
        <f>IFERROR(VLOOKUP(M312,EMPLOI!A:J,5),"")</f>
        <v/>
      </c>
      <c r="K312" s="13" t="str">
        <f t="shared" si="34"/>
        <v/>
      </c>
      <c r="L312" s="34" t="str">
        <f t="array" ref="L312">IF(WEEKDAY(A312)=6,SUMPRODUCT(IFERROR((_xlfn.ISOWEEKNUM($A$2:$A$367)=_xlfn.ISOWEEKNUM($A312))*($K$2:$K$367),0)),"")</f>
        <v/>
      </c>
      <c r="M312" s="34" t="str">
        <f t="array" ref="M312">IF(OR(WEEKDAY($A312,2)=7,WEEKDAY($A312,2)=6),"",IFERROR(INDEX(Tableau1[],MATCH(1,('HEURES DE PRÉSENCE'!A312&gt;=Tableau1[[DATE DEBUT ]])*(Tableau1[DATE
FIN]&gt;='HEURES DE PRÉSENCE'!A312),0),1),""))</f>
        <v/>
      </c>
    </row>
    <row r="313" spans="1:13" ht="16.2" x14ac:dyDescent="0.35">
      <c r="A313" s="42">
        <f t="shared" si="35"/>
        <v>43047</v>
      </c>
      <c r="B313" s="47"/>
      <c r="C313" s="47"/>
      <c r="D313" s="44">
        <f t="shared" si="37"/>
        <v>0</v>
      </c>
      <c r="E313" s="47"/>
      <c r="F313" s="47"/>
      <c r="G313" s="44">
        <f t="shared" si="32"/>
        <v>0</v>
      </c>
      <c r="H313" s="45"/>
      <c r="I313" s="40">
        <f t="shared" si="33"/>
        <v>0</v>
      </c>
      <c r="J313" s="13" t="str">
        <f>IFERROR(VLOOKUP(M313,EMPLOI!A:J,5),"")</f>
        <v/>
      </c>
      <c r="K313" s="13" t="str">
        <f t="shared" si="34"/>
        <v/>
      </c>
      <c r="L313" s="34" t="str">
        <f t="array" ref="L313">IF(WEEKDAY(A313)=6,SUMPRODUCT(IFERROR((_xlfn.ISOWEEKNUM($A$2:$A$367)=_xlfn.ISOWEEKNUM($A313))*($K$2:$K$367),0)),"")</f>
        <v/>
      </c>
      <c r="M313" s="34" t="str">
        <f t="array" ref="M313">IF(OR(WEEKDAY($A313,2)=7,WEEKDAY($A313,2)=6),"",IFERROR(INDEX(Tableau1[],MATCH(1,('HEURES DE PRÉSENCE'!A313&gt;=Tableau1[[DATE DEBUT ]])*(Tableau1[DATE
FIN]&gt;='HEURES DE PRÉSENCE'!A313),0),1),""))</f>
        <v/>
      </c>
    </row>
    <row r="314" spans="1:13" ht="16.2" x14ac:dyDescent="0.35">
      <c r="A314" s="42">
        <f t="shared" si="35"/>
        <v>43048</v>
      </c>
      <c r="B314" s="47"/>
      <c r="C314" s="47"/>
      <c r="D314" s="44">
        <f t="shared" si="37"/>
        <v>0</v>
      </c>
      <c r="E314" s="47"/>
      <c r="F314" s="47"/>
      <c r="G314" s="44">
        <f t="shared" si="32"/>
        <v>0</v>
      </c>
      <c r="H314" s="45"/>
      <c r="I314" s="40">
        <f t="shared" si="33"/>
        <v>0</v>
      </c>
      <c r="J314" s="13" t="str">
        <f>IFERROR(VLOOKUP(M314,EMPLOI!A:J,5),"")</f>
        <v/>
      </c>
      <c r="K314" s="13" t="str">
        <f t="shared" si="34"/>
        <v/>
      </c>
      <c r="L314" s="34" t="str">
        <f t="array" ref="L314">IF(WEEKDAY(A314)=6,SUMPRODUCT(IFERROR((_xlfn.ISOWEEKNUM($A$2:$A$367)=_xlfn.ISOWEEKNUM($A314))*($K$2:$K$367),0)),"")</f>
        <v/>
      </c>
      <c r="M314" s="34" t="str">
        <f t="array" ref="M314">IF(OR(WEEKDAY($A314,2)=7,WEEKDAY($A314,2)=6),"",IFERROR(INDEX(Tableau1[],MATCH(1,('HEURES DE PRÉSENCE'!A314&gt;=Tableau1[[DATE DEBUT ]])*(Tableau1[DATE
FIN]&gt;='HEURES DE PRÉSENCE'!A314),0),1),""))</f>
        <v/>
      </c>
    </row>
    <row r="315" spans="1:13" ht="16.2" x14ac:dyDescent="0.35">
      <c r="A315" s="42">
        <f t="shared" si="35"/>
        <v>43049</v>
      </c>
      <c r="B315" s="47"/>
      <c r="C315" s="47"/>
      <c r="D315" s="44">
        <f t="shared" si="37"/>
        <v>0</v>
      </c>
      <c r="E315" s="47"/>
      <c r="F315" s="47"/>
      <c r="G315" s="44">
        <f t="shared" si="32"/>
        <v>0</v>
      </c>
      <c r="H315" s="45"/>
      <c r="I315" s="40">
        <f t="shared" si="33"/>
        <v>0</v>
      </c>
      <c r="J315" s="13" t="str">
        <f>IFERROR(VLOOKUP(M315,EMPLOI!A:J,5),"")</f>
        <v/>
      </c>
      <c r="K315" s="13" t="str">
        <f t="shared" si="34"/>
        <v/>
      </c>
      <c r="L315" s="34">
        <f t="array" ref="L315">IF(WEEKDAY(A315)=6,SUMPRODUCT(IFERROR((_xlfn.ISOWEEKNUM($A$2:$A$367)=_xlfn.ISOWEEKNUM($A315))*($K$2:$K$367),0)),"")</f>
        <v>0</v>
      </c>
      <c r="M315" s="34" t="str">
        <f t="array" ref="M315">IF(OR(WEEKDAY($A315,2)=7,WEEKDAY($A315,2)=6),"",IFERROR(INDEX(Tableau1[],MATCH(1,('HEURES DE PRÉSENCE'!A315&gt;=Tableau1[[DATE DEBUT ]])*(Tableau1[DATE
FIN]&gt;='HEURES DE PRÉSENCE'!A315),0),1),""))</f>
        <v/>
      </c>
    </row>
    <row r="316" spans="1:13" ht="16.2" x14ac:dyDescent="0.35">
      <c r="A316" s="42">
        <f t="shared" si="35"/>
        <v>43050</v>
      </c>
      <c r="B316" s="47"/>
      <c r="C316" s="47"/>
      <c r="D316" s="44">
        <f t="shared" si="37"/>
        <v>0</v>
      </c>
      <c r="E316" s="47"/>
      <c r="F316" s="47"/>
      <c r="G316" s="44">
        <f t="shared" si="32"/>
        <v>0</v>
      </c>
      <c r="H316" s="45"/>
      <c r="I316" s="40">
        <f t="shared" si="33"/>
        <v>0</v>
      </c>
      <c r="J316" s="13" t="str">
        <f>IFERROR(VLOOKUP(M316,EMPLOI!A:J,5),"")</f>
        <v/>
      </c>
      <c r="K316" s="13" t="str">
        <f t="shared" si="34"/>
        <v/>
      </c>
      <c r="M316" s="34" t="str">
        <f t="array" ref="M316">IF(OR(WEEKDAY($A316,2)=7,WEEKDAY($A316,2)=6),"",IFERROR(INDEX(Tableau1[],MATCH(1,('HEURES DE PRÉSENCE'!A316&gt;=Tableau1[[DATE DEBUT ]])*(Tableau1[DATE
FIN]&gt;='HEURES DE PRÉSENCE'!A316),0),1),""))</f>
        <v/>
      </c>
    </row>
    <row r="317" spans="1:13" ht="16.2" x14ac:dyDescent="0.35">
      <c r="A317" s="42">
        <f t="shared" si="35"/>
        <v>43051</v>
      </c>
      <c r="B317" s="47"/>
      <c r="C317" s="47"/>
      <c r="D317" s="44">
        <f t="shared" si="37"/>
        <v>0</v>
      </c>
      <c r="E317" s="47"/>
      <c r="F317" s="47"/>
      <c r="G317" s="44">
        <f t="shared" si="32"/>
        <v>0</v>
      </c>
      <c r="H317" s="45"/>
      <c r="I317" s="40">
        <f t="shared" si="33"/>
        <v>0</v>
      </c>
      <c r="J317" s="13" t="str">
        <f>IFERROR(VLOOKUP(M317,EMPLOI!A:J,5),"")</f>
        <v/>
      </c>
      <c r="K317" s="13" t="str">
        <f t="shared" si="34"/>
        <v/>
      </c>
      <c r="M317" s="34" t="str">
        <f t="array" ref="M317">IF(OR(WEEKDAY($A317,2)=7,WEEKDAY($A317,2)=6),"",IFERROR(INDEX(Tableau1[],MATCH(1,('HEURES DE PRÉSENCE'!A317&gt;=Tableau1[[DATE DEBUT ]])*(Tableau1[DATE
FIN]&gt;='HEURES DE PRÉSENCE'!A317),0),1),""))</f>
        <v/>
      </c>
    </row>
    <row r="318" spans="1:13" ht="16.2" x14ac:dyDescent="0.35">
      <c r="A318" s="42">
        <f t="shared" si="35"/>
        <v>43052</v>
      </c>
      <c r="B318" s="47"/>
      <c r="C318" s="47"/>
      <c r="D318" s="44">
        <f t="shared" si="37"/>
        <v>0</v>
      </c>
      <c r="E318" s="47"/>
      <c r="F318" s="47"/>
      <c r="G318" s="44">
        <f t="shared" si="32"/>
        <v>0</v>
      </c>
      <c r="H318" s="45"/>
      <c r="I318" s="40">
        <f t="shared" si="33"/>
        <v>0</v>
      </c>
      <c r="J318" s="13" t="str">
        <f>IFERROR(VLOOKUP(M318,EMPLOI!A:J,5),"")</f>
        <v/>
      </c>
      <c r="K318" s="13" t="str">
        <f t="shared" si="34"/>
        <v/>
      </c>
      <c r="L318" s="34" t="str">
        <f t="array" ref="L318">IF(WEEKDAY(A318)=6,SUMPRODUCT(IFERROR((_xlfn.ISOWEEKNUM($A$2:$A$367)=_xlfn.ISOWEEKNUM($A318))*($K$2:$K$367),0)),"")</f>
        <v/>
      </c>
      <c r="M318" s="34" t="str">
        <f t="array" ref="M318">IF(OR(WEEKDAY($A318,2)=7,WEEKDAY($A318,2)=6),"",IFERROR(INDEX(Tableau1[],MATCH(1,('HEURES DE PRÉSENCE'!A318&gt;=Tableau1[[DATE DEBUT ]])*(Tableau1[DATE
FIN]&gt;='HEURES DE PRÉSENCE'!A318),0),1),""))</f>
        <v/>
      </c>
    </row>
    <row r="319" spans="1:13" ht="16.2" x14ac:dyDescent="0.35">
      <c r="A319" s="42">
        <f t="shared" si="35"/>
        <v>43053</v>
      </c>
      <c r="B319" s="47"/>
      <c r="C319" s="47"/>
      <c r="D319" s="44">
        <f t="shared" si="37"/>
        <v>0</v>
      </c>
      <c r="E319" s="47"/>
      <c r="F319" s="47"/>
      <c r="G319" s="44">
        <f t="shared" si="32"/>
        <v>0</v>
      </c>
      <c r="H319" s="45"/>
      <c r="I319" s="40">
        <f t="shared" si="33"/>
        <v>0</v>
      </c>
      <c r="J319" s="13" t="str">
        <f>IFERROR(VLOOKUP(M319,EMPLOI!A:J,5),"")</f>
        <v/>
      </c>
      <c r="K319" s="13" t="str">
        <f t="shared" si="34"/>
        <v/>
      </c>
      <c r="L319" s="34" t="str">
        <f t="array" ref="L319">IF(WEEKDAY(A319)=6,SUMPRODUCT(IFERROR((_xlfn.ISOWEEKNUM($A$2:$A$367)=_xlfn.ISOWEEKNUM($A319))*($K$2:$K$367),0)),"")</f>
        <v/>
      </c>
      <c r="M319" s="34" t="str">
        <f t="array" ref="M319">IF(OR(WEEKDAY($A319,2)=7,WEEKDAY($A319,2)=6),"",IFERROR(INDEX(Tableau1[],MATCH(1,('HEURES DE PRÉSENCE'!A319&gt;=Tableau1[[DATE DEBUT ]])*(Tableau1[DATE
FIN]&gt;='HEURES DE PRÉSENCE'!A319),0),1),""))</f>
        <v/>
      </c>
    </row>
    <row r="320" spans="1:13" ht="16.2" x14ac:dyDescent="0.35">
      <c r="A320" s="42">
        <f t="shared" si="35"/>
        <v>43054</v>
      </c>
      <c r="B320" s="47"/>
      <c r="C320" s="47"/>
      <c r="D320" s="44">
        <f t="shared" si="37"/>
        <v>0</v>
      </c>
      <c r="E320" s="47"/>
      <c r="F320" s="47"/>
      <c r="G320" s="44">
        <f t="shared" si="32"/>
        <v>0</v>
      </c>
      <c r="H320" s="45"/>
      <c r="I320" s="40">
        <f t="shared" si="33"/>
        <v>0</v>
      </c>
      <c r="J320" s="13" t="str">
        <f>IFERROR(VLOOKUP(M320,EMPLOI!A:J,5),"")</f>
        <v/>
      </c>
      <c r="K320" s="13" t="str">
        <f t="shared" si="34"/>
        <v/>
      </c>
      <c r="L320" s="34" t="str">
        <f t="array" ref="L320">IF(WEEKDAY(A320)=6,SUMPRODUCT(IFERROR((_xlfn.ISOWEEKNUM($A$2:$A$367)=_xlfn.ISOWEEKNUM($A320))*($K$2:$K$367),0)),"")</f>
        <v/>
      </c>
      <c r="M320" s="34" t="str">
        <f t="array" ref="M320">IF(OR(WEEKDAY($A320,2)=7,WEEKDAY($A320,2)=6),"",IFERROR(INDEX(Tableau1[],MATCH(1,('HEURES DE PRÉSENCE'!A320&gt;=Tableau1[[DATE DEBUT ]])*(Tableau1[DATE
FIN]&gt;='HEURES DE PRÉSENCE'!A320),0),1),""))</f>
        <v/>
      </c>
    </row>
    <row r="321" spans="1:13" ht="16.2" x14ac:dyDescent="0.35">
      <c r="A321" s="42">
        <f t="shared" si="35"/>
        <v>43055</v>
      </c>
      <c r="B321" s="47"/>
      <c r="C321" s="47"/>
      <c r="D321" s="44">
        <f t="shared" si="37"/>
        <v>0</v>
      </c>
      <c r="E321" s="47"/>
      <c r="F321" s="47"/>
      <c r="G321" s="44">
        <f t="shared" si="32"/>
        <v>0</v>
      </c>
      <c r="H321" s="45"/>
      <c r="I321" s="40">
        <f t="shared" si="33"/>
        <v>0</v>
      </c>
      <c r="J321" s="13" t="str">
        <f>IFERROR(VLOOKUP(M321,EMPLOI!A:J,5),"")</f>
        <v/>
      </c>
      <c r="K321" s="13" t="str">
        <f t="shared" si="34"/>
        <v/>
      </c>
      <c r="L321" s="34" t="str">
        <f t="array" ref="L321">IF(WEEKDAY(A321)=6,SUMPRODUCT(IFERROR((_xlfn.ISOWEEKNUM($A$2:$A$367)=_xlfn.ISOWEEKNUM($A321))*($K$2:$K$367),0)),"")</f>
        <v/>
      </c>
      <c r="M321" s="34" t="str">
        <f t="array" ref="M321">IF(OR(WEEKDAY($A321,2)=7,WEEKDAY($A321,2)=6),"",IFERROR(INDEX(Tableau1[],MATCH(1,('HEURES DE PRÉSENCE'!A321&gt;=Tableau1[[DATE DEBUT ]])*(Tableau1[DATE
FIN]&gt;='HEURES DE PRÉSENCE'!A321),0),1),""))</f>
        <v/>
      </c>
    </row>
    <row r="322" spans="1:13" ht="16.2" x14ac:dyDescent="0.35">
      <c r="A322" s="42">
        <f t="shared" si="35"/>
        <v>43056</v>
      </c>
      <c r="B322" s="47"/>
      <c r="C322" s="47"/>
      <c r="D322" s="44">
        <f t="shared" si="37"/>
        <v>0</v>
      </c>
      <c r="E322" s="47"/>
      <c r="F322" s="47"/>
      <c r="G322" s="44">
        <f t="shared" si="32"/>
        <v>0</v>
      </c>
      <c r="H322" s="45"/>
      <c r="I322" s="40">
        <f t="shared" si="33"/>
        <v>0</v>
      </c>
      <c r="J322" s="13" t="str">
        <f>IFERROR(VLOOKUP(M322,EMPLOI!A:J,5),"")</f>
        <v/>
      </c>
      <c r="K322" s="13" t="str">
        <f t="shared" si="34"/>
        <v/>
      </c>
      <c r="L322" s="34">
        <f t="array" ref="L322">IF(WEEKDAY(A322)=6,SUMPRODUCT(IFERROR((_xlfn.ISOWEEKNUM($A$2:$A$367)=_xlfn.ISOWEEKNUM($A322))*($K$2:$K$367),0)),"")</f>
        <v>0</v>
      </c>
      <c r="M322" s="34" t="str">
        <f t="array" ref="M322">IF(OR(WEEKDAY($A322,2)=7,WEEKDAY($A322,2)=6),"",IFERROR(INDEX(Tableau1[],MATCH(1,('HEURES DE PRÉSENCE'!A322&gt;=Tableau1[[DATE DEBUT ]])*(Tableau1[DATE
FIN]&gt;='HEURES DE PRÉSENCE'!A322),0),1),""))</f>
        <v/>
      </c>
    </row>
    <row r="323" spans="1:13" ht="16.2" x14ac:dyDescent="0.35">
      <c r="A323" s="42">
        <f t="shared" si="35"/>
        <v>43057</v>
      </c>
      <c r="B323" s="47"/>
      <c r="C323" s="47"/>
      <c r="D323" s="44">
        <f t="shared" si="37"/>
        <v>0</v>
      </c>
      <c r="E323" s="47"/>
      <c r="F323" s="47"/>
      <c r="G323" s="44">
        <f t="shared" ref="G323:G367" si="38">IF(OR(F323="",E323=""),0,F323-E323)/1</f>
        <v>0</v>
      </c>
      <c r="H323" s="45"/>
      <c r="I323" s="40">
        <f t="shared" si="33"/>
        <v>0</v>
      </c>
      <c r="J323" s="13" t="str">
        <f>IFERROR(VLOOKUP(M323,EMPLOI!A:J,5),"")</f>
        <v/>
      </c>
      <c r="K323" s="13" t="str">
        <f t="shared" si="34"/>
        <v/>
      </c>
      <c r="M323" s="34" t="str">
        <f t="array" ref="M323">IF(OR(WEEKDAY($A323,2)=7,WEEKDAY($A323,2)=6),"",IFERROR(INDEX(Tableau1[],MATCH(1,('HEURES DE PRÉSENCE'!A323&gt;=Tableau1[[DATE DEBUT ]])*(Tableau1[DATE
FIN]&gt;='HEURES DE PRÉSENCE'!A323),0),1),""))</f>
        <v/>
      </c>
    </row>
    <row r="324" spans="1:13" ht="16.2" x14ac:dyDescent="0.35">
      <c r="A324" s="42">
        <f t="shared" si="35"/>
        <v>43058</v>
      </c>
      <c r="B324" s="47"/>
      <c r="C324" s="47"/>
      <c r="D324" s="44">
        <f t="shared" si="37"/>
        <v>0</v>
      </c>
      <c r="E324" s="47"/>
      <c r="F324" s="47"/>
      <c r="G324" s="44">
        <f t="shared" si="38"/>
        <v>0</v>
      </c>
      <c r="H324" s="45"/>
      <c r="I324" s="40">
        <f t="shared" ref="I324:I367" si="39">SUM(D324+G324)</f>
        <v>0</v>
      </c>
      <c r="J324" s="13" t="str">
        <f>IFERROR(VLOOKUP(M324,EMPLOI!A:J,5),"")</f>
        <v/>
      </c>
      <c r="K324" s="13" t="str">
        <f t="shared" ref="K324:K367" si="40">IF(I324&gt;=$J$1,J324,"")</f>
        <v/>
      </c>
      <c r="M324" s="34" t="str">
        <f t="array" ref="M324">IF(OR(WEEKDAY($A324,2)=7,WEEKDAY($A324,2)=6),"",IFERROR(INDEX(Tableau1[],MATCH(1,('HEURES DE PRÉSENCE'!A324&gt;=Tableau1[[DATE DEBUT ]])*(Tableau1[DATE
FIN]&gt;='HEURES DE PRÉSENCE'!A324),0),1),""))</f>
        <v/>
      </c>
    </row>
    <row r="325" spans="1:13" ht="16.2" x14ac:dyDescent="0.35">
      <c r="A325" s="42">
        <f t="shared" ref="A325:A367" si="41">A324+1</f>
        <v>43059</v>
      </c>
      <c r="B325" s="47"/>
      <c r="C325" s="47"/>
      <c r="D325" s="44">
        <f t="shared" si="37"/>
        <v>0</v>
      </c>
      <c r="E325" s="47"/>
      <c r="F325" s="47"/>
      <c r="G325" s="44">
        <f t="shared" si="38"/>
        <v>0</v>
      </c>
      <c r="H325" s="45"/>
      <c r="I325" s="40">
        <f t="shared" si="39"/>
        <v>0</v>
      </c>
      <c r="J325" s="13" t="str">
        <f>IFERROR(VLOOKUP(M325,EMPLOI!A:J,5),"")</f>
        <v/>
      </c>
      <c r="K325" s="13" t="str">
        <f t="shared" si="40"/>
        <v/>
      </c>
      <c r="L325" s="34" t="str">
        <f t="array" ref="L325">IF(WEEKDAY(A325)=6,SUMPRODUCT(IFERROR((_xlfn.ISOWEEKNUM($A$2:$A$367)=_xlfn.ISOWEEKNUM($A325))*($K$2:$K$367),0)),"")</f>
        <v/>
      </c>
      <c r="M325" s="34" t="str">
        <f t="array" ref="M325">IF(OR(WEEKDAY($A325,2)=7,WEEKDAY($A325,2)=6),"",IFERROR(INDEX(Tableau1[],MATCH(1,('HEURES DE PRÉSENCE'!A325&gt;=Tableau1[[DATE DEBUT ]])*(Tableau1[DATE
FIN]&gt;='HEURES DE PRÉSENCE'!A325),0),1),""))</f>
        <v/>
      </c>
    </row>
    <row r="326" spans="1:13" ht="16.2" x14ac:dyDescent="0.35">
      <c r="A326" s="42">
        <f t="shared" si="41"/>
        <v>43060</v>
      </c>
      <c r="B326" s="47"/>
      <c r="C326" s="47"/>
      <c r="D326" s="44">
        <f t="shared" si="37"/>
        <v>0</v>
      </c>
      <c r="E326" s="47"/>
      <c r="F326" s="47"/>
      <c r="G326" s="44">
        <f t="shared" si="38"/>
        <v>0</v>
      </c>
      <c r="H326" s="45"/>
      <c r="I326" s="40">
        <f t="shared" si="39"/>
        <v>0</v>
      </c>
      <c r="J326" s="13" t="str">
        <f>IFERROR(VLOOKUP(M326,EMPLOI!A:J,5),"")</f>
        <v/>
      </c>
      <c r="K326" s="13" t="str">
        <f t="shared" si="40"/>
        <v/>
      </c>
      <c r="L326" s="34" t="str">
        <f t="array" ref="L326">IF(WEEKDAY(A326)=6,SUMPRODUCT(IFERROR((_xlfn.ISOWEEKNUM($A$2:$A$367)=_xlfn.ISOWEEKNUM($A326))*($K$2:$K$367),0)),"")</f>
        <v/>
      </c>
      <c r="M326" s="34" t="str">
        <f t="array" ref="M326">IF(OR(WEEKDAY($A326,2)=7,WEEKDAY($A326,2)=6),"",IFERROR(INDEX(Tableau1[],MATCH(1,('HEURES DE PRÉSENCE'!A326&gt;=Tableau1[[DATE DEBUT ]])*(Tableau1[DATE
FIN]&gt;='HEURES DE PRÉSENCE'!A326),0),1),""))</f>
        <v/>
      </c>
    </row>
    <row r="327" spans="1:13" ht="16.2" x14ac:dyDescent="0.35">
      <c r="A327" s="42">
        <f t="shared" si="41"/>
        <v>43061</v>
      </c>
      <c r="B327" s="47"/>
      <c r="C327" s="47"/>
      <c r="D327" s="44">
        <f t="shared" si="37"/>
        <v>0</v>
      </c>
      <c r="E327" s="47"/>
      <c r="F327" s="47"/>
      <c r="G327" s="44">
        <f t="shared" si="38"/>
        <v>0</v>
      </c>
      <c r="H327" s="45"/>
      <c r="I327" s="40">
        <f t="shared" si="39"/>
        <v>0</v>
      </c>
      <c r="J327" s="13" t="str">
        <f>IFERROR(VLOOKUP(M327,EMPLOI!A:J,5),"")</f>
        <v/>
      </c>
      <c r="K327" s="13" t="str">
        <f t="shared" si="40"/>
        <v/>
      </c>
      <c r="L327" s="34" t="str">
        <f t="array" ref="L327">IF(WEEKDAY(A327)=6,SUMPRODUCT(IFERROR((_xlfn.ISOWEEKNUM($A$2:$A$367)=_xlfn.ISOWEEKNUM($A327))*($K$2:$K$367),0)),"")</f>
        <v/>
      </c>
      <c r="M327" s="34" t="str">
        <f t="array" ref="M327">IF(OR(WEEKDAY($A327,2)=7,WEEKDAY($A327,2)=6),"",IFERROR(INDEX(Tableau1[],MATCH(1,('HEURES DE PRÉSENCE'!A327&gt;=Tableau1[[DATE DEBUT ]])*(Tableau1[DATE
FIN]&gt;='HEURES DE PRÉSENCE'!A327),0),1),""))</f>
        <v/>
      </c>
    </row>
    <row r="328" spans="1:13" ht="16.2" x14ac:dyDescent="0.35">
      <c r="A328" s="42">
        <f t="shared" si="41"/>
        <v>43062</v>
      </c>
      <c r="B328" s="47"/>
      <c r="C328" s="47"/>
      <c r="D328" s="44">
        <f t="shared" si="37"/>
        <v>0</v>
      </c>
      <c r="E328" s="47"/>
      <c r="F328" s="47"/>
      <c r="G328" s="44">
        <f t="shared" si="38"/>
        <v>0</v>
      </c>
      <c r="H328" s="45"/>
      <c r="I328" s="40">
        <f t="shared" si="39"/>
        <v>0</v>
      </c>
      <c r="J328" s="13" t="str">
        <f>IFERROR(VLOOKUP(M328,EMPLOI!A:J,5),"")</f>
        <v/>
      </c>
      <c r="K328" s="13" t="str">
        <f t="shared" si="40"/>
        <v/>
      </c>
      <c r="L328" s="34" t="str">
        <f t="array" ref="L328">IF(WEEKDAY(A328)=6,SUMPRODUCT(IFERROR((_xlfn.ISOWEEKNUM($A$2:$A$367)=_xlfn.ISOWEEKNUM($A328))*($K$2:$K$367),0)),"")</f>
        <v/>
      </c>
      <c r="M328" s="34" t="str">
        <f t="array" ref="M328">IF(OR(WEEKDAY($A328,2)=7,WEEKDAY($A328,2)=6),"",IFERROR(INDEX(Tableau1[],MATCH(1,('HEURES DE PRÉSENCE'!A328&gt;=Tableau1[[DATE DEBUT ]])*(Tableau1[DATE
FIN]&gt;='HEURES DE PRÉSENCE'!A328),0),1),""))</f>
        <v/>
      </c>
    </row>
    <row r="329" spans="1:13" ht="16.2" x14ac:dyDescent="0.35">
      <c r="A329" s="42">
        <f t="shared" si="41"/>
        <v>43063</v>
      </c>
      <c r="B329" s="47"/>
      <c r="C329" s="47"/>
      <c r="D329" s="44">
        <f t="shared" si="37"/>
        <v>0</v>
      </c>
      <c r="E329" s="47"/>
      <c r="F329" s="47"/>
      <c r="G329" s="44">
        <f t="shared" si="38"/>
        <v>0</v>
      </c>
      <c r="H329" s="45"/>
      <c r="I329" s="40">
        <f t="shared" si="39"/>
        <v>0</v>
      </c>
      <c r="J329" s="13" t="str">
        <f>IFERROR(VLOOKUP(M329,EMPLOI!A:J,5),"")</f>
        <v/>
      </c>
      <c r="K329" s="13" t="str">
        <f t="shared" si="40"/>
        <v/>
      </c>
      <c r="L329" s="34">
        <f t="array" ref="L329">IF(WEEKDAY(A329)=6,SUMPRODUCT(IFERROR((_xlfn.ISOWEEKNUM($A$2:$A$367)=_xlfn.ISOWEEKNUM($A329))*($K$2:$K$367),0)),"")</f>
        <v>0</v>
      </c>
      <c r="M329" s="34" t="str">
        <f t="array" ref="M329">IF(OR(WEEKDAY($A329,2)=7,WEEKDAY($A329,2)=6),"",IFERROR(INDEX(Tableau1[],MATCH(1,('HEURES DE PRÉSENCE'!A329&gt;=Tableau1[[DATE DEBUT ]])*(Tableau1[DATE
FIN]&gt;='HEURES DE PRÉSENCE'!A329),0),1),""))</f>
        <v/>
      </c>
    </row>
    <row r="330" spans="1:13" ht="16.2" x14ac:dyDescent="0.35">
      <c r="A330" s="42">
        <f t="shared" si="41"/>
        <v>43064</v>
      </c>
      <c r="B330" s="47"/>
      <c r="C330" s="47"/>
      <c r="D330" s="44">
        <f t="shared" si="37"/>
        <v>0</v>
      </c>
      <c r="E330" s="47"/>
      <c r="F330" s="47"/>
      <c r="G330" s="44">
        <f t="shared" si="38"/>
        <v>0</v>
      </c>
      <c r="H330" s="45"/>
      <c r="I330" s="40">
        <f t="shared" si="39"/>
        <v>0</v>
      </c>
      <c r="J330" s="13" t="str">
        <f>IFERROR(VLOOKUP(M330,EMPLOI!A:J,5),"")</f>
        <v/>
      </c>
      <c r="K330" s="13" t="str">
        <f t="shared" si="40"/>
        <v/>
      </c>
      <c r="M330" s="34" t="str">
        <f t="array" ref="M330">IF(OR(WEEKDAY($A330,2)=7,WEEKDAY($A330,2)=6),"",IFERROR(INDEX(Tableau1[],MATCH(1,('HEURES DE PRÉSENCE'!A330&gt;=Tableau1[[DATE DEBUT ]])*(Tableau1[DATE
FIN]&gt;='HEURES DE PRÉSENCE'!A330),0),1),""))</f>
        <v/>
      </c>
    </row>
    <row r="331" spans="1:13" ht="16.2" x14ac:dyDescent="0.35">
      <c r="A331" s="42">
        <f t="shared" si="41"/>
        <v>43065</v>
      </c>
      <c r="B331" s="47"/>
      <c r="C331" s="47"/>
      <c r="D331" s="44">
        <f t="shared" si="37"/>
        <v>0</v>
      </c>
      <c r="E331" s="47"/>
      <c r="F331" s="47"/>
      <c r="G331" s="44">
        <f t="shared" si="38"/>
        <v>0</v>
      </c>
      <c r="H331" s="45"/>
      <c r="I331" s="40">
        <f t="shared" si="39"/>
        <v>0</v>
      </c>
      <c r="J331" s="13" t="str">
        <f>IFERROR(VLOOKUP(M331,EMPLOI!A:J,5),"")</f>
        <v/>
      </c>
      <c r="K331" s="13" t="str">
        <f t="shared" si="40"/>
        <v/>
      </c>
      <c r="M331" s="34" t="str">
        <f t="array" ref="M331">IF(OR(WEEKDAY($A331,2)=7,WEEKDAY($A331,2)=6),"",IFERROR(INDEX(Tableau1[],MATCH(1,('HEURES DE PRÉSENCE'!A331&gt;=Tableau1[[DATE DEBUT ]])*(Tableau1[DATE
FIN]&gt;='HEURES DE PRÉSENCE'!A331),0),1),""))</f>
        <v/>
      </c>
    </row>
    <row r="332" spans="1:13" ht="16.2" x14ac:dyDescent="0.35">
      <c r="A332" s="42">
        <f t="shared" si="41"/>
        <v>43066</v>
      </c>
      <c r="B332" s="47"/>
      <c r="C332" s="47"/>
      <c r="D332" s="44">
        <f t="shared" si="37"/>
        <v>0</v>
      </c>
      <c r="E332" s="47"/>
      <c r="F332" s="47"/>
      <c r="G332" s="44">
        <f t="shared" si="38"/>
        <v>0</v>
      </c>
      <c r="H332" s="45"/>
      <c r="I332" s="40">
        <f t="shared" si="39"/>
        <v>0</v>
      </c>
      <c r="J332" s="13" t="str">
        <f>IFERROR(VLOOKUP(M332,EMPLOI!A:J,5),"")</f>
        <v/>
      </c>
      <c r="K332" s="13" t="str">
        <f t="shared" si="40"/>
        <v/>
      </c>
      <c r="L332" s="34" t="str">
        <f t="array" ref="L332">IF(WEEKDAY(A332)=6,SUMPRODUCT(IFERROR((_xlfn.ISOWEEKNUM($A$2:$A$367)=_xlfn.ISOWEEKNUM($A332))*($K$2:$K$367),0)),"")</f>
        <v/>
      </c>
      <c r="M332" s="34" t="str">
        <f t="array" ref="M332">IF(OR(WEEKDAY($A332,2)=7,WEEKDAY($A332,2)=6),"",IFERROR(INDEX(Tableau1[],MATCH(1,('HEURES DE PRÉSENCE'!A332&gt;=Tableau1[[DATE DEBUT ]])*(Tableau1[DATE
FIN]&gt;='HEURES DE PRÉSENCE'!A332),0),1),""))</f>
        <v/>
      </c>
    </row>
    <row r="333" spans="1:13" ht="16.2" x14ac:dyDescent="0.35">
      <c r="A333" s="42">
        <f t="shared" si="41"/>
        <v>43067</v>
      </c>
      <c r="B333" s="47"/>
      <c r="C333" s="47"/>
      <c r="D333" s="44">
        <f t="shared" si="37"/>
        <v>0</v>
      </c>
      <c r="E333" s="47"/>
      <c r="F333" s="47"/>
      <c r="G333" s="44">
        <f t="shared" si="38"/>
        <v>0</v>
      </c>
      <c r="H333" s="45"/>
      <c r="I333" s="40">
        <f t="shared" si="39"/>
        <v>0</v>
      </c>
      <c r="J333" s="13" t="str">
        <f>IFERROR(VLOOKUP(M333,EMPLOI!A:J,5),"")</f>
        <v/>
      </c>
      <c r="K333" s="13" t="str">
        <f t="shared" si="40"/>
        <v/>
      </c>
      <c r="L333" s="34" t="str">
        <f t="array" ref="L333">IF(WEEKDAY(A333)=6,SUMPRODUCT(IFERROR((_xlfn.ISOWEEKNUM($A$2:$A$367)=_xlfn.ISOWEEKNUM($A333))*($K$2:$K$367),0)),"")</f>
        <v/>
      </c>
      <c r="M333" s="34" t="str">
        <f t="array" ref="M333">IF(OR(WEEKDAY($A333,2)=7,WEEKDAY($A333,2)=6),"",IFERROR(INDEX(Tableau1[],MATCH(1,('HEURES DE PRÉSENCE'!A333&gt;=Tableau1[[DATE DEBUT ]])*(Tableau1[DATE
FIN]&gt;='HEURES DE PRÉSENCE'!A333),0),1),""))</f>
        <v/>
      </c>
    </row>
    <row r="334" spans="1:13" ht="16.2" x14ac:dyDescent="0.35">
      <c r="A334" s="42">
        <f t="shared" si="41"/>
        <v>43068</v>
      </c>
      <c r="B334" s="47"/>
      <c r="C334" s="47"/>
      <c r="D334" s="44">
        <f t="shared" si="37"/>
        <v>0</v>
      </c>
      <c r="E334" s="47"/>
      <c r="F334" s="47"/>
      <c r="G334" s="44">
        <f t="shared" si="38"/>
        <v>0</v>
      </c>
      <c r="H334" s="45"/>
      <c r="I334" s="40">
        <f t="shared" si="39"/>
        <v>0</v>
      </c>
      <c r="J334" s="13" t="str">
        <f>IFERROR(VLOOKUP(M334,EMPLOI!A:J,5),"")</f>
        <v/>
      </c>
      <c r="K334" s="13" t="str">
        <f t="shared" si="40"/>
        <v/>
      </c>
      <c r="L334" s="34" t="str">
        <f t="array" ref="L334">IF(WEEKDAY(A334)=6,SUMPRODUCT(IFERROR((_xlfn.ISOWEEKNUM($A$2:$A$367)=_xlfn.ISOWEEKNUM($A334))*($K$2:$K$367),0)),"")</f>
        <v/>
      </c>
      <c r="M334" s="34" t="str">
        <f t="array" ref="M334">IF(OR(WEEKDAY($A334,2)=7,WEEKDAY($A334,2)=6),"",IFERROR(INDEX(Tableau1[],MATCH(1,('HEURES DE PRÉSENCE'!A334&gt;=Tableau1[[DATE DEBUT ]])*(Tableau1[DATE
FIN]&gt;='HEURES DE PRÉSENCE'!A334),0),1),""))</f>
        <v/>
      </c>
    </row>
    <row r="335" spans="1:13" ht="16.2" x14ac:dyDescent="0.35">
      <c r="A335" s="42">
        <f t="shared" si="41"/>
        <v>43069</v>
      </c>
      <c r="B335" s="46"/>
      <c r="C335" s="46"/>
      <c r="D335" s="44">
        <f t="shared" si="37"/>
        <v>0</v>
      </c>
      <c r="E335" s="47"/>
      <c r="F335" s="47"/>
      <c r="G335" s="44">
        <f t="shared" si="38"/>
        <v>0</v>
      </c>
      <c r="H335" s="45"/>
      <c r="I335" s="40">
        <f t="shared" si="39"/>
        <v>0</v>
      </c>
      <c r="J335" s="13" t="str">
        <f>IFERROR(VLOOKUP(M335,EMPLOI!A:J,5),"")</f>
        <v/>
      </c>
      <c r="K335" s="13" t="str">
        <f t="shared" si="40"/>
        <v/>
      </c>
      <c r="L335" s="34" t="str">
        <f t="array" ref="L335">IF(WEEKDAY(A335)=6,SUMPRODUCT(IFERROR((_xlfn.ISOWEEKNUM($A$2:$A$367)=_xlfn.ISOWEEKNUM($A335))*($K$2:$K$367),0)),"")</f>
        <v/>
      </c>
      <c r="M335" s="34" t="str">
        <f t="array" ref="M335">IF(OR(WEEKDAY($A335,2)=7,WEEKDAY($A335,2)=6),"",IFERROR(INDEX(Tableau1[],MATCH(1,('HEURES DE PRÉSENCE'!A335&gt;=Tableau1[[DATE DEBUT ]])*(Tableau1[DATE
FIN]&gt;='HEURES DE PRÉSENCE'!A335),0),1),""))</f>
        <v/>
      </c>
    </row>
    <row r="336" spans="1:13" ht="16.2" x14ac:dyDescent="0.35">
      <c r="A336" s="42">
        <f t="shared" si="41"/>
        <v>43070</v>
      </c>
      <c r="B336" s="46"/>
      <c r="C336" s="46"/>
      <c r="D336" s="44">
        <f t="shared" si="37"/>
        <v>0</v>
      </c>
      <c r="E336" s="47"/>
      <c r="F336" s="47"/>
      <c r="G336" s="44">
        <f t="shared" si="38"/>
        <v>0</v>
      </c>
      <c r="H336" s="45"/>
      <c r="I336" s="40">
        <f t="shared" si="39"/>
        <v>0</v>
      </c>
      <c r="J336" s="13" t="str">
        <f>IFERROR(VLOOKUP(M336,EMPLOI!A:J,5),"")</f>
        <v/>
      </c>
      <c r="K336" s="13" t="str">
        <f t="shared" si="40"/>
        <v/>
      </c>
      <c r="L336" s="34">
        <f t="array" ref="L336">IF(WEEKDAY(A336)=6,SUMPRODUCT(IFERROR((_xlfn.ISOWEEKNUM($A$2:$A$367)=_xlfn.ISOWEEKNUM($A336))*($K$2:$K$367),0)),"")</f>
        <v>0</v>
      </c>
      <c r="M336" s="34" t="str">
        <f t="array" ref="M336">IF(OR(WEEKDAY($A336,2)=7,WEEKDAY($A336,2)=6),"",IFERROR(INDEX(Tableau1[],MATCH(1,('HEURES DE PRÉSENCE'!A336&gt;=Tableau1[[DATE DEBUT ]])*(Tableau1[DATE
FIN]&gt;='HEURES DE PRÉSENCE'!A336),0),1),""))</f>
        <v/>
      </c>
    </row>
    <row r="337" spans="1:13" ht="16.2" x14ac:dyDescent="0.35">
      <c r="A337" s="42">
        <f t="shared" si="41"/>
        <v>43071</v>
      </c>
      <c r="B337" s="46"/>
      <c r="C337" s="46"/>
      <c r="D337" s="44">
        <f t="shared" si="37"/>
        <v>0</v>
      </c>
      <c r="E337" s="47"/>
      <c r="F337" s="47"/>
      <c r="G337" s="44">
        <f t="shared" si="38"/>
        <v>0</v>
      </c>
      <c r="H337" s="45"/>
      <c r="I337" s="40">
        <f t="shared" si="39"/>
        <v>0</v>
      </c>
      <c r="J337" s="13" t="str">
        <f>IFERROR(VLOOKUP(M337,EMPLOI!A:J,5),"")</f>
        <v/>
      </c>
      <c r="K337" s="13" t="str">
        <f t="shared" si="40"/>
        <v/>
      </c>
      <c r="M337" s="34" t="str">
        <f t="array" ref="M337">IF(OR(WEEKDAY($A337,2)=7,WEEKDAY($A337,2)=6),"",IFERROR(INDEX(Tableau1[],MATCH(1,('HEURES DE PRÉSENCE'!A337&gt;=Tableau1[[DATE DEBUT ]])*(Tableau1[DATE
FIN]&gt;='HEURES DE PRÉSENCE'!A337),0),1),""))</f>
        <v/>
      </c>
    </row>
    <row r="338" spans="1:13" ht="16.2" x14ac:dyDescent="0.35">
      <c r="A338" s="42">
        <f t="shared" si="41"/>
        <v>43072</v>
      </c>
      <c r="B338" s="46"/>
      <c r="C338" s="46"/>
      <c r="D338" s="44">
        <f t="shared" si="37"/>
        <v>0</v>
      </c>
      <c r="E338" s="47"/>
      <c r="F338" s="47"/>
      <c r="G338" s="44">
        <f t="shared" si="38"/>
        <v>0</v>
      </c>
      <c r="H338" s="45"/>
      <c r="I338" s="40">
        <f t="shared" si="39"/>
        <v>0</v>
      </c>
      <c r="J338" s="13" t="str">
        <f>IFERROR(VLOOKUP(M338,EMPLOI!A:J,5),"")</f>
        <v/>
      </c>
      <c r="K338" s="13" t="str">
        <f t="shared" si="40"/>
        <v/>
      </c>
      <c r="M338" s="34" t="str">
        <f t="array" ref="M338">IF(OR(WEEKDAY($A338,2)=7,WEEKDAY($A338,2)=6),"",IFERROR(INDEX(Tableau1[],MATCH(1,('HEURES DE PRÉSENCE'!A338&gt;=Tableau1[[DATE DEBUT ]])*(Tableau1[DATE
FIN]&gt;='HEURES DE PRÉSENCE'!A338),0),1),""))</f>
        <v/>
      </c>
    </row>
    <row r="339" spans="1:13" ht="16.2" x14ac:dyDescent="0.35">
      <c r="A339" s="42">
        <f t="shared" si="41"/>
        <v>43073</v>
      </c>
      <c r="B339" s="47"/>
      <c r="C339" s="47"/>
      <c r="D339" s="44">
        <f t="shared" si="37"/>
        <v>0</v>
      </c>
      <c r="E339" s="47"/>
      <c r="F339" s="47"/>
      <c r="G339" s="44">
        <f t="shared" si="38"/>
        <v>0</v>
      </c>
      <c r="H339" s="45"/>
      <c r="I339" s="40">
        <f t="shared" si="39"/>
        <v>0</v>
      </c>
      <c r="J339" s="13" t="str">
        <f>IFERROR(VLOOKUP(M339,EMPLOI!A:J,5),"")</f>
        <v/>
      </c>
      <c r="K339" s="13" t="str">
        <f t="shared" si="40"/>
        <v/>
      </c>
      <c r="L339" s="34" t="str">
        <f t="array" ref="L339">IF(WEEKDAY(A339)=6,SUMPRODUCT(IFERROR((_xlfn.ISOWEEKNUM($A$2:$A$367)=_xlfn.ISOWEEKNUM($A339))*($K$2:$K$367),0)),"")</f>
        <v/>
      </c>
      <c r="M339" s="34" t="str">
        <f t="array" ref="M339">IF(OR(WEEKDAY($A339,2)=7,WEEKDAY($A339,2)=6),"",IFERROR(INDEX(Tableau1[],MATCH(1,('HEURES DE PRÉSENCE'!A339&gt;=Tableau1[[DATE DEBUT ]])*(Tableau1[DATE
FIN]&gt;='HEURES DE PRÉSENCE'!A339),0),1),""))</f>
        <v/>
      </c>
    </row>
    <row r="340" spans="1:13" ht="16.2" x14ac:dyDescent="0.35">
      <c r="A340" s="42">
        <f t="shared" si="41"/>
        <v>43074</v>
      </c>
      <c r="B340" s="47"/>
      <c r="C340" s="47"/>
      <c r="D340" s="44">
        <f t="shared" si="37"/>
        <v>0</v>
      </c>
      <c r="E340" s="47"/>
      <c r="F340" s="47"/>
      <c r="G340" s="44">
        <f t="shared" si="38"/>
        <v>0</v>
      </c>
      <c r="H340" s="45"/>
      <c r="I340" s="40">
        <f t="shared" si="39"/>
        <v>0</v>
      </c>
      <c r="J340" s="13" t="str">
        <f>IFERROR(VLOOKUP(M340,EMPLOI!A:J,5),"")</f>
        <v/>
      </c>
      <c r="K340" s="13" t="str">
        <f t="shared" si="40"/>
        <v/>
      </c>
      <c r="L340" s="34" t="str">
        <f t="array" ref="L340">IF(WEEKDAY(A340)=6,SUMPRODUCT(IFERROR((_xlfn.ISOWEEKNUM($A$2:$A$367)=_xlfn.ISOWEEKNUM($A340))*($K$2:$K$367),0)),"")</f>
        <v/>
      </c>
      <c r="M340" s="34" t="str">
        <f t="array" ref="M340">IF(OR(WEEKDAY($A340,2)=7,WEEKDAY($A340,2)=6),"",IFERROR(INDEX(Tableau1[],MATCH(1,('HEURES DE PRÉSENCE'!A340&gt;=Tableau1[[DATE DEBUT ]])*(Tableau1[DATE
FIN]&gt;='HEURES DE PRÉSENCE'!A340),0),1),""))</f>
        <v/>
      </c>
    </row>
    <row r="341" spans="1:13" ht="16.2" x14ac:dyDescent="0.35">
      <c r="A341" s="42">
        <f t="shared" si="41"/>
        <v>43075</v>
      </c>
      <c r="B341" s="47"/>
      <c r="C341" s="47"/>
      <c r="D341" s="44">
        <f t="shared" si="37"/>
        <v>0</v>
      </c>
      <c r="E341" s="47"/>
      <c r="F341" s="47"/>
      <c r="G341" s="44">
        <f t="shared" si="38"/>
        <v>0</v>
      </c>
      <c r="H341" s="45"/>
      <c r="I341" s="40">
        <f t="shared" si="39"/>
        <v>0</v>
      </c>
      <c r="J341" s="13" t="str">
        <f>IFERROR(VLOOKUP(M341,EMPLOI!A:J,5),"")</f>
        <v/>
      </c>
      <c r="K341" s="13" t="str">
        <f t="shared" si="40"/>
        <v/>
      </c>
      <c r="L341" s="34" t="str">
        <f t="array" ref="L341">IF(WEEKDAY(A341)=6,SUMPRODUCT(IFERROR((_xlfn.ISOWEEKNUM($A$2:$A$367)=_xlfn.ISOWEEKNUM($A341))*($K$2:$K$367),0)),"")</f>
        <v/>
      </c>
      <c r="M341" s="34" t="str">
        <f t="array" ref="M341">IF(OR(WEEKDAY($A341,2)=7,WEEKDAY($A341,2)=6),"",IFERROR(INDEX(Tableau1[],MATCH(1,('HEURES DE PRÉSENCE'!A341&gt;=Tableau1[[DATE DEBUT ]])*(Tableau1[DATE
FIN]&gt;='HEURES DE PRÉSENCE'!A341),0),1),""))</f>
        <v/>
      </c>
    </row>
    <row r="342" spans="1:13" ht="16.2" x14ac:dyDescent="0.35">
      <c r="A342" s="42">
        <f t="shared" si="41"/>
        <v>43076</v>
      </c>
      <c r="B342" s="47"/>
      <c r="C342" s="47"/>
      <c r="D342" s="44">
        <f t="shared" si="37"/>
        <v>0</v>
      </c>
      <c r="E342" s="47"/>
      <c r="F342" s="47"/>
      <c r="G342" s="44">
        <f t="shared" si="38"/>
        <v>0</v>
      </c>
      <c r="H342" s="45"/>
      <c r="I342" s="40">
        <f t="shared" si="39"/>
        <v>0</v>
      </c>
      <c r="J342" s="13" t="str">
        <f>IFERROR(VLOOKUP(M342,EMPLOI!A:J,5),"")</f>
        <v/>
      </c>
      <c r="K342" s="13" t="str">
        <f t="shared" si="40"/>
        <v/>
      </c>
      <c r="L342" s="34" t="str">
        <f t="array" ref="L342">IF(WEEKDAY(A342)=6,SUMPRODUCT(IFERROR((_xlfn.ISOWEEKNUM($A$2:$A$367)=_xlfn.ISOWEEKNUM($A342))*($K$2:$K$367),0)),"")</f>
        <v/>
      </c>
      <c r="M342" s="34" t="str">
        <f t="array" ref="M342">IF(OR(WEEKDAY($A342,2)=7,WEEKDAY($A342,2)=6),"",IFERROR(INDEX(Tableau1[],MATCH(1,('HEURES DE PRÉSENCE'!A342&gt;=Tableau1[[DATE DEBUT ]])*(Tableau1[DATE
FIN]&gt;='HEURES DE PRÉSENCE'!A342),0),1),""))</f>
        <v/>
      </c>
    </row>
    <row r="343" spans="1:13" ht="16.2" x14ac:dyDescent="0.35">
      <c r="A343" s="42">
        <f t="shared" si="41"/>
        <v>43077</v>
      </c>
      <c r="B343" s="47"/>
      <c r="C343" s="47"/>
      <c r="D343" s="44">
        <f t="shared" ref="D343:D367" si="42">IF(OR(C343="",B343=""),0,C343-B343)/1</f>
        <v>0</v>
      </c>
      <c r="E343" s="47"/>
      <c r="F343" s="47"/>
      <c r="G343" s="44">
        <f t="shared" si="38"/>
        <v>0</v>
      </c>
      <c r="H343" s="45"/>
      <c r="I343" s="40">
        <f t="shared" si="39"/>
        <v>0</v>
      </c>
      <c r="J343" s="13" t="str">
        <f>IFERROR(VLOOKUP(M343,EMPLOI!A:J,5),"")</f>
        <v/>
      </c>
      <c r="K343" s="13" t="str">
        <f t="shared" si="40"/>
        <v/>
      </c>
      <c r="L343" s="34">
        <f t="array" ref="L343">IF(WEEKDAY(A343)=6,SUMPRODUCT(IFERROR((_xlfn.ISOWEEKNUM($A$2:$A$367)=_xlfn.ISOWEEKNUM($A343))*($K$2:$K$367),0)),"")</f>
        <v>0</v>
      </c>
      <c r="M343" s="34" t="str">
        <f t="array" ref="M343">IF(OR(WEEKDAY($A343,2)=7,WEEKDAY($A343,2)=6),"",IFERROR(INDEX(Tableau1[],MATCH(1,('HEURES DE PRÉSENCE'!A343&gt;=Tableau1[[DATE DEBUT ]])*(Tableau1[DATE
FIN]&gt;='HEURES DE PRÉSENCE'!A343),0),1),""))</f>
        <v/>
      </c>
    </row>
    <row r="344" spans="1:13" ht="16.2" x14ac:dyDescent="0.35">
      <c r="A344" s="42">
        <f t="shared" si="41"/>
        <v>43078</v>
      </c>
      <c r="B344" s="47"/>
      <c r="C344" s="47"/>
      <c r="D344" s="44">
        <f t="shared" si="42"/>
        <v>0</v>
      </c>
      <c r="E344" s="47"/>
      <c r="F344" s="47"/>
      <c r="G344" s="44">
        <f t="shared" si="38"/>
        <v>0</v>
      </c>
      <c r="H344" s="45"/>
      <c r="I344" s="40">
        <f t="shared" si="39"/>
        <v>0</v>
      </c>
      <c r="J344" s="13" t="str">
        <f>IFERROR(VLOOKUP(M344,EMPLOI!A:J,5),"")</f>
        <v/>
      </c>
      <c r="K344" s="13" t="str">
        <f t="shared" si="40"/>
        <v/>
      </c>
      <c r="M344" s="34" t="str">
        <f t="array" ref="M344">IF(OR(WEEKDAY($A344,2)=7,WEEKDAY($A344,2)=6),"",IFERROR(INDEX(Tableau1[],MATCH(1,('HEURES DE PRÉSENCE'!A344&gt;=Tableau1[[DATE DEBUT ]])*(Tableau1[DATE
FIN]&gt;='HEURES DE PRÉSENCE'!A344),0),1),""))</f>
        <v/>
      </c>
    </row>
    <row r="345" spans="1:13" ht="16.2" x14ac:dyDescent="0.35">
      <c r="A345" s="42">
        <f t="shared" si="41"/>
        <v>43079</v>
      </c>
      <c r="B345" s="47"/>
      <c r="C345" s="47"/>
      <c r="D345" s="44">
        <f t="shared" si="42"/>
        <v>0</v>
      </c>
      <c r="E345" s="47"/>
      <c r="F345" s="47"/>
      <c r="G345" s="44">
        <f t="shared" si="38"/>
        <v>0</v>
      </c>
      <c r="H345" s="45"/>
      <c r="I345" s="40">
        <f t="shared" si="39"/>
        <v>0</v>
      </c>
      <c r="J345" s="13" t="str">
        <f>IFERROR(VLOOKUP(M345,EMPLOI!A:J,5),"")</f>
        <v/>
      </c>
      <c r="K345" s="13" t="str">
        <f t="shared" si="40"/>
        <v/>
      </c>
      <c r="M345" s="34" t="str">
        <f t="array" ref="M345">IF(OR(WEEKDAY($A345,2)=7,WEEKDAY($A345,2)=6),"",IFERROR(INDEX(Tableau1[],MATCH(1,('HEURES DE PRÉSENCE'!A345&gt;=Tableau1[[DATE DEBUT ]])*(Tableau1[DATE
FIN]&gt;='HEURES DE PRÉSENCE'!A345),0),1),""))</f>
        <v/>
      </c>
    </row>
    <row r="346" spans="1:13" ht="16.2" x14ac:dyDescent="0.35">
      <c r="A346" s="42">
        <f t="shared" si="41"/>
        <v>43080</v>
      </c>
      <c r="B346" s="47"/>
      <c r="C346" s="47"/>
      <c r="D346" s="44">
        <f t="shared" si="42"/>
        <v>0</v>
      </c>
      <c r="E346" s="47"/>
      <c r="F346" s="47"/>
      <c r="G346" s="44">
        <f t="shared" si="38"/>
        <v>0</v>
      </c>
      <c r="H346" s="45"/>
      <c r="I346" s="40">
        <f t="shared" si="39"/>
        <v>0</v>
      </c>
      <c r="J346" s="13" t="str">
        <f>IFERROR(VLOOKUP(M346,EMPLOI!A:J,5),"")</f>
        <v/>
      </c>
      <c r="K346" s="13" t="str">
        <f t="shared" si="40"/>
        <v/>
      </c>
      <c r="L346" s="34" t="str">
        <f t="array" ref="L346">IF(WEEKDAY(A346)=6,SUMPRODUCT(IFERROR((_xlfn.ISOWEEKNUM($A$2:$A$367)=_xlfn.ISOWEEKNUM($A346))*($K$2:$K$367),0)),"")</f>
        <v/>
      </c>
      <c r="M346" s="34" t="str">
        <f t="array" ref="M346">IF(OR(WEEKDAY($A346,2)=7,WEEKDAY($A346,2)=6),"",IFERROR(INDEX(Tableau1[],MATCH(1,('HEURES DE PRÉSENCE'!A346&gt;=Tableau1[[DATE DEBUT ]])*(Tableau1[DATE
FIN]&gt;='HEURES DE PRÉSENCE'!A346),0),1),""))</f>
        <v/>
      </c>
    </row>
    <row r="347" spans="1:13" ht="16.2" x14ac:dyDescent="0.35">
      <c r="A347" s="42">
        <f t="shared" si="41"/>
        <v>43081</v>
      </c>
      <c r="B347" s="47"/>
      <c r="C347" s="47"/>
      <c r="D347" s="44">
        <f t="shared" si="42"/>
        <v>0</v>
      </c>
      <c r="E347" s="47"/>
      <c r="F347" s="47"/>
      <c r="G347" s="44">
        <f t="shared" si="38"/>
        <v>0</v>
      </c>
      <c r="H347" s="45"/>
      <c r="I347" s="40">
        <f t="shared" si="39"/>
        <v>0</v>
      </c>
      <c r="J347" s="13" t="str">
        <f>IFERROR(VLOOKUP(M347,EMPLOI!A:J,5),"")</f>
        <v/>
      </c>
      <c r="K347" s="13" t="str">
        <f t="shared" si="40"/>
        <v/>
      </c>
      <c r="L347" s="34" t="str">
        <f t="array" ref="L347">IF(WEEKDAY(A347)=6,SUMPRODUCT(IFERROR((_xlfn.ISOWEEKNUM($A$2:$A$367)=_xlfn.ISOWEEKNUM($A347))*($K$2:$K$367),0)),"")</f>
        <v/>
      </c>
      <c r="M347" s="34" t="str">
        <f t="array" ref="M347">IF(OR(WEEKDAY($A347,2)=7,WEEKDAY($A347,2)=6),"",IFERROR(INDEX(Tableau1[],MATCH(1,('HEURES DE PRÉSENCE'!A347&gt;=Tableau1[[DATE DEBUT ]])*(Tableau1[DATE
FIN]&gt;='HEURES DE PRÉSENCE'!A347),0),1),""))</f>
        <v/>
      </c>
    </row>
    <row r="348" spans="1:13" ht="16.2" x14ac:dyDescent="0.35">
      <c r="A348" s="42">
        <f t="shared" si="41"/>
        <v>43082</v>
      </c>
      <c r="B348" s="47"/>
      <c r="C348" s="47"/>
      <c r="D348" s="44">
        <f t="shared" si="42"/>
        <v>0</v>
      </c>
      <c r="E348" s="47"/>
      <c r="F348" s="47"/>
      <c r="G348" s="44">
        <f t="shared" si="38"/>
        <v>0</v>
      </c>
      <c r="H348" s="45"/>
      <c r="I348" s="40">
        <f t="shared" si="39"/>
        <v>0</v>
      </c>
      <c r="J348" s="13" t="str">
        <f>IFERROR(VLOOKUP(M348,EMPLOI!A:J,5),"")</f>
        <v/>
      </c>
      <c r="K348" s="13" t="str">
        <f t="shared" si="40"/>
        <v/>
      </c>
      <c r="L348" s="34" t="str">
        <f t="array" ref="L348">IF(WEEKDAY(A348)=6,SUMPRODUCT(IFERROR((_xlfn.ISOWEEKNUM($A$2:$A$367)=_xlfn.ISOWEEKNUM($A348))*($K$2:$K$367),0)),"")</f>
        <v/>
      </c>
      <c r="M348" s="34" t="str">
        <f t="array" ref="M348">IF(OR(WEEKDAY($A348,2)=7,WEEKDAY($A348,2)=6),"",IFERROR(INDEX(Tableau1[],MATCH(1,('HEURES DE PRÉSENCE'!A348&gt;=Tableau1[[DATE DEBUT ]])*(Tableau1[DATE
FIN]&gt;='HEURES DE PRÉSENCE'!A348),0),1),""))</f>
        <v/>
      </c>
    </row>
    <row r="349" spans="1:13" ht="16.2" x14ac:dyDescent="0.35">
      <c r="A349" s="42">
        <f t="shared" si="41"/>
        <v>43083</v>
      </c>
      <c r="B349" s="47"/>
      <c r="C349" s="47"/>
      <c r="D349" s="44">
        <f t="shared" si="42"/>
        <v>0</v>
      </c>
      <c r="E349" s="47"/>
      <c r="F349" s="47"/>
      <c r="G349" s="44">
        <f t="shared" si="38"/>
        <v>0</v>
      </c>
      <c r="H349" s="45"/>
      <c r="I349" s="40">
        <f t="shared" si="39"/>
        <v>0</v>
      </c>
      <c r="J349" s="13" t="str">
        <f>IFERROR(VLOOKUP(M349,EMPLOI!A:J,5),"")</f>
        <v/>
      </c>
      <c r="K349" s="13" t="str">
        <f t="shared" si="40"/>
        <v/>
      </c>
      <c r="L349" s="34" t="str">
        <f t="array" ref="L349">IF(WEEKDAY(A349)=6,SUMPRODUCT(IFERROR((_xlfn.ISOWEEKNUM($A$2:$A$367)=_xlfn.ISOWEEKNUM($A349))*($K$2:$K$367),0)),"")</f>
        <v/>
      </c>
      <c r="M349" s="34" t="str">
        <f t="array" ref="M349">IF(OR(WEEKDAY($A349,2)=7,WEEKDAY($A349,2)=6),"",IFERROR(INDEX(Tableau1[],MATCH(1,('HEURES DE PRÉSENCE'!A349&gt;=Tableau1[[DATE DEBUT ]])*(Tableau1[DATE
FIN]&gt;='HEURES DE PRÉSENCE'!A349),0),1),""))</f>
        <v/>
      </c>
    </row>
    <row r="350" spans="1:13" ht="16.2" x14ac:dyDescent="0.35">
      <c r="A350" s="42">
        <f t="shared" si="41"/>
        <v>43084</v>
      </c>
      <c r="B350" s="47"/>
      <c r="C350" s="47"/>
      <c r="D350" s="44">
        <f t="shared" si="42"/>
        <v>0</v>
      </c>
      <c r="E350" s="47"/>
      <c r="F350" s="47"/>
      <c r="G350" s="44">
        <f t="shared" si="38"/>
        <v>0</v>
      </c>
      <c r="H350" s="45"/>
      <c r="I350" s="40">
        <f t="shared" si="39"/>
        <v>0</v>
      </c>
      <c r="J350" s="13" t="str">
        <f>IFERROR(VLOOKUP(M350,EMPLOI!A:J,5),"")</f>
        <v/>
      </c>
      <c r="K350" s="13" t="str">
        <f t="shared" si="40"/>
        <v/>
      </c>
      <c r="L350" s="34">
        <f t="array" ref="L350">IF(WEEKDAY(A350)=6,SUMPRODUCT(IFERROR((_xlfn.ISOWEEKNUM($A$2:$A$367)=_xlfn.ISOWEEKNUM($A350))*($K$2:$K$367),0)),"")</f>
        <v>0</v>
      </c>
      <c r="M350" s="34" t="str">
        <f t="array" ref="M350">IF(OR(WEEKDAY($A350,2)=7,WEEKDAY($A350,2)=6),"",IFERROR(INDEX(Tableau1[],MATCH(1,('HEURES DE PRÉSENCE'!A350&gt;=Tableau1[[DATE DEBUT ]])*(Tableau1[DATE
FIN]&gt;='HEURES DE PRÉSENCE'!A350),0),1),""))</f>
        <v/>
      </c>
    </row>
    <row r="351" spans="1:13" ht="16.2" x14ac:dyDescent="0.35">
      <c r="A351" s="42">
        <f t="shared" si="41"/>
        <v>43085</v>
      </c>
      <c r="B351" s="47"/>
      <c r="C351" s="47"/>
      <c r="D351" s="44">
        <f t="shared" si="42"/>
        <v>0</v>
      </c>
      <c r="E351" s="47"/>
      <c r="F351" s="47"/>
      <c r="G351" s="44">
        <f t="shared" si="38"/>
        <v>0</v>
      </c>
      <c r="H351" s="45"/>
      <c r="I351" s="40">
        <f t="shared" si="39"/>
        <v>0</v>
      </c>
      <c r="J351" s="13" t="str">
        <f>IFERROR(VLOOKUP(M351,EMPLOI!A:J,5),"")</f>
        <v/>
      </c>
      <c r="K351" s="13" t="str">
        <f t="shared" si="40"/>
        <v/>
      </c>
      <c r="M351" s="34" t="str">
        <f t="array" ref="M351">IF(OR(WEEKDAY($A351,2)=7,WEEKDAY($A351,2)=6),"",IFERROR(INDEX(Tableau1[],MATCH(1,('HEURES DE PRÉSENCE'!A351&gt;=Tableau1[[DATE DEBUT ]])*(Tableau1[DATE
FIN]&gt;='HEURES DE PRÉSENCE'!A351),0),1),""))</f>
        <v/>
      </c>
    </row>
    <row r="352" spans="1:13" ht="16.2" x14ac:dyDescent="0.35">
      <c r="A352" s="42">
        <f t="shared" si="41"/>
        <v>43086</v>
      </c>
      <c r="B352" s="47"/>
      <c r="C352" s="47"/>
      <c r="D352" s="44">
        <f t="shared" si="42"/>
        <v>0</v>
      </c>
      <c r="E352" s="47"/>
      <c r="F352" s="47"/>
      <c r="G352" s="44">
        <f t="shared" si="38"/>
        <v>0</v>
      </c>
      <c r="H352" s="45"/>
      <c r="I352" s="40">
        <f t="shared" si="39"/>
        <v>0</v>
      </c>
      <c r="J352" s="13" t="str">
        <f>IFERROR(VLOOKUP(M352,EMPLOI!A:J,5),"")</f>
        <v/>
      </c>
      <c r="K352" s="13" t="str">
        <f t="shared" si="40"/>
        <v/>
      </c>
      <c r="M352" s="34" t="str">
        <f t="array" ref="M352">IF(OR(WEEKDAY($A352,2)=7,WEEKDAY($A352,2)=6),"",IFERROR(INDEX(Tableau1[],MATCH(1,('HEURES DE PRÉSENCE'!A352&gt;=Tableau1[[DATE DEBUT ]])*(Tableau1[DATE
FIN]&gt;='HEURES DE PRÉSENCE'!A352),0),1),""))</f>
        <v/>
      </c>
    </row>
    <row r="353" spans="1:13" ht="16.2" x14ac:dyDescent="0.35">
      <c r="A353" s="42">
        <f t="shared" si="41"/>
        <v>43087</v>
      </c>
      <c r="B353" s="47"/>
      <c r="C353" s="47"/>
      <c r="D353" s="44">
        <f t="shared" si="42"/>
        <v>0</v>
      </c>
      <c r="E353" s="47"/>
      <c r="F353" s="47"/>
      <c r="G353" s="44">
        <f t="shared" si="38"/>
        <v>0</v>
      </c>
      <c r="H353" s="45"/>
      <c r="I353" s="40">
        <f t="shared" si="39"/>
        <v>0</v>
      </c>
      <c r="J353" s="13" t="str">
        <f>IFERROR(VLOOKUP(M353,EMPLOI!A:J,5),"")</f>
        <v/>
      </c>
      <c r="K353" s="13" t="str">
        <f t="shared" si="40"/>
        <v/>
      </c>
      <c r="L353" s="34" t="str">
        <f t="array" ref="L353">IF(WEEKDAY(A353)=6,SUMPRODUCT(IFERROR((_xlfn.ISOWEEKNUM($A$2:$A$367)=_xlfn.ISOWEEKNUM($A353))*($K$2:$K$367),0)),"")</f>
        <v/>
      </c>
      <c r="M353" s="34" t="str">
        <f t="array" ref="M353">IF(OR(WEEKDAY($A353,2)=7,WEEKDAY($A353,2)=6),"",IFERROR(INDEX(Tableau1[],MATCH(1,('HEURES DE PRÉSENCE'!A353&gt;=Tableau1[[DATE DEBUT ]])*(Tableau1[DATE
FIN]&gt;='HEURES DE PRÉSENCE'!A353),0),1),""))</f>
        <v/>
      </c>
    </row>
    <row r="354" spans="1:13" ht="16.2" x14ac:dyDescent="0.35">
      <c r="A354" s="42">
        <f t="shared" si="41"/>
        <v>43088</v>
      </c>
      <c r="B354" s="47"/>
      <c r="C354" s="47"/>
      <c r="D354" s="44">
        <f t="shared" si="42"/>
        <v>0</v>
      </c>
      <c r="E354" s="47"/>
      <c r="F354" s="47"/>
      <c r="G354" s="44">
        <f t="shared" si="38"/>
        <v>0</v>
      </c>
      <c r="H354" s="45"/>
      <c r="I354" s="40">
        <f t="shared" si="39"/>
        <v>0</v>
      </c>
      <c r="J354" s="13" t="str">
        <f>IFERROR(VLOOKUP(M354,EMPLOI!A:J,5),"")</f>
        <v/>
      </c>
      <c r="K354" s="13" t="str">
        <f t="shared" si="40"/>
        <v/>
      </c>
      <c r="L354" s="34" t="str">
        <f t="array" ref="L354">IF(WEEKDAY(A354)=6,SUMPRODUCT(IFERROR((_xlfn.ISOWEEKNUM($A$2:$A$367)=_xlfn.ISOWEEKNUM($A354))*($K$2:$K$367),0)),"")</f>
        <v/>
      </c>
      <c r="M354" s="34" t="str">
        <f t="array" ref="M354">IF(OR(WEEKDAY($A354,2)=7,WEEKDAY($A354,2)=6),"",IFERROR(INDEX(Tableau1[],MATCH(1,('HEURES DE PRÉSENCE'!A354&gt;=Tableau1[[DATE DEBUT ]])*(Tableau1[DATE
FIN]&gt;='HEURES DE PRÉSENCE'!A354),0),1),""))</f>
        <v/>
      </c>
    </row>
    <row r="355" spans="1:13" ht="16.2" x14ac:dyDescent="0.35">
      <c r="A355" s="42">
        <f t="shared" si="41"/>
        <v>43089</v>
      </c>
      <c r="B355" s="47"/>
      <c r="C355" s="47"/>
      <c r="D355" s="44">
        <f t="shared" si="42"/>
        <v>0</v>
      </c>
      <c r="E355" s="47"/>
      <c r="F355" s="47"/>
      <c r="G355" s="44">
        <f t="shared" si="38"/>
        <v>0</v>
      </c>
      <c r="H355" s="45"/>
      <c r="I355" s="40">
        <f t="shared" si="39"/>
        <v>0</v>
      </c>
      <c r="J355" s="13" t="str">
        <f>IFERROR(VLOOKUP(M355,EMPLOI!A:J,5),"")</f>
        <v/>
      </c>
      <c r="K355" s="13" t="str">
        <f t="shared" si="40"/>
        <v/>
      </c>
      <c r="L355" s="34" t="str">
        <f t="array" ref="L355">IF(WEEKDAY(A355)=6,SUMPRODUCT(IFERROR((_xlfn.ISOWEEKNUM($A$2:$A$367)=_xlfn.ISOWEEKNUM($A355))*($K$2:$K$367),0)),"")</f>
        <v/>
      </c>
      <c r="M355" s="34" t="str">
        <f t="array" ref="M355">IF(OR(WEEKDAY($A355,2)=7,WEEKDAY($A355,2)=6),"",IFERROR(INDEX(Tableau1[],MATCH(1,('HEURES DE PRÉSENCE'!A355&gt;=Tableau1[[DATE DEBUT ]])*(Tableau1[DATE
FIN]&gt;='HEURES DE PRÉSENCE'!A355),0),1),""))</f>
        <v/>
      </c>
    </row>
    <row r="356" spans="1:13" ht="16.2" x14ac:dyDescent="0.35">
      <c r="A356" s="42">
        <f t="shared" si="41"/>
        <v>43090</v>
      </c>
      <c r="B356" s="47"/>
      <c r="C356" s="47"/>
      <c r="D356" s="44">
        <f t="shared" si="42"/>
        <v>0</v>
      </c>
      <c r="E356" s="47"/>
      <c r="F356" s="47"/>
      <c r="G356" s="44">
        <f t="shared" si="38"/>
        <v>0</v>
      </c>
      <c r="H356" s="45"/>
      <c r="I356" s="40">
        <f t="shared" si="39"/>
        <v>0</v>
      </c>
      <c r="J356" s="13" t="str">
        <f>IFERROR(VLOOKUP(M356,EMPLOI!A:J,5),"")</f>
        <v/>
      </c>
      <c r="K356" s="13" t="str">
        <f t="shared" si="40"/>
        <v/>
      </c>
      <c r="L356" s="34" t="str">
        <f t="array" ref="L356">IF(WEEKDAY(A356)=6,SUMPRODUCT(IFERROR((_xlfn.ISOWEEKNUM($A$2:$A$367)=_xlfn.ISOWEEKNUM($A356))*($K$2:$K$367),0)),"")</f>
        <v/>
      </c>
      <c r="M356" s="34" t="str">
        <f t="array" ref="M356">IF(OR(WEEKDAY($A356,2)=7,WEEKDAY($A356,2)=6),"",IFERROR(INDEX(Tableau1[],MATCH(1,('HEURES DE PRÉSENCE'!A356&gt;=Tableau1[[DATE DEBUT ]])*(Tableau1[DATE
FIN]&gt;='HEURES DE PRÉSENCE'!A356),0),1),""))</f>
        <v/>
      </c>
    </row>
    <row r="357" spans="1:13" ht="16.2" x14ac:dyDescent="0.35">
      <c r="A357" s="42">
        <f t="shared" si="41"/>
        <v>43091</v>
      </c>
      <c r="B357" s="47"/>
      <c r="C357" s="47"/>
      <c r="D357" s="44">
        <f t="shared" si="42"/>
        <v>0</v>
      </c>
      <c r="E357" s="47"/>
      <c r="F357" s="47"/>
      <c r="G357" s="44">
        <f t="shared" si="38"/>
        <v>0</v>
      </c>
      <c r="H357" s="45"/>
      <c r="I357" s="40">
        <f t="shared" si="39"/>
        <v>0</v>
      </c>
      <c r="J357" s="13" t="str">
        <f>IFERROR(VLOOKUP(M357,EMPLOI!A:J,5),"")</f>
        <v/>
      </c>
      <c r="K357" s="13" t="str">
        <f t="shared" si="40"/>
        <v/>
      </c>
      <c r="L357" s="34">
        <f t="array" ref="L357">IF(WEEKDAY(A357)=6,SUMPRODUCT(IFERROR((_xlfn.ISOWEEKNUM($A$2:$A$367)=_xlfn.ISOWEEKNUM($A357))*($K$2:$K$367),0)),"")</f>
        <v>0</v>
      </c>
      <c r="M357" s="34" t="str">
        <f t="array" ref="M357">IF(OR(WEEKDAY($A357,2)=7,WEEKDAY($A357,2)=6),"",IFERROR(INDEX(Tableau1[],MATCH(1,('HEURES DE PRÉSENCE'!A357&gt;=Tableau1[[DATE DEBUT ]])*(Tableau1[DATE
FIN]&gt;='HEURES DE PRÉSENCE'!A357),0),1),""))</f>
        <v/>
      </c>
    </row>
    <row r="358" spans="1:13" ht="16.2" x14ac:dyDescent="0.35">
      <c r="A358" s="42">
        <f t="shared" si="41"/>
        <v>43092</v>
      </c>
      <c r="B358" s="47"/>
      <c r="C358" s="47"/>
      <c r="D358" s="44">
        <f t="shared" si="42"/>
        <v>0</v>
      </c>
      <c r="E358" s="47"/>
      <c r="F358" s="47"/>
      <c r="G358" s="44">
        <f t="shared" si="38"/>
        <v>0</v>
      </c>
      <c r="H358" s="45"/>
      <c r="I358" s="40">
        <f t="shared" si="39"/>
        <v>0</v>
      </c>
      <c r="J358" s="13" t="str">
        <f>IFERROR(VLOOKUP(M358,EMPLOI!A:J,5),"")</f>
        <v/>
      </c>
      <c r="K358" s="13" t="str">
        <f t="shared" si="40"/>
        <v/>
      </c>
      <c r="M358" s="34" t="str">
        <f t="array" ref="M358">IF(OR(WEEKDAY($A358,2)=7,WEEKDAY($A358,2)=6),"",IFERROR(INDEX(Tableau1[],MATCH(1,('HEURES DE PRÉSENCE'!A358&gt;=Tableau1[[DATE DEBUT ]])*(Tableau1[DATE
FIN]&gt;='HEURES DE PRÉSENCE'!A358),0),1),""))</f>
        <v/>
      </c>
    </row>
    <row r="359" spans="1:13" ht="16.2" x14ac:dyDescent="0.35">
      <c r="A359" s="42">
        <f t="shared" si="41"/>
        <v>43093</v>
      </c>
      <c r="B359" s="47"/>
      <c r="C359" s="47"/>
      <c r="D359" s="44">
        <f t="shared" si="42"/>
        <v>0</v>
      </c>
      <c r="E359" s="47"/>
      <c r="F359" s="47"/>
      <c r="G359" s="44">
        <f t="shared" si="38"/>
        <v>0</v>
      </c>
      <c r="H359" s="45"/>
      <c r="I359" s="40">
        <f t="shared" si="39"/>
        <v>0</v>
      </c>
      <c r="J359" s="13" t="str">
        <f>IFERROR(VLOOKUP(M359,EMPLOI!A:J,5),"")</f>
        <v/>
      </c>
      <c r="K359" s="13" t="str">
        <f t="shared" si="40"/>
        <v/>
      </c>
      <c r="M359" s="34" t="str">
        <f t="array" ref="M359">IF(OR(WEEKDAY($A359,2)=7,WEEKDAY($A359,2)=6),"",IFERROR(INDEX(Tableau1[],MATCH(1,('HEURES DE PRÉSENCE'!A359&gt;=Tableau1[[DATE DEBUT ]])*(Tableau1[DATE
FIN]&gt;='HEURES DE PRÉSENCE'!A359),0),1),""))</f>
        <v/>
      </c>
    </row>
    <row r="360" spans="1:13" ht="16.2" x14ac:dyDescent="0.35">
      <c r="A360" s="42">
        <f t="shared" si="41"/>
        <v>43094</v>
      </c>
      <c r="B360" s="47"/>
      <c r="C360" s="47"/>
      <c r="D360" s="44">
        <f t="shared" si="42"/>
        <v>0</v>
      </c>
      <c r="E360" s="47"/>
      <c r="F360" s="47"/>
      <c r="G360" s="44">
        <f t="shared" si="38"/>
        <v>0</v>
      </c>
      <c r="H360" s="45"/>
      <c r="I360" s="40">
        <f t="shared" si="39"/>
        <v>0</v>
      </c>
      <c r="J360" s="13" t="str">
        <f>IFERROR(VLOOKUP(M360,EMPLOI!A:J,5),"")</f>
        <v/>
      </c>
      <c r="K360" s="13" t="str">
        <f t="shared" si="40"/>
        <v/>
      </c>
      <c r="L360" s="34" t="str">
        <f t="array" ref="L360">IF(WEEKDAY(A360)=6,SUMPRODUCT(IFERROR((_xlfn.ISOWEEKNUM($A$2:$A$367)=_xlfn.ISOWEEKNUM($A360))*($K$2:$K$367),0)),"")</f>
        <v/>
      </c>
      <c r="M360" s="34" t="str">
        <f t="array" ref="M360">IF(OR(WEEKDAY($A360,2)=7,WEEKDAY($A360,2)=6),"",IFERROR(INDEX(Tableau1[],MATCH(1,('HEURES DE PRÉSENCE'!A360&gt;=Tableau1[[DATE DEBUT ]])*(Tableau1[DATE
FIN]&gt;='HEURES DE PRÉSENCE'!A360),0),1),""))</f>
        <v/>
      </c>
    </row>
    <row r="361" spans="1:13" ht="16.2" x14ac:dyDescent="0.35">
      <c r="A361" s="42">
        <f t="shared" si="41"/>
        <v>43095</v>
      </c>
      <c r="B361" s="47"/>
      <c r="C361" s="47"/>
      <c r="D361" s="44">
        <f t="shared" si="42"/>
        <v>0</v>
      </c>
      <c r="E361" s="47"/>
      <c r="F361" s="47"/>
      <c r="G361" s="44">
        <f t="shared" si="38"/>
        <v>0</v>
      </c>
      <c r="H361" s="45"/>
      <c r="I361" s="40">
        <f t="shared" si="39"/>
        <v>0</v>
      </c>
      <c r="J361" s="13" t="str">
        <f>IFERROR(VLOOKUP(M361,EMPLOI!A:J,5),"")</f>
        <v/>
      </c>
      <c r="K361" s="13" t="str">
        <f t="shared" si="40"/>
        <v/>
      </c>
      <c r="L361" s="34" t="str">
        <f t="array" ref="L361">IF(WEEKDAY(A361)=6,SUMPRODUCT(IFERROR((_xlfn.ISOWEEKNUM($A$2:$A$367)=_xlfn.ISOWEEKNUM($A361))*($K$2:$K$367),0)),"")</f>
        <v/>
      </c>
      <c r="M361" s="34" t="str">
        <f t="array" ref="M361">IF(OR(WEEKDAY($A361,2)=7,WEEKDAY($A361,2)=6),"",IFERROR(INDEX(Tableau1[],MATCH(1,('HEURES DE PRÉSENCE'!A361&gt;=Tableau1[[DATE DEBUT ]])*(Tableau1[DATE
FIN]&gt;='HEURES DE PRÉSENCE'!A361),0),1),""))</f>
        <v/>
      </c>
    </row>
    <row r="362" spans="1:13" ht="16.2" x14ac:dyDescent="0.35">
      <c r="A362" s="42">
        <f t="shared" si="41"/>
        <v>43096</v>
      </c>
      <c r="B362" s="47"/>
      <c r="C362" s="47"/>
      <c r="D362" s="44">
        <f t="shared" si="42"/>
        <v>0</v>
      </c>
      <c r="E362" s="47"/>
      <c r="F362" s="47"/>
      <c r="G362" s="44">
        <f t="shared" si="38"/>
        <v>0</v>
      </c>
      <c r="H362" s="45"/>
      <c r="I362" s="40">
        <f t="shared" si="39"/>
        <v>0</v>
      </c>
      <c r="J362" s="13" t="str">
        <f>IFERROR(VLOOKUP(M362,EMPLOI!A:J,5),"")</f>
        <v/>
      </c>
      <c r="K362" s="13" t="str">
        <f t="shared" si="40"/>
        <v/>
      </c>
      <c r="L362" s="34" t="str">
        <f t="array" ref="L362">IF(WEEKDAY(A362)=6,SUMPRODUCT(IFERROR((_xlfn.ISOWEEKNUM($A$2:$A$367)=_xlfn.ISOWEEKNUM($A362))*($K$2:$K$367),0)),"")</f>
        <v/>
      </c>
      <c r="M362" s="34" t="str">
        <f t="array" ref="M362">IF(OR(WEEKDAY($A362,2)=7,WEEKDAY($A362,2)=6),"",IFERROR(INDEX(Tableau1[],MATCH(1,('HEURES DE PRÉSENCE'!A362&gt;=Tableau1[[DATE DEBUT ]])*(Tableau1[DATE
FIN]&gt;='HEURES DE PRÉSENCE'!A362),0),1),""))</f>
        <v/>
      </c>
    </row>
    <row r="363" spans="1:13" ht="16.2" x14ac:dyDescent="0.35">
      <c r="A363" s="42">
        <f t="shared" si="41"/>
        <v>43097</v>
      </c>
      <c r="B363" s="47"/>
      <c r="C363" s="47"/>
      <c r="D363" s="44">
        <f t="shared" si="42"/>
        <v>0</v>
      </c>
      <c r="E363" s="47"/>
      <c r="F363" s="47"/>
      <c r="G363" s="44">
        <f t="shared" si="38"/>
        <v>0</v>
      </c>
      <c r="H363" s="45"/>
      <c r="I363" s="40">
        <f t="shared" si="39"/>
        <v>0</v>
      </c>
      <c r="J363" s="13" t="str">
        <f>IFERROR(VLOOKUP(M363,EMPLOI!A:J,5),"")</f>
        <v/>
      </c>
      <c r="K363" s="13" t="str">
        <f t="shared" si="40"/>
        <v/>
      </c>
      <c r="L363" s="34" t="str">
        <f t="array" ref="L363">IF(WEEKDAY(A363)=6,SUMPRODUCT(IFERROR((_xlfn.ISOWEEKNUM($A$2:$A$367)=_xlfn.ISOWEEKNUM($A363))*($K$2:$K$367),0)),"")</f>
        <v/>
      </c>
      <c r="M363" s="34" t="str">
        <f t="array" ref="M363">IF(OR(WEEKDAY($A363,2)=7,WEEKDAY($A363,2)=6),"",IFERROR(INDEX(Tableau1[],MATCH(1,('HEURES DE PRÉSENCE'!A363&gt;=Tableau1[[DATE DEBUT ]])*(Tableau1[DATE
FIN]&gt;='HEURES DE PRÉSENCE'!A363),0),1),""))</f>
        <v/>
      </c>
    </row>
    <row r="364" spans="1:13" ht="16.2" x14ac:dyDescent="0.35">
      <c r="A364" s="42">
        <f t="shared" si="41"/>
        <v>43098</v>
      </c>
      <c r="B364" s="46"/>
      <c r="C364" s="46"/>
      <c r="D364" s="44">
        <f t="shared" si="42"/>
        <v>0</v>
      </c>
      <c r="E364" s="47"/>
      <c r="F364" s="47"/>
      <c r="G364" s="44">
        <f t="shared" si="38"/>
        <v>0</v>
      </c>
      <c r="H364" s="45"/>
      <c r="I364" s="40">
        <f t="shared" si="39"/>
        <v>0</v>
      </c>
      <c r="J364" s="13" t="str">
        <f>IFERROR(VLOOKUP(M364,EMPLOI!A:J,5),"")</f>
        <v/>
      </c>
      <c r="K364" s="13" t="str">
        <f t="shared" si="40"/>
        <v/>
      </c>
      <c r="L364" s="34">
        <f t="array" ref="L364">IF(WEEKDAY(A364)=6,SUMPRODUCT(IFERROR((_xlfn.ISOWEEKNUM($A$2:$A$367)=_xlfn.ISOWEEKNUM($A364))*($K$2:$K$367),0)),"")</f>
        <v>0</v>
      </c>
      <c r="M364" s="34" t="str">
        <f t="array" ref="M364">IF(OR(WEEKDAY($A364,2)=7,WEEKDAY($A364,2)=6),"",IFERROR(INDEX(Tableau1[],MATCH(1,('HEURES DE PRÉSENCE'!A364&gt;=Tableau1[[DATE DEBUT ]])*(Tableau1[DATE
FIN]&gt;='HEURES DE PRÉSENCE'!A364),0),1),""))</f>
        <v/>
      </c>
    </row>
    <row r="365" spans="1:13" ht="16.2" x14ac:dyDescent="0.35">
      <c r="A365" s="42">
        <f t="shared" si="41"/>
        <v>43099</v>
      </c>
      <c r="B365" s="46"/>
      <c r="C365" s="46"/>
      <c r="D365" s="44">
        <f t="shared" si="42"/>
        <v>0</v>
      </c>
      <c r="E365" s="47"/>
      <c r="F365" s="47"/>
      <c r="G365" s="44">
        <f t="shared" si="38"/>
        <v>0</v>
      </c>
      <c r="H365" s="45"/>
      <c r="I365" s="40">
        <f t="shared" si="39"/>
        <v>0</v>
      </c>
      <c r="J365" s="13" t="str">
        <f>IFERROR(VLOOKUP(M365,EMPLOI!A:J,5),"")</f>
        <v/>
      </c>
      <c r="K365" s="13" t="str">
        <f t="shared" si="40"/>
        <v/>
      </c>
      <c r="M365" s="34" t="str">
        <f t="array" ref="M365">IF(OR(WEEKDAY($A365,2)=7,WEEKDAY($A365,2)=6),"",IFERROR(INDEX(Tableau1[],MATCH(1,('HEURES DE PRÉSENCE'!A365&gt;=Tableau1[[DATE DEBUT ]])*(Tableau1[DATE
FIN]&gt;='HEURES DE PRÉSENCE'!A365),0),1),""))</f>
        <v/>
      </c>
    </row>
    <row r="366" spans="1:13" ht="16.2" x14ac:dyDescent="0.35">
      <c r="A366" s="42">
        <f t="shared" si="41"/>
        <v>43100</v>
      </c>
      <c r="B366" s="46"/>
      <c r="C366" s="46"/>
      <c r="D366" s="44">
        <f t="shared" si="42"/>
        <v>0</v>
      </c>
      <c r="E366" s="47"/>
      <c r="F366" s="47"/>
      <c r="G366" s="44">
        <f t="shared" si="38"/>
        <v>0</v>
      </c>
      <c r="H366" s="45"/>
      <c r="I366" s="40">
        <f t="shared" si="39"/>
        <v>0</v>
      </c>
      <c r="J366" s="13" t="str">
        <f>IFERROR(VLOOKUP(M366,EMPLOI!A:J,5),"")</f>
        <v/>
      </c>
      <c r="K366" s="13" t="str">
        <f t="shared" si="40"/>
        <v/>
      </c>
      <c r="M366" s="34" t="str">
        <f t="array" ref="M366">IF(OR(WEEKDAY($A366,2)=7,WEEKDAY($A366,2)=6),"",IFERROR(INDEX(Tableau1[],MATCH(1,('HEURES DE PRÉSENCE'!A366&gt;=Tableau1[[DATE DEBUT ]])*(Tableau1[DATE
FIN]&gt;='HEURES DE PRÉSENCE'!A366),0),1),""))</f>
        <v/>
      </c>
    </row>
    <row r="367" spans="1:13" ht="16.2" x14ac:dyDescent="0.35">
      <c r="A367" s="42">
        <f t="shared" si="41"/>
        <v>43101</v>
      </c>
      <c r="B367" s="46"/>
      <c r="C367" s="46"/>
      <c r="D367" s="44">
        <f t="shared" si="42"/>
        <v>0</v>
      </c>
      <c r="E367" s="47"/>
      <c r="F367" s="47"/>
      <c r="G367" s="44">
        <f t="shared" si="38"/>
        <v>0</v>
      </c>
      <c r="H367" s="45"/>
      <c r="I367" s="40">
        <f t="shared" si="39"/>
        <v>0</v>
      </c>
      <c r="J367" s="13" t="str">
        <f>IFERROR(VLOOKUP(M367,EMPLOI!A:J,5),"")</f>
        <v/>
      </c>
      <c r="K367" s="13" t="str">
        <f t="shared" si="40"/>
        <v/>
      </c>
      <c r="M367" s="34" t="str">
        <f t="array" ref="M367">IF(OR(WEEKDAY($A367,2)=7,WEEKDAY($A367,2)=6),"",IFERROR(INDEX(Tableau1[],MATCH(1,('HEURES DE PRÉSENCE'!A367&gt;=Tableau1[[DATE DEBUT ]])*(Tableau1[DATE
FIN]&gt;='HEURES DE PRÉSENCE'!A367),0),1),""))</f>
        <v/>
      </c>
    </row>
  </sheetData>
  <conditionalFormatting sqref="A2:O367">
    <cfRule type="expression" dxfId="284" priority="9">
      <formula>COUNTIF(Férié,$A2)&gt;0</formula>
    </cfRule>
    <cfRule type="expression" dxfId="283" priority="10">
      <formula>COUNTIF(Fêtes,$A2)&gt;0</formula>
    </cfRule>
    <cfRule type="expression" dxfId="282" priority="11">
      <formula>WEEKDAY($A2,2)=7</formula>
    </cfRule>
    <cfRule type="expression" dxfId="281" priority="12">
      <formula>WEEKDAY($A2,2)=6</formula>
    </cfRule>
  </conditionalFormatting>
  <conditionalFormatting sqref="J95:K95 K267">
    <cfRule type="expression" dxfId="280" priority="1">
      <formula>COUNTIF(Férié,$A95)&gt;0</formula>
    </cfRule>
    <cfRule type="expression" dxfId="279" priority="2">
      <formula>COUNTIF(Fêtes,$A95)&gt;0</formula>
    </cfRule>
    <cfRule type="expression" dxfId="278" priority="3">
      <formula>WEEKDAY($A95,2)=7</formula>
    </cfRule>
    <cfRule type="expression" dxfId="277" priority="4">
      <formula>WEEKDAY($A95,2)=6</formula>
    </cfRule>
  </conditionalFormatting>
  <pageMargins left="0.7" right="0.7" top="0.75" bottom="0.75" header="0.3" footer="0.3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5"/>
  <sheetViews>
    <sheetView tabSelected="1" topLeftCell="D1" zoomScale="90" zoomScaleNormal="90" workbookViewId="0">
      <selection activeCell="H14" sqref="H14"/>
    </sheetView>
  </sheetViews>
  <sheetFormatPr baseColWidth="10" defaultRowHeight="13.2" x14ac:dyDescent="0.35"/>
  <cols>
    <col min="1" max="1" width="25.36328125" style="62" customWidth="1"/>
    <col min="2" max="2" width="18.1796875" style="63" customWidth="1"/>
    <col min="3" max="3" width="13.54296875" style="63" customWidth="1"/>
    <col min="4" max="4" width="13.453125" style="63" customWidth="1"/>
    <col min="5" max="5" width="10.90625" style="62"/>
    <col min="6" max="6" width="17.54296875" style="59" customWidth="1"/>
    <col min="7" max="7" width="17.90625" style="59" bestFit="1" customWidth="1"/>
    <col min="8" max="8" width="11.453125" style="62" customWidth="1"/>
    <col min="9" max="9" width="14.7265625" style="61" customWidth="1"/>
    <col min="10" max="10" width="11.08984375" style="62" customWidth="1"/>
    <col min="11" max="256" width="10.90625" style="62"/>
    <col min="257" max="257" width="25.36328125" style="62" customWidth="1"/>
    <col min="258" max="258" width="12.26953125" style="62" customWidth="1"/>
    <col min="259" max="259" width="9.81640625" style="62" customWidth="1"/>
    <col min="260" max="260" width="6.1796875" style="62" customWidth="1"/>
    <col min="261" max="261" width="10.90625" style="62"/>
    <col min="262" max="262" width="15.90625" style="62" customWidth="1"/>
    <col min="263" max="263" width="15.08984375" style="62" bestFit="1" customWidth="1"/>
    <col min="264" max="264" width="11.453125" style="62" customWidth="1"/>
    <col min="265" max="265" width="10.90625" style="62"/>
    <col min="266" max="266" width="11.08984375" style="62" customWidth="1"/>
    <col min="267" max="512" width="10.90625" style="62"/>
    <col min="513" max="513" width="25.36328125" style="62" customWidth="1"/>
    <col min="514" max="514" width="12.26953125" style="62" customWidth="1"/>
    <col min="515" max="515" width="9.81640625" style="62" customWidth="1"/>
    <col min="516" max="516" width="6.1796875" style="62" customWidth="1"/>
    <col min="517" max="517" width="10.90625" style="62"/>
    <col min="518" max="518" width="15.90625" style="62" customWidth="1"/>
    <col min="519" max="519" width="15.08984375" style="62" bestFit="1" customWidth="1"/>
    <col min="520" max="520" width="11.453125" style="62" customWidth="1"/>
    <col min="521" max="521" width="10.90625" style="62"/>
    <col min="522" max="522" width="11.08984375" style="62" customWidth="1"/>
    <col min="523" max="768" width="10.90625" style="62"/>
    <col min="769" max="769" width="25.36328125" style="62" customWidth="1"/>
    <col min="770" max="770" width="12.26953125" style="62" customWidth="1"/>
    <col min="771" max="771" width="9.81640625" style="62" customWidth="1"/>
    <col min="772" max="772" width="6.1796875" style="62" customWidth="1"/>
    <col min="773" max="773" width="10.90625" style="62"/>
    <col min="774" max="774" width="15.90625" style="62" customWidth="1"/>
    <col min="775" max="775" width="15.08984375" style="62" bestFit="1" customWidth="1"/>
    <col min="776" max="776" width="11.453125" style="62" customWidth="1"/>
    <col min="777" max="777" width="10.90625" style="62"/>
    <col min="778" max="778" width="11.08984375" style="62" customWidth="1"/>
    <col min="779" max="1024" width="10.90625" style="62"/>
    <col min="1025" max="1025" width="25.36328125" style="62" customWidth="1"/>
    <col min="1026" max="1026" width="12.26953125" style="62" customWidth="1"/>
    <col min="1027" max="1027" width="9.81640625" style="62" customWidth="1"/>
    <col min="1028" max="1028" width="6.1796875" style="62" customWidth="1"/>
    <col min="1029" max="1029" width="10.90625" style="62"/>
    <col min="1030" max="1030" width="15.90625" style="62" customWidth="1"/>
    <col min="1031" max="1031" width="15.08984375" style="62" bestFit="1" customWidth="1"/>
    <col min="1032" max="1032" width="11.453125" style="62" customWidth="1"/>
    <col min="1033" max="1033" width="10.90625" style="62"/>
    <col min="1034" max="1034" width="11.08984375" style="62" customWidth="1"/>
    <col min="1035" max="1280" width="10.90625" style="62"/>
    <col min="1281" max="1281" width="25.36328125" style="62" customWidth="1"/>
    <col min="1282" max="1282" width="12.26953125" style="62" customWidth="1"/>
    <col min="1283" max="1283" width="9.81640625" style="62" customWidth="1"/>
    <col min="1284" max="1284" width="6.1796875" style="62" customWidth="1"/>
    <col min="1285" max="1285" width="10.90625" style="62"/>
    <col min="1286" max="1286" width="15.90625" style="62" customWidth="1"/>
    <col min="1287" max="1287" width="15.08984375" style="62" bestFit="1" customWidth="1"/>
    <col min="1288" max="1288" width="11.453125" style="62" customWidth="1"/>
    <col min="1289" max="1289" width="10.90625" style="62"/>
    <col min="1290" max="1290" width="11.08984375" style="62" customWidth="1"/>
    <col min="1291" max="1536" width="10.90625" style="62"/>
    <col min="1537" max="1537" width="25.36328125" style="62" customWidth="1"/>
    <col min="1538" max="1538" width="12.26953125" style="62" customWidth="1"/>
    <col min="1539" max="1539" width="9.81640625" style="62" customWidth="1"/>
    <col min="1540" max="1540" width="6.1796875" style="62" customWidth="1"/>
    <col min="1541" max="1541" width="10.90625" style="62"/>
    <col min="1542" max="1542" width="15.90625" style="62" customWidth="1"/>
    <col min="1543" max="1543" width="15.08984375" style="62" bestFit="1" customWidth="1"/>
    <col min="1544" max="1544" width="11.453125" style="62" customWidth="1"/>
    <col min="1545" max="1545" width="10.90625" style="62"/>
    <col min="1546" max="1546" width="11.08984375" style="62" customWidth="1"/>
    <col min="1547" max="1792" width="10.90625" style="62"/>
    <col min="1793" max="1793" width="25.36328125" style="62" customWidth="1"/>
    <col min="1794" max="1794" width="12.26953125" style="62" customWidth="1"/>
    <col min="1795" max="1795" width="9.81640625" style="62" customWidth="1"/>
    <col min="1796" max="1796" width="6.1796875" style="62" customWidth="1"/>
    <col min="1797" max="1797" width="10.90625" style="62"/>
    <col min="1798" max="1798" width="15.90625" style="62" customWidth="1"/>
    <col min="1799" max="1799" width="15.08984375" style="62" bestFit="1" customWidth="1"/>
    <col min="1800" max="1800" width="11.453125" style="62" customWidth="1"/>
    <col min="1801" max="1801" width="10.90625" style="62"/>
    <col min="1802" max="1802" width="11.08984375" style="62" customWidth="1"/>
    <col min="1803" max="2048" width="10.90625" style="62"/>
    <col min="2049" max="2049" width="25.36328125" style="62" customWidth="1"/>
    <col min="2050" max="2050" width="12.26953125" style="62" customWidth="1"/>
    <col min="2051" max="2051" width="9.81640625" style="62" customWidth="1"/>
    <col min="2052" max="2052" width="6.1796875" style="62" customWidth="1"/>
    <col min="2053" max="2053" width="10.90625" style="62"/>
    <col min="2054" max="2054" width="15.90625" style="62" customWidth="1"/>
    <col min="2055" max="2055" width="15.08984375" style="62" bestFit="1" customWidth="1"/>
    <col min="2056" max="2056" width="11.453125" style="62" customWidth="1"/>
    <col min="2057" max="2057" width="10.90625" style="62"/>
    <col min="2058" max="2058" width="11.08984375" style="62" customWidth="1"/>
    <col min="2059" max="2304" width="10.90625" style="62"/>
    <col min="2305" max="2305" width="25.36328125" style="62" customWidth="1"/>
    <col min="2306" max="2306" width="12.26953125" style="62" customWidth="1"/>
    <col min="2307" max="2307" width="9.81640625" style="62" customWidth="1"/>
    <col min="2308" max="2308" width="6.1796875" style="62" customWidth="1"/>
    <col min="2309" max="2309" width="10.90625" style="62"/>
    <col min="2310" max="2310" width="15.90625" style="62" customWidth="1"/>
    <col min="2311" max="2311" width="15.08984375" style="62" bestFit="1" customWidth="1"/>
    <col min="2312" max="2312" width="11.453125" style="62" customWidth="1"/>
    <col min="2313" max="2313" width="10.90625" style="62"/>
    <col min="2314" max="2314" width="11.08984375" style="62" customWidth="1"/>
    <col min="2315" max="2560" width="10.90625" style="62"/>
    <col min="2561" max="2561" width="25.36328125" style="62" customWidth="1"/>
    <col min="2562" max="2562" width="12.26953125" style="62" customWidth="1"/>
    <col min="2563" max="2563" width="9.81640625" style="62" customWidth="1"/>
    <col min="2564" max="2564" width="6.1796875" style="62" customWidth="1"/>
    <col min="2565" max="2565" width="10.90625" style="62"/>
    <col min="2566" max="2566" width="15.90625" style="62" customWidth="1"/>
    <col min="2567" max="2567" width="15.08984375" style="62" bestFit="1" customWidth="1"/>
    <col min="2568" max="2568" width="11.453125" style="62" customWidth="1"/>
    <col min="2569" max="2569" width="10.90625" style="62"/>
    <col min="2570" max="2570" width="11.08984375" style="62" customWidth="1"/>
    <col min="2571" max="2816" width="10.90625" style="62"/>
    <col min="2817" max="2817" width="25.36328125" style="62" customWidth="1"/>
    <col min="2818" max="2818" width="12.26953125" style="62" customWidth="1"/>
    <col min="2819" max="2819" width="9.81640625" style="62" customWidth="1"/>
    <col min="2820" max="2820" width="6.1796875" style="62" customWidth="1"/>
    <col min="2821" max="2821" width="10.90625" style="62"/>
    <col min="2822" max="2822" width="15.90625" style="62" customWidth="1"/>
    <col min="2823" max="2823" width="15.08984375" style="62" bestFit="1" customWidth="1"/>
    <col min="2824" max="2824" width="11.453125" style="62" customWidth="1"/>
    <col min="2825" max="2825" width="10.90625" style="62"/>
    <col min="2826" max="2826" width="11.08984375" style="62" customWidth="1"/>
    <col min="2827" max="3072" width="10.90625" style="62"/>
    <col min="3073" max="3073" width="25.36328125" style="62" customWidth="1"/>
    <col min="3074" max="3074" width="12.26953125" style="62" customWidth="1"/>
    <col min="3075" max="3075" width="9.81640625" style="62" customWidth="1"/>
    <col min="3076" max="3076" width="6.1796875" style="62" customWidth="1"/>
    <col min="3077" max="3077" width="10.90625" style="62"/>
    <col min="3078" max="3078" width="15.90625" style="62" customWidth="1"/>
    <col min="3079" max="3079" width="15.08984375" style="62" bestFit="1" customWidth="1"/>
    <col min="3080" max="3080" width="11.453125" style="62" customWidth="1"/>
    <col min="3081" max="3081" width="10.90625" style="62"/>
    <col min="3082" max="3082" width="11.08984375" style="62" customWidth="1"/>
    <col min="3083" max="3328" width="10.90625" style="62"/>
    <col min="3329" max="3329" width="25.36328125" style="62" customWidth="1"/>
    <col min="3330" max="3330" width="12.26953125" style="62" customWidth="1"/>
    <col min="3331" max="3331" width="9.81640625" style="62" customWidth="1"/>
    <col min="3332" max="3332" width="6.1796875" style="62" customWidth="1"/>
    <col min="3333" max="3333" width="10.90625" style="62"/>
    <col min="3334" max="3334" width="15.90625" style="62" customWidth="1"/>
    <col min="3335" max="3335" width="15.08984375" style="62" bestFit="1" customWidth="1"/>
    <col min="3336" max="3336" width="11.453125" style="62" customWidth="1"/>
    <col min="3337" max="3337" width="10.90625" style="62"/>
    <col min="3338" max="3338" width="11.08984375" style="62" customWidth="1"/>
    <col min="3339" max="3584" width="10.90625" style="62"/>
    <col min="3585" max="3585" width="25.36328125" style="62" customWidth="1"/>
    <col min="3586" max="3586" width="12.26953125" style="62" customWidth="1"/>
    <col min="3587" max="3587" width="9.81640625" style="62" customWidth="1"/>
    <col min="3588" max="3588" width="6.1796875" style="62" customWidth="1"/>
    <col min="3589" max="3589" width="10.90625" style="62"/>
    <col min="3590" max="3590" width="15.90625" style="62" customWidth="1"/>
    <col min="3591" max="3591" width="15.08984375" style="62" bestFit="1" customWidth="1"/>
    <col min="3592" max="3592" width="11.453125" style="62" customWidth="1"/>
    <col min="3593" max="3593" width="10.90625" style="62"/>
    <col min="3594" max="3594" width="11.08984375" style="62" customWidth="1"/>
    <col min="3595" max="3840" width="10.90625" style="62"/>
    <col min="3841" max="3841" width="25.36328125" style="62" customWidth="1"/>
    <col min="3842" max="3842" width="12.26953125" style="62" customWidth="1"/>
    <col min="3843" max="3843" width="9.81640625" style="62" customWidth="1"/>
    <col min="3844" max="3844" width="6.1796875" style="62" customWidth="1"/>
    <col min="3845" max="3845" width="10.90625" style="62"/>
    <col min="3846" max="3846" width="15.90625" style="62" customWidth="1"/>
    <col min="3847" max="3847" width="15.08984375" style="62" bestFit="1" customWidth="1"/>
    <col min="3848" max="3848" width="11.453125" style="62" customWidth="1"/>
    <col min="3849" max="3849" width="10.90625" style="62"/>
    <col min="3850" max="3850" width="11.08984375" style="62" customWidth="1"/>
    <col min="3851" max="4096" width="10.90625" style="62"/>
    <col min="4097" max="4097" width="25.36328125" style="62" customWidth="1"/>
    <col min="4098" max="4098" width="12.26953125" style="62" customWidth="1"/>
    <col min="4099" max="4099" width="9.81640625" style="62" customWidth="1"/>
    <col min="4100" max="4100" width="6.1796875" style="62" customWidth="1"/>
    <col min="4101" max="4101" width="10.90625" style="62"/>
    <col min="4102" max="4102" width="15.90625" style="62" customWidth="1"/>
    <col min="4103" max="4103" width="15.08984375" style="62" bestFit="1" customWidth="1"/>
    <col min="4104" max="4104" width="11.453125" style="62" customWidth="1"/>
    <col min="4105" max="4105" width="10.90625" style="62"/>
    <col min="4106" max="4106" width="11.08984375" style="62" customWidth="1"/>
    <col min="4107" max="4352" width="10.90625" style="62"/>
    <col min="4353" max="4353" width="25.36328125" style="62" customWidth="1"/>
    <col min="4354" max="4354" width="12.26953125" style="62" customWidth="1"/>
    <col min="4355" max="4355" width="9.81640625" style="62" customWidth="1"/>
    <col min="4356" max="4356" width="6.1796875" style="62" customWidth="1"/>
    <col min="4357" max="4357" width="10.90625" style="62"/>
    <col min="4358" max="4358" width="15.90625" style="62" customWidth="1"/>
    <col min="4359" max="4359" width="15.08984375" style="62" bestFit="1" customWidth="1"/>
    <col min="4360" max="4360" width="11.453125" style="62" customWidth="1"/>
    <col min="4361" max="4361" width="10.90625" style="62"/>
    <col min="4362" max="4362" width="11.08984375" style="62" customWidth="1"/>
    <col min="4363" max="4608" width="10.90625" style="62"/>
    <col min="4609" max="4609" width="25.36328125" style="62" customWidth="1"/>
    <col min="4610" max="4610" width="12.26953125" style="62" customWidth="1"/>
    <col min="4611" max="4611" width="9.81640625" style="62" customWidth="1"/>
    <col min="4612" max="4612" width="6.1796875" style="62" customWidth="1"/>
    <col min="4613" max="4613" width="10.90625" style="62"/>
    <col min="4614" max="4614" width="15.90625" style="62" customWidth="1"/>
    <col min="4615" max="4615" width="15.08984375" style="62" bestFit="1" customWidth="1"/>
    <col min="4616" max="4616" width="11.453125" style="62" customWidth="1"/>
    <col min="4617" max="4617" width="10.90625" style="62"/>
    <col min="4618" max="4618" width="11.08984375" style="62" customWidth="1"/>
    <col min="4619" max="4864" width="10.90625" style="62"/>
    <col min="4865" max="4865" width="25.36328125" style="62" customWidth="1"/>
    <col min="4866" max="4866" width="12.26953125" style="62" customWidth="1"/>
    <col min="4867" max="4867" width="9.81640625" style="62" customWidth="1"/>
    <col min="4868" max="4868" width="6.1796875" style="62" customWidth="1"/>
    <col min="4869" max="4869" width="10.90625" style="62"/>
    <col min="4870" max="4870" width="15.90625" style="62" customWidth="1"/>
    <col min="4871" max="4871" width="15.08984375" style="62" bestFit="1" customWidth="1"/>
    <col min="4872" max="4872" width="11.453125" style="62" customWidth="1"/>
    <col min="4873" max="4873" width="10.90625" style="62"/>
    <col min="4874" max="4874" width="11.08984375" style="62" customWidth="1"/>
    <col min="4875" max="5120" width="10.90625" style="62"/>
    <col min="5121" max="5121" width="25.36328125" style="62" customWidth="1"/>
    <col min="5122" max="5122" width="12.26953125" style="62" customWidth="1"/>
    <col min="5123" max="5123" width="9.81640625" style="62" customWidth="1"/>
    <col min="5124" max="5124" width="6.1796875" style="62" customWidth="1"/>
    <col min="5125" max="5125" width="10.90625" style="62"/>
    <col min="5126" max="5126" width="15.90625" style="62" customWidth="1"/>
    <col min="5127" max="5127" width="15.08984375" style="62" bestFit="1" customWidth="1"/>
    <col min="5128" max="5128" width="11.453125" style="62" customWidth="1"/>
    <col min="5129" max="5129" width="10.90625" style="62"/>
    <col min="5130" max="5130" width="11.08984375" style="62" customWidth="1"/>
    <col min="5131" max="5376" width="10.90625" style="62"/>
    <col min="5377" max="5377" width="25.36328125" style="62" customWidth="1"/>
    <col min="5378" max="5378" width="12.26953125" style="62" customWidth="1"/>
    <col min="5379" max="5379" width="9.81640625" style="62" customWidth="1"/>
    <col min="5380" max="5380" width="6.1796875" style="62" customWidth="1"/>
    <col min="5381" max="5381" width="10.90625" style="62"/>
    <col min="5382" max="5382" width="15.90625" style="62" customWidth="1"/>
    <col min="5383" max="5383" width="15.08984375" style="62" bestFit="1" customWidth="1"/>
    <col min="5384" max="5384" width="11.453125" style="62" customWidth="1"/>
    <col min="5385" max="5385" width="10.90625" style="62"/>
    <col min="5386" max="5386" width="11.08984375" style="62" customWidth="1"/>
    <col min="5387" max="5632" width="10.90625" style="62"/>
    <col min="5633" max="5633" width="25.36328125" style="62" customWidth="1"/>
    <col min="5634" max="5634" width="12.26953125" style="62" customWidth="1"/>
    <col min="5635" max="5635" width="9.81640625" style="62" customWidth="1"/>
    <col min="5636" max="5636" width="6.1796875" style="62" customWidth="1"/>
    <col min="5637" max="5637" width="10.90625" style="62"/>
    <col min="5638" max="5638" width="15.90625" style="62" customWidth="1"/>
    <col min="5639" max="5639" width="15.08984375" style="62" bestFit="1" customWidth="1"/>
    <col min="5640" max="5640" width="11.453125" style="62" customWidth="1"/>
    <col min="5641" max="5641" width="10.90625" style="62"/>
    <col min="5642" max="5642" width="11.08984375" style="62" customWidth="1"/>
    <col min="5643" max="5888" width="10.90625" style="62"/>
    <col min="5889" max="5889" width="25.36328125" style="62" customWidth="1"/>
    <col min="5890" max="5890" width="12.26953125" style="62" customWidth="1"/>
    <col min="5891" max="5891" width="9.81640625" style="62" customWidth="1"/>
    <col min="5892" max="5892" width="6.1796875" style="62" customWidth="1"/>
    <col min="5893" max="5893" width="10.90625" style="62"/>
    <col min="5894" max="5894" width="15.90625" style="62" customWidth="1"/>
    <col min="5895" max="5895" width="15.08984375" style="62" bestFit="1" customWidth="1"/>
    <col min="5896" max="5896" width="11.453125" style="62" customWidth="1"/>
    <col min="5897" max="5897" width="10.90625" style="62"/>
    <col min="5898" max="5898" width="11.08984375" style="62" customWidth="1"/>
    <col min="5899" max="6144" width="10.90625" style="62"/>
    <col min="6145" max="6145" width="25.36328125" style="62" customWidth="1"/>
    <col min="6146" max="6146" width="12.26953125" style="62" customWidth="1"/>
    <col min="6147" max="6147" width="9.81640625" style="62" customWidth="1"/>
    <col min="6148" max="6148" width="6.1796875" style="62" customWidth="1"/>
    <col min="6149" max="6149" width="10.90625" style="62"/>
    <col min="6150" max="6150" width="15.90625" style="62" customWidth="1"/>
    <col min="6151" max="6151" width="15.08984375" style="62" bestFit="1" customWidth="1"/>
    <col min="6152" max="6152" width="11.453125" style="62" customWidth="1"/>
    <col min="6153" max="6153" width="10.90625" style="62"/>
    <col min="6154" max="6154" width="11.08984375" style="62" customWidth="1"/>
    <col min="6155" max="6400" width="10.90625" style="62"/>
    <col min="6401" max="6401" width="25.36328125" style="62" customWidth="1"/>
    <col min="6402" max="6402" width="12.26953125" style="62" customWidth="1"/>
    <col min="6403" max="6403" width="9.81640625" style="62" customWidth="1"/>
    <col min="6404" max="6404" width="6.1796875" style="62" customWidth="1"/>
    <col min="6405" max="6405" width="10.90625" style="62"/>
    <col min="6406" max="6406" width="15.90625" style="62" customWidth="1"/>
    <col min="6407" max="6407" width="15.08984375" style="62" bestFit="1" customWidth="1"/>
    <col min="6408" max="6408" width="11.453125" style="62" customWidth="1"/>
    <col min="6409" max="6409" width="10.90625" style="62"/>
    <col min="6410" max="6410" width="11.08984375" style="62" customWidth="1"/>
    <col min="6411" max="6656" width="10.90625" style="62"/>
    <col min="6657" max="6657" width="25.36328125" style="62" customWidth="1"/>
    <col min="6658" max="6658" width="12.26953125" style="62" customWidth="1"/>
    <col min="6659" max="6659" width="9.81640625" style="62" customWidth="1"/>
    <col min="6660" max="6660" width="6.1796875" style="62" customWidth="1"/>
    <col min="6661" max="6661" width="10.90625" style="62"/>
    <col min="6662" max="6662" width="15.90625" style="62" customWidth="1"/>
    <col min="6663" max="6663" width="15.08984375" style="62" bestFit="1" customWidth="1"/>
    <col min="6664" max="6664" width="11.453125" style="62" customWidth="1"/>
    <col min="6665" max="6665" width="10.90625" style="62"/>
    <col min="6666" max="6666" width="11.08984375" style="62" customWidth="1"/>
    <col min="6667" max="6912" width="10.90625" style="62"/>
    <col min="6913" max="6913" width="25.36328125" style="62" customWidth="1"/>
    <col min="6914" max="6914" width="12.26953125" style="62" customWidth="1"/>
    <col min="6915" max="6915" width="9.81640625" style="62" customWidth="1"/>
    <col min="6916" max="6916" width="6.1796875" style="62" customWidth="1"/>
    <col min="6917" max="6917" width="10.90625" style="62"/>
    <col min="6918" max="6918" width="15.90625" style="62" customWidth="1"/>
    <col min="6919" max="6919" width="15.08984375" style="62" bestFit="1" customWidth="1"/>
    <col min="6920" max="6920" width="11.453125" style="62" customWidth="1"/>
    <col min="6921" max="6921" width="10.90625" style="62"/>
    <col min="6922" max="6922" width="11.08984375" style="62" customWidth="1"/>
    <col min="6923" max="7168" width="10.90625" style="62"/>
    <col min="7169" max="7169" width="25.36328125" style="62" customWidth="1"/>
    <col min="7170" max="7170" width="12.26953125" style="62" customWidth="1"/>
    <col min="7171" max="7171" width="9.81640625" style="62" customWidth="1"/>
    <col min="7172" max="7172" width="6.1796875" style="62" customWidth="1"/>
    <col min="7173" max="7173" width="10.90625" style="62"/>
    <col min="7174" max="7174" width="15.90625" style="62" customWidth="1"/>
    <col min="7175" max="7175" width="15.08984375" style="62" bestFit="1" customWidth="1"/>
    <col min="7176" max="7176" width="11.453125" style="62" customWidth="1"/>
    <col min="7177" max="7177" width="10.90625" style="62"/>
    <col min="7178" max="7178" width="11.08984375" style="62" customWidth="1"/>
    <col min="7179" max="7424" width="10.90625" style="62"/>
    <col min="7425" max="7425" width="25.36328125" style="62" customWidth="1"/>
    <col min="7426" max="7426" width="12.26953125" style="62" customWidth="1"/>
    <col min="7427" max="7427" width="9.81640625" style="62" customWidth="1"/>
    <col min="7428" max="7428" width="6.1796875" style="62" customWidth="1"/>
    <col min="7429" max="7429" width="10.90625" style="62"/>
    <col min="7430" max="7430" width="15.90625" style="62" customWidth="1"/>
    <col min="7431" max="7431" width="15.08984375" style="62" bestFit="1" customWidth="1"/>
    <col min="7432" max="7432" width="11.453125" style="62" customWidth="1"/>
    <col min="7433" max="7433" width="10.90625" style="62"/>
    <col min="7434" max="7434" width="11.08984375" style="62" customWidth="1"/>
    <col min="7435" max="7680" width="10.90625" style="62"/>
    <col min="7681" max="7681" width="25.36328125" style="62" customWidth="1"/>
    <col min="7682" max="7682" width="12.26953125" style="62" customWidth="1"/>
    <col min="7683" max="7683" width="9.81640625" style="62" customWidth="1"/>
    <col min="7684" max="7684" width="6.1796875" style="62" customWidth="1"/>
    <col min="7685" max="7685" width="10.90625" style="62"/>
    <col min="7686" max="7686" width="15.90625" style="62" customWidth="1"/>
    <col min="7687" max="7687" width="15.08984375" style="62" bestFit="1" customWidth="1"/>
    <col min="7688" max="7688" width="11.453125" style="62" customWidth="1"/>
    <col min="7689" max="7689" width="10.90625" style="62"/>
    <col min="7690" max="7690" width="11.08984375" style="62" customWidth="1"/>
    <col min="7691" max="7936" width="10.90625" style="62"/>
    <col min="7937" max="7937" width="25.36328125" style="62" customWidth="1"/>
    <col min="7938" max="7938" width="12.26953125" style="62" customWidth="1"/>
    <col min="7939" max="7939" width="9.81640625" style="62" customWidth="1"/>
    <col min="7940" max="7940" width="6.1796875" style="62" customWidth="1"/>
    <col min="7941" max="7941" width="10.90625" style="62"/>
    <col min="7942" max="7942" width="15.90625" style="62" customWidth="1"/>
    <col min="7943" max="7943" width="15.08984375" style="62" bestFit="1" customWidth="1"/>
    <col min="7944" max="7944" width="11.453125" style="62" customWidth="1"/>
    <col min="7945" max="7945" width="10.90625" style="62"/>
    <col min="7946" max="7946" width="11.08984375" style="62" customWidth="1"/>
    <col min="7947" max="8192" width="10.90625" style="62"/>
    <col min="8193" max="8193" width="25.36328125" style="62" customWidth="1"/>
    <col min="8194" max="8194" width="12.26953125" style="62" customWidth="1"/>
    <col min="8195" max="8195" width="9.81640625" style="62" customWidth="1"/>
    <col min="8196" max="8196" width="6.1796875" style="62" customWidth="1"/>
    <col min="8197" max="8197" width="10.90625" style="62"/>
    <col min="8198" max="8198" width="15.90625" style="62" customWidth="1"/>
    <col min="8199" max="8199" width="15.08984375" style="62" bestFit="1" customWidth="1"/>
    <col min="8200" max="8200" width="11.453125" style="62" customWidth="1"/>
    <col min="8201" max="8201" width="10.90625" style="62"/>
    <col min="8202" max="8202" width="11.08984375" style="62" customWidth="1"/>
    <col min="8203" max="8448" width="10.90625" style="62"/>
    <col min="8449" max="8449" width="25.36328125" style="62" customWidth="1"/>
    <col min="8450" max="8450" width="12.26953125" style="62" customWidth="1"/>
    <col min="8451" max="8451" width="9.81640625" style="62" customWidth="1"/>
    <col min="8452" max="8452" width="6.1796875" style="62" customWidth="1"/>
    <col min="8453" max="8453" width="10.90625" style="62"/>
    <col min="8454" max="8454" width="15.90625" style="62" customWidth="1"/>
    <col min="8455" max="8455" width="15.08984375" style="62" bestFit="1" customWidth="1"/>
    <col min="8456" max="8456" width="11.453125" style="62" customWidth="1"/>
    <col min="8457" max="8457" width="10.90625" style="62"/>
    <col min="8458" max="8458" width="11.08984375" style="62" customWidth="1"/>
    <col min="8459" max="8704" width="10.90625" style="62"/>
    <col min="8705" max="8705" width="25.36328125" style="62" customWidth="1"/>
    <col min="8706" max="8706" width="12.26953125" style="62" customWidth="1"/>
    <col min="8707" max="8707" width="9.81640625" style="62" customWidth="1"/>
    <col min="8708" max="8708" width="6.1796875" style="62" customWidth="1"/>
    <col min="8709" max="8709" width="10.90625" style="62"/>
    <col min="8710" max="8710" width="15.90625" style="62" customWidth="1"/>
    <col min="8711" max="8711" width="15.08984375" style="62" bestFit="1" customWidth="1"/>
    <col min="8712" max="8712" width="11.453125" style="62" customWidth="1"/>
    <col min="8713" max="8713" width="10.90625" style="62"/>
    <col min="8714" max="8714" width="11.08984375" style="62" customWidth="1"/>
    <col min="8715" max="8960" width="10.90625" style="62"/>
    <col min="8961" max="8961" width="25.36328125" style="62" customWidth="1"/>
    <col min="8962" max="8962" width="12.26953125" style="62" customWidth="1"/>
    <col min="8963" max="8963" width="9.81640625" style="62" customWidth="1"/>
    <col min="8964" max="8964" width="6.1796875" style="62" customWidth="1"/>
    <col min="8965" max="8965" width="10.90625" style="62"/>
    <col min="8966" max="8966" width="15.90625" style="62" customWidth="1"/>
    <col min="8967" max="8967" width="15.08984375" style="62" bestFit="1" customWidth="1"/>
    <col min="8968" max="8968" width="11.453125" style="62" customWidth="1"/>
    <col min="8969" max="8969" width="10.90625" style="62"/>
    <col min="8970" max="8970" width="11.08984375" style="62" customWidth="1"/>
    <col min="8971" max="9216" width="10.90625" style="62"/>
    <col min="9217" max="9217" width="25.36328125" style="62" customWidth="1"/>
    <col min="9218" max="9218" width="12.26953125" style="62" customWidth="1"/>
    <col min="9219" max="9219" width="9.81640625" style="62" customWidth="1"/>
    <col min="9220" max="9220" width="6.1796875" style="62" customWidth="1"/>
    <col min="9221" max="9221" width="10.90625" style="62"/>
    <col min="9222" max="9222" width="15.90625" style="62" customWidth="1"/>
    <col min="9223" max="9223" width="15.08984375" style="62" bestFit="1" customWidth="1"/>
    <col min="9224" max="9224" width="11.453125" style="62" customWidth="1"/>
    <col min="9225" max="9225" width="10.90625" style="62"/>
    <col min="9226" max="9226" width="11.08984375" style="62" customWidth="1"/>
    <col min="9227" max="9472" width="10.90625" style="62"/>
    <col min="9473" max="9473" width="25.36328125" style="62" customWidth="1"/>
    <col min="9474" max="9474" width="12.26953125" style="62" customWidth="1"/>
    <col min="9475" max="9475" width="9.81640625" style="62" customWidth="1"/>
    <col min="9476" max="9476" width="6.1796875" style="62" customWidth="1"/>
    <col min="9477" max="9477" width="10.90625" style="62"/>
    <col min="9478" max="9478" width="15.90625" style="62" customWidth="1"/>
    <col min="9479" max="9479" width="15.08984375" style="62" bestFit="1" customWidth="1"/>
    <col min="9480" max="9480" width="11.453125" style="62" customWidth="1"/>
    <col min="9481" max="9481" width="10.90625" style="62"/>
    <col min="9482" max="9482" width="11.08984375" style="62" customWidth="1"/>
    <col min="9483" max="9728" width="10.90625" style="62"/>
    <col min="9729" max="9729" width="25.36328125" style="62" customWidth="1"/>
    <col min="9730" max="9730" width="12.26953125" style="62" customWidth="1"/>
    <col min="9731" max="9731" width="9.81640625" style="62" customWidth="1"/>
    <col min="9732" max="9732" width="6.1796875" style="62" customWidth="1"/>
    <col min="9733" max="9733" width="10.90625" style="62"/>
    <col min="9734" max="9734" width="15.90625" style="62" customWidth="1"/>
    <col min="9735" max="9735" width="15.08984375" style="62" bestFit="1" customWidth="1"/>
    <col min="9736" max="9736" width="11.453125" style="62" customWidth="1"/>
    <col min="9737" max="9737" width="10.90625" style="62"/>
    <col min="9738" max="9738" width="11.08984375" style="62" customWidth="1"/>
    <col min="9739" max="9984" width="10.90625" style="62"/>
    <col min="9985" max="9985" width="25.36328125" style="62" customWidth="1"/>
    <col min="9986" max="9986" width="12.26953125" style="62" customWidth="1"/>
    <col min="9987" max="9987" width="9.81640625" style="62" customWidth="1"/>
    <col min="9988" max="9988" width="6.1796875" style="62" customWidth="1"/>
    <col min="9989" max="9989" width="10.90625" style="62"/>
    <col min="9990" max="9990" width="15.90625" style="62" customWidth="1"/>
    <col min="9991" max="9991" width="15.08984375" style="62" bestFit="1" customWidth="1"/>
    <col min="9992" max="9992" width="11.453125" style="62" customWidth="1"/>
    <col min="9993" max="9993" width="10.90625" style="62"/>
    <col min="9994" max="9994" width="11.08984375" style="62" customWidth="1"/>
    <col min="9995" max="10240" width="10.90625" style="62"/>
    <col min="10241" max="10241" width="25.36328125" style="62" customWidth="1"/>
    <col min="10242" max="10242" width="12.26953125" style="62" customWidth="1"/>
    <col min="10243" max="10243" width="9.81640625" style="62" customWidth="1"/>
    <col min="10244" max="10244" width="6.1796875" style="62" customWidth="1"/>
    <col min="10245" max="10245" width="10.90625" style="62"/>
    <col min="10246" max="10246" width="15.90625" style="62" customWidth="1"/>
    <col min="10247" max="10247" width="15.08984375" style="62" bestFit="1" customWidth="1"/>
    <col min="10248" max="10248" width="11.453125" style="62" customWidth="1"/>
    <col min="10249" max="10249" width="10.90625" style="62"/>
    <col min="10250" max="10250" width="11.08984375" style="62" customWidth="1"/>
    <col min="10251" max="10496" width="10.90625" style="62"/>
    <col min="10497" max="10497" width="25.36328125" style="62" customWidth="1"/>
    <col min="10498" max="10498" width="12.26953125" style="62" customWidth="1"/>
    <col min="10499" max="10499" width="9.81640625" style="62" customWidth="1"/>
    <col min="10500" max="10500" width="6.1796875" style="62" customWidth="1"/>
    <col min="10501" max="10501" width="10.90625" style="62"/>
    <col min="10502" max="10502" width="15.90625" style="62" customWidth="1"/>
    <col min="10503" max="10503" width="15.08984375" style="62" bestFit="1" customWidth="1"/>
    <col min="10504" max="10504" width="11.453125" style="62" customWidth="1"/>
    <col min="10505" max="10505" width="10.90625" style="62"/>
    <col min="10506" max="10506" width="11.08984375" style="62" customWidth="1"/>
    <col min="10507" max="10752" width="10.90625" style="62"/>
    <col min="10753" max="10753" width="25.36328125" style="62" customWidth="1"/>
    <col min="10754" max="10754" width="12.26953125" style="62" customWidth="1"/>
    <col min="10755" max="10755" width="9.81640625" style="62" customWidth="1"/>
    <col min="10756" max="10756" width="6.1796875" style="62" customWidth="1"/>
    <col min="10757" max="10757" width="10.90625" style="62"/>
    <col min="10758" max="10758" width="15.90625" style="62" customWidth="1"/>
    <col min="10759" max="10759" width="15.08984375" style="62" bestFit="1" customWidth="1"/>
    <col min="10760" max="10760" width="11.453125" style="62" customWidth="1"/>
    <col min="10761" max="10761" width="10.90625" style="62"/>
    <col min="10762" max="10762" width="11.08984375" style="62" customWidth="1"/>
    <col min="10763" max="11008" width="10.90625" style="62"/>
    <col min="11009" max="11009" width="25.36328125" style="62" customWidth="1"/>
    <col min="11010" max="11010" width="12.26953125" style="62" customWidth="1"/>
    <col min="11011" max="11011" width="9.81640625" style="62" customWidth="1"/>
    <col min="11012" max="11012" width="6.1796875" style="62" customWidth="1"/>
    <col min="11013" max="11013" width="10.90625" style="62"/>
    <col min="11014" max="11014" width="15.90625" style="62" customWidth="1"/>
    <col min="11015" max="11015" width="15.08984375" style="62" bestFit="1" customWidth="1"/>
    <col min="11016" max="11016" width="11.453125" style="62" customWidth="1"/>
    <col min="11017" max="11017" width="10.90625" style="62"/>
    <col min="11018" max="11018" width="11.08984375" style="62" customWidth="1"/>
    <col min="11019" max="11264" width="10.90625" style="62"/>
    <col min="11265" max="11265" width="25.36328125" style="62" customWidth="1"/>
    <col min="11266" max="11266" width="12.26953125" style="62" customWidth="1"/>
    <col min="11267" max="11267" width="9.81640625" style="62" customWidth="1"/>
    <col min="11268" max="11268" width="6.1796875" style="62" customWidth="1"/>
    <col min="11269" max="11269" width="10.90625" style="62"/>
    <col min="11270" max="11270" width="15.90625" style="62" customWidth="1"/>
    <col min="11271" max="11271" width="15.08984375" style="62" bestFit="1" customWidth="1"/>
    <col min="11272" max="11272" width="11.453125" style="62" customWidth="1"/>
    <col min="11273" max="11273" width="10.90625" style="62"/>
    <col min="11274" max="11274" width="11.08984375" style="62" customWidth="1"/>
    <col min="11275" max="11520" width="10.90625" style="62"/>
    <col min="11521" max="11521" width="25.36328125" style="62" customWidth="1"/>
    <col min="11522" max="11522" width="12.26953125" style="62" customWidth="1"/>
    <col min="11523" max="11523" width="9.81640625" style="62" customWidth="1"/>
    <col min="11524" max="11524" width="6.1796875" style="62" customWidth="1"/>
    <col min="11525" max="11525" width="10.90625" style="62"/>
    <col min="11526" max="11526" width="15.90625" style="62" customWidth="1"/>
    <col min="11527" max="11527" width="15.08984375" style="62" bestFit="1" customWidth="1"/>
    <col min="11528" max="11528" width="11.453125" style="62" customWidth="1"/>
    <col min="11529" max="11529" width="10.90625" style="62"/>
    <col min="11530" max="11530" width="11.08984375" style="62" customWidth="1"/>
    <col min="11531" max="11776" width="10.90625" style="62"/>
    <col min="11777" max="11777" width="25.36328125" style="62" customWidth="1"/>
    <col min="11778" max="11778" width="12.26953125" style="62" customWidth="1"/>
    <col min="11779" max="11779" width="9.81640625" style="62" customWidth="1"/>
    <col min="11780" max="11780" width="6.1796875" style="62" customWidth="1"/>
    <col min="11781" max="11781" width="10.90625" style="62"/>
    <col min="11782" max="11782" width="15.90625" style="62" customWidth="1"/>
    <col min="11783" max="11783" width="15.08984375" style="62" bestFit="1" customWidth="1"/>
    <col min="11784" max="11784" width="11.453125" style="62" customWidth="1"/>
    <col min="11785" max="11785" width="10.90625" style="62"/>
    <col min="11786" max="11786" width="11.08984375" style="62" customWidth="1"/>
    <col min="11787" max="12032" width="10.90625" style="62"/>
    <col min="12033" max="12033" width="25.36328125" style="62" customWidth="1"/>
    <col min="12034" max="12034" width="12.26953125" style="62" customWidth="1"/>
    <col min="12035" max="12035" width="9.81640625" style="62" customWidth="1"/>
    <col min="12036" max="12036" width="6.1796875" style="62" customWidth="1"/>
    <col min="12037" max="12037" width="10.90625" style="62"/>
    <col min="12038" max="12038" width="15.90625" style="62" customWidth="1"/>
    <col min="12039" max="12039" width="15.08984375" style="62" bestFit="1" customWidth="1"/>
    <col min="12040" max="12040" width="11.453125" style="62" customWidth="1"/>
    <col min="12041" max="12041" width="10.90625" style="62"/>
    <col min="12042" max="12042" width="11.08984375" style="62" customWidth="1"/>
    <col min="12043" max="12288" width="10.90625" style="62"/>
    <col min="12289" max="12289" width="25.36328125" style="62" customWidth="1"/>
    <col min="12290" max="12290" width="12.26953125" style="62" customWidth="1"/>
    <col min="12291" max="12291" width="9.81640625" style="62" customWidth="1"/>
    <col min="12292" max="12292" width="6.1796875" style="62" customWidth="1"/>
    <col min="12293" max="12293" width="10.90625" style="62"/>
    <col min="12294" max="12294" width="15.90625" style="62" customWidth="1"/>
    <col min="12295" max="12295" width="15.08984375" style="62" bestFit="1" customWidth="1"/>
    <col min="12296" max="12296" width="11.453125" style="62" customWidth="1"/>
    <col min="12297" max="12297" width="10.90625" style="62"/>
    <col min="12298" max="12298" width="11.08984375" style="62" customWidth="1"/>
    <col min="12299" max="12544" width="10.90625" style="62"/>
    <col min="12545" max="12545" width="25.36328125" style="62" customWidth="1"/>
    <col min="12546" max="12546" width="12.26953125" style="62" customWidth="1"/>
    <col min="12547" max="12547" width="9.81640625" style="62" customWidth="1"/>
    <col min="12548" max="12548" width="6.1796875" style="62" customWidth="1"/>
    <col min="12549" max="12549" width="10.90625" style="62"/>
    <col min="12550" max="12550" width="15.90625" style="62" customWidth="1"/>
    <col min="12551" max="12551" width="15.08984375" style="62" bestFit="1" customWidth="1"/>
    <col min="12552" max="12552" width="11.453125" style="62" customWidth="1"/>
    <col min="12553" max="12553" width="10.90625" style="62"/>
    <col min="12554" max="12554" width="11.08984375" style="62" customWidth="1"/>
    <col min="12555" max="12800" width="10.90625" style="62"/>
    <col min="12801" max="12801" width="25.36328125" style="62" customWidth="1"/>
    <col min="12802" max="12802" width="12.26953125" style="62" customWidth="1"/>
    <col min="12803" max="12803" width="9.81640625" style="62" customWidth="1"/>
    <col min="12804" max="12804" width="6.1796875" style="62" customWidth="1"/>
    <col min="12805" max="12805" width="10.90625" style="62"/>
    <col min="12806" max="12806" width="15.90625" style="62" customWidth="1"/>
    <col min="12807" max="12807" width="15.08984375" style="62" bestFit="1" customWidth="1"/>
    <col min="12808" max="12808" width="11.453125" style="62" customWidth="1"/>
    <col min="12809" max="12809" width="10.90625" style="62"/>
    <col min="12810" max="12810" width="11.08984375" style="62" customWidth="1"/>
    <col min="12811" max="13056" width="10.90625" style="62"/>
    <col min="13057" max="13057" width="25.36328125" style="62" customWidth="1"/>
    <col min="13058" max="13058" width="12.26953125" style="62" customWidth="1"/>
    <col min="13059" max="13059" width="9.81640625" style="62" customWidth="1"/>
    <col min="13060" max="13060" width="6.1796875" style="62" customWidth="1"/>
    <col min="13061" max="13061" width="10.90625" style="62"/>
    <col min="13062" max="13062" width="15.90625" style="62" customWidth="1"/>
    <col min="13063" max="13063" width="15.08984375" style="62" bestFit="1" customWidth="1"/>
    <col min="13064" max="13064" width="11.453125" style="62" customWidth="1"/>
    <col min="13065" max="13065" width="10.90625" style="62"/>
    <col min="13066" max="13066" width="11.08984375" style="62" customWidth="1"/>
    <col min="13067" max="13312" width="10.90625" style="62"/>
    <col min="13313" max="13313" width="25.36328125" style="62" customWidth="1"/>
    <col min="13314" max="13314" width="12.26953125" style="62" customWidth="1"/>
    <col min="13315" max="13315" width="9.81640625" style="62" customWidth="1"/>
    <col min="13316" max="13316" width="6.1796875" style="62" customWidth="1"/>
    <col min="13317" max="13317" width="10.90625" style="62"/>
    <col min="13318" max="13318" width="15.90625" style="62" customWidth="1"/>
    <col min="13319" max="13319" width="15.08984375" style="62" bestFit="1" customWidth="1"/>
    <col min="13320" max="13320" width="11.453125" style="62" customWidth="1"/>
    <col min="13321" max="13321" width="10.90625" style="62"/>
    <col min="13322" max="13322" width="11.08984375" style="62" customWidth="1"/>
    <col min="13323" max="13568" width="10.90625" style="62"/>
    <col min="13569" max="13569" width="25.36328125" style="62" customWidth="1"/>
    <col min="13570" max="13570" width="12.26953125" style="62" customWidth="1"/>
    <col min="13571" max="13571" width="9.81640625" style="62" customWidth="1"/>
    <col min="13572" max="13572" width="6.1796875" style="62" customWidth="1"/>
    <col min="13573" max="13573" width="10.90625" style="62"/>
    <col min="13574" max="13574" width="15.90625" style="62" customWidth="1"/>
    <col min="13575" max="13575" width="15.08984375" style="62" bestFit="1" customWidth="1"/>
    <col min="13576" max="13576" width="11.453125" style="62" customWidth="1"/>
    <col min="13577" max="13577" width="10.90625" style="62"/>
    <col min="13578" max="13578" width="11.08984375" style="62" customWidth="1"/>
    <col min="13579" max="13824" width="10.90625" style="62"/>
    <col min="13825" max="13825" width="25.36328125" style="62" customWidth="1"/>
    <col min="13826" max="13826" width="12.26953125" style="62" customWidth="1"/>
    <col min="13827" max="13827" width="9.81640625" style="62" customWidth="1"/>
    <col min="13828" max="13828" width="6.1796875" style="62" customWidth="1"/>
    <col min="13829" max="13829" width="10.90625" style="62"/>
    <col min="13830" max="13830" width="15.90625" style="62" customWidth="1"/>
    <col min="13831" max="13831" width="15.08984375" style="62" bestFit="1" customWidth="1"/>
    <col min="13832" max="13832" width="11.453125" style="62" customWidth="1"/>
    <col min="13833" max="13833" width="10.90625" style="62"/>
    <col min="13834" max="13834" width="11.08984375" style="62" customWidth="1"/>
    <col min="13835" max="14080" width="10.90625" style="62"/>
    <col min="14081" max="14081" width="25.36328125" style="62" customWidth="1"/>
    <col min="14082" max="14082" width="12.26953125" style="62" customWidth="1"/>
    <col min="14083" max="14083" width="9.81640625" style="62" customWidth="1"/>
    <col min="14084" max="14084" width="6.1796875" style="62" customWidth="1"/>
    <col min="14085" max="14085" width="10.90625" style="62"/>
    <col min="14086" max="14086" width="15.90625" style="62" customWidth="1"/>
    <col min="14087" max="14087" width="15.08984375" style="62" bestFit="1" customWidth="1"/>
    <col min="14088" max="14088" width="11.453125" style="62" customWidth="1"/>
    <col min="14089" max="14089" width="10.90625" style="62"/>
    <col min="14090" max="14090" width="11.08984375" style="62" customWidth="1"/>
    <col min="14091" max="14336" width="10.90625" style="62"/>
    <col min="14337" max="14337" width="25.36328125" style="62" customWidth="1"/>
    <col min="14338" max="14338" width="12.26953125" style="62" customWidth="1"/>
    <col min="14339" max="14339" width="9.81640625" style="62" customWidth="1"/>
    <col min="14340" max="14340" width="6.1796875" style="62" customWidth="1"/>
    <col min="14341" max="14341" width="10.90625" style="62"/>
    <col min="14342" max="14342" width="15.90625" style="62" customWidth="1"/>
    <col min="14343" max="14343" width="15.08984375" style="62" bestFit="1" customWidth="1"/>
    <col min="14344" max="14344" width="11.453125" style="62" customWidth="1"/>
    <col min="14345" max="14345" width="10.90625" style="62"/>
    <col min="14346" max="14346" width="11.08984375" style="62" customWidth="1"/>
    <col min="14347" max="14592" width="10.90625" style="62"/>
    <col min="14593" max="14593" width="25.36328125" style="62" customWidth="1"/>
    <col min="14594" max="14594" width="12.26953125" style="62" customWidth="1"/>
    <col min="14595" max="14595" width="9.81640625" style="62" customWidth="1"/>
    <col min="14596" max="14596" width="6.1796875" style="62" customWidth="1"/>
    <col min="14597" max="14597" width="10.90625" style="62"/>
    <col min="14598" max="14598" width="15.90625" style="62" customWidth="1"/>
    <col min="14599" max="14599" width="15.08984375" style="62" bestFit="1" customWidth="1"/>
    <col min="14600" max="14600" width="11.453125" style="62" customWidth="1"/>
    <col min="14601" max="14601" width="10.90625" style="62"/>
    <col min="14602" max="14602" width="11.08984375" style="62" customWidth="1"/>
    <col min="14603" max="14848" width="10.90625" style="62"/>
    <col min="14849" max="14849" width="25.36328125" style="62" customWidth="1"/>
    <col min="14850" max="14850" width="12.26953125" style="62" customWidth="1"/>
    <col min="14851" max="14851" width="9.81640625" style="62" customWidth="1"/>
    <col min="14852" max="14852" width="6.1796875" style="62" customWidth="1"/>
    <col min="14853" max="14853" width="10.90625" style="62"/>
    <col min="14854" max="14854" width="15.90625" style="62" customWidth="1"/>
    <col min="14855" max="14855" width="15.08984375" style="62" bestFit="1" customWidth="1"/>
    <col min="14856" max="14856" width="11.453125" style="62" customWidth="1"/>
    <col min="14857" max="14857" width="10.90625" style="62"/>
    <col min="14858" max="14858" width="11.08984375" style="62" customWidth="1"/>
    <col min="14859" max="15104" width="10.90625" style="62"/>
    <col min="15105" max="15105" width="25.36328125" style="62" customWidth="1"/>
    <col min="15106" max="15106" width="12.26953125" style="62" customWidth="1"/>
    <col min="15107" max="15107" width="9.81640625" style="62" customWidth="1"/>
    <col min="15108" max="15108" width="6.1796875" style="62" customWidth="1"/>
    <col min="15109" max="15109" width="10.90625" style="62"/>
    <col min="15110" max="15110" width="15.90625" style="62" customWidth="1"/>
    <col min="15111" max="15111" width="15.08984375" style="62" bestFit="1" customWidth="1"/>
    <col min="15112" max="15112" width="11.453125" style="62" customWidth="1"/>
    <col min="15113" max="15113" width="10.90625" style="62"/>
    <col min="15114" max="15114" width="11.08984375" style="62" customWidth="1"/>
    <col min="15115" max="15360" width="10.90625" style="62"/>
    <col min="15361" max="15361" width="25.36328125" style="62" customWidth="1"/>
    <col min="15362" max="15362" width="12.26953125" style="62" customWidth="1"/>
    <col min="15363" max="15363" width="9.81640625" style="62" customWidth="1"/>
    <col min="15364" max="15364" width="6.1796875" style="62" customWidth="1"/>
    <col min="15365" max="15365" width="10.90625" style="62"/>
    <col min="15366" max="15366" width="15.90625" style="62" customWidth="1"/>
    <col min="15367" max="15367" width="15.08984375" style="62" bestFit="1" customWidth="1"/>
    <col min="15368" max="15368" width="11.453125" style="62" customWidth="1"/>
    <col min="15369" max="15369" width="10.90625" style="62"/>
    <col min="15370" max="15370" width="11.08984375" style="62" customWidth="1"/>
    <col min="15371" max="15616" width="10.90625" style="62"/>
    <col min="15617" max="15617" width="25.36328125" style="62" customWidth="1"/>
    <col min="15618" max="15618" width="12.26953125" style="62" customWidth="1"/>
    <col min="15619" max="15619" width="9.81640625" style="62" customWidth="1"/>
    <col min="15620" max="15620" width="6.1796875" style="62" customWidth="1"/>
    <col min="15621" max="15621" width="10.90625" style="62"/>
    <col min="15622" max="15622" width="15.90625" style="62" customWidth="1"/>
    <col min="15623" max="15623" width="15.08984375" style="62" bestFit="1" customWidth="1"/>
    <col min="15624" max="15624" width="11.453125" style="62" customWidth="1"/>
    <col min="15625" max="15625" width="10.90625" style="62"/>
    <col min="15626" max="15626" width="11.08984375" style="62" customWidth="1"/>
    <col min="15627" max="15872" width="10.90625" style="62"/>
    <col min="15873" max="15873" width="25.36328125" style="62" customWidth="1"/>
    <col min="15874" max="15874" width="12.26953125" style="62" customWidth="1"/>
    <col min="15875" max="15875" width="9.81640625" style="62" customWidth="1"/>
    <col min="15876" max="15876" width="6.1796875" style="62" customWidth="1"/>
    <col min="15877" max="15877" width="10.90625" style="62"/>
    <col min="15878" max="15878" width="15.90625" style="62" customWidth="1"/>
    <col min="15879" max="15879" width="15.08984375" style="62" bestFit="1" customWidth="1"/>
    <col min="15880" max="15880" width="11.453125" style="62" customWidth="1"/>
    <col min="15881" max="15881" width="10.90625" style="62"/>
    <col min="15882" max="15882" width="11.08984375" style="62" customWidth="1"/>
    <col min="15883" max="16128" width="10.90625" style="62"/>
    <col min="16129" max="16129" width="25.36328125" style="62" customWidth="1"/>
    <col min="16130" max="16130" width="12.26953125" style="62" customWidth="1"/>
    <col min="16131" max="16131" width="9.81640625" style="62" customWidth="1"/>
    <col min="16132" max="16132" width="6.1796875" style="62" customWidth="1"/>
    <col min="16133" max="16133" width="10.90625" style="62"/>
    <col min="16134" max="16134" width="15.90625" style="62" customWidth="1"/>
    <col min="16135" max="16135" width="15.08984375" style="62" bestFit="1" customWidth="1"/>
    <col min="16136" max="16136" width="11.453125" style="62" customWidth="1"/>
    <col min="16137" max="16137" width="10.90625" style="62"/>
    <col min="16138" max="16138" width="11.08984375" style="62" customWidth="1"/>
    <col min="16139" max="16384" width="10.90625" style="62"/>
  </cols>
  <sheetData>
    <row r="1" spans="1:10" s="56" customFormat="1" ht="52.2" customHeight="1" x14ac:dyDescent="0.35">
      <c r="A1" s="52" t="s">
        <v>45</v>
      </c>
      <c r="B1" s="53" t="s">
        <v>46</v>
      </c>
      <c r="C1" s="53" t="s">
        <v>47</v>
      </c>
      <c r="D1" s="53" t="s">
        <v>48</v>
      </c>
      <c r="E1" s="52" t="s">
        <v>41</v>
      </c>
      <c r="F1" s="54" t="s">
        <v>49</v>
      </c>
      <c r="G1" s="54" t="s">
        <v>50</v>
      </c>
      <c r="H1" s="52" t="s">
        <v>51</v>
      </c>
      <c r="I1" s="55" t="s">
        <v>52</v>
      </c>
      <c r="J1" s="56" t="s">
        <v>53</v>
      </c>
    </row>
    <row r="2" spans="1:10" ht="15" customHeight="1" x14ac:dyDescent="0.35">
      <c r="A2" s="57">
        <v>1</v>
      </c>
      <c r="B2" s="58">
        <v>9.76</v>
      </c>
      <c r="C2" s="58"/>
      <c r="D2" s="58"/>
      <c r="E2" s="57">
        <v>70.599999999999994</v>
      </c>
      <c r="F2" s="59">
        <v>42829</v>
      </c>
      <c r="G2" s="59">
        <v>42832</v>
      </c>
      <c r="H2" s="62">
        <f>SUMPRODUCT(('HEURES DE PRÉSENCE'!$A$2:$A$367&gt;=EMPLOI!F2)*('HEURES DE PRÉSENCE'!$A$2:$A$367&lt;=G2)*('HEURES DE PRÉSENCE'!$M$2:$M$367=A2))</f>
        <v>4</v>
      </c>
      <c r="I2" s="61">
        <f>SUMPRODUCT(('HEURES DE PRÉSENCE'!$A$2:$A$367&gt;=EMPLOI!F2)*('HEURES DE PRÉSENCE'!$A$2:$A$367&lt;=G2)*('HEURES DE PRÉSENCE'!$I$2:$I$367))</f>
        <v>1.1666666666666665</v>
      </c>
      <c r="J2" s="62" t="s">
        <v>54</v>
      </c>
    </row>
    <row r="3" spans="1:10" ht="15" customHeight="1" x14ac:dyDescent="0.35">
      <c r="A3" s="57">
        <v>2</v>
      </c>
      <c r="B3" s="58">
        <v>9.76</v>
      </c>
      <c r="C3" s="58">
        <v>0.81</v>
      </c>
      <c r="D3" s="58">
        <v>6.4</v>
      </c>
      <c r="E3" s="57">
        <v>79.7</v>
      </c>
      <c r="F3" s="59">
        <v>42858</v>
      </c>
      <c r="G3" s="59">
        <v>42916</v>
      </c>
      <c r="H3" s="60">
        <f>SUMPRODUCT(('HEURES DE PRÉSENCE'!$A$2:$A$367&gt;=EMPLOI!F3)*('HEURES DE PRÉSENCE'!$A$2:$A$367&lt;=G3)*('HEURES DE PRÉSENCE'!$M$2:$M$367=A3))</f>
        <v>43</v>
      </c>
      <c r="I3" s="61">
        <f>SUMPRODUCT(('HEURES DE PRÉSENCE'!$A$2:$A$367&gt;=EMPLOI!F3)*('HEURES DE PRÉSENCE'!$A$2:$A$367&lt;=G3)*('HEURES DE PRÉSENCE'!$I$2:$I$367))</f>
        <v>12.170138888888889</v>
      </c>
      <c r="J3" s="62" t="s">
        <v>55</v>
      </c>
    </row>
    <row r="4" spans="1:10" x14ac:dyDescent="0.35">
      <c r="A4" s="62">
        <v>3</v>
      </c>
      <c r="B4" s="63">
        <v>9.76</v>
      </c>
      <c r="D4" s="63">
        <f>1+6.4</f>
        <v>7.4</v>
      </c>
      <c r="E4" s="62">
        <v>100</v>
      </c>
      <c r="F4" s="59">
        <v>42926</v>
      </c>
      <c r="G4" s="59">
        <v>42930</v>
      </c>
      <c r="H4" s="62">
        <f>SUMPRODUCT(('HEURES DE PRÉSENCE'!$A$2:$A$367&gt;=EMPLOI!F4)*('HEURES DE PRÉSENCE'!$A$2:$A$367&lt;=G4)*('HEURES DE PRÉSENCE'!$M$2:$M$367=A4))</f>
        <v>4</v>
      </c>
      <c r="I4" s="61">
        <f>SUMPRODUCT(('HEURES DE PRÉSENCE'!$A$2:$A$367&gt;=EMPLOI!F4)*('HEURES DE PRÉSENCE'!$A$2:$A$367&lt;=G4)*('HEURES DE PRÉSENCE'!$I$2:$I$367))</f>
        <v>0</v>
      </c>
      <c r="J4" s="62">
        <v>100</v>
      </c>
    </row>
    <row r="5" spans="1:10" x14ac:dyDescent="0.35">
      <c r="H5" s="62">
        <f>SUMPRODUCT(('HEURES DE PRÉSENCE'!$A$2:$A$367&gt;=EMPLOI!F5)*('HEURES DE PRÉSENCE'!$A$2:$A$367&lt;=G5)*('HEURES DE PRÉSENCE'!$M$2:$M$367=A5))</f>
        <v>0</v>
      </c>
      <c r="I5" s="61">
        <f>SUMPRODUCT(('HEURES DE PRÉSENCE'!$A$2:$A$367&gt;=EMPLOI!F5)*('HEURES DE PRÉSENCE'!$A$2:$A$367&lt;=G5)*('HEURES DE PRÉSENCE'!$I$2:$I$367))</f>
        <v>0</v>
      </c>
    </row>
  </sheetData>
  <pageMargins left="0.7" right="0.7" top="0.75" bottom="0.75" header="0.3" footer="0.3"/>
  <pageSetup paperSize="9" orientation="portrait" horizontalDpi="0" verticalDpi="0" r:id="rId1"/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.6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Année</vt:lpstr>
      <vt:lpstr>HEURES DE PRÉSENCE</vt:lpstr>
      <vt:lpstr>EMPLOI</vt:lpstr>
      <vt:lpstr>Feuil2</vt:lpstr>
      <vt:lpstr>Férié</vt:lpstr>
      <vt:lpstr>Fêtes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</dc:creator>
  <cp:lastModifiedBy>J-P</cp:lastModifiedBy>
  <cp:lastPrinted>2017-07-05T09:33:11Z</cp:lastPrinted>
  <dcterms:created xsi:type="dcterms:W3CDTF">2017-06-21T07:34:12Z</dcterms:created>
  <dcterms:modified xsi:type="dcterms:W3CDTF">2017-07-06T15:47:34Z</dcterms:modified>
</cp:coreProperties>
</file>