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001"/>
  <workbookPr codeName="ThisWorkbook" defaultThemeVersion="124226"/>
  <mc:AlternateContent xmlns:mc="http://schemas.openxmlformats.org/markup-compatibility/2006">
    <mc:Choice Requires="x15">
      <x15ac:absPath xmlns:x15ac="http://schemas.microsoft.com/office/spreadsheetml/2010/11/ac" url="D:\Téléchargements\Fichiers Excel\"/>
    </mc:Choice>
  </mc:AlternateContent>
  <xr:revisionPtr revIDLastSave="0" documentId="13_ncr:1_{BE49D4BB-E1CE-4332-9BE6-624068A42931}" xr6:coauthVersionLast="47" xr6:coauthVersionMax="47" xr10:uidLastSave="{00000000-0000-0000-0000-000000000000}"/>
  <bookViews>
    <workbookView xWindow="-120" yWindow="-120" windowWidth="29040" windowHeight="15840" xr2:uid="{00000000-000D-0000-FFFF-FFFF00000000}"/>
  </bookViews>
  <sheets>
    <sheet name="Fiche" sheetId="1" r:id="rId1"/>
    <sheet name="Chasseurs" sheetId="2" r:id="rId2"/>
    <sheet name="Inviteur" sheetId="3" r:id="rId3"/>
  </sheets>
  <definedNames>
    <definedName name="BD">Chasseurs!$B$7:$P$25</definedName>
    <definedName name="CI">Inviteur!$B$7:$O$31</definedName>
    <definedName name="N°_ordre">Chasseurs!$B$7:$B$23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7" i="1" l="1"/>
  <c r="E8" i="2" l="1"/>
  <c r="E9" i="2"/>
  <c r="E10" i="2"/>
  <c r="E11" i="2"/>
  <c r="E12" i="2"/>
  <c r="E13" i="2"/>
  <c r="E14" i="2"/>
  <c r="E15" i="2"/>
  <c r="E16" i="2"/>
  <c r="E17" i="2"/>
  <c r="E18" i="2"/>
  <c r="E19" i="2"/>
  <c r="E20" i="2"/>
  <c r="E21" i="2"/>
  <c r="E22" i="2"/>
  <c r="E23" i="2"/>
  <c r="E24" i="2"/>
  <c r="E25" i="2"/>
  <c r="E7" i="2"/>
  <c r="E23" i="3"/>
  <c r="E26" i="3"/>
  <c r="E27" i="3"/>
  <c r="E28" i="3"/>
  <c r="E29" i="3"/>
  <c r="E30" i="3"/>
  <c r="E14" i="3"/>
  <c r="E9" i="3"/>
  <c r="E8" i="3"/>
  <c r="E11" i="3"/>
  <c r="E12" i="3"/>
  <c r="E13" i="3"/>
  <c r="E20" i="3"/>
  <c r="E21" i="3"/>
  <c r="E22" i="3"/>
  <c r="E7" i="3"/>
  <c r="B25" i="2"/>
  <c r="B7" i="2"/>
  <c r="B28" i="2"/>
  <c r="B26" i="2"/>
  <c r="B27" i="2"/>
  <c r="D1" i="1" l="1"/>
  <c r="B2" i="1" s="1"/>
  <c r="B8" i="2"/>
  <c r="B9" i="2" s="1"/>
  <c r="B10" i="2" s="1"/>
  <c r="B11" i="2" s="1"/>
  <c r="B12" i="2" s="1"/>
  <c r="B13" i="2" s="1"/>
  <c r="B14" i="2" s="1"/>
  <c r="B15" i="2" s="1"/>
  <c r="B16" i="2" s="1"/>
  <c r="B17" i="2" s="1"/>
  <c r="G10" i="1" l="1"/>
  <c r="G11" i="1"/>
  <c r="D16" i="3"/>
  <c r="D15" i="3"/>
  <c r="D11" i="3"/>
  <c r="D19" i="3"/>
  <c r="D13" i="3"/>
  <c r="D9" i="3"/>
  <c r="C13" i="1"/>
  <c r="C9" i="1"/>
  <c r="C15" i="3"/>
  <c r="C17" i="3"/>
  <c r="C9" i="3"/>
  <c r="C18" i="3"/>
  <c r="C12" i="3"/>
  <c r="C8" i="3"/>
  <c r="C20" i="3"/>
  <c r="C14" i="1"/>
  <c r="C10" i="1"/>
  <c r="C8" i="1"/>
  <c r="D17" i="3"/>
  <c r="C10" i="3"/>
  <c r="D18" i="3"/>
  <c r="D12" i="3"/>
  <c r="D8" i="3"/>
  <c r="D20" i="3"/>
  <c r="D14" i="3"/>
  <c r="D7" i="3"/>
  <c r="C11" i="1"/>
  <c r="D8" i="1"/>
  <c r="E8" i="1" s="1"/>
  <c r="C16" i="3"/>
  <c r="D10" i="3"/>
  <c r="C14" i="3"/>
  <c r="C11" i="3"/>
  <c r="C19" i="3"/>
  <c r="C13" i="3"/>
  <c r="C7" i="3"/>
  <c r="C12" i="1"/>
  <c r="G12" i="1"/>
  <c r="C15" i="1"/>
  <c r="F15" i="1" s="1"/>
  <c r="G9" i="1"/>
  <c r="B18" i="2"/>
  <c r="B19" i="2" s="1"/>
  <c r="B20" i="2" s="1"/>
  <c r="B21" i="2" s="1"/>
  <c r="D24" i="3" l="1"/>
  <c r="C26" i="3"/>
  <c r="C24" i="3"/>
  <c r="C22" i="3"/>
  <c r="D23" i="3"/>
  <c r="D22" i="3"/>
  <c r="D21" i="3"/>
  <c r="C23" i="3"/>
  <c r="D26" i="3"/>
  <c r="C21" i="3"/>
  <c r="D25" i="3"/>
  <c r="C25" i="3"/>
  <c r="B22" i="2"/>
  <c r="D27" i="3" l="1"/>
  <c r="C27" i="3"/>
  <c r="B23" i="2"/>
  <c r="D28" i="3" l="1"/>
  <c r="C28" i="3"/>
  <c r="B24" i="2"/>
  <c r="C29" i="3" l="1"/>
  <c r="D29" i="3"/>
  <c r="D30" i="3"/>
  <c r="Q10" i="3" s="1" a="1"/>
  <c r="Q10" i="3" s="1"/>
  <c r="C30" i="3"/>
  <c r="I21" i="1" l="1" a="1"/>
  <c r="I21" i="1" s="1"/>
  <c r="I22" i="1" a="1"/>
  <c r="I22" i="1" s="1"/>
  <c r="I23" i="1" a="1"/>
  <c r="I23" i="1" s="1"/>
  <c r="I25" i="1" a="1"/>
  <c r="I25" i="1" s="1"/>
  <c r="I26" i="1" a="1"/>
  <c r="I26" i="1" s="1"/>
  <c r="I27" i="1" a="1"/>
  <c r="I27" i="1" s="1"/>
  <c r="I28" i="1" a="1"/>
  <c r="I28" i="1" s="1"/>
  <c r="I30" i="1" a="1"/>
  <c r="I30" i="1" s="1"/>
  <c r="I29" i="1" a="1"/>
  <c r="I29" i="1" s="1"/>
  <c r="I24" i="1" a="1"/>
  <c r="I24" i="1" s="1"/>
  <c r="H21" i="1" a="1"/>
  <c r="H21" i="1" s="1"/>
  <c r="H22" i="1" a="1"/>
  <c r="H22" i="1" s="1"/>
  <c r="H23" i="1" a="1"/>
  <c r="H23" i="1" s="1"/>
  <c r="H24" i="1" a="1"/>
  <c r="H24" i="1" s="1"/>
  <c r="H28" i="1" a="1"/>
  <c r="H28" i="1" s="1"/>
  <c r="H30" i="1" a="1"/>
  <c r="H30" i="1" s="1"/>
  <c r="H29" i="1" a="1"/>
  <c r="H29" i="1" s="1"/>
  <c r="H25" i="1" a="1"/>
  <c r="H25" i="1" s="1"/>
  <c r="H27" i="1" a="1"/>
  <c r="H27" i="1" s="1"/>
  <c r="H26" i="1" a="1"/>
  <c r="H26" i="1" s="1"/>
  <c r="R10" i="3" a="1"/>
  <c r="R10" i="3"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<sst xmlns="http://schemas.openxmlformats.org/spreadsheetml/2006/main" count="233" uniqueCount="150">
  <si>
    <t>N° ordre</t>
  </si>
  <si>
    <t>Adherents</t>
  </si>
  <si>
    <t>Nom</t>
  </si>
  <si>
    <t>Ville</t>
  </si>
  <si>
    <t>N° Tel</t>
  </si>
  <si>
    <t>Mail</t>
  </si>
  <si>
    <t>Commentaires</t>
  </si>
  <si>
    <t>Dossier</t>
  </si>
  <si>
    <t>Code PTT</t>
  </si>
  <si>
    <t>Romain</t>
  </si>
  <si>
    <t>de la chouette</t>
  </si>
  <si>
    <t>DIJON</t>
  </si>
  <si>
    <t>A surveiller</t>
  </si>
  <si>
    <t>Eric</t>
  </si>
  <si>
    <t>Jordan</t>
  </si>
  <si>
    <t>Alvine</t>
  </si>
  <si>
    <t>Jean Michel</t>
  </si>
  <si>
    <t>David</t>
  </si>
  <si>
    <t>Anthony</t>
  </si>
  <si>
    <t>William</t>
  </si>
  <si>
    <t>Claude</t>
  </si>
  <si>
    <t>Laurent</t>
  </si>
  <si>
    <t>Serge</t>
  </si>
  <si>
    <t>Jean Noel</t>
  </si>
  <si>
    <t>Alexis</t>
  </si>
  <si>
    <t>Damien</t>
  </si>
  <si>
    <t>Didier</t>
  </si>
  <si>
    <t>Remi</t>
  </si>
  <si>
    <t>Act</t>
  </si>
  <si>
    <t>Inv</t>
  </si>
  <si>
    <t>ddddddddd@orange.fr</t>
  </si>
  <si>
    <t>aaaaaa@gmail.fr</t>
  </si>
  <si>
    <t xml:space="preserve"> </t>
  </si>
  <si>
    <t>06 08 08 08 08</t>
  </si>
  <si>
    <t>N° Police</t>
  </si>
  <si>
    <t>Cie Assurance</t>
  </si>
  <si>
    <t>N° Validation</t>
  </si>
  <si>
    <t>GROUPAMA</t>
  </si>
  <si>
    <t>Adresse</t>
  </si>
  <si>
    <t>171597 08</t>
  </si>
  <si>
    <t>BS ASSURANCES</t>
  </si>
  <si>
    <t>AXA</t>
  </si>
  <si>
    <t>ALLIANZ</t>
  </si>
  <si>
    <t>GMF</t>
  </si>
  <si>
    <t>4237910G 002</t>
  </si>
  <si>
    <t>4237910G 003</t>
  </si>
  <si>
    <t>4237910G 004</t>
  </si>
  <si>
    <t>4237910G 005</t>
  </si>
  <si>
    <t>4237910G 006</t>
  </si>
  <si>
    <t>4237910G 007</t>
  </si>
  <si>
    <t>4237910G 008</t>
  </si>
  <si>
    <t>4237910G 009</t>
  </si>
  <si>
    <t>4237910G 010</t>
  </si>
  <si>
    <t>4237910G 012</t>
  </si>
  <si>
    <t>4237910G 013</t>
  </si>
  <si>
    <t>4237910G 014</t>
  </si>
  <si>
    <t>4237910G 015</t>
  </si>
  <si>
    <t>4237910G 016</t>
  </si>
  <si>
    <t>Gilles</t>
  </si>
  <si>
    <t>Informations Chasseurs</t>
  </si>
  <si>
    <t>Informations Assurance</t>
  </si>
  <si>
    <t>Nom :</t>
  </si>
  <si>
    <t>Adresse 2 :</t>
  </si>
  <si>
    <t>Code Postal :</t>
  </si>
  <si>
    <t>Ville :</t>
  </si>
  <si>
    <t>Téléphone :</t>
  </si>
  <si>
    <t>Mail :</t>
  </si>
  <si>
    <t>Dossier :</t>
  </si>
  <si>
    <t>N° Police :</t>
  </si>
  <si>
    <r>
      <t>C</t>
    </r>
    <r>
      <rPr>
        <vertAlign val="superscript"/>
        <sz val="11"/>
        <color theme="1"/>
        <rFont val="Calibri"/>
        <family val="2"/>
      </rPr>
      <t>ie</t>
    </r>
    <r>
      <rPr>
        <sz val="11"/>
        <color theme="1"/>
        <rFont val="Calibri"/>
        <family val="2"/>
      </rPr>
      <t xml:space="preserve"> Assurance :</t>
    </r>
  </si>
  <si>
    <t>N° de Valid. :</t>
  </si>
  <si>
    <t>Adresse :</t>
  </si>
  <si>
    <t>Adresse 2</t>
  </si>
  <si>
    <t xml:space="preserve">4 rue du </t>
  </si>
  <si>
    <t>N° Permis</t>
  </si>
  <si>
    <t>N° Permis :</t>
  </si>
  <si>
    <t>200906980326</t>
  </si>
  <si>
    <t>N° Ordre</t>
  </si>
  <si>
    <t>Chasseurs</t>
  </si>
  <si>
    <t>Nb</t>
  </si>
  <si>
    <t>18 19 Oct 24</t>
  </si>
  <si>
    <t>01 02 Nov 24</t>
  </si>
  <si>
    <t>15 16 Nov 24</t>
  </si>
  <si>
    <t>29 30 Nov 24</t>
  </si>
  <si>
    <t>13 14 Déc 24</t>
  </si>
  <si>
    <t>20 21 Déc 24</t>
  </si>
  <si>
    <t>10 11 Jan 25</t>
  </si>
  <si>
    <t>24 25 Jan 25</t>
  </si>
  <si>
    <t>07 08 Fév 25</t>
  </si>
  <si>
    <t>21 22 Fév 25</t>
  </si>
  <si>
    <t>Thomas</t>
  </si>
  <si>
    <t>Bernard</t>
  </si>
  <si>
    <t>Francky</t>
  </si>
  <si>
    <t>Alix</t>
  </si>
  <si>
    <t>Philippe</t>
  </si>
  <si>
    <t>Stéphane</t>
  </si>
  <si>
    <t>Sébastien</t>
  </si>
  <si>
    <t>Marion</t>
  </si>
  <si>
    <t>Mickael</t>
  </si>
  <si>
    <t>Mathieu</t>
  </si>
  <si>
    <t>Emmanuelle</t>
  </si>
  <si>
    <t>Franck</t>
  </si>
  <si>
    <t>Hervé</t>
  </si>
  <si>
    <t>Alain</t>
  </si>
  <si>
    <t>luka</t>
  </si>
  <si>
    <t>Loic</t>
  </si>
  <si>
    <t>Teggy</t>
  </si>
  <si>
    <t>Guillaume</t>
  </si>
  <si>
    <t>Jean Marc</t>
  </si>
  <si>
    <t>Noel</t>
  </si>
  <si>
    <t>Bruno</t>
  </si>
  <si>
    <t>Jérome</t>
  </si>
  <si>
    <t>Pascal</t>
  </si>
  <si>
    <t>Stuwart</t>
  </si>
  <si>
    <t>Valentin</t>
  </si>
  <si>
    <t>Pierre</t>
  </si>
  <si>
    <t>Frédéric</t>
  </si>
  <si>
    <t>Pauline</t>
  </si>
  <si>
    <t>Jean Jacques</t>
  </si>
  <si>
    <t>Francis</t>
  </si>
  <si>
    <t>Lionel</t>
  </si>
  <si>
    <t>Eugène</t>
  </si>
  <si>
    <t>Benoit</t>
  </si>
  <si>
    <t>Bertrand</t>
  </si>
  <si>
    <t>Olivier</t>
  </si>
  <si>
    <t>42379170G0001</t>
  </si>
  <si>
    <t xml:space="preserve">Exemple : </t>
  </si>
  <si>
    <t>Jordan il a 3 personnes.</t>
  </si>
  <si>
    <t xml:space="preserve">le pire c'est </t>
  </si>
  <si>
    <t>le n° 3</t>
  </si>
  <si>
    <t>le n° 7</t>
  </si>
  <si>
    <t>Gilles il a 15 personnes.</t>
  </si>
  <si>
    <t>Ci-dessous je souhaiterais avoir les données de la feuille INVITEUR en reprenant les dates du tableau.</t>
  </si>
  <si>
    <r>
      <t xml:space="preserve">NOM </t>
    </r>
    <r>
      <rPr>
        <b/>
        <sz val="12"/>
        <color rgb="FF4472C4"/>
        <rFont val="Wingdings 2"/>
        <family val="1"/>
        <charset val="2"/>
      </rPr>
      <t>C</t>
    </r>
  </si>
  <si>
    <r>
      <t xml:space="preserve">N° d'Ordre </t>
    </r>
    <r>
      <rPr>
        <b/>
        <sz val="12"/>
        <color rgb="FF4472C4"/>
        <rFont val="Wingdings 2"/>
        <family val="1"/>
        <charset val="2"/>
      </rPr>
      <t>C</t>
    </r>
  </si>
  <si>
    <t>L'important c'est de savoir</t>
  </si>
  <si>
    <t>combien de personnes</t>
  </si>
  <si>
    <t>présentes le jour de la battue</t>
  </si>
  <si>
    <t>BD</t>
  </si>
  <si>
    <t>=Chasseurs!$B$7:$P$25</t>
  </si>
  <si>
    <t>CI</t>
  </si>
  <si>
    <t>=Inviteur!$B$7:$O$31</t>
  </si>
  <si>
    <t>N°_ordre</t>
  </si>
  <si>
    <t>=Chasseurs!$B$7:$B$23</t>
  </si>
  <si>
    <t>Gestionnaire de Nom</t>
  </si>
  <si>
    <r>
      <t xml:space="preserve">suivant le N° Ordre en </t>
    </r>
    <r>
      <rPr>
        <b/>
        <sz val="12"/>
        <color theme="1"/>
        <rFont val="Calibri"/>
        <family val="2"/>
      </rPr>
      <t>G4</t>
    </r>
    <r>
      <rPr>
        <sz val="11"/>
        <color theme="1"/>
        <rFont val="Calibri"/>
        <family val="2"/>
      </rPr>
      <t xml:space="preserve"> je voudrais avoir les personnes qui sont dans la colonne correspondante à la date</t>
    </r>
  </si>
  <si>
    <t>Index Equiv</t>
  </si>
  <si>
    <t>Michel</t>
  </si>
  <si>
    <t>gilles</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</si>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</sst>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quot; &quot;##&quot; &quot;##&quot; &quot;##&quot; &quot;##"/>
  </numFmts>
  <fonts count="21" x14ac:knownFonts="1">
    <font>
      <sz val="11"/>
      <color theme="1"/>
      <name val="Calibri"/>
      <family val="2"/>
    </font>
    <font>
      <sz val="11"/>
      <color rgb="FFFF0000"/>
      <name val="Calibri"/>
      <family val="2"/>
    </font>
    <font>
      <b/>
      <sz val="11"/>
      <color theme="1"/>
      <name val="Calibri"/>
      <family val="2"/>
    </font>
    <font>
      <sz val="10"/>
      <color theme="1"/>
      <name val="Calibri"/>
      <family val="2"/>
    </font>
    <font>
      <sz val="11"/>
      <name val="Calibri"/>
      <family val="2"/>
      <scheme val="minor"/>
    </font>
    <font>
      <u/>
      <sz val="11"/>
      <color theme="10"/>
      <name val="Calibri"/>
      <family val="2"/>
    </font>
    <font>
      <b/>
      <sz val="11"/>
      <color rgb="FF1F497D"/>
      <name val="Calibri"/>
      <family val="2"/>
    </font>
    <font>
      <vertAlign val="superscript"/>
      <sz val="11"/>
      <color theme="1"/>
      <name val="Calibri"/>
      <family val="2"/>
    </font>
    <font>
      <b/>
      <sz val="16"/>
      <color theme="0"/>
      <name val="Calibri"/>
      <family val="2"/>
    </font>
    <font>
      <sz val="11"/>
      <color theme="1"/>
      <name val="Calibri"/>
      <family val="2"/>
      <scheme val="minor"/>
    </font>
    <font>
      <sz val="9"/>
      <name val="Calibri"/>
      <family val="2"/>
    </font>
    <font>
      <sz val="11"/>
      <color theme="1" tint="0.249977111117893"/>
      <name val="Calibri"/>
      <family val="2"/>
      <scheme val="minor"/>
    </font>
    <font>
      <sz val="10"/>
      <color theme="1" tint="0.249977111117893"/>
      <name val="Calibri"/>
      <family val="2"/>
      <scheme val="minor"/>
    </font>
    <font>
      <b/>
      <sz val="16"/>
      <color rgb="FF4472C4"/>
      <name val="Calibri"/>
      <family val="2"/>
    </font>
    <font>
      <b/>
      <sz val="12"/>
      <color rgb="FF4472C4"/>
      <name val="Calibri"/>
      <family val="2"/>
    </font>
    <font>
      <b/>
      <sz val="12"/>
      <color rgb="FF4472C4"/>
      <name val="Wingdings 2"/>
      <family val="1"/>
      <charset val="2"/>
    </font>
    <font>
      <sz val="11"/>
      <color rgb="FF3B69BB"/>
      <name val="Calibri"/>
      <family val="2"/>
    </font>
    <font>
      <sz val="11"/>
      <color rgb="FF3B69BB"/>
      <name val="Calibri"/>
      <family val="2"/>
      <scheme val="minor"/>
    </font>
    <font>
      <sz val="10"/>
      <name val="Calibri"/>
      <family val="2"/>
      <scheme val="minor"/>
    </font>
    <font>
      <sz val="11"/>
      <color rgb="FFFF0000"/>
      <name val="Calibri"/>
      <family val="2"/>
      <scheme val="minor"/>
    </font>
    <font>
      <b/>
      <sz val="12"/>
      <color theme="1"/>
      <name val="Calibri"/>
      <family val="2"/>
    </font>
  </fonts>
  <fills count="5">
    <fill>
      <patternFill patternType="none"/>
    </fill>
    <fill>
      <patternFill patternType="gray125"/>
    </fill>
    <fill>
      <patternFill patternType="solid">
        <fgColor rgb="FF4472C4"/>
        <bgColor indexed="64"/>
      </patternFill>
    </fill>
    <fill>
      <patternFill patternType="solid">
        <fgColor rgb="FFFFFF00"/>
        <bgColor indexed="64"/>
      </patternFill>
    </fill>
    <fill>
      <patternFill patternType="solid">
        <fgColor theme="9" tint="0.59999389629810485"/>
        <bgColor indexed="64"/>
      </patternFill>
    </fill>
  </fills>
  <borders count="50">
    <border>
      <left/>
      <right/>
      <top/>
      <bottom/>
      <diagonal/>
    </border>
    <border>
      <left style="double">
        <color indexed="64"/>
      </left>
      <right/>
      <top style="double">
        <color indexed="64"/>
      </top>
      <bottom style="double">
        <color indexed="64"/>
      </bottom>
      <diagonal/>
    </border>
    <border>
      <left style="thin">
        <color auto="1"/>
      </left>
      <right style="thin">
        <color auto="1"/>
      </right>
      <top style="thin">
        <color auto="1"/>
      </top>
      <bottom/>
      <diagonal/>
    </border>
    <border>
      <left style="thin">
        <color auto="1"/>
      </left>
      <right style="thin">
        <color auto="1"/>
      </right>
      <top style="hair">
        <color auto="1"/>
      </top>
      <bottom style="hair">
        <color auto="1"/>
      </bottom>
      <diagonal/>
    </border>
    <border>
      <left/>
      <right/>
      <top style="double">
        <color auto="1"/>
      </top>
      <bottom style="double">
        <color auto="1"/>
      </bottom>
      <diagonal/>
    </border>
    <border>
      <left/>
      <right style="thin">
        <color auto="1"/>
      </right>
      <top style="double">
        <color auto="1"/>
      </top>
      <bottom style="double">
        <color auto="1"/>
      </bottom>
      <diagonal/>
    </border>
    <border>
      <left style="double">
        <color indexed="64"/>
      </left>
      <right/>
      <top style="thin">
        <color indexed="64"/>
      </top>
      <bottom style="thin">
        <color indexed="64"/>
      </bottom>
      <diagonal/>
    </border>
    <border>
      <left/>
      <right/>
      <top style="thin">
        <color auto="1"/>
      </top>
      <bottom style="thin">
        <color auto="1"/>
      </bottom>
      <diagonal/>
    </border>
    <border>
      <left/>
      <right style="double">
        <color indexed="64"/>
      </right>
      <top style="thin">
        <color indexed="64"/>
      </top>
      <bottom style="thin">
        <color indexed="64"/>
      </bottom>
      <diagonal/>
    </border>
    <border>
      <left/>
      <right style="double">
        <color auto="1"/>
      </right>
      <top style="double">
        <color auto="1"/>
      </top>
      <bottom style="double">
        <color auto="1"/>
      </bottom>
      <diagonal/>
    </border>
    <border>
      <left style="thin">
        <color auto="1"/>
      </left>
      <right/>
      <top style="thin">
        <color auto="1"/>
      </top>
      <bottom style="thin">
        <color auto="1"/>
      </bottom>
      <diagonal/>
    </border>
    <border>
      <left style="double">
        <color indexed="64"/>
      </left>
      <right style="thin">
        <color auto="1"/>
      </right>
      <top style="thin">
        <color auto="1"/>
      </top>
      <bottom style="hair">
        <color indexed="64"/>
      </bottom>
      <diagonal/>
    </border>
    <border>
      <left style="double">
        <color indexed="64"/>
      </left>
      <right style="thin">
        <color auto="1"/>
      </right>
      <top/>
      <bottom style="hair">
        <color indexed="64"/>
      </bottom>
      <diagonal/>
    </border>
    <border>
      <left style="double">
        <color indexed="64"/>
      </left>
      <right style="thin">
        <color auto="1"/>
      </right>
      <top style="hair">
        <color indexed="64"/>
      </top>
      <bottom style="hair">
        <color indexed="64"/>
      </bottom>
      <diagonal/>
    </border>
    <border>
      <left style="double">
        <color indexed="64"/>
      </left>
      <right style="thin">
        <color auto="1"/>
      </right>
      <top style="hair">
        <color indexed="64"/>
      </top>
      <bottom style="thin">
        <color indexed="64"/>
      </bottom>
      <diagonal/>
    </border>
    <border>
      <left style="double">
        <color indexed="64"/>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style="thin">
        <color auto="1"/>
      </top>
      <bottom style="thin">
        <color auto="1"/>
      </bottom>
      <diagonal/>
    </border>
    <border>
      <left style="thin">
        <color auto="1"/>
      </left>
      <right/>
      <top style="thin">
        <color auto="1"/>
      </top>
      <bottom style="hair">
        <color indexed="64"/>
      </bottom>
      <diagonal/>
    </border>
    <border>
      <left/>
      <right style="double">
        <color auto="1"/>
      </right>
      <top style="thin">
        <color auto="1"/>
      </top>
      <bottom/>
      <diagonal/>
    </border>
    <border>
      <left/>
      <right/>
      <top style="thin">
        <color auto="1"/>
      </top>
      <bottom/>
      <diagonal/>
    </border>
    <border>
      <left style="thin">
        <color auto="1"/>
      </left>
      <right style="thin">
        <color auto="1"/>
      </right>
      <top/>
      <bottom style="hair">
        <color auto="1"/>
      </bottom>
      <diagonal/>
    </border>
    <border>
      <left/>
      <right/>
      <top style="thin">
        <color auto="1"/>
      </top>
      <bottom style="hair">
        <color auto="1"/>
      </bottom>
      <diagonal/>
    </border>
    <border>
      <left style="thin">
        <color auto="1"/>
      </left>
      <right/>
      <top style="hair">
        <color auto="1"/>
      </top>
      <bottom style="hair">
        <color auto="1"/>
      </bottom>
      <diagonal/>
    </border>
    <border>
      <left style="thin">
        <color auto="1"/>
      </left>
      <right/>
      <top style="hair">
        <color auto="1"/>
      </top>
      <bottom style="thin">
        <color auto="1"/>
      </bottom>
      <diagonal/>
    </border>
    <border>
      <left style="thin">
        <color auto="1"/>
      </left>
      <right/>
      <top/>
      <bottom style="thin">
        <color auto="1"/>
      </bottom>
      <diagonal/>
    </border>
    <border>
      <left/>
      <right/>
      <top/>
      <bottom style="hair">
        <color auto="1"/>
      </bottom>
      <diagonal/>
    </border>
    <border>
      <left/>
      <right/>
      <top style="hair">
        <color auto="1"/>
      </top>
      <bottom style="hair">
        <color auto="1"/>
      </bottom>
      <diagonal/>
    </border>
    <border>
      <left/>
      <right/>
      <top style="hair">
        <color auto="1"/>
      </top>
      <bottom style="thin">
        <color auto="1"/>
      </bottom>
      <diagonal/>
    </border>
    <border>
      <left style="thin">
        <color auto="1"/>
      </left>
      <right style="thin">
        <color auto="1"/>
      </right>
      <top style="hair">
        <color auto="1"/>
      </top>
      <bottom/>
      <diagonal/>
    </border>
    <border>
      <left style="thin">
        <color auto="1"/>
      </left>
      <right/>
      <top style="thin">
        <color auto="1"/>
      </top>
      <bottom/>
      <diagonal/>
    </border>
    <border>
      <left style="thin">
        <color auto="1"/>
      </left>
      <right/>
      <top/>
      <bottom/>
      <diagonal/>
    </border>
    <border>
      <left/>
      <right style="double">
        <color auto="1"/>
      </right>
      <top/>
      <bottom/>
      <diagonal/>
    </border>
    <border>
      <left/>
      <right/>
      <top/>
      <bottom style="thin">
        <color auto="1"/>
      </bottom>
      <diagonal/>
    </border>
    <border>
      <left/>
      <right style="double">
        <color auto="1"/>
      </right>
      <top/>
      <bottom style="thin">
        <color auto="1"/>
      </bottom>
      <diagonal/>
    </border>
    <border>
      <left/>
      <right style="double">
        <color auto="1"/>
      </right>
      <top style="thin">
        <color auto="1"/>
      </top>
      <bottom style="hair">
        <color auto="1"/>
      </bottom>
      <diagonal/>
    </border>
    <border>
      <left/>
      <right style="double">
        <color auto="1"/>
      </right>
      <top style="hair">
        <color auto="1"/>
      </top>
      <bottom style="hair">
        <color auto="1"/>
      </bottom>
      <diagonal/>
    </border>
    <border>
      <left/>
      <right style="double">
        <color auto="1"/>
      </right>
      <top style="hair">
        <color auto="1"/>
      </top>
      <bottom style="thin">
        <color auto="1"/>
      </bottom>
      <diagonal/>
    </border>
    <border>
      <left style="thin">
        <color auto="1"/>
      </left>
      <right/>
      <top/>
      <bottom style="hair">
        <color indexed="64"/>
      </bottom>
      <diagonal/>
    </border>
    <border>
      <left style="thin">
        <color auto="1"/>
      </left>
      <right style="hair">
        <color indexed="64"/>
      </right>
      <top style="thin">
        <color indexed="64"/>
      </top>
      <bottom style="hair">
        <color auto="1"/>
      </bottom>
      <diagonal/>
    </border>
    <border>
      <left style="thin">
        <color auto="1"/>
      </left>
      <right style="hair">
        <color auto="1"/>
      </right>
      <top style="hair">
        <color auto="1"/>
      </top>
      <bottom style="hair">
        <color auto="1"/>
      </bottom>
      <diagonal/>
    </border>
    <border>
      <left style="hair">
        <color indexed="64"/>
      </left>
      <right style="hair">
        <color indexed="64"/>
      </right>
      <top style="thin">
        <color auto="1"/>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thin">
        <color auto="1"/>
      </left>
      <right style="hair">
        <color auto="1"/>
      </right>
      <top style="hair">
        <color auto="1"/>
      </top>
      <bottom/>
      <diagonal/>
    </border>
    <border>
      <left style="thin">
        <color auto="1"/>
      </left>
      <right style="hair">
        <color auto="1"/>
      </right>
      <top/>
      <bottom style="hair">
        <color auto="1"/>
      </bottom>
      <diagonal/>
    </border>
    <border>
      <left style="hair">
        <color indexed="64"/>
      </left>
      <right style="hair">
        <color indexed="64"/>
      </right>
      <top/>
      <bottom style="hair">
        <color indexed="64"/>
      </bottom>
      <diagonal/>
    </border>
    <border>
      <left style="thin">
        <color auto="1"/>
      </left>
      <right style="hair">
        <color auto="1"/>
      </right>
      <top/>
      <bottom/>
      <diagonal/>
    </border>
    <border>
      <left style="hair">
        <color indexed="64"/>
      </left>
      <right style="hair">
        <color indexed="64"/>
      </right>
      <top/>
      <bottom/>
      <diagonal/>
    </border>
    <border>
      <left/>
      <right style="hair">
        <color indexed="64"/>
      </right>
      <top style="hair">
        <color indexed="64"/>
      </top>
      <bottom/>
      <diagonal/>
    </border>
  </borders>
  <cellStyleXfs count="3">
    <xf numFmtId="0" fontId="0" fillId="0" borderId="0"/>
    <xf numFmtId="0" fontId="5" fillId="0" borderId="0" applyNumberFormat="0" applyFill="0" applyBorder="0" applyAlignment="0" applyProtection="0">
      <alignment vertical="top"/>
      <protection locked="0"/>
    </xf>
    <xf numFmtId="0" fontId="9" fillId="0" borderId="0"/>
  </cellStyleXfs>
  <cellXfs count="88">
    <xf numFmtId="0" fontId="0" fillId="0" borderId="0" xfId="0"/>
    <xf numFmtId="0" fontId="3" fillId="0" borderId="2" xfId="0" applyFont="1" applyBorder="1" applyAlignment="1">
      <alignment horizontal="center"/>
    </xf>
    <xf numFmtId="0" fontId="3" fillId="0" borderId="0" xfId="0" applyFont="1" applyAlignment="1">
      <alignment horizontal="center"/>
    </xf>
    <xf numFmtId="0" fontId="0" fillId="0" borderId="5" xfId="0" applyBorder="1"/>
    <xf numFmtId="0" fontId="0" fillId="0" borderId="4" xfId="0" applyBorder="1"/>
    <xf numFmtId="0" fontId="6" fillId="0" borderId="7" xfId="0" applyFont="1" applyBorder="1" applyAlignment="1">
      <alignment vertical="center"/>
    </xf>
    <xf numFmtId="0" fontId="6" fillId="0" borderId="8" xfId="0" applyFont="1" applyBorder="1" applyAlignment="1">
      <alignment vertical="center"/>
    </xf>
    <xf numFmtId="0" fontId="0" fillId="0" borderId="9" xfId="0" applyBorder="1"/>
    <xf numFmtId="0" fontId="0" fillId="0" borderId="11" xfId="0" applyBorder="1" applyAlignment="1">
      <alignment horizontal="right" indent="1"/>
    </xf>
    <xf numFmtId="0" fontId="0" fillId="0" borderId="12" xfId="0" applyBorder="1" applyAlignment="1">
      <alignment horizontal="right" indent="1"/>
    </xf>
    <xf numFmtId="0" fontId="0" fillId="0" borderId="13" xfId="0" applyBorder="1" applyAlignment="1">
      <alignment horizontal="right" indent="1"/>
    </xf>
    <xf numFmtId="0" fontId="0" fillId="0" borderId="14" xfId="0" applyBorder="1" applyAlignment="1">
      <alignment horizontal="right" indent="1"/>
    </xf>
    <xf numFmtId="0" fontId="0" fillId="0" borderId="15" xfId="0" applyBorder="1" applyAlignment="1">
      <alignment horizontal="right" indent="1"/>
    </xf>
    <xf numFmtId="0" fontId="0" fillId="0" borderId="3" xfId="0" applyBorder="1" applyAlignment="1">
      <alignment horizontal="right" indent="1"/>
    </xf>
    <xf numFmtId="0" fontId="3" fillId="0" borderId="16" xfId="0" applyFont="1" applyBorder="1" applyAlignment="1">
      <alignment horizontal="center"/>
    </xf>
    <xf numFmtId="0" fontId="0" fillId="0" borderId="16" xfId="0" applyBorder="1"/>
    <xf numFmtId="0" fontId="0" fillId="0" borderId="16" xfId="0" applyBorder="1" applyAlignment="1">
      <alignment horizontal="center"/>
    </xf>
    <xf numFmtId="164" fontId="4" fillId="0" borderId="16" xfId="0" applyNumberFormat="1" applyFont="1" applyBorder="1" applyAlignment="1">
      <alignment horizontal="center"/>
    </xf>
    <xf numFmtId="0" fontId="5" fillId="0" borderId="16" xfId="1" applyBorder="1" applyAlignment="1" applyProtection="1"/>
    <xf numFmtId="0" fontId="0" fillId="0" borderId="17" xfId="0" applyBorder="1" applyAlignment="1">
      <alignment horizontal="center" vertical="center" wrapText="1"/>
    </xf>
    <xf numFmtId="0" fontId="0" fillId="0" borderId="17" xfId="0" applyBorder="1" applyAlignment="1">
      <alignment horizontal="center" vertical="center"/>
    </xf>
    <xf numFmtId="0" fontId="8" fillId="2" borderId="4" xfId="0" applyFont="1" applyFill="1" applyBorder="1" applyAlignment="1">
      <alignment horizontal="center" vertical="center"/>
    </xf>
    <xf numFmtId="0" fontId="0" fillId="0" borderId="18" xfId="0" applyBorder="1"/>
    <xf numFmtId="0" fontId="0" fillId="0" borderId="20" xfId="0" applyBorder="1"/>
    <xf numFmtId="0" fontId="0" fillId="0" borderId="19" xfId="0" applyBorder="1"/>
    <xf numFmtId="0" fontId="0" fillId="0" borderId="21" xfId="0" applyBorder="1" applyAlignment="1">
      <alignment horizontal="right" indent="1"/>
    </xf>
    <xf numFmtId="0" fontId="0" fillId="0" borderId="7" xfId="0" applyBorder="1"/>
    <xf numFmtId="0" fontId="0" fillId="0" borderId="8" xfId="0" applyBorder="1"/>
    <xf numFmtId="0" fontId="0" fillId="0" borderId="22" xfId="0" applyBorder="1"/>
    <xf numFmtId="0" fontId="0" fillId="0" borderId="23" xfId="0" applyBorder="1"/>
    <xf numFmtId="0" fontId="0" fillId="0" borderId="26" xfId="0" applyBorder="1"/>
    <xf numFmtId="0" fontId="0" fillId="0" borderId="27" xfId="0" applyBorder="1"/>
    <xf numFmtId="0" fontId="0" fillId="0" borderId="28" xfId="0" applyBorder="1"/>
    <xf numFmtId="0" fontId="0" fillId="0" borderId="29" xfId="0" applyBorder="1" applyAlignment="1">
      <alignment horizontal="right" indent="1"/>
    </xf>
    <xf numFmtId="0" fontId="0" fillId="0" borderId="30" xfId="0" applyBorder="1"/>
    <xf numFmtId="0" fontId="0" fillId="0" borderId="31" xfId="0" applyBorder="1"/>
    <xf numFmtId="0" fontId="0" fillId="0" borderId="32" xfId="0" applyBorder="1"/>
    <xf numFmtId="0" fontId="0" fillId="0" borderId="25" xfId="0" applyBorder="1"/>
    <xf numFmtId="0" fontId="0" fillId="0" borderId="33" xfId="0" applyBorder="1"/>
    <xf numFmtId="0" fontId="0" fillId="0" borderId="34" xfId="0" applyBorder="1"/>
    <xf numFmtId="0" fontId="0" fillId="0" borderId="35" xfId="0" applyBorder="1"/>
    <xf numFmtId="0" fontId="0" fillId="0" borderId="36" xfId="0" applyBorder="1"/>
    <xf numFmtId="0" fontId="0" fillId="0" borderId="37" xfId="0" applyBorder="1"/>
    <xf numFmtId="49" fontId="0" fillId="0" borderId="16" xfId="0" applyNumberFormat="1" applyBorder="1" applyAlignment="1">
      <alignment horizontal="center"/>
    </xf>
    <xf numFmtId="49" fontId="0" fillId="0" borderId="16" xfId="0" applyNumberFormat="1" applyBorder="1"/>
    <xf numFmtId="49" fontId="0" fillId="0" borderId="2" xfId="0" applyNumberFormat="1" applyBorder="1" applyAlignment="1">
      <alignment horizontal="center"/>
    </xf>
    <xf numFmtId="49" fontId="4" fillId="0" borderId="16" xfId="0" applyNumberFormat="1" applyFont="1" applyBorder="1" applyAlignment="1">
      <alignment horizontal="center" vertical="center"/>
    </xf>
    <xf numFmtId="164" fontId="0" fillId="0" borderId="23" xfId="0" applyNumberFormat="1" applyBorder="1" applyAlignment="1">
      <alignment horizontal="left" indent="1"/>
    </xf>
    <xf numFmtId="0" fontId="0" fillId="0" borderId="18" xfId="0" applyBorder="1" applyAlignment="1">
      <alignment horizontal="left" indent="1"/>
    </xf>
    <xf numFmtId="0" fontId="0" fillId="0" borderId="23" xfId="0" applyBorder="1" applyAlignment="1">
      <alignment horizontal="left" indent="1"/>
    </xf>
    <xf numFmtId="0" fontId="0" fillId="0" borderId="24" xfId="0" applyBorder="1" applyAlignment="1">
      <alignment horizontal="left" indent="1"/>
    </xf>
    <xf numFmtId="0" fontId="0" fillId="0" borderId="38" xfId="0" applyBorder="1" applyAlignment="1">
      <alignment horizontal="left" indent="1"/>
    </xf>
    <xf numFmtId="0" fontId="10" fillId="0" borderId="17" xfId="2" applyFont="1" applyBorder="1" applyAlignment="1">
      <alignment horizontal="center" vertical="center" wrapText="1"/>
    </xf>
    <xf numFmtId="0" fontId="11" fillId="0" borderId="17" xfId="0" applyFont="1" applyBorder="1" applyAlignment="1">
      <alignment horizontal="center" vertical="center"/>
    </xf>
    <xf numFmtId="0" fontId="12" fillId="0" borderId="17" xfId="0" applyFont="1" applyBorder="1" applyAlignment="1">
      <alignment horizontal="center" vertical="center"/>
    </xf>
    <xf numFmtId="0" fontId="0" fillId="0" borderId="2" xfId="0" applyBorder="1"/>
    <xf numFmtId="0" fontId="0" fillId="0" borderId="41" xfId="0" applyBorder="1"/>
    <xf numFmtId="0" fontId="0" fillId="0" borderId="42" xfId="0" applyBorder="1"/>
    <xf numFmtId="0" fontId="0" fillId="0" borderId="43" xfId="0" applyBorder="1"/>
    <xf numFmtId="0" fontId="0" fillId="0" borderId="38" xfId="0" applyBorder="1"/>
    <xf numFmtId="0" fontId="0" fillId="0" borderId="29" xfId="0" applyBorder="1"/>
    <xf numFmtId="0" fontId="0" fillId="0" borderId="46" xfId="0" applyBorder="1"/>
    <xf numFmtId="0" fontId="0" fillId="0" borderId="21" xfId="0" applyBorder="1"/>
    <xf numFmtId="0" fontId="2" fillId="0" borderId="39" xfId="0" applyFont="1" applyBorder="1" applyAlignment="1">
      <alignment horizontal="center"/>
    </xf>
    <xf numFmtId="0" fontId="2" fillId="0" borderId="40" xfId="0" applyFont="1" applyBorder="1" applyAlignment="1">
      <alignment horizontal="center"/>
    </xf>
    <xf numFmtId="0" fontId="0" fillId="0" borderId="48" xfId="0" applyBorder="1"/>
    <xf numFmtId="0" fontId="0" fillId="0" borderId="0" xfId="0" applyAlignment="1">
      <alignment horizontal="left" indent="1"/>
    </xf>
    <xf numFmtId="49" fontId="0" fillId="0" borderId="0" xfId="0" applyNumberFormat="1"/>
    <xf numFmtId="0" fontId="1" fillId="0" borderId="0" xfId="0" applyFont="1"/>
    <xf numFmtId="0" fontId="13" fillId="0" borderId="0" xfId="0" applyFont="1" applyAlignment="1">
      <alignment horizontal="left" vertical="center" indent="4"/>
    </xf>
    <xf numFmtId="0" fontId="14" fillId="0" borderId="1" xfId="0" applyFont="1" applyBorder="1" applyAlignment="1">
      <alignment horizontal="center" vertical="center"/>
    </xf>
    <xf numFmtId="0" fontId="14" fillId="0" borderId="4" xfId="0" applyFont="1" applyBorder="1" applyAlignment="1">
      <alignment horizontal="center" vertical="center"/>
    </xf>
    <xf numFmtId="0" fontId="14" fillId="0" borderId="6" xfId="0" applyFont="1" applyBorder="1" applyAlignment="1">
      <alignment horizontal="left" vertical="center" indent="1"/>
    </xf>
    <xf numFmtId="0" fontId="14" fillId="0" borderId="10" xfId="0" applyFont="1" applyBorder="1" applyAlignment="1">
      <alignment horizontal="left" vertical="center" indent="1"/>
    </xf>
    <xf numFmtId="0" fontId="16" fillId="0" borderId="0" xfId="0" applyFont="1"/>
    <xf numFmtId="0" fontId="17" fillId="0" borderId="0" xfId="0" applyFont="1" applyAlignment="1">
      <alignment horizontal="center" vertical="center"/>
    </xf>
    <xf numFmtId="0" fontId="18" fillId="0" borderId="0" xfId="0" applyFont="1" applyAlignment="1">
      <alignment horizontal="center" vertical="center"/>
    </xf>
    <xf numFmtId="0" fontId="19" fillId="0" borderId="0" xfId="0" applyFont="1" applyAlignment="1">
      <alignment horizontal="center" vertical="center"/>
    </xf>
    <xf numFmtId="0" fontId="0" fillId="0" borderId="40" xfId="0" applyBorder="1"/>
    <xf numFmtId="0" fontId="16" fillId="0" borderId="49" xfId="0" applyFont="1" applyBorder="1"/>
    <xf numFmtId="0" fontId="16" fillId="0" borderId="46" xfId="0" applyFont="1" applyBorder="1"/>
    <xf numFmtId="0" fontId="16" fillId="0" borderId="40" xfId="0" applyFont="1" applyBorder="1"/>
    <xf numFmtId="0" fontId="0" fillId="0" borderId="0" xfId="0" quotePrefix="1"/>
    <xf numFmtId="0" fontId="2" fillId="0" borderId="44" xfId="0" applyFont="1" applyBorder="1" applyAlignment="1">
      <alignment horizontal="center" vertical="center"/>
    </xf>
    <xf numFmtId="0" fontId="2" fillId="0" borderId="45" xfId="0" applyFont="1" applyBorder="1" applyAlignment="1">
      <alignment horizontal="center" vertical="center"/>
    </xf>
    <xf numFmtId="0" fontId="2" fillId="0" borderId="47" xfId="0" applyFont="1" applyBorder="1" applyAlignment="1">
      <alignment horizontal="center" vertical="center"/>
    </xf>
    <xf numFmtId="0" fontId="0" fillId="3" borderId="0" xfId="0" applyFill="1"/>
    <xf numFmtId="0" fontId="0" fillId="4" borderId="0" xfId="0" applyFill="1"/>
  </cellXfs>
  <cellStyles count="3">
    <cellStyle name="Lien hypertexte" xfId="1" builtinId="8"/>
    <cellStyle name="Normal" xfId="0" builtinId="0"/>
    <cellStyle name="Normal 2" xfId="2" xr:uid="{00000000-0005-0000-0000-000002000000}"/>
  </cellStyles>
  <dxfs count="1">
    <dxf>
      <fill>
        <patternFill>
          <bgColor rgb="FFD7E6FA"/>
        </patternFill>
      </fill>
    </dxf>
  </dxfs>
  <tableStyles count="0" defaultTableStyle="TableStyleMedium9" defaultPivotStyle="PivotStyleLight16"/>
  <colors>
    <mruColors>
      <color rgb="FF3B69BB"/>
      <color rgb="FF4472C4"/>
      <color rgb="FF1F497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13</xdr:col>
      <xdr:colOff>209550</xdr:colOff>
      <xdr:row>17</xdr:row>
      <xdr:rowOff>57150</xdr:rowOff>
    </xdr:from>
    <xdr:to>
      <xdr:col>23</xdr:col>
      <xdr:colOff>257175</xdr:colOff>
      <xdr:row>22</xdr:row>
      <xdr:rowOff>104775</xdr:rowOff>
    </xdr:to>
    <xdr:sp macro="" textlink="">
      <xdr:nvSpPr>
        <xdr:cNvPr id="2" name="ZoneTexte 1">
          <a:extLst>
            <a:ext uri="{FF2B5EF4-FFF2-40B4-BE49-F238E27FC236}">
              <a16:creationId xmlns:a16="http://schemas.microsoft.com/office/drawing/2014/main" id="{C6650655-B321-87F0-97A0-390F8922D9FA}"/>
            </a:ext>
          </a:extLst>
        </xdr:cNvPr>
        <xdr:cNvSpPr txBox="1"/>
      </xdr:nvSpPr>
      <xdr:spPr>
        <a:xfrm>
          <a:off x="9563100" y="3676650"/>
          <a:ext cx="7667625" cy="1047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J'ai commencé à faire une fiche détaillée, pour les infos Chasseurs et Assurance, je fais une RECHERCHV matrice BD, tout fonctionne. Je souhaiterais avoir les données de la feuille INVITEUR (matrice CI) en reprenant les dates du tableau suivant le N° Ordre en G4 je voudrais avoir les personnes qui sont dans la colonne correspondante à la date. Pour exemple : Jordan à 3 personnes au total, 2 personnes le 01 02 Nov 24 et 1 personne le 13 14 Déc. J'ai essayé Index Equiv il me prend bien Stéphane mais pas Michel, problème de Ligne ?? Merci de m'aider</a:t>
          </a:r>
          <a:endParaRPr lang="fr-FR" sz="1100"/>
        </a:p>
      </xdr:txBody>
    </xdr:sp>
    <xdr:clientData/>
  </xdr:twoCellAnchor>
  <xdr:twoCellAnchor>
    <xdr:from>
      <xdr:col>2</xdr:col>
      <xdr:colOff>466725</xdr:colOff>
      <xdr:row>7</xdr:row>
      <xdr:rowOff>133350</xdr:rowOff>
    </xdr:from>
    <xdr:to>
      <xdr:col>7</xdr:col>
      <xdr:colOff>47625</xdr:colOff>
      <xdr:row>19</xdr:row>
      <xdr:rowOff>104775</xdr:rowOff>
    </xdr:to>
    <xdr:cxnSp macro="">
      <xdr:nvCxnSpPr>
        <xdr:cNvPr id="4" name="Connecteur droit avec flèche 3">
          <a:extLst>
            <a:ext uri="{FF2B5EF4-FFF2-40B4-BE49-F238E27FC236}">
              <a16:creationId xmlns:a16="http://schemas.microsoft.com/office/drawing/2014/main" id="{8985F95E-4586-2CC9-708F-7572B1E27A02}"/>
            </a:ext>
          </a:extLst>
        </xdr:cNvPr>
        <xdr:cNvCxnSpPr/>
      </xdr:nvCxnSpPr>
      <xdr:spPr>
        <a:xfrm flipH="1" flipV="1">
          <a:off x="1447800" y="1752600"/>
          <a:ext cx="4162425" cy="237172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hyperlink" Target="mailto:aaaaaa@gmail.fr" TargetMode="External"/><Relationship Id="rId1" Type="http://schemas.openxmlformats.org/officeDocument/2006/relationships/hyperlink" Target="mailto:ddddddddd@orange.f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B1:K44"/>
  <sheetViews>
    <sheetView showGridLines="0" tabSelected="1" topLeftCell="A5" workbookViewId="0">
      <selection activeCell="N32" sqref="N32"/>
    </sheetView>
  </sheetViews>
  <sheetFormatPr baseColWidth="10" defaultRowHeight="15" x14ac:dyDescent="0.25"/>
  <cols>
    <col min="1" max="1" width="1" customWidth="1"/>
    <col min="2" max="2" width="13.7109375" customWidth="1"/>
    <col min="3" max="3" width="16.7109375" customWidth="1"/>
    <col min="4" max="4" width="7" customWidth="1"/>
    <col min="5" max="5" width="16" customWidth="1"/>
    <col min="6" max="6" width="15.28515625" customWidth="1"/>
    <col min="7" max="7" width="13.7109375" customWidth="1"/>
    <col min="8" max="8" width="6.5703125" customWidth="1"/>
    <col min="9" max="9" width="9.42578125" customWidth="1"/>
    <col min="10" max="10" width="6.5703125" customWidth="1"/>
  </cols>
  <sheetData>
    <row r="1" spans="2:11" x14ac:dyDescent="0.25">
      <c r="D1">
        <f>E1+1</f>
        <v>2025</v>
      </c>
      <c r="E1">
        <v>2024</v>
      </c>
    </row>
    <row r="2" spans="2:11" ht="29.25" customHeight="1" x14ac:dyDescent="0.25">
      <c r="B2" s="69" t="str">
        <f>IF(E1 &lt;&gt; "", "Fiche : Chasseurs : " &amp; E1, "") &amp;" - " &amp; D1</f>
        <v>Fiche : Chasseurs : 2024 - 2025</v>
      </c>
    </row>
    <row r="3" spans="2:11" ht="6.75" customHeight="1" thickBot="1" x14ac:dyDescent="0.3"/>
    <row r="4" spans="2:11" ht="30" customHeight="1" thickTop="1" thickBot="1" x14ac:dyDescent="0.3">
      <c r="B4" s="70" t="s">
        <v>133</v>
      </c>
      <c r="C4" s="4"/>
      <c r="D4" s="4"/>
      <c r="E4" s="3"/>
      <c r="F4" s="71" t="s">
        <v>134</v>
      </c>
      <c r="G4" s="21">
        <v>3</v>
      </c>
      <c r="H4" s="4"/>
      <c r="I4" s="7"/>
    </row>
    <row r="5" spans="2:11" ht="15.75" thickTop="1" x14ac:dyDescent="0.25"/>
    <row r="6" spans="2:11" ht="15.75" x14ac:dyDescent="0.25">
      <c r="B6" s="72" t="s">
        <v>59</v>
      </c>
      <c r="C6" s="5"/>
      <c r="D6" s="5"/>
      <c r="E6" s="5"/>
      <c r="F6" s="73" t="s">
        <v>60</v>
      </c>
      <c r="G6" s="5"/>
      <c r="H6" s="5"/>
      <c r="I6" s="6"/>
    </row>
    <row r="8" spans="2:11" ht="15.75" customHeight="1" x14ac:dyDescent="0.25">
      <c r="B8" s="8" t="s">
        <v>61</v>
      </c>
      <c r="C8" s="48" t="str">
        <f ca="1">IF(ISBLANK($G$4),"",IF(VLOOKUP($G$4,BD,3)=0,"",VLOOKUP($G$4,BD,3)))</f>
        <v>Jordan</v>
      </c>
      <c r="D8" s="28" t="str">
        <f ca="1">IF(ISBLANK($G$4),"",IF(VLOOKUP($G$4,BD,2)=0,"",VLOOKUP($G$4,BD,2)))</f>
        <v>Act</v>
      </c>
      <c r="E8" s="28" t="str">
        <f ca="1">IF(D8="Act","Actionnaire","Invité")</f>
        <v>Actionnaire</v>
      </c>
      <c r="F8" s="26"/>
      <c r="G8" s="26"/>
      <c r="H8" s="26"/>
      <c r="I8" s="27"/>
      <c r="K8" t="s">
        <v>144</v>
      </c>
    </row>
    <row r="9" spans="2:11" ht="15.75" customHeight="1" x14ac:dyDescent="0.25">
      <c r="B9" s="9" t="s">
        <v>71</v>
      </c>
      <c r="C9" s="51" t="str">
        <f ca="1">IF(ISBLANK($G$4),"",IF(VLOOKUP($G$4,BD,9)=0,"",VLOOKUP($G$4,BD,9)))</f>
        <v/>
      </c>
      <c r="D9" s="30"/>
      <c r="E9" s="30"/>
      <c r="F9" s="25" t="s">
        <v>68</v>
      </c>
      <c r="G9" s="48" t="str">
        <f ca="1">IF(ISBLANK($G$4),"",IF(VLOOKUP($G$4,BD,5)=0,"",VLOOKUP($G$4,BD,5)))</f>
        <v>4237910G 002</v>
      </c>
      <c r="H9" s="28"/>
      <c r="I9" s="40"/>
      <c r="J9" t="s">
        <v>138</v>
      </c>
      <c r="K9" t="s">
        <v>139</v>
      </c>
    </row>
    <row r="10" spans="2:11" ht="15.75" customHeight="1" x14ac:dyDescent="0.25">
      <c r="B10" s="10" t="s">
        <v>62</v>
      </c>
      <c r="C10" s="49" t="str">
        <f ca="1">IF(ISBLANK($G$4),"",IF(VLOOKUP($G$4,BD,10)=0,"",VLOOKUP($G$4,BD,10)))</f>
        <v/>
      </c>
      <c r="D10" s="31"/>
      <c r="E10" s="31"/>
      <c r="F10" s="13" t="s">
        <v>69</v>
      </c>
      <c r="G10" s="49" t="str">
        <f ca="1">IF(ISBLANK($G$4),"",IF(VLOOKUP($G$4,BD,6)=0,"",VLOOKUP($G$4,BD,6)))</f>
        <v>BS ASSURANCES</v>
      </c>
      <c r="H10" s="31"/>
      <c r="I10" s="41"/>
      <c r="J10" t="s">
        <v>142</v>
      </c>
      <c r="K10" t="s">
        <v>143</v>
      </c>
    </row>
    <row r="11" spans="2:11" ht="15.75" customHeight="1" x14ac:dyDescent="0.25">
      <c r="B11" s="10" t="s">
        <v>63</v>
      </c>
      <c r="C11" s="49" t="str">
        <f ca="1">IF(ISBLANK($G$4),"",IF(VLOOKUP($G$4,BD,11)=0,"",VLOOKUP($G$4,BD,11)))</f>
        <v/>
      </c>
      <c r="D11" s="31"/>
      <c r="E11" s="31"/>
      <c r="F11" s="13" t="s">
        <v>70</v>
      </c>
      <c r="G11" s="49">
        <f ca="1">IF(ISBLANK($G$4),"",IF(VLOOKUP($G$4,BD,7)=0,"",VLOOKUP($G$4,BD,7)))</f>
        <v>11978</v>
      </c>
      <c r="H11" s="31"/>
      <c r="I11" s="41"/>
    </row>
    <row r="12" spans="2:11" ht="15.75" customHeight="1" x14ac:dyDescent="0.25">
      <c r="B12" s="10" t="s">
        <v>64</v>
      </c>
      <c r="C12" s="49" t="str">
        <f ca="1">IF(ISBLANK($G$4),"",IF(VLOOKUP($G$4,BD,12)=0,"",VLOOKUP($G$4,BD,12)))</f>
        <v/>
      </c>
      <c r="D12" s="31"/>
      <c r="E12" s="31"/>
      <c r="F12" s="33" t="s">
        <v>75</v>
      </c>
      <c r="G12" s="50">
        <f ca="1">IF(ISBLANK($G$4),"",IF(VLOOKUP($G$4,BD,8)=0,"",VLOOKUP($G$4,BD,8)))</f>
        <v>20009922526</v>
      </c>
      <c r="H12" s="32"/>
      <c r="I12" s="42"/>
    </row>
    <row r="13" spans="2:11" ht="15.75" customHeight="1" x14ac:dyDescent="0.25">
      <c r="B13" s="10" t="s">
        <v>65</v>
      </c>
      <c r="C13" s="47">
        <f ca="1">IF(ISBLANK($G$4),"",IF(VLOOKUP($G$4,BD,13)=0,"",VLOOKUP($G$4,BD,13)))</f>
        <v>380808080</v>
      </c>
      <c r="D13" s="31"/>
      <c r="E13" s="31"/>
      <c r="F13" s="34"/>
      <c r="G13" s="23"/>
      <c r="H13" s="23"/>
      <c r="I13" s="24"/>
    </row>
    <row r="14" spans="2:11" ht="15.75" customHeight="1" x14ac:dyDescent="0.25">
      <c r="B14" s="11" t="s">
        <v>66</v>
      </c>
      <c r="C14" s="49" t="str">
        <f ca="1">IF(ISBLANK($G$4),"",IF(VLOOKUP($G$4,BD,14)=0,"",VLOOKUP($G$4,BD,14)))</f>
        <v/>
      </c>
      <c r="D14" s="31"/>
      <c r="E14" s="31"/>
      <c r="F14" s="35"/>
      <c r="I14" s="36"/>
    </row>
    <row r="15" spans="2:11" ht="15.75" customHeight="1" x14ac:dyDescent="0.25">
      <c r="B15" s="12" t="s">
        <v>67</v>
      </c>
      <c r="C15" s="50" t="str">
        <f ca="1">IF(ISBLANK($G$4),"",IF(VLOOKUP($G$4,BD,4)=0,"",VLOOKUP($G$4,BD,4)))</f>
        <v>OK</v>
      </c>
      <c r="D15" s="32"/>
      <c r="E15" s="32"/>
      <c r="F15" s="37" t="str">
        <f ca="1">IF(C15="A compléter","Remplir les Infos Assurance (si colorées)","")</f>
        <v/>
      </c>
      <c r="G15" s="38"/>
      <c r="H15" s="38"/>
      <c r="I15" s="39"/>
    </row>
    <row r="16" spans="2:11" ht="15.75" customHeight="1" x14ac:dyDescent="0.25"/>
    <row r="17" spans="2:11" ht="15.75" customHeight="1" x14ac:dyDescent="0.25"/>
    <row r="18" spans="2:11" ht="15.75" customHeight="1" x14ac:dyDescent="0.25">
      <c r="C18" s="66" t="s">
        <v>132</v>
      </c>
    </row>
    <row r="19" spans="2:11" ht="15.75" customHeight="1" x14ac:dyDescent="0.25">
      <c r="B19" t="s">
        <v>145</v>
      </c>
    </row>
    <row r="20" spans="2:11" ht="15.75" customHeight="1" x14ac:dyDescent="0.25">
      <c r="H20" t="s">
        <v>149</v>
      </c>
      <c r="I20" s="87" t="s">
        <v>148</v>
      </c>
    </row>
    <row r="21" spans="2:11" ht="15.75" customHeight="1" x14ac:dyDescent="0.25">
      <c r="B21" t="s">
        <v>126</v>
      </c>
      <c r="G21" s="54" t="s">
        <v>80</v>
      </c>
      <c r="H21" s="86" cm="1">
        <f t="array" aca="1" ref="H21" ca="1">SUMPRODUCT((ISTEXT(Inviteur!$F$7:$O$30)*(Inviteur!$D$7:$D$30=Fiche!$C$8)*(Inviteur!$F$6:$O$6=Fiche!$G21)))</f>
        <v>0</v>
      </c>
      <c r="I21" s="87" cm="1">
        <f t="array" aca="1" ref="I21" ca="1">SUMPRODUCT((ISTEXT(Inviteur!$F$7:$O$30)*(Inviteur!$D$7:$D$30="gilles")*(Inviteur!$F$6:$O$6=Fiche!$G21)))</f>
        <v>3</v>
      </c>
      <c r="J21" t="s">
        <v>144</v>
      </c>
    </row>
    <row r="22" spans="2:11" ht="15.75" customHeight="1" x14ac:dyDescent="0.25">
      <c r="B22" s="75" t="s">
        <v>14</v>
      </c>
      <c r="C22" s="74" t="s">
        <v>129</v>
      </c>
      <c r="D22" s="74" t="s">
        <v>127</v>
      </c>
      <c r="G22" s="54" t="s">
        <v>81</v>
      </c>
      <c r="H22" s="86" cm="1">
        <f t="array" aca="1" ref="H22" ca="1">SUMPRODUCT((ISTEXT(Inviteur!$F$7:$O$30)*(Inviteur!$D$7:$D$30=Fiche!$C$8)*(Inviteur!$F$6:$O$6=Fiche!$G22)))</f>
        <v>2</v>
      </c>
      <c r="I22" s="87" cm="1">
        <f t="array" aca="1" ref="I22" ca="1">SUMPRODUCT((ISTEXT(Inviteur!$F$7:$O$30)*(Inviteur!$D$7:$D$30="gilles")*(Inviteur!$F$6:$O$6=Fiche!$G22)))</f>
        <v>0</v>
      </c>
      <c r="J22" t="s">
        <v>140</v>
      </c>
      <c r="K22" t="s">
        <v>141</v>
      </c>
    </row>
    <row r="23" spans="2:11" ht="15.75" customHeight="1" x14ac:dyDescent="0.25">
      <c r="C23" s="68"/>
      <c r="G23" s="54" t="s">
        <v>82</v>
      </c>
      <c r="H23" s="86" cm="1">
        <f t="array" aca="1" ref="H23" ca="1">SUMPRODUCT((ISTEXT(Inviteur!$F$7:$O$30)*(Inviteur!$D$7:$D$30=Fiche!$C$8)*(Inviteur!$F$6:$O$6=Fiche!$G23)))</f>
        <v>0</v>
      </c>
      <c r="I23" s="87" cm="1">
        <f t="array" aca="1" ref="I23" ca="1">SUMPRODUCT((ISTEXT(Inviteur!$F$7:$O$30)*(Inviteur!$D$7:$D$30="gilles")*(Inviteur!$F$6:$O$6=Fiche!$G23)))</f>
        <v>3</v>
      </c>
    </row>
    <row r="24" spans="2:11" ht="15.75" customHeight="1" x14ac:dyDescent="0.25">
      <c r="B24" s="54" t="s">
        <v>81</v>
      </c>
      <c r="C24" s="79" t="s">
        <v>95</v>
      </c>
      <c r="G24" s="54" t="s">
        <v>83</v>
      </c>
      <c r="H24" s="86" cm="1">
        <f t="array" aca="1" ref="H24" ca="1">SUMPRODUCT((ISTEXT(Inviteur!$F$7:$O$30)*(Inviteur!$D$7:$D$30=Fiche!$C$8)*(Inviteur!$F$6:$O$6=Fiche!$G24)))</f>
        <v>0</v>
      </c>
      <c r="I24" s="87" cm="1">
        <f t="array" aca="1" ref="I24" ca="1">SUMPRODUCT((ISTEXT(Inviteur!$F$7:$O$30)*(Inviteur!$D$7:$D$30="gilles")*(Inviteur!$F$6:$O$6=Fiche!$G24)))</f>
        <v>6</v>
      </c>
    </row>
    <row r="25" spans="2:11" x14ac:dyDescent="0.25">
      <c r="B25" s="76"/>
      <c r="C25" s="80" t="s">
        <v>147</v>
      </c>
      <c r="G25" s="54" t="s">
        <v>84</v>
      </c>
      <c r="H25" s="86" cm="1">
        <f t="array" aca="1" ref="H25" ca="1">SUMPRODUCT((ISTEXT(Inviteur!$F$7:$O$30)*(Inviteur!$D$7:$D$30=Fiche!$C$8)*(Inviteur!$F$6:$O$6=Fiche!$G25)))</f>
        <v>1</v>
      </c>
      <c r="I25" s="87" cm="1">
        <f t="array" aca="1" ref="I25" ca="1">SUMPRODUCT((ISTEXT(Inviteur!$F$7:$O$30)*(Inviteur!$D$7:$D$30="gilles")*(Inviteur!$F$6:$O$6=Fiche!$G25)))</f>
        <v>0</v>
      </c>
    </row>
    <row r="26" spans="2:11" ht="15.75" customHeight="1" x14ac:dyDescent="0.25">
      <c r="B26" s="54" t="s">
        <v>84</v>
      </c>
      <c r="C26" s="81" t="s">
        <v>25</v>
      </c>
      <c r="G26" s="54" t="s">
        <v>85</v>
      </c>
      <c r="H26" s="86" cm="1">
        <f t="array" aca="1" ref="H26" ca="1">SUMPRODUCT((ISTEXT(Inviteur!$F$7:$O$30)*(Inviteur!$D$7:$D$30=Fiche!$C$8)*(Inviteur!$F$6:$O$6=Fiche!$G26)))</f>
        <v>0</v>
      </c>
      <c r="I26" s="87" cm="1">
        <f t="array" aca="1" ref="I26" ca="1">SUMPRODUCT((ISTEXT(Inviteur!$F$7:$O$30)*(Inviteur!$D$7:$D$30="gilles")*(Inviteur!$F$6:$O$6=Fiche!$G26)))</f>
        <v>1</v>
      </c>
    </row>
    <row r="27" spans="2:11" ht="15.75" customHeight="1" x14ac:dyDescent="0.25">
      <c r="G27" s="54" t="s">
        <v>86</v>
      </c>
      <c r="H27" s="86" cm="1">
        <f t="array" aca="1" ref="H27" ca="1">SUMPRODUCT((ISTEXT(Inviteur!$F$7:$O$30)*(Inviteur!$D$7:$D$30=Fiche!$C$8)*(Inviteur!$F$6:$O$6=Fiche!$G27)))</f>
        <v>0</v>
      </c>
      <c r="I27" s="87" cm="1">
        <f t="array" aca="1" ref="I27" ca="1">SUMPRODUCT((ISTEXT(Inviteur!$F$7:$O$30)*(Inviteur!$D$7:$D$30="gilles")*(Inviteur!$F$6:$O$6=Fiche!$G27)))</f>
        <v>0</v>
      </c>
    </row>
    <row r="28" spans="2:11" ht="15.75" customHeight="1" x14ac:dyDescent="0.25">
      <c r="B28" s="68" t="s">
        <v>128</v>
      </c>
      <c r="C28" s="68" t="s">
        <v>130</v>
      </c>
      <c r="D28" s="68" t="s">
        <v>131</v>
      </c>
      <c r="G28" s="54" t="s">
        <v>87</v>
      </c>
      <c r="H28" s="86" cm="1">
        <f t="array" aca="1" ref="H28" ca="1">SUMPRODUCT((ISTEXT(Inviteur!$F$7:$O$30)*(Inviteur!$D$7:$D$30=Fiche!$C$8)*(Inviteur!$F$6:$O$6=Fiche!$G28)))</f>
        <v>0</v>
      </c>
      <c r="I28" s="87" cm="1">
        <f t="array" aca="1" ref="I28" ca="1">SUMPRODUCT((ISTEXT(Inviteur!$F$7:$O$30)*(Inviteur!$D$7:$D$30="gilles")*(Inviteur!$F$6:$O$6=Fiche!$G28)))</f>
        <v>1</v>
      </c>
    </row>
    <row r="29" spans="2:11" ht="15.75" customHeight="1" x14ac:dyDescent="0.25">
      <c r="B29" s="77" t="s">
        <v>58</v>
      </c>
      <c r="G29" s="54" t="s">
        <v>88</v>
      </c>
      <c r="H29" s="86" cm="1">
        <f t="array" aca="1" ref="H29" ca="1">SUMPRODUCT((ISTEXT(Inviteur!$F$7:$O$30)*(Inviteur!$D$7:$D$30=Fiche!$C$8)*(Inviteur!$F$6:$O$6=Fiche!$G29)))</f>
        <v>0</v>
      </c>
      <c r="I29" s="87" cm="1">
        <f t="array" aca="1" ref="I29" ca="1">SUMPRODUCT((ISTEXT(Inviteur!$F$7:$O$30)*(Inviteur!$D$7:$D$30="gilles")*(Inviteur!$F$6:$O$6=Fiche!$G29)))</f>
        <v>1</v>
      </c>
    </row>
    <row r="30" spans="2:11" ht="15.75" customHeight="1" x14ac:dyDescent="0.25">
      <c r="B30" s="54" t="s">
        <v>80</v>
      </c>
      <c r="C30" s="58" t="s">
        <v>96</v>
      </c>
      <c r="E30" s="68" t="s">
        <v>135</v>
      </c>
      <c r="G30" s="54" t="s">
        <v>89</v>
      </c>
      <c r="H30" s="86" cm="1">
        <f t="array" aca="1" ref="H30" ca="1">SUMPRODUCT((ISTEXT(Inviteur!$F$7:$O$30)*(Inviteur!$D$7:$D$30=Fiche!$C$8)*(Inviteur!$F$6:$O$6=Fiche!$G30)))</f>
        <v>0</v>
      </c>
      <c r="I30" s="87" cm="1">
        <f t="array" aca="1" ref="I30" ca="1">SUMPRODUCT((ISTEXT(Inviteur!$F$7:$O$30)*(Inviteur!$D$7:$D$30="gilles")*(Inviteur!$F$6:$O$6=Fiche!$G30)))</f>
        <v>0</v>
      </c>
    </row>
    <row r="31" spans="2:11" ht="15.75" customHeight="1" x14ac:dyDescent="0.25">
      <c r="C31" s="65" t="s">
        <v>97</v>
      </c>
      <c r="E31" s="68" t="s">
        <v>136</v>
      </c>
    </row>
    <row r="32" spans="2:11" ht="15.75" customHeight="1" x14ac:dyDescent="0.25">
      <c r="C32" s="65" t="s">
        <v>20</v>
      </c>
      <c r="E32" s="68" t="s">
        <v>137</v>
      </c>
    </row>
    <row r="33" spans="2:5" ht="15.75" customHeight="1" x14ac:dyDescent="0.25">
      <c r="B33" s="54" t="s">
        <v>82</v>
      </c>
      <c r="C33" s="58" t="s">
        <v>96</v>
      </c>
    </row>
    <row r="34" spans="2:5" ht="15.75" customHeight="1" x14ac:dyDescent="0.25">
      <c r="C34" s="65" t="s">
        <v>98</v>
      </c>
    </row>
    <row r="35" spans="2:5" ht="15.75" customHeight="1" x14ac:dyDescent="0.25">
      <c r="C35" s="65" t="s">
        <v>99</v>
      </c>
      <c r="E35" s="68" t="s">
        <v>146</v>
      </c>
    </row>
    <row r="36" spans="2:5" ht="15.75" customHeight="1" x14ac:dyDescent="0.25">
      <c r="B36" s="54" t="s">
        <v>83</v>
      </c>
      <c r="C36" s="58" t="s">
        <v>100</v>
      </c>
      <c r="E36" s="82"/>
    </row>
    <row r="37" spans="2:5" x14ac:dyDescent="0.25">
      <c r="C37" s="65" t="s">
        <v>19</v>
      </c>
      <c r="E37" s="68" t="e">
        <f>INDEX(CI,MATCH(G4,CI,0),3)</f>
        <v>#N/A</v>
      </c>
    </row>
    <row r="38" spans="2:5" x14ac:dyDescent="0.25">
      <c r="C38" s="65" t="s">
        <v>101</v>
      </c>
    </row>
    <row r="39" spans="2:5" x14ac:dyDescent="0.25">
      <c r="C39" s="65" t="s">
        <v>97</v>
      </c>
    </row>
    <row r="40" spans="2:5" x14ac:dyDescent="0.25">
      <c r="C40" s="65" t="s">
        <v>21</v>
      </c>
    </row>
    <row r="41" spans="2:5" x14ac:dyDescent="0.25">
      <c r="C41" s="61" t="s">
        <v>102</v>
      </c>
    </row>
    <row r="42" spans="2:5" x14ac:dyDescent="0.25">
      <c r="B42" s="54" t="s">
        <v>85</v>
      </c>
      <c r="C42" s="58" t="s">
        <v>96</v>
      </c>
    </row>
    <row r="43" spans="2:5" x14ac:dyDescent="0.25">
      <c r="B43" s="54" t="s">
        <v>87</v>
      </c>
      <c r="C43" s="58" t="s">
        <v>102</v>
      </c>
    </row>
    <row r="44" spans="2:5" x14ac:dyDescent="0.25">
      <c r="B44" s="54" t="s">
        <v>88</v>
      </c>
      <c r="C44" s="78" t="s">
        <v>103</v>
      </c>
    </row>
  </sheetData>
  <conditionalFormatting sqref="G9:G12">
    <cfRule type="containsBlanks" dxfId="0" priority="5" stopIfTrue="1">
      <formula>LEN(TRIM(G9))=0</formula>
    </cfRule>
  </conditionalFormatting>
  <dataValidations disablePrompts="1" count="1">
    <dataValidation type="list" allowBlank="1" showInputMessage="1" showErrorMessage="1" promptTitle="N° Ordre" prompt="Choisir un Numéro" sqref="G4" xr:uid="{00000000-0002-0000-0000-000000000000}">
      <formula1>N°_ordre</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B6:P28"/>
  <sheetViews>
    <sheetView showGridLines="0" workbookViewId="0">
      <selection activeCell="D3" sqref="D3"/>
    </sheetView>
  </sheetViews>
  <sheetFormatPr baseColWidth="10" defaultRowHeight="15" x14ac:dyDescent="0.25"/>
  <cols>
    <col min="1" max="1" width="1.5703125" customWidth="1"/>
    <col min="2" max="2" width="5.7109375" customWidth="1"/>
    <col min="3" max="3" width="5.42578125" customWidth="1"/>
    <col min="4" max="4" width="19.28515625" customWidth="1"/>
    <col min="5" max="5" width="11.7109375" customWidth="1"/>
    <col min="6" max="7" width="20.5703125" customWidth="1"/>
    <col min="8" max="9" width="18" customWidth="1"/>
    <col min="10" max="11" width="17.85546875" customWidth="1"/>
    <col min="12" max="12" width="8.140625" customWidth="1"/>
    <col min="13" max="13" width="23.7109375" customWidth="1"/>
    <col min="14" max="14" width="15.5703125" customWidth="1"/>
    <col min="15" max="15" width="26.28515625" customWidth="1"/>
    <col min="16" max="16" width="26" customWidth="1"/>
    <col min="18" max="18" width="15.7109375" customWidth="1"/>
    <col min="19" max="19" width="24.42578125" customWidth="1"/>
    <col min="20" max="20" width="18.7109375" customWidth="1"/>
  </cols>
  <sheetData>
    <row r="6" spans="2:16" ht="29.25" customHeight="1" x14ac:dyDescent="0.25">
      <c r="B6" s="19" t="s">
        <v>0</v>
      </c>
      <c r="C6" s="19" t="s">
        <v>1</v>
      </c>
      <c r="D6" s="20" t="s">
        <v>2</v>
      </c>
      <c r="E6" s="20" t="s">
        <v>7</v>
      </c>
      <c r="F6" s="20" t="s">
        <v>34</v>
      </c>
      <c r="G6" s="20" t="s">
        <v>35</v>
      </c>
      <c r="H6" s="20" t="s">
        <v>36</v>
      </c>
      <c r="I6" s="20" t="s">
        <v>74</v>
      </c>
      <c r="J6" s="20" t="s">
        <v>38</v>
      </c>
      <c r="K6" s="20" t="s">
        <v>72</v>
      </c>
      <c r="L6" s="20" t="s">
        <v>8</v>
      </c>
      <c r="M6" s="20" t="s">
        <v>3</v>
      </c>
      <c r="N6" s="20" t="s">
        <v>4</v>
      </c>
      <c r="O6" s="20" t="s">
        <v>5</v>
      </c>
      <c r="P6" s="20" t="s">
        <v>6</v>
      </c>
    </row>
    <row r="7" spans="2:16" x14ac:dyDescent="0.25">
      <c r="B7" s="14">
        <f ca="1">IF(INDIRECT("D"&amp;ROW())="","",INDIRECT("A"&amp;ROW()-1)+1)</f>
        <v>1</v>
      </c>
      <c r="C7" s="15" t="s">
        <v>28</v>
      </c>
      <c r="D7" s="15" t="s">
        <v>9</v>
      </c>
      <c r="E7" s="16" t="str">
        <f>IF(COUNTIFS(F7:I7,""),"A compléter","OK")</f>
        <v>A compléter</v>
      </c>
      <c r="F7" s="45">
        <v>380187920</v>
      </c>
      <c r="G7" s="15" t="s">
        <v>37</v>
      </c>
      <c r="H7" s="43">
        <v>876164</v>
      </c>
      <c r="I7" s="45"/>
      <c r="J7" s="15" t="s">
        <v>10</v>
      </c>
      <c r="K7" s="15"/>
      <c r="L7" s="16">
        <v>21000</v>
      </c>
      <c r="M7" s="15" t="s">
        <v>11</v>
      </c>
      <c r="N7" s="17">
        <v>380808080</v>
      </c>
      <c r="O7" s="18" t="s">
        <v>30</v>
      </c>
      <c r="P7" s="15" t="s">
        <v>12</v>
      </c>
    </row>
    <row r="8" spans="2:16" x14ac:dyDescent="0.25">
      <c r="B8" s="14">
        <f ca="1">IF(INDIRECT("D"&amp;ROW())="","",INDIRECT("B"&amp;ROW()-1)+1)</f>
        <v>2</v>
      </c>
      <c r="C8" s="15" t="s">
        <v>28</v>
      </c>
      <c r="D8" s="15" t="s">
        <v>13</v>
      </c>
      <c r="E8" s="16" t="str">
        <f t="shared" ref="E8:E25" si="0">IF(COUNTIFS(F8:I8,""),"A compléter","OK")</f>
        <v>A compléter</v>
      </c>
      <c r="F8" s="43" t="s">
        <v>39</v>
      </c>
      <c r="G8" s="15" t="s">
        <v>40</v>
      </c>
      <c r="H8" s="43">
        <v>100906</v>
      </c>
      <c r="I8" s="43"/>
      <c r="J8" s="15"/>
      <c r="K8" s="15"/>
      <c r="L8" s="16"/>
      <c r="M8" s="15"/>
      <c r="N8" s="17">
        <v>380808080</v>
      </c>
      <c r="O8" s="18" t="s">
        <v>31</v>
      </c>
      <c r="P8" s="15"/>
    </row>
    <row r="9" spans="2:16" x14ac:dyDescent="0.25">
      <c r="B9" s="14">
        <f t="shared" ref="B9:B28" ca="1" si="1">IF(INDIRECT("D"&amp;ROW())="","",INDIRECT("B"&amp;ROW()-1)+1)</f>
        <v>3</v>
      </c>
      <c r="C9" s="15" t="s">
        <v>28</v>
      </c>
      <c r="D9" s="15" t="s">
        <v>14</v>
      </c>
      <c r="E9" s="16" t="str">
        <f t="shared" si="0"/>
        <v>OK</v>
      </c>
      <c r="F9" s="43" t="s">
        <v>44</v>
      </c>
      <c r="G9" s="15" t="s">
        <v>40</v>
      </c>
      <c r="H9" s="43">
        <v>11978</v>
      </c>
      <c r="I9" s="43">
        <v>20009922526</v>
      </c>
      <c r="J9" s="15"/>
      <c r="K9" s="15"/>
      <c r="L9" s="16"/>
      <c r="M9" s="15"/>
      <c r="N9" s="17">
        <v>380808080</v>
      </c>
      <c r="O9" s="15"/>
      <c r="P9" s="15"/>
    </row>
    <row r="10" spans="2:16" x14ac:dyDescent="0.25">
      <c r="B10" s="14">
        <f t="shared" ca="1" si="1"/>
        <v>4</v>
      </c>
      <c r="C10" s="15" t="s">
        <v>28</v>
      </c>
      <c r="D10" s="15" t="s">
        <v>15</v>
      </c>
      <c r="E10" s="16" t="str">
        <f t="shared" si="0"/>
        <v>A compléter</v>
      </c>
      <c r="F10" s="43" t="s">
        <v>45</v>
      </c>
      <c r="G10" s="15" t="s">
        <v>37</v>
      </c>
      <c r="H10" s="43">
        <v>189706</v>
      </c>
      <c r="I10" s="43"/>
      <c r="J10" s="15"/>
      <c r="K10" s="15"/>
      <c r="L10" s="16"/>
      <c r="M10" s="15"/>
      <c r="N10" s="17">
        <v>380808080</v>
      </c>
      <c r="O10" s="15"/>
      <c r="P10" s="15"/>
    </row>
    <row r="11" spans="2:16" x14ac:dyDescent="0.25">
      <c r="B11" s="14">
        <f t="shared" ca="1" si="1"/>
        <v>5</v>
      </c>
      <c r="C11" s="15" t="s">
        <v>28</v>
      </c>
      <c r="D11" s="15" t="s">
        <v>16</v>
      </c>
      <c r="E11" s="16" t="str">
        <f t="shared" si="0"/>
        <v>OK</v>
      </c>
      <c r="F11" s="43" t="s">
        <v>46</v>
      </c>
      <c r="G11" s="15" t="s">
        <v>40</v>
      </c>
      <c r="H11" s="43">
        <v>2581000</v>
      </c>
      <c r="I11" s="46" t="s">
        <v>76</v>
      </c>
      <c r="J11" s="15"/>
      <c r="K11" s="15"/>
      <c r="L11" s="16"/>
      <c r="M11" s="15"/>
      <c r="N11" s="17">
        <v>380808080</v>
      </c>
      <c r="O11" s="15"/>
      <c r="P11" s="15"/>
    </row>
    <row r="12" spans="2:16" x14ac:dyDescent="0.25">
      <c r="B12" s="14">
        <f t="shared" ca="1" si="1"/>
        <v>6</v>
      </c>
      <c r="C12" s="15" t="s">
        <v>28</v>
      </c>
      <c r="D12" s="15" t="s">
        <v>17</v>
      </c>
      <c r="E12" s="16" t="str">
        <f t="shared" si="0"/>
        <v>A compléter</v>
      </c>
      <c r="F12" s="43" t="s">
        <v>47</v>
      </c>
      <c r="G12" s="15" t="s">
        <v>41</v>
      </c>
      <c r="H12" s="43">
        <v>345900</v>
      </c>
      <c r="I12" s="43"/>
      <c r="J12" s="15"/>
      <c r="K12" s="15"/>
      <c r="L12" s="16"/>
      <c r="M12" s="15"/>
      <c r="N12" s="17">
        <v>380808080</v>
      </c>
      <c r="O12" s="15"/>
      <c r="P12" s="15"/>
    </row>
    <row r="13" spans="2:16" x14ac:dyDescent="0.25">
      <c r="B13" s="14">
        <f t="shared" ca="1" si="1"/>
        <v>7</v>
      </c>
      <c r="C13" s="15" t="s">
        <v>28</v>
      </c>
      <c r="D13" s="15" t="s">
        <v>58</v>
      </c>
      <c r="E13" s="16" t="str">
        <f t="shared" si="0"/>
        <v>OK</v>
      </c>
      <c r="F13" s="43" t="s">
        <v>48</v>
      </c>
      <c r="G13" s="15" t="s">
        <v>42</v>
      </c>
      <c r="H13" s="43">
        <v>12345678</v>
      </c>
      <c r="I13" s="43">
        <v>31009922526</v>
      </c>
      <c r="J13" s="15" t="s">
        <v>73</v>
      </c>
      <c r="K13" s="15"/>
      <c r="L13" s="16">
        <v>21000</v>
      </c>
      <c r="M13" s="15" t="s">
        <v>11</v>
      </c>
      <c r="N13" s="17">
        <v>380808080</v>
      </c>
      <c r="O13" s="15"/>
      <c r="P13" s="15"/>
    </row>
    <row r="14" spans="2:16" x14ac:dyDescent="0.25">
      <c r="B14" s="14">
        <f t="shared" ca="1" si="1"/>
        <v>8</v>
      </c>
      <c r="C14" s="15" t="s">
        <v>28</v>
      </c>
      <c r="D14" s="15" t="s">
        <v>18</v>
      </c>
      <c r="E14" s="16" t="str">
        <f t="shared" si="0"/>
        <v>A compléter</v>
      </c>
      <c r="F14" s="43" t="s">
        <v>49</v>
      </c>
      <c r="G14" s="15" t="s">
        <v>43</v>
      </c>
      <c r="H14" s="43">
        <v>987654321</v>
      </c>
      <c r="I14" s="43"/>
      <c r="J14" s="15"/>
      <c r="K14" s="15"/>
      <c r="L14" s="16"/>
      <c r="M14" s="15"/>
      <c r="N14" s="17" t="s">
        <v>33</v>
      </c>
      <c r="O14" s="15" t="s">
        <v>32</v>
      </c>
      <c r="P14" s="15"/>
    </row>
    <row r="15" spans="2:16" x14ac:dyDescent="0.25">
      <c r="B15" s="14">
        <f t="shared" ca="1" si="1"/>
        <v>9</v>
      </c>
      <c r="C15" s="15" t="s">
        <v>28</v>
      </c>
      <c r="D15" s="15" t="s">
        <v>19</v>
      </c>
      <c r="E15" s="16" t="str">
        <f t="shared" si="0"/>
        <v>A compléter</v>
      </c>
      <c r="F15" s="43" t="s">
        <v>50</v>
      </c>
      <c r="G15" s="15" t="s">
        <v>43</v>
      </c>
      <c r="H15" s="43">
        <v>456987</v>
      </c>
      <c r="I15" s="43"/>
      <c r="J15" s="15"/>
      <c r="K15" s="15"/>
      <c r="L15" s="16"/>
      <c r="M15" s="15"/>
      <c r="N15" s="17"/>
      <c r="O15" s="15"/>
      <c r="P15" s="15"/>
    </row>
    <row r="16" spans="2:16" x14ac:dyDescent="0.25">
      <c r="B16" s="14">
        <f t="shared" ca="1" si="1"/>
        <v>10</v>
      </c>
      <c r="C16" s="15" t="s">
        <v>29</v>
      </c>
      <c r="D16" s="15" t="s">
        <v>20</v>
      </c>
      <c r="E16" s="16" t="str">
        <f t="shared" si="0"/>
        <v>A compléter</v>
      </c>
      <c r="F16" s="43" t="s">
        <v>51</v>
      </c>
      <c r="G16" s="15" t="s">
        <v>41</v>
      </c>
      <c r="H16" s="43">
        <v>5632871</v>
      </c>
      <c r="I16" s="43"/>
      <c r="J16" s="15"/>
      <c r="K16" s="15"/>
      <c r="L16" s="16"/>
      <c r="M16" s="15"/>
      <c r="N16" s="17"/>
      <c r="O16" s="15"/>
      <c r="P16" s="15"/>
    </row>
    <row r="17" spans="2:16" x14ac:dyDescent="0.25">
      <c r="B17" s="14">
        <f t="shared" ca="1" si="1"/>
        <v>11</v>
      </c>
      <c r="C17" s="15" t="s">
        <v>29</v>
      </c>
      <c r="D17" s="15" t="s">
        <v>21</v>
      </c>
      <c r="E17" s="16" t="str">
        <f t="shared" si="0"/>
        <v>A compléter</v>
      </c>
      <c r="F17" s="43" t="s">
        <v>52</v>
      </c>
      <c r="G17" s="15" t="s">
        <v>42</v>
      </c>
      <c r="H17" s="43">
        <v>2569874</v>
      </c>
      <c r="I17" s="43"/>
      <c r="J17" s="15"/>
      <c r="K17" s="15"/>
      <c r="L17" s="16"/>
      <c r="M17" s="15"/>
      <c r="N17" s="17"/>
      <c r="O17" s="15"/>
      <c r="P17" s="15"/>
    </row>
    <row r="18" spans="2:16" x14ac:dyDescent="0.25">
      <c r="B18" s="14">
        <f t="shared" ca="1" si="1"/>
        <v>12</v>
      </c>
      <c r="C18" s="15" t="s">
        <v>29</v>
      </c>
      <c r="D18" s="15" t="s">
        <v>22</v>
      </c>
      <c r="E18" s="16" t="str">
        <f t="shared" si="0"/>
        <v>A compléter</v>
      </c>
      <c r="F18" s="46" t="s">
        <v>125</v>
      </c>
      <c r="G18" s="15"/>
      <c r="H18" s="43">
        <v>36547896</v>
      </c>
      <c r="I18" s="43"/>
      <c r="J18" s="15"/>
      <c r="K18" s="15"/>
      <c r="L18" s="16"/>
      <c r="M18" s="15"/>
      <c r="N18" s="17"/>
      <c r="O18" s="15"/>
      <c r="P18" s="15"/>
    </row>
    <row r="19" spans="2:16" x14ac:dyDescent="0.25">
      <c r="B19" s="14">
        <f t="shared" ca="1" si="1"/>
        <v>13</v>
      </c>
      <c r="C19" s="15" t="s">
        <v>29</v>
      </c>
      <c r="D19" s="15" t="s">
        <v>23</v>
      </c>
      <c r="E19" s="16" t="str">
        <f t="shared" si="0"/>
        <v>OK</v>
      </c>
      <c r="F19" s="43" t="s">
        <v>53</v>
      </c>
      <c r="G19" s="15" t="s">
        <v>43</v>
      </c>
      <c r="H19" s="43">
        <v>2330056</v>
      </c>
      <c r="I19" s="43">
        <v>31009922526</v>
      </c>
      <c r="J19" s="15"/>
      <c r="K19" s="15"/>
      <c r="L19" s="16"/>
      <c r="M19" s="15"/>
      <c r="N19" s="17"/>
      <c r="O19" s="15"/>
      <c r="P19" s="15"/>
    </row>
    <row r="20" spans="2:16" x14ac:dyDescent="0.25">
      <c r="B20" s="14">
        <f t="shared" ca="1" si="1"/>
        <v>14</v>
      </c>
      <c r="C20" s="15" t="s">
        <v>29</v>
      </c>
      <c r="D20" s="15" t="s">
        <v>24</v>
      </c>
      <c r="E20" s="16" t="str">
        <f t="shared" si="0"/>
        <v>A compléter</v>
      </c>
      <c r="F20" s="43" t="s">
        <v>54</v>
      </c>
      <c r="G20" s="15" t="s">
        <v>37</v>
      </c>
      <c r="H20" s="43">
        <v>20077766</v>
      </c>
      <c r="I20" s="43"/>
      <c r="J20" s="15"/>
      <c r="K20" s="15"/>
      <c r="L20" s="16"/>
      <c r="M20" s="15"/>
      <c r="N20" s="17"/>
      <c r="O20" s="15"/>
      <c r="P20" s="15"/>
    </row>
    <row r="21" spans="2:16" x14ac:dyDescent="0.25">
      <c r="B21" s="14">
        <f t="shared" ca="1" si="1"/>
        <v>15</v>
      </c>
      <c r="C21" s="15" t="s">
        <v>29</v>
      </c>
      <c r="D21" s="15" t="s">
        <v>25</v>
      </c>
      <c r="E21" s="16" t="str">
        <f t="shared" si="0"/>
        <v>A compléter</v>
      </c>
      <c r="F21" s="43" t="s">
        <v>55</v>
      </c>
      <c r="G21" s="15"/>
      <c r="H21" s="43">
        <v>204455</v>
      </c>
      <c r="I21" s="43"/>
      <c r="J21" s="15"/>
      <c r="K21" s="15"/>
      <c r="L21" s="16"/>
      <c r="M21" s="15"/>
      <c r="N21" s="15"/>
      <c r="O21" s="15"/>
      <c r="P21" s="15"/>
    </row>
    <row r="22" spans="2:16" x14ac:dyDescent="0.25">
      <c r="B22" s="14">
        <f t="shared" ca="1" si="1"/>
        <v>16</v>
      </c>
      <c r="C22" s="15" t="s">
        <v>29</v>
      </c>
      <c r="D22" s="15" t="s">
        <v>26</v>
      </c>
      <c r="E22" s="16" t="str">
        <f t="shared" si="0"/>
        <v>A compléter</v>
      </c>
      <c r="F22" s="43" t="s">
        <v>56</v>
      </c>
      <c r="G22" s="15"/>
      <c r="H22" s="43">
        <v>566005</v>
      </c>
      <c r="I22" s="43"/>
      <c r="J22" s="15"/>
      <c r="K22" s="15"/>
      <c r="L22" s="16"/>
      <c r="M22" s="15"/>
      <c r="N22" s="15"/>
      <c r="O22" s="15"/>
      <c r="P22" s="15"/>
    </row>
    <row r="23" spans="2:16" x14ac:dyDescent="0.25">
      <c r="B23" s="14">
        <f t="shared" ca="1" si="1"/>
        <v>17</v>
      </c>
      <c r="C23" s="15" t="s">
        <v>29</v>
      </c>
      <c r="D23" s="15" t="s">
        <v>27</v>
      </c>
      <c r="E23" s="16" t="str">
        <f t="shared" si="0"/>
        <v>A compléter</v>
      </c>
      <c r="F23" s="43" t="s">
        <v>57</v>
      </c>
      <c r="G23" s="15"/>
      <c r="H23" s="43">
        <v>660088</v>
      </c>
      <c r="I23" s="43"/>
      <c r="J23" s="15"/>
      <c r="K23" s="15"/>
      <c r="L23" s="16"/>
      <c r="M23" s="15"/>
      <c r="N23" s="15"/>
      <c r="O23" s="15"/>
      <c r="P23" s="15"/>
    </row>
    <row r="24" spans="2:16" x14ac:dyDescent="0.25">
      <c r="B24" s="14">
        <f t="shared" ca="1" si="1"/>
        <v>18</v>
      </c>
      <c r="C24" s="15" t="s">
        <v>28</v>
      </c>
      <c r="D24" s="15" t="s">
        <v>108</v>
      </c>
      <c r="E24" s="16" t="str">
        <f t="shared" si="0"/>
        <v>A compléter</v>
      </c>
      <c r="F24" s="44"/>
      <c r="G24" s="15"/>
      <c r="H24" s="44"/>
      <c r="I24" s="44"/>
      <c r="J24" s="15"/>
      <c r="K24" s="15"/>
      <c r="L24" s="16"/>
      <c r="M24" s="15"/>
      <c r="N24" s="15"/>
      <c r="O24" s="15"/>
      <c r="P24" s="15"/>
    </row>
    <row r="25" spans="2:16" x14ac:dyDescent="0.25">
      <c r="B25" s="14" t="str">
        <f t="shared" ca="1" si="1"/>
        <v/>
      </c>
      <c r="C25" s="15"/>
      <c r="D25" s="15"/>
      <c r="E25" s="16" t="str">
        <f t="shared" si="0"/>
        <v>A compléter</v>
      </c>
      <c r="F25" s="44"/>
      <c r="G25" s="15"/>
      <c r="H25" s="44"/>
      <c r="I25" s="44"/>
      <c r="J25" s="15"/>
      <c r="K25" s="15"/>
      <c r="L25" s="16"/>
      <c r="M25" s="15"/>
      <c r="N25" s="15"/>
      <c r="O25" s="15"/>
      <c r="P25" s="15"/>
    </row>
    <row r="26" spans="2:16" x14ac:dyDescent="0.25">
      <c r="B26" s="2" t="str">
        <f t="shared" ca="1" si="1"/>
        <v/>
      </c>
      <c r="F26" s="67"/>
    </row>
    <row r="27" spans="2:16" x14ac:dyDescent="0.25">
      <c r="B27" s="2" t="str">
        <f t="shared" ca="1" si="1"/>
        <v/>
      </c>
    </row>
    <row r="28" spans="2:16" x14ac:dyDescent="0.25">
      <c r="B28" s="2" t="str">
        <f t="shared" ca="1" si="1"/>
        <v/>
      </c>
    </row>
  </sheetData>
  <hyperlinks>
    <hyperlink ref="O7" r:id="rId1" xr:uid="{00000000-0004-0000-0100-000000000000}"/>
    <hyperlink ref="O8" r:id="rId2" xr:uid="{00000000-0004-0000-0100-00000100000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6:R32"/>
  <sheetViews>
    <sheetView showGridLines="0" topLeftCell="B4" workbookViewId="0">
      <selection activeCell="R11" sqref="R11"/>
    </sheetView>
  </sheetViews>
  <sheetFormatPr baseColWidth="10" defaultRowHeight="15" x14ac:dyDescent="0.25"/>
  <cols>
    <col min="1" max="1" width="2.7109375" customWidth="1"/>
    <col min="2" max="3" width="5.7109375" customWidth="1"/>
    <col min="4" max="4" width="26" customWidth="1"/>
    <col min="5" max="5" width="6" customWidth="1"/>
    <col min="6" max="15" width="13.7109375" customWidth="1"/>
  </cols>
  <sheetData>
    <row r="6" spans="2:18" ht="24" x14ac:dyDescent="0.25">
      <c r="B6" s="52" t="s">
        <v>77</v>
      </c>
      <c r="C6" s="52" t="s">
        <v>78</v>
      </c>
      <c r="D6" s="53" t="s">
        <v>2</v>
      </c>
      <c r="E6" s="53" t="s">
        <v>79</v>
      </c>
      <c r="F6" s="54" t="s">
        <v>80</v>
      </c>
      <c r="G6" s="54" t="s">
        <v>81</v>
      </c>
      <c r="H6" s="54" t="s">
        <v>82</v>
      </c>
      <c r="I6" s="54" t="s">
        <v>83</v>
      </c>
      <c r="J6" s="54" t="s">
        <v>84</v>
      </c>
      <c r="K6" s="54" t="s">
        <v>85</v>
      </c>
      <c r="L6" s="54" t="s">
        <v>86</v>
      </c>
      <c r="M6" s="54" t="s">
        <v>87</v>
      </c>
      <c r="N6" s="54" t="s">
        <v>88</v>
      </c>
      <c r="O6" s="54" t="s">
        <v>89</v>
      </c>
    </row>
    <row r="7" spans="2:18" ht="17.100000000000001" customHeight="1" x14ac:dyDescent="0.25">
      <c r="B7" s="1">
        <v>1</v>
      </c>
      <c r="C7" s="55" t="str">
        <f t="shared" ref="C7:C30" ca="1" si="0">IF(ISBLANK(B7),"",IF(VLOOKUP(B7,BD,2)=0,"",VLOOKUP(B7,BD,2)))</f>
        <v>Act</v>
      </c>
      <c r="D7" s="22" t="str">
        <f t="shared" ref="D7" ca="1" si="1">IF(ISBLANK(B7),"",IF(VLOOKUP(B7,BD,3)=0,"",VLOOKUP(B7,BD,3)))</f>
        <v>Romain</v>
      </c>
      <c r="E7" s="63">
        <f>COUNTA(F7:O7)</f>
        <v>2</v>
      </c>
      <c r="F7" s="56" t="s">
        <v>90</v>
      </c>
      <c r="G7" s="56"/>
      <c r="H7" s="56"/>
      <c r="I7" s="56" t="s">
        <v>91</v>
      </c>
      <c r="J7" s="56"/>
      <c r="K7" s="56"/>
      <c r="L7" s="56"/>
      <c r="M7" s="56"/>
      <c r="N7" s="56"/>
      <c r="O7" s="56"/>
    </row>
    <row r="8" spans="2:18" ht="17.100000000000001" customHeight="1" x14ac:dyDescent="0.25">
      <c r="B8" s="14">
        <v>2</v>
      </c>
      <c r="C8" s="15" t="str">
        <f t="shared" ca="1" si="0"/>
        <v>Act</v>
      </c>
      <c r="D8" s="29" t="str">
        <f t="shared" ref="D8:D22" ca="1" si="2">IF(ISBLANK(B8),"",IF(VLOOKUP(B8,BD,3)=0,"",VLOOKUP(B8,BD,3)))</f>
        <v>Eric</v>
      </c>
      <c r="E8" s="64">
        <f t="shared" ref="E8:E22" si="3">COUNTA(F8:O8)</f>
        <v>3</v>
      </c>
      <c r="F8" s="57" t="s">
        <v>92</v>
      </c>
      <c r="G8" s="57"/>
      <c r="H8" s="57" t="s">
        <v>93</v>
      </c>
      <c r="I8" s="57"/>
      <c r="J8" s="57"/>
      <c r="K8" s="57"/>
      <c r="L8" s="57" t="s">
        <v>94</v>
      </c>
      <c r="M8" s="57"/>
      <c r="N8" s="57"/>
      <c r="O8" s="57"/>
    </row>
    <row r="9" spans="2:18" ht="17.100000000000001" customHeight="1" x14ac:dyDescent="0.25">
      <c r="B9" s="14">
        <v>3</v>
      </c>
      <c r="C9" s="15" t="str">
        <f t="shared" ca="1" si="0"/>
        <v>Act</v>
      </c>
      <c r="D9" s="60" t="str">
        <f t="shared" ca="1" si="2"/>
        <v>Jordan</v>
      </c>
      <c r="E9" s="83">
        <f>COUNTA(F9:O10)</f>
        <v>3</v>
      </c>
      <c r="F9" s="58"/>
      <c r="G9" s="58" t="s">
        <v>95</v>
      </c>
      <c r="H9" s="58"/>
      <c r="I9" s="58"/>
      <c r="J9" s="58" t="s">
        <v>25</v>
      </c>
      <c r="K9" s="58"/>
      <c r="L9" s="58"/>
      <c r="M9" s="58"/>
      <c r="N9" s="58"/>
      <c r="O9" s="58"/>
    </row>
    <row r="10" spans="2:18" ht="17.100000000000001" customHeight="1" x14ac:dyDescent="0.25">
      <c r="B10" s="14">
        <v>3</v>
      </c>
      <c r="C10" s="15" t="str">
        <f t="shared" ca="1" si="0"/>
        <v>Act</v>
      </c>
      <c r="D10" s="59" t="str">
        <f t="shared" ref="D10" ca="1" si="4">IF(ISBLANK(B10),"",IF(VLOOKUP(B10,BD,3)=0,"",VLOOKUP(B10,BD,3)))</f>
        <v>Jordan</v>
      </c>
      <c r="E10" s="84"/>
      <c r="F10" s="61"/>
      <c r="G10" s="61" t="s">
        <v>147</v>
      </c>
      <c r="H10" s="61"/>
      <c r="I10" s="61"/>
      <c r="J10" s="61"/>
      <c r="K10" s="61"/>
      <c r="L10" s="61"/>
      <c r="M10" s="61"/>
      <c r="N10" s="61"/>
      <c r="O10" s="61"/>
      <c r="Q10" t="str" cm="1">
        <f t="array" aca="1" ref="Q10:Q11" ca="1">INDEX($G$7:$G$30,SMALL(IF($D$7:$D$30="Jordan",ROW($D$7:$D$30)-6),ROW(INDIRECT("$1:"&amp;COUNTIF($D$7:$D$30,"Jordan")))))</f>
        <v>Stéphane</v>
      </c>
      <c r="R10" cm="1">
        <f t="array" aca="1" ref="R10" ca="1">SUMPRODUCT((ISTEXT(Inviteur!$F$7:$O$30)*(Inviteur!D7:D30=Fiche!$C$8)*(Inviteur!$F$6:$O$6=Fiche!B24)))</f>
        <v>2</v>
      </c>
    </row>
    <row r="11" spans="2:18" ht="17.100000000000001" customHeight="1" x14ac:dyDescent="0.25">
      <c r="B11" s="14">
        <v>4</v>
      </c>
      <c r="C11" s="15" t="str">
        <f t="shared" ca="1" si="0"/>
        <v>Act</v>
      </c>
      <c r="D11" s="29" t="str">
        <f t="shared" ca="1" si="2"/>
        <v>Alvine</v>
      </c>
      <c r="E11" s="64">
        <f t="shared" si="3"/>
        <v>1</v>
      </c>
      <c r="F11" s="57"/>
      <c r="G11" s="57"/>
      <c r="H11" s="57"/>
      <c r="I11" s="57"/>
      <c r="J11" s="57"/>
      <c r="K11" s="57" t="s">
        <v>124</v>
      </c>
      <c r="L11" s="57"/>
      <c r="M11" s="57"/>
      <c r="N11" s="57"/>
      <c r="O11" s="57"/>
      <c r="Q11" t="str">
        <f ca="1"/>
        <v>Michel</v>
      </c>
    </row>
    <row r="12" spans="2:18" ht="17.100000000000001" customHeight="1" x14ac:dyDescent="0.25">
      <c r="B12" s="14">
        <v>5</v>
      </c>
      <c r="C12" s="15" t="str">
        <f t="shared" ca="1" si="0"/>
        <v>Act</v>
      </c>
      <c r="D12" s="29" t="str">
        <f t="shared" ca="1" si="2"/>
        <v>Jean Michel</v>
      </c>
      <c r="E12" s="64">
        <f t="shared" si="3"/>
        <v>1</v>
      </c>
      <c r="F12" s="57"/>
      <c r="G12" s="57"/>
      <c r="H12" s="57" t="s">
        <v>25</v>
      </c>
      <c r="I12" s="57"/>
      <c r="J12" s="57"/>
      <c r="K12" s="57"/>
      <c r="L12" s="57"/>
      <c r="M12" s="57"/>
      <c r="N12" s="57"/>
      <c r="O12" s="57"/>
    </row>
    <row r="13" spans="2:18" ht="17.100000000000001" customHeight="1" x14ac:dyDescent="0.25">
      <c r="B13" s="14">
        <v>6</v>
      </c>
      <c r="C13" s="15" t="str">
        <f t="shared" ca="1" si="0"/>
        <v>Act</v>
      </c>
      <c r="D13" s="29" t="str">
        <f t="shared" ca="1" si="2"/>
        <v>David</v>
      </c>
      <c r="E13" s="64">
        <f t="shared" si="3"/>
        <v>1</v>
      </c>
      <c r="F13" s="57"/>
      <c r="G13" s="57"/>
      <c r="H13" s="57"/>
      <c r="I13" s="57" t="s">
        <v>21</v>
      </c>
      <c r="J13" s="57"/>
      <c r="K13" s="57"/>
      <c r="L13" s="57"/>
      <c r="M13" s="57"/>
      <c r="N13" s="57"/>
      <c r="O13" s="57"/>
    </row>
    <row r="14" spans="2:18" ht="17.100000000000001" customHeight="1" x14ac:dyDescent="0.25">
      <c r="B14" s="14">
        <v>7</v>
      </c>
      <c r="C14" s="15" t="str">
        <f t="shared" ca="1" si="0"/>
        <v>Act</v>
      </c>
      <c r="D14" s="60" t="str">
        <f t="shared" ca="1" si="2"/>
        <v>Gilles</v>
      </c>
      <c r="E14" s="83">
        <f>COUNTA(F14:O19)</f>
        <v>15</v>
      </c>
      <c r="F14" s="58" t="s">
        <v>96</v>
      </c>
      <c r="G14" s="58"/>
      <c r="H14" s="58" t="s">
        <v>96</v>
      </c>
      <c r="I14" s="58" t="s">
        <v>100</v>
      </c>
      <c r="J14" s="58"/>
      <c r="K14" s="58" t="s">
        <v>96</v>
      </c>
      <c r="L14" s="58"/>
      <c r="M14" s="58" t="s">
        <v>102</v>
      </c>
      <c r="N14" s="58" t="s">
        <v>103</v>
      </c>
      <c r="O14" s="58"/>
    </row>
    <row r="15" spans="2:18" ht="17.100000000000001" customHeight="1" x14ac:dyDescent="0.25">
      <c r="B15" s="14">
        <v>7</v>
      </c>
      <c r="C15" s="15" t="str">
        <f t="shared" ca="1" si="0"/>
        <v>Act</v>
      </c>
      <c r="D15" s="15" t="str">
        <f t="shared" ref="D15:D17" ca="1" si="5">IF(ISBLANK(B15),"",IF(VLOOKUP(B15,BD,3)=0,"",VLOOKUP(B15,BD,3)))</f>
        <v>Gilles</v>
      </c>
      <c r="E15" s="85"/>
      <c r="F15" s="65" t="s">
        <v>97</v>
      </c>
      <c r="G15" s="65"/>
      <c r="H15" s="65" t="s">
        <v>98</v>
      </c>
      <c r="I15" s="65" t="s">
        <v>19</v>
      </c>
      <c r="J15" s="65"/>
      <c r="K15" s="65"/>
      <c r="L15" s="65"/>
      <c r="M15" s="65"/>
      <c r="N15" s="65"/>
      <c r="O15" s="65"/>
    </row>
    <row r="16" spans="2:18" ht="17.100000000000001" customHeight="1" x14ac:dyDescent="0.25">
      <c r="B16" s="14">
        <v>7</v>
      </c>
      <c r="C16" s="15" t="str">
        <f t="shared" ca="1" si="0"/>
        <v>Act</v>
      </c>
      <c r="D16" s="15" t="str">
        <f t="shared" ca="1" si="5"/>
        <v>Gilles</v>
      </c>
      <c r="E16" s="85"/>
      <c r="F16" s="65" t="s">
        <v>20</v>
      </c>
      <c r="G16" s="65"/>
      <c r="H16" s="65" t="s">
        <v>99</v>
      </c>
      <c r="I16" s="65" t="s">
        <v>101</v>
      </c>
      <c r="J16" s="65"/>
      <c r="K16" s="65"/>
      <c r="L16" s="65"/>
      <c r="M16" s="65"/>
      <c r="N16" s="65"/>
      <c r="O16" s="65"/>
    </row>
    <row r="17" spans="2:15" ht="17.100000000000001" customHeight="1" x14ac:dyDescent="0.25">
      <c r="B17" s="14">
        <v>7</v>
      </c>
      <c r="C17" s="15" t="str">
        <f t="shared" ca="1" si="0"/>
        <v>Act</v>
      </c>
      <c r="D17" s="15" t="str">
        <f t="shared" ca="1" si="5"/>
        <v>Gilles</v>
      </c>
      <c r="E17" s="85"/>
      <c r="F17" s="65"/>
      <c r="G17" s="65"/>
      <c r="H17" s="65"/>
      <c r="I17" s="65" t="s">
        <v>97</v>
      </c>
      <c r="J17" s="65"/>
      <c r="K17" s="65"/>
      <c r="L17" s="65"/>
      <c r="M17" s="65"/>
      <c r="N17" s="65"/>
      <c r="O17" s="65"/>
    </row>
    <row r="18" spans="2:15" ht="17.100000000000001" customHeight="1" x14ac:dyDescent="0.25">
      <c r="B18" s="14">
        <v>7</v>
      </c>
      <c r="C18" s="15" t="str">
        <f t="shared" ca="1" si="0"/>
        <v>Act</v>
      </c>
      <c r="D18" s="15" t="str">
        <f t="shared" ca="1" si="2"/>
        <v>Gilles</v>
      </c>
      <c r="E18" s="85"/>
      <c r="F18" s="65"/>
      <c r="G18" s="65"/>
      <c r="H18" s="65"/>
      <c r="I18" s="65" t="s">
        <v>21</v>
      </c>
      <c r="J18" s="65"/>
      <c r="K18" s="65"/>
      <c r="L18" s="65"/>
      <c r="M18" s="65"/>
      <c r="N18" s="65"/>
      <c r="O18" s="65"/>
    </row>
    <row r="19" spans="2:15" ht="17.100000000000001" customHeight="1" x14ac:dyDescent="0.25">
      <c r="B19" s="14">
        <v>7</v>
      </c>
      <c r="C19" s="15" t="str">
        <f t="shared" ca="1" si="0"/>
        <v>Act</v>
      </c>
      <c r="D19" s="62" t="str">
        <f t="shared" ca="1" si="2"/>
        <v>Gilles</v>
      </c>
      <c r="E19" s="84"/>
      <c r="F19" s="61"/>
      <c r="G19" s="61"/>
      <c r="H19" s="61"/>
      <c r="I19" s="61" t="s">
        <v>102</v>
      </c>
      <c r="J19" s="61"/>
      <c r="K19" s="61"/>
      <c r="L19" s="61"/>
      <c r="M19" s="61"/>
      <c r="N19" s="61"/>
      <c r="O19" s="61"/>
    </row>
    <row r="20" spans="2:15" ht="17.100000000000001" customHeight="1" x14ac:dyDescent="0.25">
      <c r="B20" s="14">
        <v>10</v>
      </c>
      <c r="C20" s="15" t="str">
        <f t="shared" ca="1" si="0"/>
        <v>Inv</v>
      </c>
      <c r="D20" s="29" t="str">
        <f t="shared" ca="1" si="2"/>
        <v>Claude</v>
      </c>
      <c r="E20" s="64">
        <f t="shared" si="3"/>
        <v>4</v>
      </c>
      <c r="F20" s="57"/>
      <c r="G20" s="57"/>
      <c r="H20" s="57"/>
      <c r="I20" s="57"/>
      <c r="J20" s="57" t="s">
        <v>104</v>
      </c>
      <c r="K20" s="57" t="s">
        <v>105</v>
      </c>
      <c r="L20" s="57"/>
      <c r="M20" s="57" t="s">
        <v>106</v>
      </c>
      <c r="N20" s="57"/>
      <c r="O20" s="57" t="s">
        <v>107</v>
      </c>
    </row>
    <row r="21" spans="2:15" ht="17.100000000000001" customHeight="1" x14ac:dyDescent="0.25">
      <c r="B21" s="14">
        <v>11</v>
      </c>
      <c r="C21" s="15" t="str">
        <f t="shared" ca="1" si="0"/>
        <v>Inv</v>
      </c>
      <c r="D21" s="29" t="str">
        <f t="shared" ca="1" si="2"/>
        <v>Laurent</v>
      </c>
      <c r="E21" s="64">
        <f t="shared" si="3"/>
        <v>0</v>
      </c>
      <c r="F21" s="57"/>
      <c r="G21" s="57"/>
      <c r="H21" s="57"/>
      <c r="I21" s="57"/>
      <c r="J21" s="57"/>
      <c r="K21" s="57"/>
      <c r="L21" s="57"/>
      <c r="M21" s="57"/>
      <c r="N21" s="57"/>
      <c r="O21" s="57"/>
    </row>
    <row r="22" spans="2:15" ht="17.100000000000001" customHeight="1" x14ac:dyDescent="0.25">
      <c r="B22" s="14">
        <v>12</v>
      </c>
      <c r="C22" s="15" t="str">
        <f t="shared" ca="1" si="0"/>
        <v>Inv</v>
      </c>
      <c r="D22" s="29" t="str">
        <f t="shared" ca="1" si="2"/>
        <v>Serge</v>
      </c>
      <c r="E22" s="64">
        <f t="shared" si="3"/>
        <v>0</v>
      </c>
      <c r="F22" s="58"/>
      <c r="G22" s="58"/>
      <c r="H22" s="58"/>
      <c r="I22" s="58"/>
      <c r="J22" s="58"/>
      <c r="K22" s="58"/>
      <c r="L22" s="58"/>
      <c r="M22" s="58"/>
      <c r="N22" s="58"/>
      <c r="O22" s="58"/>
    </row>
    <row r="23" spans="2:15" ht="17.100000000000001" customHeight="1" x14ac:dyDescent="0.25">
      <c r="B23" s="14">
        <v>13</v>
      </c>
      <c r="C23" s="15" t="str">
        <f t="shared" ca="1" si="0"/>
        <v>Inv</v>
      </c>
      <c r="D23" s="60" t="str">
        <f t="shared" ref="D23:D30" ca="1" si="6">IF(ISBLANK(B23),"",IF(VLOOKUP(B23,BD,3)=0,"",VLOOKUP(B23,BD,3)))</f>
        <v>Jean Noel</v>
      </c>
      <c r="E23" s="83">
        <f>COUNTA(F23:O25)</f>
        <v>8</v>
      </c>
      <c r="F23" s="58"/>
      <c r="G23" s="58" t="s">
        <v>91</v>
      </c>
      <c r="H23" s="58"/>
      <c r="I23" s="58" t="s">
        <v>110</v>
      </c>
      <c r="J23" s="58" t="s">
        <v>94</v>
      </c>
      <c r="K23" s="58"/>
      <c r="L23" s="58"/>
      <c r="M23" s="58"/>
      <c r="N23" s="58"/>
      <c r="O23" s="58"/>
    </row>
    <row r="24" spans="2:15" ht="17.100000000000001" customHeight="1" x14ac:dyDescent="0.25">
      <c r="B24" s="14">
        <v>13</v>
      </c>
      <c r="C24" s="15" t="str">
        <f t="shared" ca="1" si="0"/>
        <v>Inv</v>
      </c>
      <c r="D24" s="15" t="str">
        <f t="shared" ref="D24:D25" ca="1" si="7">IF(ISBLANK(B24),"",IF(VLOOKUP(B24,BD,3)=0,"",VLOOKUP(B24,BD,3)))</f>
        <v>Jean Noel</v>
      </c>
      <c r="E24" s="85"/>
      <c r="F24" s="65"/>
      <c r="G24" s="65" t="s">
        <v>109</v>
      </c>
      <c r="H24" s="65"/>
      <c r="I24" s="65" t="s">
        <v>111</v>
      </c>
      <c r="J24" s="65"/>
      <c r="K24" s="65"/>
      <c r="L24" s="65"/>
      <c r="M24" s="65"/>
      <c r="N24" s="65" t="s">
        <v>113</v>
      </c>
      <c r="O24" s="65"/>
    </row>
    <row r="25" spans="2:15" ht="17.100000000000001" customHeight="1" x14ac:dyDescent="0.25">
      <c r="B25" s="14">
        <v>13</v>
      </c>
      <c r="C25" s="15" t="str">
        <f t="shared" ca="1" si="0"/>
        <v>Inv</v>
      </c>
      <c r="D25" s="62" t="str">
        <f t="shared" ca="1" si="7"/>
        <v>Jean Noel</v>
      </c>
      <c r="E25" s="84"/>
      <c r="F25" s="61"/>
      <c r="G25" s="61"/>
      <c r="H25" s="61"/>
      <c r="I25" s="61" t="s">
        <v>112</v>
      </c>
      <c r="J25" s="61"/>
      <c r="K25" s="61"/>
      <c r="L25" s="61"/>
      <c r="M25" s="61"/>
      <c r="N25" s="61" t="s">
        <v>114</v>
      </c>
      <c r="O25" s="61"/>
    </row>
    <row r="26" spans="2:15" ht="17.100000000000001" customHeight="1" x14ac:dyDescent="0.25">
      <c r="B26" s="14">
        <v>14</v>
      </c>
      <c r="C26" s="15" t="str">
        <f t="shared" ca="1" si="0"/>
        <v>Inv</v>
      </c>
      <c r="D26" s="29" t="str">
        <f t="shared" ca="1" si="6"/>
        <v>Alexis</v>
      </c>
      <c r="E26" s="64">
        <f t="shared" ref="E26:E30" si="8">COUNTA(F26:O26)</f>
        <v>3</v>
      </c>
      <c r="F26" s="58" t="s">
        <v>115</v>
      </c>
      <c r="G26" s="58"/>
      <c r="H26" s="58"/>
      <c r="I26" s="58"/>
      <c r="J26" s="58" t="s">
        <v>91</v>
      </c>
      <c r="K26" s="58"/>
      <c r="L26" s="58"/>
      <c r="M26" s="58"/>
      <c r="N26" s="58"/>
      <c r="O26" s="58" t="s">
        <v>114</v>
      </c>
    </row>
    <row r="27" spans="2:15" ht="17.100000000000001" customHeight="1" x14ac:dyDescent="0.25">
      <c r="B27" s="14">
        <v>15</v>
      </c>
      <c r="C27" s="15" t="str">
        <f t="shared" ca="1" si="0"/>
        <v>Inv</v>
      </c>
      <c r="D27" s="29" t="str">
        <f t="shared" ca="1" si="6"/>
        <v>Damien</v>
      </c>
      <c r="E27" s="64">
        <f t="shared" si="8"/>
        <v>3</v>
      </c>
      <c r="F27" s="58"/>
      <c r="G27" s="58"/>
      <c r="H27" s="58"/>
      <c r="I27" s="58"/>
      <c r="J27" s="58"/>
      <c r="K27" s="58"/>
      <c r="L27" s="58" t="s">
        <v>105</v>
      </c>
      <c r="M27" s="58" t="s">
        <v>117</v>
      </c>
      <c r="N27" s="58" t="s">
        <v>116</v>
      </c>
      <c r="O27" s="58"/>
    </row>
    <row r="28" spans="2:15" ht="17.100000000000001" customHeight="1" x14ac:dyDescent="0.25">
      <c r="B28" s="14">
        <v>16</v>
      </c>
      <c r="C28" s="15" t="str">
        <f t="shared" ca="1" si="0"/>
        <v>Inv</v>
      </c>
      <c r="D28" s="29" t="str">
        <f t="shared" ca="1" si="6"/>
        <v>Didier</v>
      </c>
      <c r="E28" s="64">
        <f t="shared" si="8"/>
        <v>2</v>
      </c>
      <c r="F28" s="58"/>
      <c r="G28" s="58"/>
      <c r="H28" s="58"/>
      <c r="I28" s="58"/>
      <c r="J28" s="58"/>
      <c r="K28" s="58"/>
      <c r="L28" s="58" t="s">
        <v>120</v>
      </c>
      <c r="M28" s="58"/>
      <c r="N28" s="58"/>
      <c r="O28" s="58" t="s">
        <v>118</v>
      </c>
    </row>
    <row r="29" spans="2:15" ht="17.100000000000001" customHeight="1" x14ac:dyDescent="0.25">
      <c r="B29" s="14">
        <v>17</v>
      </c>
      <c r="C29" s="15" t="str">
        <f t="shared" ca="1" si="0"/>
        <v>Inv</v>
      </c>
      <c r="D29" s="29" t="str">
        <f t="shared" ca="1" si="6"/>
        <v>Remi</v>
      </c>
      <c r="E29" s="64">
        <f t="shared" si="8"/>
        <v>2</v>
      </c>
      <c r="F29" s="58"/>
      <c r="G29" s="58"/>
      <c r="H29" s="58" t="s">
        <v>121</v>
      </c>
      <c r="I29" s="58"/>
      <c r="J29" s="58"/>
      <c r="K29" s="58"/>
      <c r="L29" s="58"/>
      <c r="M29" s="58"/>
      <c r="N29" s="58" t="s">
        <v>119</v>
      </c>
      <c r="O29" s="58"/>
    </row>
    <row r="30" spans="2:15" ht="17.100000000000001" customHeight="1" x14ac:dyDescent="0.25">
      <c r="B30" s="14">
        <v>18</v>
      </c>
      <c r="C30" s="15" t="str">
        <f t="shared" ca="1" si="0"/>
        <v>Act</v>
      </c>
      <c r="D30" s="29" t="str">
        <f t="shared" ca="1" si="6"/>
        <v>Jean Marc</v>
      </c>
      <c r="E30" s="64">
        <f t="shared" si="8"/>
        <v>5</v>
      </c>
      <c r="F30" s="58" t="s">
        <v>9</v>
      </c>
      <c r="G30" s="58" t="s">
        <v>122</v>
      </c>
      <c r="H30" s="58"/>
      <c r="I30" s="58" t="s">
        <v>18</v>
      </c>
      <c r="J30" s="58" t="s">
        <v>13</v>
      </c>
      <c r="K30" s="58" t="s">
        <v>123</v>
      </c>
      <c r="L30" s="58"/>
      <c r="M30" s="58"/>
      <c r="N30" s="58"/>
      <c r="O30" s="58"/>
    </row>
    <row r="31" spans="2:15" ht="17.100000000000001" customHeight="1" x14ac:dyDescent="0.25"/>
    <row r="32" spans="2:15" ht="17.100000000000001" customHeight="1" x14ac:dyDescent="0.25"/>
  </sheetData>
  <mergeCells count="3">
    <mergeCell ref="E9:E10"/>
    <mergeCell ref="E14:E19"/>
    <mergeCell ref="E23:E2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3</vt:i4>
      </vt:variant>
    </vt:vector>
  </HeadingPairs>
  <TitlesOfParts>
    <vt:vector size="6" baseType="lpstr">
      <vt:lpstr>Fiche</vt:lpstr>
      <vt:lpstr>Chasseurs</vt:lpstr>
      <vt:lpstr>Inviteur</vt:lpstr>
      <vt:lpstr>BD</vt:lpstr>
      <vt:lpstr>CI</vt:lpstr>
      <vt:lpstr>N°_ordre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Marie</dc:creator>
  <cp:lastModifiedBy>costumer3</cp:lastModifiedBy>
  <dcterms:created xsi:type="dcterms:W3CDTF">2025-06-06T02:47:54Z</dcterms:created>
  <dcterms:modified xsi:type="dcterms:W3CDTF">2025-06-06T14:05:44Z</dcterms:modified>
</cp:coreProperties>
</file>